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nnlemat/Desktop/"/>
    </mc:Choice>
  </mc:AlternateContent>
  <bookViews>
    <workbookView xWindow="0" yWindow="440" windowWidth="25600" windowHeight="15480" tabRatio="500"/>
  </bookViews>
  <sheets>
    <sheet name="Relation FV terrain 0" sheetId="1" r:id="rId1"/>
    <sheet name="Bilan" sheetId="2" r:id="rId2"/>
  </sheets>
  <externalReferences>
    <externalReference r:id="rId3"/>
    <externalReference r:id="rId4"/>
  </externalReferences>
  <definedNames>
    <definedName name="solver_adj" localSheetId="0" hidden="1">'Relation FV terrain 0'!$Y$9:$Y$11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'Relation FV terrain 0'!$AB$2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0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W4" i="2"/>
  <c r="V4" i="2"/>
  <c r="U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A4" i="2"/>
  <c r="E4" i="2"/>
  <c r="C4" i="2"/>
  <c r="D4" i="2"/>
  <c r="B4" i="2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307" i="1"/>
  <c r="T307" i="1"/>
  <c r="P2" i="1"/>
  <c r="P3" i="1"/>
  <c r="P1" i="1"/>
  <c r="R307" i="1"/>
  <c r="G307" i="1"/>
  <c r="U307" i="1"/>
  <c r="AF307" i="1"/>
  <c r="AD307" i="1"/>
  <c r="V307" i="1"/>
  <c r="W307" i="1"/>
  <c r="Z307" i="1"/>
  <c r="AA307" i="1"/>
  <c r="Q306" i="1"/>
  <c r="AL305" i="1"/>
  <c r="AK305" i="1"/>
  <c r="AJ305" i="1"/>
  <c r="AI305" i="1"/>
  <c r="AH305" i="1"/>
  <c r="AG305" i="1"/>
  <c r="AF305" i="1"/>
  <c r="AL304" i="1"/>
  <c r="AK304" i="1"/>
  <c r="AJ304" i="1"/>
  <c r="AI304" i="1"/>
  <c r="AH304" i="1"/>
  <c r="AG304" i="1"/>
  <c r="AF304" i="1"/>
  <c r="AL303" i="1"/>
  <c r="AK303" i="1"/>
  <c r="AJ303" i="1"/>
  <c r="AI303" i="1"/>
  <c r="AH303" i="1"/>
  <c r="AG303" i="1"/>
  <c r="AF303" i="1"/>
  <c r="AL302" i="1"/>
  <c r="AK302" i="1"/>
  <c r="AJ302" i="1"/>
  <c r="AI302" i="1"/>
  <c r="AH302" i="1"/>
  <c r="AG302" i="1"/>
  <c r="AF302" i="1"/>
  <c r="AL301" i="1"/>
  <c r="AK301" i="1"/>
  <c r="AJ301" i="1"/>
  <c r="AI301" i="1"/>
  <c r="AH301" i="1"/>
  <c r="AG301" i="1"/>
  <c r="AF301" i="1"/>
  <c r="AL300" i="1"/>
  <c r="AK300" i="1"/>
  <c r="AJ300" i="1"/>
  <c r="AI300" i="1"/>
  <c r="AH300" i="1"/>
  <c r="AG300" i="1"/>
  <c r="AF300" i="1"/>
  <c r="AL299" i="1"/>
  <c r="AK299" i="1"/>
  <c r="AJ299" i="1"/>
  <c r="AI299" i="1"/>
  <c r="AH299" i="1"/>
  <c r="AG299" i="1"/>
  <c r="AF299" i="1"/>
  <c r="AL298" i="1"/>
  <c r="AK298" i="1"/>
  <c r="AJ298" i="1"/>
  <c r="AI298" i="1"/>
  <c r="AH298" i="1"/>
  <c r="AG298" i="1"/>
  <c r="AF298" i="1"/>
  <c r="AL297" i="1"/>
  <c r="AK297" i="1"/>
  <c r="AJ297" i="1"/>
  <c r="AI297" i="1"/>
  <c r="AH297" i="1"/>
  <c r="AG297" i="1"/>
  <c r="AF297" i="1"/>
  <c r="AL296" i="1"/>
  <c r="AK296" i="1"/>
  <c r="AJ296" i="1"/>
  <c r="AI296" i="1"/>
  <c r="AH296" i="1"/>
  <c r="AG296" i="1"/>
  <c r="AF296" i="1"/>
  <c r="AL295" i="1"/>
  <c r="AK295" i="1"/>
  <c r="AJ295" i="1"/>
  <c r="AI295" i="1"/>
  <c r="AH295" i="1"/>
  <c r="AG295" i="1"/>
  <c r="AF295" i="1"/>
  <c r="AL294" i="1"/>
  <c r="AK294" i="1"/>
  <c r="AJ294" i="1"/>
  <c r="AI294" i="1"/>
  <c r="AH294" i="1"/>
  <c r="AG294" i="1"/>
  <c r="AF294" i="1"/>
  <c r="AL293" i="1"/>
  <c r="AK293" i="1"/>
  <c r="AJ293" i="1"/>
  <c r="AI293" i="1"/>
  <c r="AH293" i="1"/>
  <c r="AG293" i="1"/>
  <c r="AF293" i="1"/>
  <c r="AL292" i="1"/>
  <c r="AK292" i="1"/>
  <c r="AJ292" i="1"/>
  <c r="AI292" i="1"/>
  <c r="AH292" i="1"/>
  <c r="AG292" i="1"/>
  <c r="AF292" i="1"/>
  <c r="AL291" i="1"/>
  <c r="AK291" i="1"/>
  <c r="AJ291" i="1"/>
  <c r="AI291" i="1"/>
  <c r="AH291" i="1"/>
  <c r="AG291" i="1"/>
  <c r="AF291" i="1"/>
  <c r="AL290" i="1"/>
  <c r="AK290" i="1"/>
  <c r="AJ290" i="1"/>
  <c r="AI290" i="1"/>
  <c r="AH290" i="1"/>
  <c r="AG290" i="1"/>
  <c r="AF290" i="1"/>
  <c r="AL289" i="1"/>
  <c r="AK289" i="1"/>
  <c r="AJ289" i="1"/>
  <c r="AI289" i="1"/>
  <c r="AH289" i="1"/>
  <c r="AG289" i="1"/>
  <c r="AF289" i="1"/>
  <c r="AL288" i="1"/>
  <c r="AK288" i="1"/>
  <c r="AJ288" i="1"/>
  <c r="AI288" i="1"/>
  <c r="AH288" i="1"/>
  <c r="AG288" i="1"/>
  <c r="AF288" i="1"/>
  <c r="AL287" i="1"/>
  <c r="AK287" i="1"/>
  <c r="AJ287" i="1"/>
  <c r="AI287" i="1"/>
  <c r="AH287" i="1"/>
  <c r="AG287" i="1"/>
  <c r="AF287" i="1"/>
  <c r="AL286" i="1"/>
  <c r="AK286" i="1"/>
  <c r="AJ286" i="1"/>
  <c r="AI286" i="1"/>
  <c r="AH286" i="1"/>
  <c r="AG286" i="1"/>
  <c r="AF286" i="1"/>
  <c r="AL285" i="1"/>
  <c r="AK285" i="1"/>
  <c r="AJ285" i="1"/>
  <c r="AI285" i="1"/>
  <c r="AH285" i="1"/>
  <c r="AG285" i="1"/>
  <c r="AF285" i="1"/>
  <c r="AL284" i="1"/>
  <c r="AK284" i="1"/>
  <c r="AJ284" i="1"/>
  <c r="AI284" i="1"/>
  <c r="AH284" i="1"/>
  <c r="AG284" i="1"/>
  <c r="AF284" i="1"/>
  <c r="AL283" i="1"/>
  <c r="AK283" i="1"/>
  <c r="AJ283" i="1"/>
  <c r="AI283" i="1"/>
  <c r="AH283" i="1"/>
  <c r="AG283" i="1"/>
  <c r="AF283" i="1"/>
  <c r="AL282" i="1"/>
  <c r="AK282" i="1"/>
  <c r="AJ282" i="1"/>
  <c r="AI282" i="1"/>
  <c r="AH282" i="1"/>
  <c r="AG282" i="1"/>
  <c r="AF282" i="1"/>
  <c r="AL281" i="1"/>
  <c r="AK281" i="1"/>
  <c r="AJ281" i="1"/>
  <c r="AI281" i="1"/>
  <c r="AH281" i="1"/>
  <c r="AG281" i="1"/>
  <c r="AF281" i="1"/>
  <c r="AL280" i="1"/>
  <c r="AK280" i="1"/>
  <c r="AJ280" i="1"/>
  <c r="AI280" i="1"/>
  <c r="AH280" i="1"/>
  <c r="AG280" i="1"/>
  <c r="AF280" i="1"/>
  <c r="AL279" i="1"/>
  <c r="AK279" i="1"/>
  <c r="AJ279" i="1"/>
  <c r="AI279" i="1"/>
  <c r="AH279" i="1"/>
  <c r="AG279" i="1"/>
  <c r="AF279" i="1"/>
  <c r="AL278" i="1"/>
  <c r="AK278" i="1"/>
  <c r="AJ278" i="1"/>
  <c r="AI278" i="1"/>
  <c r="AH278" i="1"/>
  <c r="AG278" i="1"/>
  <c r="AF278" i="1"/>
  <c r="AL277" i="1"/>
  <c r="AK277" i="1"/>
  <c r="AJ277" i="1"/>
  <c r="AI277" i="1"/>
  <c r="AH277" i="1"/>
  <c r="AG277" i="1"/>
  <c r="AF277" i="1"/>
  <c r="AL276" i="1"/>
  <c r="AK276" i="1"/>
  <c r="AJ276" i="1"/>
  <c r="AI276" i="1"/>
  <c r="AH276" i="1"/>
  <c r="AG276" i="1"/>
  <c r="AF276" i="1"/>
  <c r="AL275" i="1"/>
  <c r="AK275" i="1"/>
  <c r="AJ275" i="1"/>
  <c r="AI275" i="1"/>
  <c r="AH275" i="1"/>
  <c r="AG275" i="1"/>
  <c r="AF275" i="1"/>
  <c r="AL274" i="1"/>
  <c r="AK274" i="1"/>
  <c r="AJ274" i="1"/>
  <c r="AI274" i="1"/>
  <c r="AH274" i="1"/>
  <c r="AG274" i="1"/>
  <c r="AF274" i="1"/>
  <c r="AL273" i="1"/>
  <c r="AK273" i="1"/>
  <c r="AJ273" i="1"/>
  <c r="AI273" i="1"/>
  <c r="AH273" i="1"/>
  <c r="AG273" i="1"/>
  <c r="AF273" i="1"/>
  <c r="AL272" i="1"/>
  <c r="AK272" i="1"/>
  <c r="AJ272" i="1"/>
  <c r="AI272" i="1"/>
  <c r="AH272" i="1"/>
  <c r="AG272" i="1"/>
  <c r="AF272" i="1"/>
  <c r="AL271" i="1"/>
  <c r="AK271" i="1"/>
  <c r="AJ271" i="1"/>
  <c r="AI271" i="1"/>
  <c r="AH271" i="1"/>
  <c r="AG271" i="1"/>
  <c r="AF271" i="1"/>
  <c r="AL270" i="1"/>
  <c r="AK270" i="1"/>
  <c r="AJ270" i="1"/>
  <c r="AI270" i="1"/>
  <c r="AH270" i="1"/>
  <c r="AG270" i="1"/>
  <c r="AF270" i="1"/>
  <c r="AL269" i="1"/>
  <c r="AK269" i="1"/>
  <c r="AJ269" i="1"/>
  <c r="AI269" i="1"/>
  <c r="AH269" i="1"/>
  <c r="AG269" i="1"/>
  <c r="AF269" i="1"/>
  <c r="AL268" i="1"/>
  <c r="AK268" i="1"/>
  <c r="AJ268" i="1"/>
  <c r="AI268" i="1"/>
  <c r="AH268" i="1"/>
  <c r="AG268" i="1"/>
  <c r="AF268" i="1"/>
  <c r="AL267" i="1"/>
  <c r="AK267" i="1"/>
  <c r="AJ267" i="1"/>
  <c r="AI267" i="1"/>
  <c r="AH267" i="1"/>
  <c r="AG267" i="1"/>
  <c r="AF267" i="1"/>
  <c r="AL266" i="1"/>
  <c r="AK266" i="1"/>
  <c r="AJ266" i="1"/>
  <c r="AI266" i="1"/>
  <c r="AH266" i="1"/>
  <c r="AG266" i="1"/>
  <c r="AF266" i="1"/>
  <c r="AL265" i="1"/>
  <c r="AK265" i="1"/>
  <c r="AJ265" i="1"/>
  <c r="AI265" i="1"/>
  <c r="AH265" i="1"/>
  <c r="AG265" i="1"/>
  <c r="AF265" i="1"/>
  <c r="AL264" i="1"/>
  <c r="AK264" i="1"/>
  <c r="AJ264" i="1"/>
  <c r="AI264" i="1"/>
  <c r="AH264" i="1"/>
  <c r="AG264" i="1"/>
  <c r="AF264" i="1"/>
  <c r="AL263" i="1"/>
  <c r="AK263" i="1"/>
  <c r="AJ263" i="1"/>
  <c r="AI263" i="1"/>
  <c r="AH263" i="1"/>
  <c r="AG263" i="1"/>
  <c r="AF263" i="1"/>
  <c r="AL262" i="1"/>
  <c r="AK262" i="1"/>
  <c r="AJ262" i="1"/>
  <c r="AI262" i="1"/>
  <c r="AH262" i="1"/>
  <c r="AG262" i="1"/>
  <c r="AF262" i="1"/>
  <c r="AL261" i="1"/>
  <c r="AK261" i="1"/>
  <c r="AJ261" i="1"/>
  <c r="AI261" i="1"/>
  <c r="AH261" i="1"/>
  <c r="AG261" i="1"/>
  <c r="AF261" i="1"/>
  <c r="AL260" i="1"/>
  <c r="AK260" i="1"/>
  <c r="AJ260" i="1"/>
  <c r="AI260" i="1"/>
  <c r="AH260" i="1"/>
  <c r="AG260" i="1"/>
  <c r="AF260" i="1"/>
  <c r="AL259" i="1"/>
  <c r="AK259" i="1"/>
  <c r="AJ259" i="1"/>
  <c r="AI259" i="1"/>
  <c r="AH259" i="1"/>
  <c r="AG259" i="1"/>
  <c r="AF259" i="1"/>
  <c r="AL258" i="1"/>
  <c r="AK258" i="1"/>
  <c r="AJ258" i="1"/>
  <c r="AI258" i="1"/>
  <c r="AH258" i="1"/>
  <c r="AG258" i="1"/>
  <c r="AF258" i="1"/>
  <c r="AL257" i="1"/>
  <c r="AK257" i="1"/>
  <c r="AJ257" i="1"/>
  <c r="AI257" i="1"/>
  <c r="AH257" i="1"/>
  <c r="AG257" i="1"/>
  <c r="AF257" i="1"/>
  <c r="AL256" i="1"/>
  <c r="AK256" i="1"/>
  <c r="AJ256" i="1"/>
  <c r="AI256" i="1"/>
  <c r="AH256" i="1"/>
  <c r="AG256" i="1"/>
  <c r="AF256" i="1"/>
  <c r="AL255" i="1"/>
  <c r="AK255" i="1"/>
  <c r="AJ255" i="1"/>
  <c r="AI255" i="1"/>
  <c r="AH255" i="1"/>
  <c r="AG255" i="1"/>
  <c r="AF255" i="1"/>
  <c r="AL254" i="1"/>
  <c r="AK254" i="1"/>
  <c r="AJ254" i="1"/>
  <c r="AI254" i="1"/>
  <c r="AH254" i="1"/>
  <c r="AG254" i="1"/>
  <c r="AF254" i="1"/>
  <c r="AL253" i="1"/>
  <c r="AK253" i="1"/>
  <c r="AJ253" i="1"/>
  <c r="AI253" i="1"/>
  <c r="AH253" i="1"/>
  <c r="AG253" i="1"/>
  <c r="AF253" i="1"/>
  <c r="AL252" i="1"/>
  <c r="AK252" i="1"/>
  <c r="AJ252" i="1"/>
  <c r="AI252" i="1"/>
  <c r="AH252" i="1"/>
  <c r="AG252" i="1"/>
  <c r="AF252" i="1"/>
  <c r="AL251" i="1"/>
  <c r="AK251" i="1"/>
  <c r="AJ251" i="1"/>
  <c r="AI251" i="1"/>
  <c r="AH251" i="1"/>
  <c r="AG251" i="1"/>
  <c r="AF251" i="1"/>
  <c r="AL250" i="1"/>
  <c r="AK250" i="1"/>
  <c r="AJ250" i="1"/>
  <c r="AI250" i="1"/>
  <c r="AH250" i="1"/>
  <c r="AG250" i="1"/>
  <c r="AF250" i="1"/>
  <c r="AL249" i="1"/>
  <c r="AK249" i="1"/>
  <c r="AJ249" i="1"/>
  <c r="AI249" i="1"/>
  <c r="AH249" i="1"/>
  <c r="AG249" i="1"/>
  <c r="AF249" i="1"/>
  <c r="AL248" i="1"/>
  <c r="AK248" i="1"/>
  <c r="AJ248" i="1"/>
  <c r="AI248" i="1"/>
  <c r="AH248" i="1"/>
  <c r="AG248" i="1"/>
  <c r="AF248" i="1"/>
  <c r="AL247" i="1"/>
  <c r="AK247" i="1"/>
  <c r="AJ247" i="1"/>
  <c r="AI247" i="1"/>
  <c r="AH247" i="1"/>
  <c r="AG247" i="1"/>
  <c r="AF247" i="1"/>
  <c r="AL246" i="1"/>
  <c r="AK246" i="1"/>
  <c r="AJ246" i="1"/>
  <c r="AI246" i="1"/>
  <c r="AH246" i="1"/>
  <c r="AG246" i="1"/>
  <c r="AF246" i="1"/>
  <c r="AL245" i="1"/>
  <c r="AK245" i="1"/>
  <c r="AJ245" i="1"/>
  <c r="AI245" i="1"/>
  <c r="AH245" i="1"/>
  <c r="AG245" i="1"/>
  <c r="AF245" i="1"/>
  <c r="AL244" i="1"/>
  <c r="AK244" i="1"/>
  <c r="AJ244" i="1"/>
  <c r="AI244" i="1"/>
  <c r="AH244" i="1"/>
  <c r="AG244" i="1"/>
  <c r="AF244" i="1"/>
  <c r="AL243" i="1"/>
  <c r="AK243" i="1"/>
  <c r="AJ243" i="1"/>
  <c r="AI243" i="1"/>
  <c r="AH243" i="1"/>
  <c r="AG243" i="1"/>
  <c r="AF243" i="1"/>
  <c r="AL242" i="1"/>
  <c r="AK242" i="1"/>
  <c r="AJ242" i="1"/>
  <c r="AI242" i="1"/>
  <c r="AH242" i="1"/>
  <c r="AG242" i="1"/>
  <c r="AF242" i="1"/>
  <c r="AL241" i="1"/>
  <c r="AK241" i="1"/>
  <c r="AJ241" i="1"/>
  <c r="AI241" i="1"/>
  <c r="AH241" i="1"/>
  <c r="AG241" i="1"/>
  <c r="AF241" i="1"/>
  <c r="AL240" i="1"/>
  <c r="AK240" i="1"/>
  <c r="AJ240" i="1"/>
  <c r="AI240" i="1"/>
  <c r="AH240" i="1"/>
  <c r="AG240" i="1"/>
  <c r="AF240" i="1"/>
  <c r="AL239" i="1"/>
  <c r="AK239" i="1"/>
  <c r="AJ239" i="1"/>
  <c r="AI239" i="1"/>
  <c r="AH239" i="1"/>
  <c r="AG239" i="1"/>
  <c r="AF239" i="1"/>
  <c r="AL238" i="1"/>
  <c r="AK238" i="1"/>
  <c r="AJ238" i="1"/>
  <c r="AI238" i="1"/>
  <c r="AH238" i="1"/>
  <c r="AG238" i="1"/>
  <c r="AF238" i="1"/>
  <c r="AL237" i="1"/>
  <c r="AK237" i="1"/>
  <c r="AJ237" i="1"/>
  <c r="AI237" i="1"/>
  <c r="AH237" i="1"/>
  <c r="AG237" i="1"/>
  <c r="AF237" i="1"/>
  <c r="AL236" i="1"/>
  <c r="AK236" i="1"/>
  <c r="AJ236" i="1"/>
  <c r="AI236" i="1"/>
  <c r="AH236" i="1"/>
  <c r="AG236" i="1"/>
  <c r="AF236" i="1"/>
  <c r="AL235" i="1"/>
  <c r="AK235" i="1"/>
  <c r="AJ235" i="1"/>
  <c r="AI235" i="1"/>
  <c r="AH235" i="1"/>
  <c r="AG235" i="1"/>
  <c r="AF235" i="1"/>
  <c r="AL234" i="1"/>
  <c r="AK234" i="1"/>
  <c r="AJ234" i="1"/>
  <c r="AI234" i="1"/>
  <c r="AH234" i="1"/>
  <c r="AG234" i="1"/>
  <c r="AF234" i="1"/>
  <c r="AL233" i="1"/>
  <c r="AK233" i="1"/>
  <c r="AJ233" i="1"/>
  <c r="AI233" i="1"/>
  <c r="AH233" i="1"/>
  <c r="AG233" i="1"/>
  <c r="AF233" i="1"/>
  <c r="AL232" i="1"/>
  <c r="AK232" i="1"/>
  <c r="AJ232" i="1"/>
  <c r="AI232" i="1"/>
  <c r="AH232" i="1"/>
  <c r="AG232" i="1"/>
  <c r="AF232" i="1"/>
  <c r="AL231" i="1"/>
  <c r="AK231" i="1"/>
  <c r="AJ231" i="1"/>
  <c r="AI231" i="1"/>
  <c r="AH231" i="1"/>
  <c r="AG231" i="1"/>
  <c r="AF231" i="1"/>
  <c r="AL230" i="1"/>
  <c r="AK230" i="1"/>
  <c r="AJ230" i="1"/>
  <c r="AI230" i="1"/>
  <c r="AH230" i="1"/>
  <c r="AG230" i="1"/>
  <c r="AF230" i="1"/>
  <c r="AL229" i="1"/>
  <c r="AK229" i="1"/>
  <c r="AJ229" i="1"/>
  <c r="AI229" i="1"/>
  <c r="AH229" i="1"/>
  <c r="AG229" i="1"/>
  <c r="AF229" i="1"/>
  <c r="AL228" i="1"/>
  <c r="AK228" i="1"/>
  <c r="AJ228" i="1"/>
  <c r="AI228" i="1"/>
  <c r="AH228" i="1"/>
  <c r="AG228" i="1"/>
  <c r="AF228" i="1"/>
  <c r="AL227" i="1"/>
  <c r="AK227" i="1"/>
  <c r="AJ227" i="1"/>
  <c r="AI227" i="1"/>
  <c r="AH227" i="1"/>
  <c r="AG227" i="1"/>
  <c r="AF227" i="1"/>
  <c r="AL226" i="1"/>
  <c r="AK226" i="1"/>
  <c r="AJ226" i="1"/>
  <c r="AI226" i="1"/>
  <c r="AH226" i="1"/>
  <c r="AG226" i="1"/>
  <c r="AF226" i="1"/>
  <c r="AL225" i="1"/>
  <c r="AK225" i="1"/>
  <c r="AJ225" i="1"/>
  <c r="AI225" i="1"/>
  <c r="AH225" i="1"/>
  <c r="AG225" i="1"/>
  <c r="AF225" i="1"/>
  <c r="AL224" i="1"/>
  <c r="AK224" i="1"/>
  <c r="AJ224" i="1"/>
  <c r="AI224" i="1"/>
  <c r="AH224" i="1"/>
  <c r="AG224" i="1"/>
  <c r="AF224" i="1"/>
  <c r="AL223" i="1"/>
  <c r="AK223" i="1"/>
  <c r="AJ223" i="1"/>
  <c r="AI223" i="1"/>
  <c r="AH223" i="1"/>
  <c r="AG223" i="1"/>
  <c r="AF223" i="1"/>
  <c r="AL222" i="1"/>
  <c r="AK222" i="1"/>
  <c r="AJ222" i="1"/>
  <c r="AI222" i="1"/>
  <c r="AH222" i="1"/>
  <c r="AG222" i="1"/>
  <c r="AF222" i="1"/>
  <c r="AL221" i="1"/>
  <c r="AK221" i="1"/>
  <c r="AJ221" i="1"/>
  <c r="AI221" i="1"/>
  <c r="AH221" i="1"/>
  <c r="AG221" i="1"/>
  <c r="AF221" i="1"/>
  <c r="AL220" i="1"/>
  <c r="AK220" i="1"/>
  <c r="AJ220" i="1"/>
  <c r="AI220" i="1"/>
  <c r="AH220" i="1"/>
  <c r="AG220" i="1"/>
  <c r="AF220" i="1"/>
  <c r="AL219" i="1"/>
  <c r="AK219" i="1"/>
  <c r="AJ219" i="1"/>
  <c r="AI219" i="1"/>
  <c r="AH219" i="1"/>
  <c r="AG219" i="1"/>
  <c r="AF219" i="1"/>
  <c r="AL218" i="1"/>
  <c r="AK218" i="1"/>
  <c r="AJ218" i="1"/>
  <c r="AI218" i="1"/>
  <c r="AH218" i="1"/>
  <c r="AG218" i="1"/>
  <c r="AF218" i="1"/>
  <c r="AL217" i="1"/>
  <c r="AK217" i="1"/>
  <c r="AJ217" i="1"/>
  <c r="AI217" i="1"/>
  <c r="AH217" i="1"/>
  <c r="AG217" i="1"/>
  <c r="AF217" i="1"/>
  <c r="AL216" i="1"/>
  <c r="AK216" i="1"/>
  <c r="AJ216" i="1"/>
  <c r="AI216" i="1"/>
  <c r="AH216" i="1"/>
  <c r="AG216" i="1"/>
  <c r="AF216" i="1"/>
  <c r="AL215" i="1"/>
  <c r="AK215" i="1"/>
  <c r="AJ215" i="1"/>
  <c r="AI215" i="1"/>
  <c r="AH215" i="1"/>
  <c r="AG215" i="1"/>
  <c r="AF215" i="1"/>
  <c r="AL214" i="1"/>
  <c r="AK214" i="1"/>
  <c r="AJ214" i="1"/>
  <c r="AI214" i="1"/>
  <c r="AH214" i="1"/>
  <c r="AG214" i="1"/>
  <c r="AF214" i="1"/>
  <c r="AL213" i="1"/>
  <c r="AK213" i="1"/>
  <c r="AJ213" i="1"/>
  <c r="AI213" i="1"/>
  <c r="AH213" i="1"/>
  <c r="AG213" i="1"/>
  <c r="AF213" i="1"/>
  <c r="AL212" i="1"/>
  <c r="AK212" i="1"/>
  <c r="AJ212" i="1"/>
  <c r="AI212" i="1"/>
  <c r="AH212" i="1"/>
  <c r="AG212" i="1"/>
  <c r="AF212" i="1"/>
  <c r="AL211" i="1"/>
  <c r="AK211" i="1"/>
  <c r="AJ211" i="1"/>
  <c r="AI211" i="1"/>
  <c r="AH211" i="1"/>
  <c r="AG211" i="1"/>
  <c r="AF211" i="1"/>
  <c r="AL210" i="1"/>
  <c r="AK210" i="1"/>
  <c r="AJ210" i="1"/>
  <c r="AI210" i="1"/>
  <c r="AH210" i="1"/>
  <c r="AG210" i="1"/>
  <c r="AF210" i="1"/>
  <c r="AL209" i="1"/>
  <c r="AK209" i="1"/>
  <c r="AJ209" i="1"/>
  <c r="AI209" i="1"/>
  <c r="AH209" i="1"/>
  <c r="AG209" i="1"/>
  <c r="AF209" i="1"/>
  <c r="AL208" i="1"/>
  <c r="AK208" i="1"/>
  <c r="AJ208" i="1"/>
  <c r="AI208" i="1"/>
  <c r="AH208" i="1"/>
  <c r="AG208" i="1"/>
  <c r="AF208" i="1"/>
  <c r="AL207" i="1"/>
  <c r="AK207" i="1"/>
  <c r="AJ207" i="1"/>
  <c r="AI207" i="1"/>
  <c r="AH207" i="1"/>
  <c r="AG207" i="1"/>
  <c r="AF207" i="1"/>
  <c r="AL206" i="1"/>
  <c r="AK206" i="1"/>
  <c r="AJ206" i="1"/>
  <c r="AI206" i="1"/>
  <c r="AH206" i="1"/>
  <c r="AG206" i="1"/>
  <c r="AF206" i="1"/>
  <c r="AL205" i="1"/>
  <c r="AK205" i="1"/>
  <c r="AJ205" i="1"/>
  <c r="AI205" i="1"/>
  <c r="AH205" i="1"/>
  <c r="AG205" i="1"/>
  <c r="AF205" i="1"/>
  <c r="AL204" i="1"/>
  <c r="AK204" i="1"/>
  <c r="AJ204" i="1"/>
  <c r="AI204" i="1"/>
  <c r="AH204" i="1"/>
  <c r="AG204" i="1"/>
  <c r="AF204" i="1"/>
  <c r="AL203" i="1"/>
  <c r="AK203" i="1"/>
  <c r="AJ203" i="1"/>
  <c r="AI203" i="1"/>
  <c r="AH203" i="1"/>
  <c r="AG203" i="1"/>
  <c r="AF203" i="1"/>
  <c r="AL202" i="1"/>
  <c r="AK202" i="1"/>
  <c r="AJ202" i="1"/>
  <c r="AI202" i="1"/>
  <c r="AH202" i="1"/>
  <c r="AG202" i="1"/>
  <c r="AF202" i="1"/>
  <c r="AL201" i="1"/>
  <c r="AK201" i="1"/>
  <c r="AJ201" i="1"/>
  <c r="AI201" i="1"/>
  <c r="AH201" i="1"/>
  <c r="AG201" i="1"/>
  <c r="AF201" i="1"/>
  <c r="AL200" i="1"/>
  <c r="AK200" i="1"/>
  <c r="AJ200" i="1"/>
  <c r="AI200" i="1"/>
  <c r="AH200" i="1"/>
  <c r="AG200" i="1"/>
  <c r="AF200" i="1"/>
  <c r="AL199" i="1"/>
  <c r="AK199" i="1"/>
  <c r="AJ199" i="1"/>
  <c r="AI199" i="1"/>
  <c r="AH199" i="1"/>
  <c r="AG199" i="1"/>
  <c r="AF199" i="1"/>
  <c r="AL198" i="1"/>
  <c r="AK198" i="1"/>
  <c r="AJ198" i="1"/>
  <c r="AI198" i="1"/>
  <c r="AH198" i="1"/>
  <c r="AG198" i="1"/>
  <c r="AF198" i="1"/>
  <c r="AL197" i="1"/>
  <c r="AK197" i="1"/>
  <c r="AJ197" i="1"/>
  <c r="AI197" i="1"/>
  <c r="AH197" i="1"/>
  <c r="AG197" i="1"/>
  <c r="AF197" i="1"/>
  <c r="AL196" i="1"/>
  <c r="AK196" i="1"/>
  <c r="AJ196" i="1"/>
  <c r="AI196" i="1"/>
  <c r="AH196" i="1"/>
  <c r="AG196" i="1"/>
  <c r="AF196" i="1"/>
  <c r="AL195" i="1"/>
  <c r="AK195" i="1"/>
  <c r="AJ195" i="1"/>
  <c r="AI195" i="1"/>
  <c r="AH195" i="1"/>
  <c r="AG195" i="1"/>
  <c r="AF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C194" i="1"/>
  <c r="T194" i="1"/>
  <c r="F193" i="1"/>
  <c r="D194" i="1"/>
  <c r="E194" i="1"/>
  <c r="G194" i="1"/>
  <c r="U194" i="1"/>
  <c r="AD194" i="1"/>
  <c r="AE194" i="1"/>
  <c r="F194" i="1"/>
  <c r="AL194" i="1"/>
  <c r="AK194" i="1"/>
  <c r="AJ194" i="1"/>
  <c r="AI194" i="1"/>
  <c r="AH194" i="1"/>
  <c r="AG194" i="1"/>
  <c r="AF194" i="1"/>
  <c r="V194" i="1"/>
  <c r="W194" i="1"/>
  <c r="Z194" i="1"/>
  <c r="AA194" i="1"/>
  <c r="F192" i="1"/>
  <c r="C193" i="1"/>
  <c r="D193" i="1"/>
  <c r="S194" i="1"/>
  <c r="I194" i="1"/>
  <c r="H194" i="1"/>
  <c r="T193" i="1"/>
  <c r="E193" i="1"/>
  <c r="G193" i="1"/>
  <c r="U193" i="1"/>
  <c r="AD193" i="1"/>
  <c r="AE193" i="1"/>
  <c r="AL193" i="1"/>
  <c r="AK193" i="1"/>
  <c r="AJ193" i="1"/>
  <c r="AI193" i="1"/>
  <c r="AH193" i="1"/>
  <c r="AG193" i="1"/>
  <c r="AF193" i="1"/>
  <c r="V193" i="1"/>
  <c r="W193" i="1"/>
  <c r="Z193" i="1"/>
  <c r="AA193" i="1"/>
  <c r="F191" i="1"/>
  <c r="C192" i="1"/>
  <c r="D192" i="1"/>
  <c r="S193" i="1"/>
  <c r="I193" i="1"/>
  <c r="H193" i="1"/>
  <c r="T192" i="1"/>
  <c r="E192" i="1"/>
  <c r="G192" i="1"/>
  <c r="U192" i="1"/>
  <c r="AD192" i="1"/>
  <c r="AE192" i="1"/>
  <c r="AL192" i="1"/>
  <c r="AK192" i="1"/>
  <c r="AJ192" i="1"/>
  <c r="AI192" i="1"/>
  <c r="AH192" i="1"/>
  <c r="AG192" i="1"/>
  <c r="AF192" i="1"/>
  <c r="V192" i="1"/>
  <c r="W192" i="1"/>
  <c r="Z192" i="1"/>
  <c r="AA192" i="1"/>
  <c r="F190" i="1"/>
  <c r="C191" i="1"/>
  <c r="D191" i="1"/>
  <c r="S192" i="1"/>
  <c r="I192" i="1"/>
  <c r="H192" i="1"/>
  <c r="T191" i="1"/>
  <c r="E191" i="1"/>
  <c r="G191" i="1"/>
  <c r="U191" i="1"/>
  <c r="AD191" i="1"/>
  <c r="AE191" i="1"/>
  <c r="AL191" i="1"/>
  <c r="AK191" i="1"/>
  <c r="AJ191" i="1"/>
  <c r="AI191" i="1"/>
  <c r="AH191" i="1"/>
  <c r="AG191" i="1"/>
  <c r="AF191" i="1"/>
  <c r="V191" i="1"/>
  <c r="W191" i="1"/>
  <c r="Z191" i="1"/>
  <c r="AA191" i="1"/>
  <c r="F189" i="1"/>
  <c r="C190" i="1"/>
  <c r="D190" i="1"/>
  <c r="S191" i="1"/>
  <c r="I191" i="1"/>
  <c r="H191" i="1"/>
  <c r="T190" i="1"/>
  <c r="E190" i="1"/>
  <c r="G190" i="1"/>
  <c r="U190" i="1"/>
  <c r="AD190" i="1"/>
  <c r="AE190" i="1"/>
  <c r="AL190" i="1"/>
  <c r="AK190" i="1"/>
  <c r="AJ190" i="1"/>
  <c r="AI190" i="1"/>
  <c r="AH190" i="1"/>
  <c r="AG190" i="1"/>
  <c r="AF190" i="1"/>
  <c r="V190" i="1"/>
  <c r="W190" i="1"/>
  <c r="Z190" i="1"/>
  <c r="AA190" i="1"/>
  <c r="F188" i="1"/>
  <c r="C189" i="1"/>
  <c r="D189" i="1"/>
  <c r="S190" i="1"/>
  <c r="I190" i="1"/>
  <c r="H190" i="1"/>
  <c r="T189" i="1"/>
  <c r="E189" i="1"/>
  <c r="G189" i="1"/>
  <c r="U189" i="1"/>
  <c r="AD189" i="1"/>
  <c r="AE189" i="1"/>
  <c r="AL189" i="1"/>
  <c r="AK189" i="1"/>
  <c r="AJ189" i="1"/>
  <c r="AI189" i="1"/>
  <c r="AH189" i="1"/>
  <c r="AG189" i="1"/>
  <c r="AF189" i="1"/>
  <c r="V189" i="1"/>
  <c r="W189" i="1"/>
  <c r="Z189" i="1"/>
  <c r="AA189" i="1"/>
  <c r="F187" i="1"/>
  <c r="C188" i="1"/>
  <c r="D188" i="1"/>
  <c r="S189" i="1"/>
  <c r="I189" i="1"/>
  <c r="H189" i="1"/>
  <c r="T188" i="1"/>
  <c r="E188" i="1"/>
  <c r="G188" i="1"/>
  <c r="U188" i="1"/>
  <c r="AD188" i="1"/>
  <c r="AE188" i="1"/>
  <c r="AL188" i="1"/>
  <c r="AK188" i="1"/>
  <c r="AJ188" i="1"/>
  <c r="AI188" i="1"/>
  <c r="AH188" i="1"/>
  <c r="AG188" i="1"/>
  <c r="AF188" i="1"/>
  <c r="V188" i="1"/>
  <c r="W188" i="1"/>
  <c r="Z188" i="1"/>
  <c r="AA188" i="1"/>
  <c r="F186" i="1"/>
  <c r="C187" i="1"/>
  <c r="D187" i="1"/>
  <c r="S188" i="1"/>
  <c r="I188" i="1"/>
  <c r="H188" i="1"/>
  <c r="T187" i="1"/>
  <c r="E187" i="1"/>
  <c r="G187" i="1"/>
  <c r="U187" i="1"/>
  <c r="AD187" i="1"/>
  <c r="AE187" i="1"/>
  <c r="AL187" i="1"/>
  <c r="AK187" i="1"/>
  <c r="AJ187" i="1"/>
  <c r="AI187" i="1"/>
  <c r="AH187" i="1"/>
  <c r="AG187" i="1"/>
  <c r="AF187" i="1"/>
  <c r="V187" i="1"/>
  <c r="W187" i="1"/>
  <c r="Z187" i="1"/>
  <c r="AA187" i="1"/>
  <c r="F185" i="1"/>
  <c r="C186" i="1"/>
  <c r="D186" i="1"/>
  <c r="S187" i="1"/>
  <c r="I187" i="1"/>
  <c r="H187" i="1"/>
  <c r="T186" i="1"/>
  <c r="E186" i="1"/>
  <c r="G186" i="1"/>
  <c r="U186" i="1"/>
  <c r="AD186" i="1"/>
  <c r="AE186" i="1"/>
  <c r="AL186" i="1"/>
  <c r="AK186" i="1"/>
  <c r="AJ186" i="1"/>
  <c r="AI186" i="1"/>
  <c r="AH186" i="1"/>
  <c r="AG186" i="1"/>
  <c r="AF186" i="1"/>
  <c r="V186" i="1"/>
  <c r="W186" i="1"/>
  <c r="Z186" i="1"/>
  <c r="AA186" i="1"/>
  <c r="F184" i="1"/>
  <c r="C185" i="1"/>
  <c r="D185" i="1"/>
  <c r="S186" i="1"/>
  <c r="I186" i="1"/>
  <c r="H186" i="1"/>
  <c r="T185" i="1"/>
  <c r="E185" i="1"/>
  <c r="G185" i="1"/>
  <c r="U185" i="1"/>
  <c r="AD185" i="1"/>
  <c r="AE185" i="1"/>
  <c r="AL185" i="1"/>
  <c r="AK185" i="1"/>
  <c r="AJ185" i="1"/>
  <c r="AI185" i="1"/>
  <c r="AH185" i="1"/>
  <c r="AG185" i="1"/>
  <c r="AF185" i="1"/>
  <c r="V185" i="1"/>
  <c r="W185" i="1"/>
  <c r="Z185" i="1"/>
  <c r="AA185" i="1"/>
  <c r="F183" i="1"/>
  <c r="C184" i="1"/>
  <c r="D184" i="1"/>
  <c r="S185" i="1"/>
  <c r="I185" i="1"/>
  <c r="H185" i="1"/>
  <c r="T184" i="1"/>
  <c r="E184" i="1"/>
  <c r="G184" i="1"/>
  <c r="U184" i="1"/>
  <c r="AD184" i="1"/>
  <c r="AE184" i="1"/>
  <c r="AL184" i="1"/>
  <c r="AK184" i="1"/>
  <c r="AJ184" i="1"/>
  <c r="AI184" i="1"/>
  <c r="AH184" i="1"/>
  <c r="AG184" i="1"/>
  <c r="AF184" i="1"/>
  <c r="V184" i="1"/>
  <c r="W184" i="1"/>
  <c r="Z184" i="1"/>
  <c r="AA184" i="1"/>
  <c r="F182" i="1"/>
  <c r="C183" i="1"/>
  <c r="D183" i="1"/>
  <c r="S184" i="1"/>
  <c r="I184" i="1"/>
  <c r="H184" i="1"/>
  <c r="T183" i="1"/>
  <c r="E183" i="1"/>
  <c r="G183" i="1"/>
  <c r="U183" i="1"/>
  <c r="AD183" i="1"/>
  <c r="AE183" i="1"/>
  <c r="AL183" i="1"/>
  <c r="AK183" i="1"/>
  <c r="AJ183" i="1"/>
  <c r="AI183" i="1"/>
  <c r="AH183" i="1"/>
  <c r="AG183" i="1"/>
  <c r="AF183" i="1"/>
  <c r="V183" i="1"/>
  <c r="W183" i="1"/>
  <c r="Z183" i="1"/>
  <c r="AA183" i="1"/>
  <c r="F181" i="1"/>
  <c r="C182" i="1"/>
  <c r="D182" i="1"/>
  <c r="S183" i="1"/>
  <c r="I183" i="1"/>
  <c r="H183" i="1"/>
  <c r="T182" i="1"/>
  <c r="E182" i="1"/>
  <c r="G182" i="1"/>
  <c r="U182" i="1"/>
  <c r="AD182" i="1"/>
  <c r="AE182" i="1"/>
  <c r="AL182" i="1"/>
  <c r="AK182" i="1"/>
  <c r="AJ182" i="1"/>
  <c r="AI182" i="1"/>
  <c r="AH182" i="1"/>
  <c r="AG182" i="1"/>
  <c r="AF182" i="1"/>
  <c r="V182" i="1"/>
  <c r="W182" i="1"/>
  <c r="Z182" i="1"/>
  <c r="AA182" i="1"/>
  <c r="F180" i="1"/>
  <c r="C181" i="1"/>
  <c r="D181" i="1"/>
  <c r="S182" i="1"/>
  <c r="I182" i="1"/>
  <c r="H182" i="1"/>
  <c r="T181" i="1"/>
  <c r="E181" i="1"/>
  <c r="G181" i="1"/>
  <c r="U181" i="1"/>
  <c r="AD181" i="1"/>
  <c r="AE181" i="1"/>
  <c r="AL181" i="1"/>
  <c r="AK181" i="1"/>
  <c r="AJ181" i="1"/>
  <c r="AI181" i="1"/>
  <c r="AH181" i="1"/>
  <c r="AG181" i="1"/>
  <c r="AF181" i="1"/>
  <c r="V181" i="1"/>
  <c r="W181" i="1"/>
  <c r="Z181" i="1"/>
  <c r="AA181" i="1"/>
  <c r="F179" i="1"/>
  <c r="C180" i="1"/>
  <c r="D180" i="1"/>
  <c r="S181" i="1"/>
  <c r="I181" i="1"/>
  <c r="H181" i="1"/>
  <c r="T180" i="1"/>
  <c r="E180" i="1"/>
  <c r="G180" i="1"/>
  <c r="U180" i="1"/>
  <c r="AD180" i="1"/>
  <c r="AE180" i="1"/>
  <c r="AL180" i="1"/>
  <c r="AK180" i="1"/>
  <c r="AJ180" i="1"/>
  <c r="AI180" i="1"/>
  <c r="AH180" i="1"/>
  <c r="AG180" i="1"/>
  <c r="AF180" i="1"/>
  <c r="V180" i="1"/>
  <c r="W180" i="1"/>
  <c r="Z180" i="1"/>
  <c r="AA180" i="1"/>
  <c r="F178" i="1"/>
  <c r="C179" i="1"/>
  <c r="D179" i="1"/>
  <c r="S180" i="1"/>
  <c r="I180" i="1"/>
  <c r="H180" i="1"/>
  <c r="T179" i="1"/>
  <c r="E179" i="1"/>
  <c r="G179" i="1"/>
  <c r="U179" i="1"/>
  <c r="AD179" i="1"/>
  <c r="AE179" i="1"/>
  <c r="AL179" i="1"/>
  <c r="AK179" i="1"/>
  <c r="AJ179" i="1"/>
  <c r="AI179" i="1"/>
  <c r="AH179" i="1"/>
  <c r="AG179" i="1"/>
  <c r="AF179" i="1"/>
  <c r="V179" i="1"/>
  <c r="W179" i="1"/>
  <c r="Z179" i="1"/>
  <c r="AA179" i="1"/>
  <c r="F177" i="1"/>
  <c r="C178" i="1"/>
  <c r="D178" i="1"/>
  <c r="S179" i="1"/>
  <c r="I179" i="1"/>
  <c r="H179" i="1"/>
  <c r="T178" i="1"/>
  <c r="E178" i="1"/>
  <c r="G178" i="1"/>
  <c r="U178" i="1"/>
  <c r="AD178" i="1"/>
  <c r="AE178" i="1"/>
  <c r="AL178" i="1"/>
  <c r="AK178" i="1"/>
  <c r="AJ178" i="1"/>
  <c r="AI178" i="1"/>
  <c r="AH178" i="1"/>
  <c r="AG178" i="1"/>
  <c r="AF178" i="1"/>
  <c r="V178" i="1"/>
  <c r="W178" i="1"/>
  <c r="Z178" i="1"/>
  <c r="AA178" i="1"/>
  <c r="F176" i="1"/>
  <c r="C177" i="1"/>
  <c r="D177" i="1"/>
  <c r="S178" i="1"/>
  <c r="I178" i="1"/>
  <c r="H178" i="1"/>
  <c r="T177" i="1"/>
  <c r="E177" i="1"/>
  <c r="G177" i="1"/>
  <c r="U177" i="1"/>
  <c r="AD177" i="1"/>
  <c r="AE177" i="1"/>
  <c r="AL177" i="1"/>
  <c r="AK177" i="1"/>
  <c r="AJ177" i="1"/>
  <c r="AI177" i="1"/>
  <c r="AH177" i="1"/>
  <c r="AG177" i="1"/>
  <c r="AF177" i="1"/>
  <c r="V177" i="1"/>
  <c r="W177" i="1"/>
  <c r="Z177" i="1"/>
  <c r="AA177" i="1"/>
  <c r="F175" i="1"/>
  <c r="C176" i="1"/>
  <c r="D176" i="1"/>
  <c r="S177" i="1"/>
  <c r="I177" i="1"/>
  <c r="H177" i="1"/>
  <c r="T176" i="1"/>
  <c r="E176" i="1"/>
  <c r="G176" i="1"/>
  <c r="U176" i="1"/>
  <c r="AD176" i="1"/>
  <c r="AE176" i="1"/>
  <c r="AL176" i="1"/>
  <c r="AK176" i="1"/>
  <c r="AJ176" i="1"/>
  <c r="AI176" i="1"/>
  <c r="AH176" i="1"/>
  <c r="AG176" i="1"/>
  <c r="AF176" i="1"/>
  <c r="V176" i="1"/>
  <c r="W176" i="1"/>
  <c r="Z176" i="1"/>
  <c r="AA176" i="1"/>
  <c r="F174" i="1"/>
  <c r="C175" i="1"/>
  <c r="D175" i="1"/>
  <c r="S176" i="1"/>
  <c r="I176" i="1"/>
  <c r="H176" i="1"/>
  <c r="T175" i="1"/>
  <c r="E175" i="1"/>
  <c r="G175" i="1"/>
  <c r="U175" i="1"/>
  <c r="AD175" i="1"/>
  <c r="AE175" i="1"/>
  <c r="AL175" i="1"/>
  <c r="AK175" i="1"/>
  <c r="AJ175" i="1"/>
  <c r="AI175" i="1"/>
  <c r="AH175" i="1"/>
  <c r="AG175" i="1"/>
  <c r="AF175" i="1"/>
  <c r="V175" i="1"/>
  <c r="W175" i="1"/>
  <c r="Z175" i="1"/>
  <c r="AA175" i="1"/>
  <c r="F173" i="1"/>
  <c r="C174" i="1"/>
  <c r="D174" i="1"/>
  <c r="S175" i="1"/>
  <c r="I175" i="1"/>
  <c r="H175" i="1"/>
  <c r="T174" i="1"/>
  <c r="E174" i="1"/>
  <c r="G174" i="1"/>
  <c r="U174" i="1"/>
  <c r="AD174" i="1"/>
  <c r="AE174" i="1"/>
  <c r="AL174" i="1"/>
  <c r="AK174" i="1"/>
  <c r="AJ174" i="1"/>
  <c r="AI174" i="1"/>
  <c r="AH174" i="1"/>
  <c r="AG174" i="1"/>
  <c r="AF174" i="1"/>
  <c r="V174" i="1"/>
  <c r="W174" i="1"/>
  <c r="Z174" i="1"/>
  <c r="AA174" i="1"/>
  <c r="F172" i="1"/>
  <c r="C173" i="1"/>
  <c r="D173" i="1"/>
  <c r="S174" i="1"/>
  <c r="I174" i="1"/>
  <c r="H174" i="1"/>
  <c r="T173" i="1"/>
  <c r="E173" i="1"/>
  <c r="G173" i="1"/>
  <c r="U173" i="1"/>
  <c r="AD173" i="1"/>
  <c r="AE173" i="1"/>
  <c r="AL173" i="1"/>
  <c r="AK173" i="1"/>
  <c r="AJ173" i="1"/>
  <c r="AI173" i="1"/>
  <c r="AH173" i="1"/>
  <c r="AG173" i="1"/>
  <c r="AF173" i="1"/>
  <c r="V173" i="1"/>
  <c r="W173" i="1"/>
  <c r="Z173" i="1"/>
  <c r="AA173" i="1"/>
  <c r="F171" i="1"/>
  <c r="C172" i="1"/>
  <c r="D172" i="1"/>
  <c r="S173" i="1"/>
  <c r="I173" i="1"/>
  <c r="H173" i="1"/>
  <c r="T172" i="1"/>
  <c r="E172" i="1"/>
  <c r="G172" i="1"/>
  <c r="U172" i="1"/>
  <c r="AD172" i="1"/>
  <c r="AE172" i="1"/>
  <c r="AL172" i="1"/>
  <c r="AK172" i="1"/>
  <c r="AJ172" i="1"/>
  <c r="AI172" i="1"/>
  <c r="AH172" i="1"/>
  <c r="AG172" i="1"/>
  <c r="AF172" i="1"/>
  <c r="V172" i="1"/>
  <c r="W172" i="1"/>
  <c r="Z172" i="1"/>
  <c r="AA172" i="1"/>
  <c r="F170" i="1"/>
  <c r="C171" i="1"/>
  <c r="D171" i="1"/>
  <c r="S172" i="1"/>
  <c r="I172" i="1"/>
  <c r="H172" i="1"/>
  <c r="T171" i="1"/>
  <c r="E171" i="1"/>
  <c r="G171" i="1"/>
  <c r="U171" i="1"/>
  <c r="AD171" i="1"/>
  <c r="AE171" i="1"/>
  <c r="AL171" i="1"/>
  <c r="AK171" i="1"/>
  <c r="AJ171" i="1"/>
  <c r="AI171" i="1"/>
  <c r="AH171" i="1"/>
  <c r="AG171" i="1"/>
  <c r="AF171" i="1"/>
  <c r="V171" i="1"/>
  <c r="W171" i="1"/>
  <c r="Z171" i="1"/>
  <c r="AA171" i="1"/>
  <c r="F169" i="1"/>
  <c r="C170" i="1"/>
  <c r="D170" i="1"/>
  <c r="S171" i="1"/>
  <c r="I171" i="1"/>
  <c r="H171" i="1"/>
  <c r="T170" i="1"/>
  <c r="E170" i="1"/>
  <c r="G170" i="1"/>
  <c r="U170" i="1"/>
  <c r="AD170" i="1"/>
  <c r="AE170" i="1"/>
  <c r="AL170" i="1"/>
  <c r="AK170" i="1"/>
  <c r="AJ170" i="1"/>
  <c r="AI170" i="1"/>
  <c r="AH170" i="1"/>
  <c r="AG170" i="1"/>
  <c r="AF170" i="1"/>
  <c r="V170" i="1"/>
  <c r="W170" i="1"/>
  <c r="Z170" i="1"/>
  <c r="AA170" i="1"/>
  <c r="F168" i="1"/>
  <c r="C169" i="1"/>
  <c r="D169" i="1"/>
  <c r="S170" i="1"/>
  <c r="I170" i="1"/>
  <c r="H170" i="1"/>
  <c r="T169" i="1"/>
  <c r="E169" i="1"/>
  <c r="G169" i="1"/>
  <c r="U169" i="1"/>
  <c r="AD169" i="1"/>
  <c r="AE169" i="1"/>
  <c r="AL169" i="1"/>
  <c r="AK169" i="1"/>
  <c r="AJ169" i="1"/>
  <c r="AI169" i="1"/>
  <c r="AH169" i="1"/>
  <c r="AG169" i="1"/>
  <c r="AF169" i="1"/>
  <c r="V169" i="1"/>
  <c r="W169" i="1"/>
  <c r="Z169" i="1"/>
  <c r="AA169" i="1"/>
  <c r="F167" i="1"/>
  <c r="C168" i="1"/>
  <c r="D168" i="1"/>
  <c r="S169" i="1"/>
  <c r="I169" i="1"/>
  <c r="H169" i="1"/>
  <c r="T168" i="1"/>
  <c r="E168" i="1"/>
  <c r="G168" i="1"/>
  <c r="U168" i="1"/>
  <c r="AD168" i="1"/>
  <c r="AE168" i="1"/>
  <c r="AL168" i="1"/>
  <c r="AK168" i="1"/>
  <c r="AJ168" i="1"/>
  <c r="AI168" i="1"/>
  <c r="AH168" i="1"/>
  <c r="AG168" i="1"/>
  <c r="AF168" i="1"/>
  <c r="V168" i="1"/>
  <c r="W168" i="1"/>
  <c r="Z168" i="1"/>
  <c r="AA168" i="1"/>
  <c r="F166" i="1"/>
  <c r="C167" i="1"/>
  <c r="D167" i="1"/>
  <c r="S168" i="1"/>
  <c r="I168" i="1"/>
  <c r="H168" i="1"/>
  <c r="T167" i="1"/>
  <c r="E167" i="1"/>
  <c r="G167" i="1"/>
  <c r="U167" i="1"/>
  <c r="AD167" i="1"/>
  <c r="AE167" i="1"/>
  <c r="AL167" i="1"/>
  <c r="AK167" i="1"/>
  <c r="AJ167" i="1"/>
  <c r="AI167" i="1"/>
  <c r="AH167" i="1"/>
  <c r="AG167" i="1"/>
  <c r="AF167" i="1"/>
  <c r="V167" i="1"/>
  <c r="W167" i="1"/>
  <c r="Z167" i="1"/>
  <c r="AA167" i="1"/>
  <c r="F165" i="1"/>
  <c r="C166" i="1"/>
  <c r="D166" i="1"/>
  <c r="S167" i="1"/>
  <c r="I167" i="1"/>
  <c r="H167" i="1"/>
  <c r="T166" i="1"/>
  <c r="E166" i="1"/>
  <c r="G166" i="1"/>
  <c r="U166" i="1"/>
  <c r="AD166" i="1"/>
  <c r="AE166" i="1"/>
  <c r="AL166" i="1"/>
  <c r="AK166" i="1"/>
  <c r="AJ166" i="1"/>
  <c r="AI166" i="1"/>
  <c r="AH166" i="1"/>
  <c r="AG166" i="1"/>
  <c r="AF166" i="1"/>
  <c r="V166" i="1"/>
  <c r="W166" i="1"/>
  <c r="Z166" i="1"/>
  <c r="AA166" i="1"/>
  <c r="F164" i="1"/>
  <c r="C165" i="1"/>
  <c r="D165" i="1"/>
  <c r="S166" i="1"/>
  <c r="I166" i="1"/>
  <c r="H166" i="1"/>
  <c r="T165" i="1"/>
  <c r="E165" i="1"/>
  <c r="G165" i="1"/>
  <c r="U165" i="1"/>
  <c r="AD165" i="1"/>
  <c r="AE165" i="1"/>
  <c r="AL165" i="1"/>
  <c r="AK165" i="1"/>
  <c r="AJ165" i="1"/>
  <c r="AI165" i="1"/>
  <c r="AH165" i="1"/>
  <c r="AG165" i="1"/>
  <c r="AF165" i="1"/>
  <c r="V165" i="1"/>
  <c r="W165" i="1"/>
  <c r="Z165" i="1"/>
  <c r="AA165" i="1"/>
  <c r="F163" i="1"/>
  <c r="C164" i="1"/>
  <c r="D164" i="1"/>
  <c r="S165" i="1"/>
  <c r="I165" i="1"/>
  <c r="H165" i="1"/>
  <c r="T164" i="1"/>
  <c r="E164" i="1"/>
  <c r="G164" i="1"/>
  <c r="U164" i="1"/>
  <c r="AD164" i="1"/>
  <c r="AE164" i="1"/>
  <c r="AL164" i="1"/>
  <c r="AK164" i="1"/>
  <c r="AJ164" i="1"/>
  <c r="AI164" i="1"/>
  <c r="AH164" i="1"/>
  <c r="AG164" i="1"/>
  <c r="AF164" i="1"/>
  <c r="V164" i="1"/>
  <c r="W164" i="1"/>
  <c r="Z164" i="1"/>
  <c r="AA164" i="1"/>
  <c r="F162" i="1"/>
  <c r="C163" i="1"/>
  <c r="D163" i="1"/>
  <c r="S164" i="1"/>
  <c r="I164" i="1"/>
  <c r="H164" i="1"/>
  <c r="T163" i="1"/>
  <c r="E163" i="1"/>
  <c r="G163" i="1"/>
  <c r="U163" i="1"/>
  <c r="AD163" i="1"/>
  <c r="AE163" i="1"/>
  <c r="AL163" i="1"/>
  <c r="AK163" i="1"/>
  <c r="AJ163" i="1"/>
  <c r="AI163" i="1"/>
  <c r="AH163" i="1"/>
  <c r="AG163" i="1"/>
  <c r="AF163" i="1"/>
  <c r="V163" i="1"/>
  <c r="W163" i="1"/>
  <c r="Z163" i="1"/>
  <c r="AA163" i="1"/>
  <c r="F161" i="1"/>
  <c r="C162" i="1"/>
  <c r="D162" i="1"/>
  <c r="S163" i="1"/>
  <c r="I163" i="1"/>
  <c r="H163" i="1"/>
  <c r="T162" i="1"/>
  <c r="E162" i="1"/>
  <c r="G162" i="1"/>
  <c r="U162" i="1"/>
  <c r="AD162" i="1"/>
  <c r="AE162" i="1"/>
  <c r="AL162" i="1"/>
  <c r="AK162" i="1"/>
  <c r="AJ162" i="1"/>
  <c r="AI162" i="1"/>
  <c r="AH162" i="1"/>
  <c r="AG162" i="1"/>
  <c r="AF162" i="1"/>
  <c r="V162" i="1"/>
  <c r="W162" i="1"/>
  <c r="Z162" i="1"/>
  <c r="AA162" i="1"/>
  <c r="F160" i="1"/>
  <c r="C161" i="1"/>
  <c r="D161" i="1"/>
  <c r="S162" i="1"/>
  <c r="I162" i="1"/>
  <c r="H162" i="1"/>
  <c r="T161" i="1"/>
  <c r="E161" i="1"/>
  <c r="G161" i="1"/>
  <c r="U161" i="1"/>
  <c r="AD161" i="1"/>
  <c r="AE161" i="1"/>
  <c r="AL161" i="1"/>
  <c r="AK161" i="1"/>
  <c r="AJ161" i="1"/>
  <c r="AI161" i="1"/>
  <c r="AH161" i="1"/>
  <c r="AG161" i="1"/>
  <c r="AF161" i="1"/>
  <c r="V161" i="1"/>
  <c r="W161" i="1"/>
  <c r="Z161" i="1"/>
  <c r="AA161" i="1"/>
  <c r="F159" i="1"/>
  <c r="C160" i="1"/>
  <c r="D160" i="1"/>
  <c r="S161" i="1"/>
  <c r="I161" i="1"/>
  <c r="H161" i="1"/>
  <c r="T160" i="1"/>
  <c r="E160" i="1"/>
  <c r="G160" i="1"/>
  <c r="U160" i="1"/>
  <c r="AD160" i="1"/>
  <c r="AE160" i="1"/>
  <c r="AL160" i="1"/>
  <c r="AK160" i="1"/>
  <c r="AJ160" i="1"/>
  <c r="AI160" i="1"/>
  <c r="AH160" i="1"/>
  <c r="AG160" i="1"/>
  <c r="AF160" i="1"/>
  <c r="V160" i="1"/>
  <c r="W160" i="1"/>
  <c r="Z160" i="1"/>
  <c r="AA160" i="1"/>
  <c r="F158" i="1"/>
  <c r="C159" i="1"/>
  <c r="D159" i="1"/>
  <c r="S160" i="1"/>
  <c r="I160" i="1"/>
  <c r="H160" i="1"/>
  <c r="T159" i="1"/>
  <c r="E159" i="1"/>
  <c r="G159" i="1"/>
  <c r="U159" i="1"/>
  <c r="AD159" i="1"/>
  <c r="AE159" i="1"/>
  <c r="AL159" i="1"/>
  <c r="AK159" i="1"/>
  <c r="AJ159" i="1"/>
  <c r="AI159" i="1"/>
  <c r="AH159" i="1"/>
  <c r="AG159" i="1"/>
  <c r="AF159" i="1"/>
  <c r="V159" i="1"/>
  <c r="W159" i="1"/>
  <c r="Z159" i="1"/>
  <c r="AA159" i="1"/>
  <c r="F157" i="1"/>
  <c r="C158" i="1"/>
  <c r="D158" i="1"/>
  <c r="S159" i="1"/>
  <c r="I159" i="1"/>
  <c r="H159" i="1"/>
  <c r="T158" i="1"/>
  <c r="E158" i="1"/>
  <c r="G158" i="1"/>
  <c r="U158" i="1"/>
  <c r="AD158" i="1"/>
  <c r="AE158" i="1"/>
  <c r="AL158" i="1"/>
  <c r="AK158" i="1"/>
  <c r="AJ158" i="1"/>
  <c r="AI158" i="1"/>
  <c r="AH158" i="1"/>
  <c r="AG158" i="1"/>
  <c r="AF158" i="1"/>
  <c r="V158" i="1"/>
  <c r="W158" i="1"/>
  <c r="Z158" i="1"/>
  <c r="AA158" i="1"/>
  <c r="F156" i="1"/>
  <c r="C157" i="1"/>
  <c r="D157" i="1"/>
  <c r="S158" i="1"/>
  <c r="I158" i="1"/>
  <c r="H158" i="1"/>
  <c r="T157" i="1"/>
  <c r="E157" i="1"/>
  <c r="G157" i="1"/>
  <c r="U157" i="1"/>
  <c r="AD157" i="1"/>
  <c r="AE157" i="1"/>
  <c r="AL157" i="1"/>
  <c r="AK157" i="1"/>
  <c r="AJ157" i="1"/>
  <c r="AI157" i="1"/>
  <c r="AH157" i="1"/>
  <c r="AG157" i="1"/>
  <c r="AF157" i="1"/>
  <c r="V157" i="1"/>
  <c r="W157" i="1"/>
  <c r="Z157" i="1"/>
  <c r="AA157" i="1"/>
  <c r="F155" i="1"/>
  <c r="C156" i="1"/>
  <c r="D156" i="1"/>
  <c r="S157" i="1"/>
  <c r="I157" i="1"/>
  <c r="H157" i="1"/>
  <c r="T156" i="1"/>
  <c r="E156" i="1"/>
  <c r="G156" i="1"/>
  <c r="U156" i="1"/>
  <c r="AD156" i="1"/>
  <c r="AE156" i="1"/>
  <c r="AL156" i="1"/>
  <c r="AK156" i="1"/>
  <c r="AJ156" i="1"/>
  <c r="AI156" i="1"/>
  <c r="AH156" i="1"/>
  <c r="AG156" i="1"/>
  <c r="AF156" i="1"/>
  <c r="V156" i="1"/>
  <c r="W156" i="1"/>
  <c r="Z156" i="1"/>
  <c r="AA156" i="1"/>
  <c r="F154" i="1"/>
  <c r="C155" i="1"/>
  <c r="D155" i="1"/>
  <c r="S156" i="1"/>
  <c r="I156" i="1"/>
  <c r="H156" i="1"/>
  <c r="T155" i="1"/>
  <c r="E155" i="1"/>
  <c r="G155" i="1"/>
  <c r="U155" i="1"/>
  <c r="AD155" i="1"/>
  <c r="AE155" i="1"/>
  <c r="AL155" i="1"/>
  <c r="AK155" i="1"/>
  <c r="AJ155" i="1"/>
  <c r="AI155" i="1"/>
  <c r="AH155" i="1"/>
  <c r="AG155" i="1"/>
  <c r="AF155" i="1"/>
  <c r="V155" i="1"/>
  <c r="W155" i="1"/>
  <c r="Z155" i="1"/>
  <c r="AA155" i="1"/>
  <c r="F153" i="1"/>
  <c r="C154" i="1"/>
  <c r="D154" i="1"/>
  <c r="S155" i="1"/>
  <c r="I155" i="1"/>
  <c r="H155" i="1"/>
  <c r="T154" i="1"/>
  <c r="E154" i="1"/>
  <c r="G154" i="1"/>
  <c r="U154" i="1"/>
  <c r="AD154" i="1"/>
  <c r="AE154" i="1"/>
  <c r="AL154" i="1"/>
  <c r="AK154" i="1"/>
  <c r="AJ154" i="1"/>
  <c r="AI154" i="1"/>
  <c r="AH154" i="1"/>
  <c r="AG154" i="1"/>
  <c r="AF154" i="1"/>
  <c r="V154" i="1"/>
  <c r="W154" i="1"/>
  <c r="Z154" i="1"/>
  <c r="AA154" i="1"/>
  <c r="F152" i="1"/>
  <c r="C153" i="1"/>
  <c r="D153" i="1"/>
  <c r="S154" i="1"/>
  <c r="I154" i="1"/>
  <c r="H154" i="1"/>
  <c r="T153" i="1"/>
  <c r="E153" i="1"/>
  <c r="G153" i="1"/>
  <c r="U153" i="1"/>
  <c r="AD153" i="1"/>
  <c r="AE153" i="1"/>
  <c r="AL153" i="1"/>
  <c r="AK153" i="1"/>
  <c r="AJ153" i="1"/>
  <c r="AI153" i="1"/>
  <c r="AH153" i="1"/>
  <c r="AG153" i="1"/>
  <c r="AF153" i="1"/>
  <c r="V153" i="1"/>
  <c r="W153" i="1"/>
  <c r="Z153" i="1"/>
  <c r="AA153" i="1"/>
  <c r="F151" i="1"/>
  <c r="C152" i="1"/>
  <c r="D152" i="1"/>
  <c r="S153" i="1"/>
  <c r="I153" i="1"/>
  <c r="H153" i="1"/>
  <c r="T152" i="1"/>
  <c r="E152" i="1"/>
  <c r="G152" i="1"/>
  <c r="U152" i="1"/>
  <c r="AD152" i="1"/>
  <c r="AE152" i="1"/>
  <c r="AL152" i="1"/>
  <c r="AK152" i="1"/>
  <c r="AJ152" i="1"/>
  <c r="AI152" i="1"/>
  <c r="AH152" i="1"/>
  <c r="AG152" i="1"/>
  <c r="AF152" i="1"/>
  <c r="V152" i="1"/>
  <c r="W152" i="1"/>
  <c r="Z152" i="1"/>
  <c r="AA152" i="1"/>
  <c r="F150" i="1"/>
  <c r="C151" i="1"/>
  <c r="D151" i="1"/>
  <c r="S152" i="1"/>
  <c r="I152" i="1"/>
  <c r="H152" i="1"/>
  <c r="T151" i="1"/>
  <c r="E151" i="1"/>
  <c r="G151" i="1"/>
  <c r="U151" i="1"/>
  <c r="AD151" i="1"/>
  <c r="AE151" i="1"/>
  <c r="AL151" i="1"/>
  <c r="AK151" i="1"/>
  <c r="AJ151" i="1"/>
  <c r="AI151" i="1"/>
  <c r="AH151" i="1"/>
  <c r="AG151" i="1"/>
  <c r="AF151" i="1"/>
  <c r="V151" i="1"/>
  <c r="W151" i="1"/>
  <c r="Z151" i="1"/>
  <c r="AA151" i="1"/>
  <c r="F149" i="1"/>
  <c r="C150" i="1"/>
  <c r="D150" i="1"/>
  <c r="S151" i="1"/>
  <c r="I151" i="1"/>
  <c r="H151" i="1"/>
  <c r="T150" i="1"/>
  <c r="E150" i="1"/>
  <c r="G150" i="1"/>
  <c r="U150" i="1"/>
  <c r="AD150" i="1"/>
  <c r="AE150" i="1"/>
  <c r="AL150" i="1"/>
  <c r="AK150" i="1"/>
  <c r="AJ150" i="1"/>
  <c r="AI150" i="1"/>
  <c r="AH150" i="1"/>
  <c r="AG150" i="1"/>
  <c r="AF150" i="1"/>
  <c r="V150" i="1"/>
  <c r="W150" i="1"/>
  <c r="Z150" i="1"/>
  <c r="AA150" i="1"/>
  <c r="F148" i="1"/>
  <c r="C149" i="1"/>
  <c r="D149" i="1"/>
  <c r="S150" i="1"/>
  <c r="I150" i="1"/>
  <c r="H150" i="1"/>
  <c r="T149" i="1"/>
  <c r="E149" i="1"/>
  <c r="G149" i="1"/>
  <c r="U149" i="1"/>
  <c r="AD149" i="1"/>
  <c r="AE149" i="1"/>
  <c r="AL149" i="1"/>
  <c r="AK149" i="1"/>
  <c r="AJ149" i="1"/>
  <c r="AI149" i="1"/>
  <c r="AH149" i="1"/>
  <c r="AG149" i="1"/>
  <c r="AF149" i="1"/>
  <c r="V149" i="1"/>
  <c r="W149" i="1"/>
  <c r="Z149" i="1"/>
  <c r="AA149" i="1"/>
  <c r="F147" i="1"/>
  <c r="C148" i="1"/>
  <c r="D148" i="1"/>
  <c r="S149" i="1"/>
  <c r="I149" i="1"/>
  <c r="H149" i="1"/>
  <c r="T148" i="1"/>
  <c r="E148" i="1"/>
  <c r="G148" i="1"/>
  <c r="U148" i="1"/>
  <c r="AD148" i="1"/>
  <c r="AE148" i="1"/>
  <c r="AL148" i="1"/>
  <c r="AK148" i="1"/>
  <c r="AJ148" i="1"/>
  <c r="AI148" i="1"/>
  <c r="AH148" i="1"/>
  <c r="AG148" i="1"/>
  <c r="AF148" i="1"/>
  <c r="V148" i="1"/>
  <c r="W148" i="1"/>
  <c r="Z148" i="1"/>
  <c r="AA148" i="1"/>
  <c r="F146" i="1"/>
  <c r="C147" i="1"/>
  <c r="D147" i="1"/>
  <c r="S148" i="1"/>
  <c r="I148" i="1"/>
  <c r="H148" i="1"/>
  <c r="T147" i="1"/>
  <c r="E147" i="1"/>
  <c r="G147" i="1"/>
  <c r="U147" i="1"/>
  <c r="AD147" i="1"/>
  <c r="AE147" i="1"/>
  <c r="AL147" i="1"/>
  <c r="AK147" i="1"/>
  <c r="AJ147" i="1"/>
  <c r="AI147" i="1"/>
  <c r="AH147" i="1"/>
  <c r="AG147" i="1"/>
  <c r="AF147" i="1"/>
  <c r="V147" i="1"/>
  <c r="W147" i="1"/>
  <c r="Z147" i="1"/>
  <c r="AA147" i="1"/>
  <c r="F145" i="1"/>
  <c r="C146" i="1"/>
  <c r="D146" i="1"/>
  <c r="S147" i="1"/>
  <c r="I147" i="1"/>
  <c r="H147" i="1"/>
  <c r="T146" i="1"/>
  <c r="E146" i="1"/>
  <c r="G146" i="1"/>
  <c r="U146" i="1"/>
  <c r="AD146" i="1"/>
  <c r="AE146" i="1"/>
  <c r="AL146" i="1"/>
  <c r="AK146" i="1"/>
  <c r="AJ146" i="1"/>
  <c r="AI146" i="1"/>
  <c r="AH146" i="1"/>
  <c r="AG146" i="1"/>
  <c r="AF146" i="1"/>
  <c r="V146" i="1"/>
  <c r="W146" i="1"/>
  <c r="Z146" i="1"/>
  <c r="AA146" i="1"/>
  <c r="F144" i="1"/>
  <c r="C145" i="1"/>
  <c r="D145" i="1"/>
  <c r="S146" i="1"/>
  <c r="I146" i="1"/>
  <c r="H146" i="1"/>
  <c r="T145" i="1"/>
  <c r="E145" i="1"/>
  <c r="G145" i="1"/>
  <c r="U145" i="1"/>
  <c r="AD145" i="1"/>
  <c r="AE145" i="1"/>
  <c r="AL145" i="1"/>
  <c r="AK145" i="1"/>
  <c r="AJ145" i="1"/>
  <c r="AI145" i="1"/>
  <c r="AH145" i="1"/>
  <c r="AG145" i="1"/>
  <c r="AF145" i="1"/>
  <c r="V145" i="1"/>
  <c r="W145" i="1"/>
  <c r="Z145" i="1"/>
  <c r="AA145" i="1"/>
  <c r="F143" i="1"/>
  <c r="C144" i="1"/>
  <c r="D144" i="1"/>
  <c r="S145" i="1"/>
  <c r="I145" i="1"/>
  <c r="H145" i="1"/>
  <c r="T144" i="1"/>
  <c r="E144" i="1"/>
  <c r="G144" i="1"/>
  <c r="U144" i="1"/>
  <c r="AD144" i="1"/>
  <c r="AE144" i="1"/>
  <c r="AL144" i="1"/>
  <c r="AK144" i="1"/>
  <c r="AJ144" i="1"/>
  <c r="AI144" i="1"/>
  <c r="AH144" i="1"/>
  <c r="AG144" i="1"/>
  <c r="AF144" i="1"/>
  <c r="V144" i="1"/>
  <c r="W144" i="1"/>
  <c r="Z144" i="1"/>
  <c r="AA144" i="1"/>
  <c r="F142" i="1"/>
  <c r="C143" i="1"/>
  <c r="D143" i="1"/>
  <c r="S144" i="1"/>
  <c r="I144" i="1"/>
  <c r="H144" i="1"/>
  <c r="T143" i="1"/>
  <c r="E143" i="1"/>
  <c r="G143" i="1"/>
  <c r="U143" i="1"/>
  <c r="AD143" i="1"/>
  <c r="AE143" i="1"/>
  <c r="AL143" i="1"/>
  <c r="AK143" i="1"/>
  <c r="AJ143" i="1"/>
  <c r="AI143" i="1"/>
  <c r="AH143" i="1"/>
  <c r="AG143" i="1"/>
  <c r="AF143" i="1"/>
  <c r="V143" i="1"/>
  <c r="W143" i="1"/>
  <c r="Z143" i="1"/>
  <c r="AA143" i="1"/>
  <c r="F141" i="1"/>
  <c r="C142" i="1"/>
  <c r="D142" i="1"/>
  <c r="S143" i="1"/>
  <c r="I143" i="1"/>
  <c r="H143" i="1"/>
  <c r="T142" i="1"/>
  <c r="E142" i="1"/>
  <c r="G142" i="1"/>
  <c r="U142" i="1"/>
  <c r="AD142" i="1"/>
  <c r="AE142" i="1"/>
  <c r="AL142" i="1"/>
  <c r="AK142" i="1"/>
  <c r="AJ142" i="1"/>
  <c r="AI142" i="1"/>
  <c r="AH142" i="1"/>
  <c r="AG142" i="1"/>
  <c r="AF142" i="1"/>
  <c r="V142" i="1"/>
  <c r="W142" i="1"/>
  <c r="Z142" i="1"/>
  <c r="AA142" i="1"/>
  <c r="F140" i="1"/>
  <c r="C141" i="1"/>
  <c r="D141" i="1"/>
  <c r="S142" i="1"/>
  <c r="I142" i="1"/>
  <c r="H142" i="1"/>
  <c r="T141" i="1"/>
  <c r="E141" i="1"/>
  <c r="G141" i="1"/>
  <c r="U141" i="1"/>
  <c r="AD141" i="1"/>
  <c r="AE141" i="1"/>
  <c r="AL141" i="1"/>
  <c r="AK141" i="1"/>
  <c r="AJ141" i="1"/>
  <c r="AI141" i="1"/>
  <c r="AH141" i="1"/>
  <c r="AG141" i="1"/>
  <c r="AF141" i="1"/>
  <c r="V141" i="1"/>
  <c r="W141" i="1"/>
  <c r="Z141" i="1"/>
  <c r="AA141" i="1"/>
  <c r="F139" i="1"/>
  <c r="C140" i="1"/>
  <c r="D140" i="1"/>
  <c r="S141" i="1"/>
  <c r="I141" i="1"/>
  <c r="H141" i="1"/>
  <c r="T140" i="1"/>
  <c r="E140" i="1"/>
  <c r="G140" i="1"/>
  <c r="U140" i="1"/>
  <c r="AD140" i="1"/>
  <c r="AE140" i="1"/>
  <c r="AL140" i="1"/>
  <c r="AK140" i="1"/>
  <c r="AJ140" i="1"/>
  <c r="AI140" i="1"/>
  <c r="AH140" i="1"/>
  <c r="AG140" i="1"/>
  <c r="AF140" i="1"/>
  <c r="V140" i="1"/>
  <c r="W140" i="1"/>
  <c r="Z140" i="1"/>
  <c r="AA140" i="1"/>
  <c r="F138" i="1"/>
  <c r="C139" i="1"/>
  <c r="D139" i="1"/>
  <c r="S140" i="1"/>
  <c r="I140" i="1"/>
  <c r="H140" i="1"/>
  <c r="T139" i="1"/>
  <c r="E139" i="1"/>
  <c r="G139" i="1"/>
  <c r="U139" i="1"/>
  <c r="AD139" i="1"/>
  <c r="AE139" i="1"/>
  <c r="AL139" i="1"/>
  <c r="AK139" i="1"/>
  <c r="AJ139" i="1"/>
  <c r="AI139" i="1"/>
  <c r="AH139" i="1"/>
  <c r="AG139" i="1"/>
  <c r="AF139" i="1"/>
  <c r="V139" i="1"/>
  <c r="W139" i="1"/>
  <c r="Z139" i="1"/>
  <c r="AA139" i="1"/>
  <c r="F137" i="1"/>
  <c r="C138" i="1"/>
  <c r="D138" i="1"/>
  <c r="S139" i="1"/>
  <c r="I139" i="1"/>
  <c r="H139" i="1"/>
  <c r="T138" i="1"/>
  <c r="E138" i="1"/>
  <c r="G138" i="1"/>
  <c r="U138" i="1"/>
  <c r="AD138" i="1"/>
  <c r="AE138" i="1"/>
  <c r="AL138" i="1"/>
  <c r="AK138" i="1"/>
  <c r="AJ138" i="1"/>
  <c r="AI138" i="1"/>
  <c r="AH138" i="1"/>
  <c r="AG138" i="1"/>
  <c r="AF138" i="1"/>
  <c r="V138" i="1"/>
  <c r="W138" i="1"/>
  <c r="Z138" i="1"/>
  <c r="AA138" i="1"/>
  <c r="F136" i="1"/>
  <c r="C137" i="1"/>
  <c r="D137" i="1"/>
  <c r="S138" i="1"/>
  <c r="I138" i="1"/>
  <c r="H138" i="1"/>
  <c r="T137" i="1"/>
  <c r="E137" i="1"/>
  <c r="G137" i="1"/>
  <c r="U137" i="1"/>
  <c r="AD137" i="1"/>
  <c r="AE137" i="1"/>
  <c r="AL137" i="1"/>
  <c r="AK137" i="1"/>
  <c r="AJ137" i="1"/>
  <c r="AI137" i="1"/>
  <c r="AH137" i="1"/>
  <c r="AG137" i="1"/>
  <c r="AF137" i="1"/>
  <c r="V137" i="1"/>
  <c r="W137" i="1"/>
  <c r="Z137" i="1"/>
  <c r="AA137" i="1"/>
  <c r="F135" i="1"/>
  <c r="C136" i="1"/>
  <c r="D136" i="1"/>
  <c r="S137" i="1"/>
  <c r="I137" i="1"/>
  <c r="H137" i="1"/>
  <c r="T136" i="1"/>
  <c r="E136" i="1"/>
  <c r="G136" i="1"/>
  <c r="U136" i="1"/>
  <c r="AD136" i="1"/>
  <c r="AE136" i="1"/>
  <c r="AL136" i="1"/>
  <c r="AK136" i="1"/>
  <c r="AJ136" i="1"/>
  <c r="AI136" i="1"/>
  <c r="AH136" i="1"/>
  <c r="AG136" i="1"/>
  <c r="AF136" i="1"/>
  <c r="V136" i="1"/>
  <c r="W136" i="1"/>
  <c r="Z136" i="1"/>
  <c r="AA136" i="1"/>
  <c r="F134" i="1"/>
  <c r="C135" i="1"/>
  <c r="D135" i="1"/>
  <c r="S136" i="1"/>
  <c r="I136" i="1"/>
  <c r="H136" i="1"/>
  <c r="T135" i="1"/>
  <c r="E135" i="1"/>
  <c r="G135" i="1"/>
  <c r="U135" i="1"/>
  <c r="AD135" i="1"/>
  <c r="AE135" i="1"/>
  <c r="AL135" i="1"/>
  <c r="AK135" i="1"/>
  <c r="AJ135" i="1"/>
  <c r="AI135" i="1"/>
  <c r="AH135" i="1"/>
  <c r="AG135" i="1"/>
  <c r="AF135" i="1"/>
  <c r="V135" i="1"/>
  <c r="W135" i="1"/>
  <c r="Z135" i="1"/>
  <c r="AA135" i="1"/>
  <c r="F133" i="1"/>
  <c r="C134" i="1"/>
  <c r="D134" i="1"/>
  <c r="S135" i="1"/>
  <c r="I135" i="1"/>
  <c r="H135" i="1"/>
  <c r="T134" i="1"/>
  <c r="E134" i="1"/>
  <c r="G134" i="1"/>
  <c r="U134" i="1"/>
  <c r="AD134" i="1"/>
  <c r="AE134" i="1"/>
  <c r="AL134" i="1"/>
  <c r="AK134" i="1"/>
  <c r="AJ134" i="1"/>
  <c r="AI134" i="1"/>
  <c r="AH134" i="1"/>
  <c r="AG134" i="1"/>
  <c r="AF134" i="1"/>
  <c r="V134" i="1"/>
  <c r="W134" i="1"/>
  <c r="Z134" i="1"/>
  <c r="AA134" i="1"/>
  <c r="F132" i="1"/>
  <c r="C133" i="1"/>
  <c r="D133" i="1"/>
  <c r="S134" i="1"/>
  <c r="I134" i="1"/>
  <c r="H134" i="1"/>
  <c r="T133" i="1"/>
  <c r="E133" i="1"/>
  <c r="G133" i="1"/>
  <c r="U133" i="1"/>
  <c r="AD133" i="1"/>
  <c r="AE133" i="1"/>
  <c r="AL133" i="1"/>
  <c r="AK133" i="1"/>
  <c r="AJ133" i="1"/>
  <c r="AI133" i="1"/>
  <c r="AH133" i="1"/>
  <c r="AG133" i="1"/>
  <c r="AF133" i="1"/>
  <c r="V133" i="1"/>
  <c r="W133" i="1"/>
  <c r="Z133" i="1"/>
  <c r="AA133" i="1"/>
  <c r="F131" i="1"/>
  <c r="C132" i="1"/>
  <c r="D132" i="1"/>
  <c r="S133" i="1"/>
  <c r="I133" i="1"/>
  <c r="H133" i="1"/>
  <c r="T132" i="1"/>
  <c r="E132" i="1"/>
  <c r="G132" i="1"/>
  <c r="U132" i="1"/>
  <c r="AD132" i="1"/>
  <c r="AE132" i="1"/>
  <c r="AL132" i="1"/>
  <c r="AK132" i="1"/>
  <c r="AJ132" i="1"/>
  <c r="AI132" i="1"/>
  <c r="AH132" i="1"/>
  <c r="AG132" i="1"/>
  <c r="AF132" i="1"/>
  <c r="V132" i="1"/>
  <c r="W132" i="1"/>
  <c r="Z132" i="1"/>
  <c r="AA132" i="1"/>
  <c r="F130" i="1"/>
  <c r="C131" i="1"/>
  <c r="D131" i="1"/>
  <c r="S132" i="1"/>
  <c r="I132" i="1"/>
  <c r="H132" i="1"/>
  <c r="T131" i="1"/>
  <c r="E131" i="1"/>
  <c r="G131" i="1"/>
  <c r="U131" i="1"/>
  <c r="AD131" i="1"/>
  <c r="AE131" i="1"/>
  <c r="AL131" i="1"/>
  <c r="AK131" i="1"/>
  <c r="AJ131" i="1"/>
  <c r="AI131" i="1"/>
  <c r="AH131" i="1"/>
  <c r="AG131" i="1"/>
  <c r="AF131" i="1"/>
  <c r="V131" i="1"/>
  <c r="W131" i="1"/>
  <c r="Z131" i="1"/>
  <c r="AA131" i="1"/>
  <c r="F129" i="1"/>
  <c r="C130" i="1"/>
  <c r="D130" i="1"/>
  <c r="S131" i="1"/>
  <c r="I131" i="1"/>
  <c r="H131" i="1"/>
  <c r="T130" i="1"/>
  <c r="E130" i="1"/>
  <c r="G130" i="1"/>
  <c r="U130" i="1"/>
  <c r="AD130" i="1"/>
  <c r="AE130" i="1"/>
  <c r="AL130" i="1"/>
  <c r="AK130" i="1"/>
  <c r="AJ130" i="1"/>
  <c r="AI130" i="1"/>
  <c r="AH130" i="1"/>
  <c r="AG130" i="1"/>
  <c r="AF130" i="1"/>
  <c r="V130" i="1"/>
  <c r="W130" i="1"/>
  <c r="Z130" i="1"/>
  <c r="AA130" i="1"/>
  <c r="F128" i="1"/>
  <c r="C129" i="1"/>
  <c r="D129" i="1"/>
  <c r="S130" i="1"/>
  <c r="I130" i="1"/>
  <c r="H130" i="1"/>
  <c r="T129" i="1"/>
  <c r="E129" i="1"/>
  <c r="G129" i="1"/>
  <c r="U129" i="1"/>
  <c r="AD129" i="1"/>
  <c r="AE129" i="1"/>
  <c r="AL129" i="1"/>
  <c r="AK129" i="1"/>
  <c r="AJ129" i="1"/>
  <c r="AI129" i="1"/>
  <c r="AH129" i="1"/>
  <c r="AG129" i="1"/>
  <c r="AF129" i="1"/>
  <c r="V129" i="1"/>
  <c r="W129" i="1"/>
  <c r="Z129" i="1"/>
  <c r="AA129" i="1"/>
  <c r="F127" i="1"/>
  <c r="C128" i="1"/>
  <c r="D128" i="1"/>
  <c r="S129" i="1"/>
  <c r="I129" i="1"/>
  <c r="H129" i="1"/>
  <c r="T128" i="1"/>
  <c r="E128" i="1"/>
  <c r="G128" i="1"/>
  <c r="U128" i="1"/>
  <c r="AD128" i="1"/>
  <c r="AE128" i="1"/>
  <c r="AL128" i="1"/>
  <c r="AK128" i="1"/>
  <c r="AJ128" i="1"/>
  <c r="AI128" i="1"/>
  <c r="AH128" i="1"/>
  <c r="AG128" i="1"/>
  <c r="AF128" i="1"/>
  <c r="V128" i="1"/>
  <c r="W128" i="1"/>
  <c r="Z128" i="1"/>
  <c r="AA128" i="1"/>
  <c r="F126" i="1"/>
  <c r="C127" i="1"/>
  <c r="D127" i="1"/>
  <c r="S128" i="1"/>
  <c r="I128" i="1"/>
  <c r="H128" i="1"/>
  <c r="T127" i="1"/>
  <c r="E127" i="1"/>
  <c r="G127" i="1"/>
  <c r="U127" i="1"/>
  <c r="AD127" i="1"/>
  <c r="AE127" i="1"/>
  <c r="AL127" i="1"/>
  <c r="AK127" i="1"/>
  <c r="AJ127" i="1"/>
  <c r="AI127" i="1"/>
  <c r="AH127" i="1"/>
  <c r="AG127" i="1"/>
  <c r="AF127" i="1"/>
  <c r="V127" i="1"/>
  <c r="W127" i="1"/>
  <c r="Z127" i="1"/>
  <c r="AA127" i="1"/>
  <c r="F125" i="1"/>
  <c r="C126" i="1"/>
  <c r="D126" i="1"/>
  <c r="S127" i="1"/>
  <c r="I127" i="1"/>
  <c r="H127" i="1"/>
  <c r="T126" i="1"/>
  <c r="E126" i="1"/>
  <c r="G126" i="1"/>
  <c r="U126" i="1"/>
  <c r="AD126" i="1"/>
  <c r="AE126" i="1"/>
  <c r="AL126" i="1"/>
  <c r="AK126" i="1"/>
  <c r="AJ126" i="1"/>
  <c r="AI126" i="1"/>
  <c r="AH126" i="1"/>
  <c r="AG126" i="1"/>
  <c r="AF126" i="1"/>
  <c r="V126" i="1"/>
  <c r="W126" i="1"/>
  <c r="Z126" i="1"/>
  <c r="AA126" i="1"/>
  <c r="F124" i="1"/>
  <c r="C125" i="1"/>
  <c r="D125" i="1"/>
  <c r="S126" i="1"/>
  <c r="I126" i="1"/>
  <c r="H126" i="1"/>
  <c r="T125" i="1"/>
  <c r="E125" i="1"/>
  <c r="G125" i="1"/>
  <c r="U125" i="1"/>
  <c r="AD125" i="1"/>
  <c r="AE125" i="1"/>
  <c r="AL125" i="1"/>
  <c r="AK125" i="1"/>
  <c r="AJ125" i="1"/>
  <c r="AI125" i="1"/>
  <c r="AH125" i="1"/>
  <c r="AG125" i="1"/>
  <c r="AF125" i="1"/>
  <c r="V125" i="1"/>
  <c r="W125" i="1"/>
  <c r="Z125" i="1"/>
  <c r="AA125" i="1"/>
  <c r="F123" i="1"/>
  <c r="C124" i="1"/>
  <c r="D124" i="1"/>
  <c r="S125" i="1"/>
  <c r="I125" i="1"/>
  <c r="H125" i="1"/>
  <c r="T124" i="1"/>
  <c r="E124" i="1"/>
  <c r="G124" i="1"/>
  <c r="U124" i="1"/>
  <c r="AD124" i="1"/>
  <c r="AE124" i="1"/>
  <c r="AL124" i="1"/>
  <c r="AK124" i="1"/>
  <c r="AJ124" i="1"/>
  <c r="AI124" i="1"/>
  <c r="AH124" i="1"/>
  <c r="AG124" i="1"/>
  <c r="AF124" i="1"/>
  <c r="V124" i="1"/>
  <c r="W124" i="1"/>
  <c r="Z124" i="1"/>
  <c r="AA124" i="1"/>
  <c r="F122" i="1"/>
  <c r="C123" i="1"/>
  <c r="D123" i="1"/>
  <c r="S124" i="1"/>
  <c r="I124" i="1"/>
  <c r="H124" i="1"/>
  <c r="T123" i="1"/>
  <c r="E123" i="1"/>
  <c r="G123" i="1"/>
  <c r="U123" i="1"/>
  <c r="AD123" i="1"/>
  <c r="AE123" i="1"/>
  <c r="AL123" i="1"/>
  <c r="AK123" i="1"/>
  <c r="AJ123" i="1"/>
  <c r="AI123" i="1"/>
  <c r="AH123" i="1"/>
  <c r="AG123" i="1"/>
  <c r="AF123" i="1"/>
  <c r="V123" i="1"/>
  <c r="W123" i="1"/>
  <c r="Z123" i="1"/>
  <c r="AA123" i="1"/>
  <c r="F121" i="1"/>
  <c r="C122" i="1"/>
  <c r="D122" i="1"/>
  <c r="S123" i="1"/>
  <c r="I123" i="1"/>
  <c r="H123" i="1"/>
  <c r="T122" i="1"/>
  <c r="E122" i="1"/>
  <c r="G122" i="1"/>
  <c r="U122" i="1"/>
  <c r="AD122" i="1"/>
  <c r="AE122" i="1"/>
  <c r="AL122" i="1"/>
  <c r="AK122" i="1"/>
  <c r="AJ122" i="1"/>
  <c r="AI122" i="1"/>
  <c r="AH122" i="1"/>
  <c r="AG122" i="1"/>
  <c r="AF122" i="1"/>
  <c r="V122" i="1"/>
  <c r="W122" i="1"/>
  <c r="Z122" i="1"/>
  <c r="AA122" i="1"/>
  <c r="F120" i="1"/>
  <c r="C121" i="1"/>
  <c r="D121" i="1"/>
  <c r="S122" i="1"/>
  <c r="I122" i="1"/>
  <c r="H122" i="1"/>
  <c r="T121" i="1"/>
  <c r="E121" i="1"/>
  <c r="G121" i="1"/>
  <c r="U121" i="1"/>
  <c r="AD121" i="1"/>
  <c r="AE121" i="1"/>
  <c r="AL121" i="1"/>
  <c r="AK121" i="1"/>
  <c r="AJ121" i="1"/>
  <c r="AI121" i="1"/>
  <c r="AH121" i="1"/>
  <c r="AG121" i="1"/>
  <c r="AF121" i="1"/>
  <c r="V121" i="1"/>
  <c r="W121" i="1"/>
  <c r="Z121" i="1"/>
  <c r="AA121" i="1"/>
  <c r="F119" i="1"/>
  <c r="C120" i="1"/>
  <c r="D120" i="1"/>
  <c r="S121" i="1"/>
  <c r="I121" i="1"/>
  <c r="H121" i="1"/>
  <c r="T120" i="1"/>
  <c r="E120" i="1"/>
  <c r="G120" i="1"/>
  <c r="U120" i="1"/>
  <c r="AD120" i="1"/>
  <c r="AE120" i="1"/>
  <c r="AL120" i="1"/>
  <c r="AK120" i="1"/>
  <c r="AJ120" i="1"/>
  <c r="AI120" i="1"/>
  <c r="AH120" i="1"/>
  <c r="AG120" i="1"/>
  <c r="AF120" i="1"/>
  <c r="V120" i="1"/>
  <c r="W120" i="1"/>
  <c r="Z120" i="1"/>
  <c r="AA120" i="1"/>
  <c r="F118" i="1"/>
  <c r="C119" i="1"/>
  <c r="D119" i="1"/>
  <c r="S120" i="1"/>
  <c r="I120" i="1"/>
  <c r="H120" i="1"/>
  <c r="T119" i="1"/>
  <c r="E119" i="1"/>
  <c r="G119" i="1"/>
  <c r="U119" i="1"/>
  <c r="AD119" i="1"/>
  <c r="AE119" i="1"/>
  <c r="AL119" i="1"/>
  <c r="AK119" i="1"/>
  <c r="AJ119" i="1"/>
  <c r="AI119" i="1"/>
  <c r="AH119" i="1"/>
  <c r="AG119" i="1"/>
  <c r="AF119" i="1"/>
  <c r="V119" i="1"/>
  <c r="W119" i="1"/>
  <c r="Z119" i="1"/>
  <c r="AA119" i="1"/>
  <c r="F117" i="1"/>
  <c r="C118" i="1"/>
  <c r="D118" i="1"/>
  <c r="S119" i="1"/>
  <c r="I119" i="1"/>
  <c r="H119" i="1"/>
  <c r="T118" i="1"/>
  <c r="E118" i="1"/>
  <c r="G118" i="1"/>
  <c r="U118" i="1"/>
  <c r="AD118" i="1"/>
  <c r="AE118" i="1"/>
  <c r="AL118" i="1"/>
  <c r="AK118" i="1"/>
  <c r="AJ118" i="1"/>
  <c r="AI118" i="1"/>
  <c r="AH118" i="1"/>
  <c r="AG118" i="1"/>
  <c r="AF118" i="1"/>
  <c r="V118" i="1"/>
  <c r="W118" i="1"/>
  <c r="Z118" i="1"/>
  <c r="AA118" i="1"/>
  <c r="F116" i="1"/>
  <c r="C117" i="1"/>
  <c r="D117" i="1"/>
  <c r="S118" i="1"/>
  <c r="I118" i="1"/>
  <c r="H118" i="1"/>
  <c r="T117" i="1"/>
  <c r="E117" i="1"/>
  <c r="G117" i="1"/>
  <c r="U117" i="1"/>
  <c r="AD117" i="1"/>
  <c r="AE117" i="1"/>
  <c r="AL117" i="1"/>
  <c r="AK117" i="1"/>
  <c r="AJ117" i="1"/>
  <c r="AI117" i="1"/>
  <c r="AH117" i="1"/>
  <c r="AG117" i="1"/>
  <c r="AF117" i="1"/>
  <c r="V117" i="1"/>
  <c r="W117" i="1"/>
  <c r="Z117" i="1"/>
  <c r="AA117" i="1"/>
  <c r="F115" i="1"/>
  <c r="C116" i="1"/>
  <c r="D116" i="1"/>
  <c r="S117" i="1"/>
  <c r="I117" i="1"/>
  <c r="H117" i="1"/>
  <c r="T116" i="1"/>
  <c r="E116" i="1"/>
  <c r="G116" i="1"/>
  <c r="U116" i="1"/>
  <c r="AD116" i="1"/>
  <c r="AE116" i="1"/>
  <c r="AL116" i="1"/>
  <c r="AK116" i="1"/>
  <c r="AJ116" i="1"/>
  <c r="AI116" i="1"/>
  <c r="AH116" i="1"/>
  <c r="AG116" i="1"/>
  <c r="AF116" i="1"/>
  <c r="V116" i="1"/>
  <c r="W116" i="1"/>
  <c r="Z116" i="1"/>
  <c r="AA116" i="1"/>
  <c r="F114" i="1"/>
  <c r="C115" i="1"/>
  <c r="D115" i="1"/>
  <c r="S116" i="1"/>
  <c r="I116" i="1"/>
  <c r="H116" i="1"/>
  <c r="T115" i="1"/>
  <c r="E115" i="1"/>
  <c r="G115" i="1"/>
  <c r="U115" i="1"/>
  <c r="AD115" i="1"/>
  <c r="AE115" i="1"/>
  <c r="AL115" i="1"/>
  <c r="AK115" i="1"/>
  <c r="AJ115" i="1"/>
  <c r="AI115" i="1"/>
  <c r="AH115" i="1"/>
  <c r="AG115" i="1"/>
  <c r="AF115" i="1"/>
  <c r="V115" i="1"/>
  <c r="W115" i="1"/>
  <c r="Z115" i="1"/>
  <c r="AA115" i="1"/>
  <c r="F113" i="1"/>
  <c r="C114" i="1"/>
  <c r="D114" i="1"/>
  <c r="S115" i="1"/>
  <c r="I115" i="1"/>
  <c r="H115" i="1"/>
  <c r="T114" i="1"/>
  <c r="E114" i="1"/>
  <c r="G114" i="1"/>
  <c r="U114" i="1"/>
  <c r="AD114" i="1"/>
  <c r="AE114" i="1"/>
  <c r="AL114" i="1"/>
  <c r="AK114" i="1"/>
  <c r="AJ114" i="1"/>
  <c r="AI114" i="1"/>
  <c r="AH114" i="1"/>
  <c r="AG114" i="1"/>
  <c r="AF114" i="1"/>
  <c r="V114" i="1"/>
  <c r="W114" i="1"/>
  <c r="Z114" i="1"/>
  <c r="AA114" i="1"/>
  <c r="F112" i="1"/>
  <c r="C113" i="1"/>
  <c r="D113" i="1"/>
  <c r="S114" i="1"/>
  <c r="I114" i="1"/>
  <c r="H114" i="1"/>
  <c r="T113" i="1"/>
  <c r="E113" i="1"/>
  <c r="G113" i="1"/>
  <c r="U113" i="1"/>
  <c r="AD113" i="1"/>
  <c r="AE113" i="1"/>
  <c r="AL113" i="1"/>
  <c r="AK113" i="1"/>
  <c r="AJ113" i="1"/>
  <c r="AI113" i="1"/>
  <c r="AH113" i="1"/>
  <c r="AG113" i="1"/>
  <c r="AF113" i="1"/>
  <c r="V113" i="1"/>
  <c r="W113" i="1"/>
  <c r="Z113" i="1"/>
  <c r="AA113" i="1"/>
  <c r="F111" i="1"/>
  <c r="C112" i="1"/>
  <c r="D112" i="1"/>
  <c r="S113" i="1"/>
  <c r="I113" i="1"/>
  <c r="H113" i="1"/>
  <c r="T112" i="1"/>
  <c r="E112" i="1"/>
  <c r="G112" i="1"/>
  <c r="U112" i="1"/>
  <c r="AD112" i="1"/>
  <c r="AE112" i="1"/>
  <c r="AL112" i="1"/>
  <c r="AK112" i="1"/>
  <c r="AJ112" i="1"/>
  <c r="AI112" i="1"/>
  <c r="AH112" i="1"/>
  <c r="AG112" i="1"/>
  <c r="AF112" i="1"/>
  <c r="V112" i="1"/>
  <c r="W112" i="1"/>
  <c r="Z112" i="1"/>
  <c r="AA112" i="1"/>
  <c r="F110" i="1"/>
  <c r="C111" i="1"/>
  <c r="D111" i="1"/>
  <c r="S112" i="1"/>
  <c r="I112" i="1"/>
  <c r="H112" i="1"/>
  <c r="T111" i="1"/>
  <c r="E111" i="1"/>
  <c r="G111" i="1"/>
  <c r="U111" i="1"/>
  <c r="AD111" i="1"/>
  <c r="AE111" i="1"/>
  <c r="AL111" i="1"/>
  <c r="AK111" i="1"/>
  <c r="AJ111" i="1"/>
  <c r="AI111" i="1"/>
  <c r="AH111" i="1"/>
  <c r="AG111" i="1"/>
  <c r="AF111" i="1"/>
  <c r="V111" i="1"/>
  <c r="W111" i="1"/>
  <c r="Z111" i="1"/>
  <c r="AA111" i="1"/>
  <c r="F109" i="1"/>
  <c r="C110" i="1"/>
  <c r="D110" i="1"/>
  <c r="S111" i="1"/>
  <c r="I111" i="1"/>
  <c r="H111" i="1"/>
  <c r="T110" i="1"/>
  <c r="E110" i="1"/>
  <c r="G110" i="1"/>
  <c r="U110" i="1"/>
  <c r="AD110" i="1"/>
  <c r="AE110" i="1"/>
  <c r="AL110" i="1"/>
  <c r="AK110" i="1"/>
  <c r="AJ110" i="1"/>
  <c r="AI110" i="1"/>
  <c r="AH110" i="1"/>
  <c r="AG110" i="1"/>
  <c r="AF110" i="1"/>
  <c r="V110" i="1"/>
  <c r="W110" i="1"/>
  <c r="Z110" i="1"/>
  <c r="AA110" i="1"/>
  <c r="F108" i="1"/>
  <c r="C109" i="1"/>
  <c r="D109" i="1"/>
  <c r="S110" i="1"/>
  <c r="I110" i="1"/>
  <c r="H110" i="1"/>
  <c r="T109" i="1"/>
  <c r="E109" i="1"/>
  <c r="G109" i="1"/>
  <c r="U109" i="1"/>
  <c r="AD109" i="1"/>
  <c r="AE109" i="1"/>
  <c r="AL109" i="1"/>
  <c r="AK109" i="1"/>
  <c r="AJ109" i="1"/>
  <c r="AI109" i="1"/>
  <c r="AH109" i="1"/>
  <c r="AG109" i="1"/>
  <c r="AF109" i="1"/>
  <c r="V109" i="1"/>
  <c r="W109" i="1"/>
  <c r="Z109" i="1"/>
  <c r="AA109" i="1"/>
  <c r="F107" i="1"/>
  <c r="C108" i="1"/>
  <c r="D108" i="1"/>
  <c r="S109" i="1"/>
  <c r="I109" i="1"/>
  <c r="H109" i="1"/>
  <c r="T108" i="1"/>
  <c r="E108" i="1"/>
  <c r="G108" i="1"/>
  <c r="U108" i="1"/>
  <c r="AD108" i="1"/>
  <c r="AE108" i="1"/>
  <c r="AL108" i="1"/>
  <c r="AK108" i="1"/>
  <c r="AJ108" i="1"/>
  <c r="AI108" i="1"/>
  <c r="AH108" i="1"/>
  <c r="AG108" i="1"/>
  <c r="AF108" i="1"/>
  <c r="V108" i="1"/>
  <c r="W108" i="1"/>
  <c r="Z108" i="1"/>
  <c r="AA108" i="1"/>
  <c r="F106" i="1"/>
  <c r="C107" i="1"/>
  <c r="D107" i="1"/>
  <c r="S108" i="1"/>
  <c r="I108" i="1"/>
  <c r="H108" i="1"/>
  <c r="T107" i="1"/>
  <c r="E107" i="1"/>
  <c r="G107" i="1"/>
  <c r="U107" i="1"/>
  <c r="AD107" i="1"/>
  <c r="AE107" i="1"/>
  <c r="AL107" i="1"/>
  <c r="AK107" i="1"/>
  <c r="AJ107" i="1"/>
  <c r="AI107" i="1"/>
  <c r="AH107" i="1"/>
  <c r="AG107" i="1"/>
  <c r="AF107" i="1"/>
  <c r="V107" i="1"/>
  <c r="W107" i="1"/>
  <c r="Z107" i="1"/>
  <c r="AA107" i="1"/>
  <c r="F105" i="1"/>
  <c r="C106" i="1"/>
  <c r="D106" i="1"/>
  <c r="S107" i="1"/>
  <c r="I107" i="1"/>
  <c r="H107" i="1"/>
  <c r="T106" i="1"/>
  <c r="E106" i="1"/>
  <c r="G106" i="1"/>
  <c r="U106" i="1"/>
  <c r="AD106" i="1"/>
  <c r="AE106" i="1"/>
  <c r="AL106" i="1"/>
  <c r="AK106" i="1"/>
  <c r="AJ106" i="1"/>
  <c r="AI106" i="1"/>
  <c r="AH106" i="1"/>
  <c r="AG106" i="1"/>
  <c r="AF106" i="1"/>
  <c r="V106" i="1"/>
  <c r="W106" i="1"/>
  <c r="Z106" i="1"/>
  <c r="AA106" i="1"/>
  <c r="F104" i="1"/>
  <c r="C105" i="1"/>
  <c r="D105" i="1"/>
  <c r="S106" i="1"/>
  <c r="I106" i="1"/>
  <c r="H106" i="1"/>
  <c r="T105" i="1"/>
  <c r="E105" i="1"/>
  <c r="G105" i="1"/>
  <c r="U105" i="1"/>
  <c r="AD105" i="1"/>
  <c r="AE105" i="1"/>
  <c r="AL105" i="1"/>
  <c r="AK105" i="1"/>
  <c r="AJ105" i="1"/>
  <c r="AI105" i="1"/>
  <c r="AH105" i="1"/>
  <c r="AG105" i="1"/>
  <c r="AF105" i="1"/>
  <c r="V105" i="1"/>
  <c r="W105" i="1"/>
  <c r="Z105" i="1"/>
  <c r="AA105" i="1"/>
  <c r="F103" i="1"/>
  <c r="C104" i="1"/>
  <c r="D104" i="1"/>
  <c r="S105" i="1"/>
  <c r="I105" i="1"/>
  <c r="H105" i="1"/>
  <c r="T104" i="1"/>
  <c r="E104" i="1"/>
  <c r="G104" i="1"/>
  <c r="U104" i="1"/>
  <c r="AD104" i="1"/>
  <c r="AE104" i="1"/>
  <c r="AL104" i="1"/>
  <c r="AK104" i="1"/>
  <c r="AJ104" i="1"/>
  <c r="AI104" i="1"/>
  <c r="AH104" i="1"/>
  <c r="AG104" i="1"/>
  <c r="AF104" i="1"/>
  <c r="V104" i="1"/>
  <c r="W104" i="1"/>
  <c r="Z104" i="1"/>
  <c r="AA104" i="1"/>
  <c r="F102" i="1"/>
  <c r="C103" i="1"/>
  <c r="D103" i="1"/>
  <c r="S104" i="1"/>
  <c r="I104" i="1"/>
  <c r="H104" i="1"/>
  <c r="T103" i="1"/>
  <c r="E103" i="1"/>
  <c r="G103" i="1"/>
  <c r="U103" i="1"/>
  <c r="AD103" i="1"/>
  <c r="AE103" i="1"/>
  <c r="AL103" i="1"/>
  <c r="AK103" i="1"/>
  <c r="AJ103" i="1"/>
  <c r="AI103" i="1"/>
  <c r="AH103" i="1"/>
  <c r="AG103" i="1"/>
  <c r="AF103" i="1"/>
  <c r="V103" i="1"/>
  <c r="W103" i="1"/>
  <c r="Z103" i="1"/>
  <c r="AA103" i="1"/>
  <c r="F101" i="1"/>
  <c r="C102" i="1"/>
  <c r="D102" i="1"/>
  <c r="S103" i="1"/>
  <c r="I103" i="1"/>
  <c r="H103" i="1"/>
  <c r="T102" i="1"/>
  <c r="E102" i="1"/>
  <c r="G102" i="1"/>
  <c r="U102" i="1"/>
  <c r="AD102" i="1"/>
  <c r="AE102" i="1"/>
  <c r="AL102" i="1"/>
  <c r="AK102" i="1"/>
  <c r="AJ102" i="1"/>
  <c r="AI102" i="1"/>
  <c r="AH102" i="1"/>
  <c r="AG102" i="1"/>
  <c r="AF102" i="1"/>
  <c r="V102" i="1"/>
  <c r="W102" i="1"/>
  <c r="Z102" i="1"/>
  <c r="AA102" i="1"/>
  <c r="F100" i="1"/>
  <c r="C101" i="1"/>
  <c r="D101" i="1"/>
  <c r="S102" i="1"/>
  <c r="I102" i="1"/>
  <c r="H102" i="1"/>
  <c r="T101" i="1"/>
  <c r="E101" i="1"/>
  <c r="G101" i="1"/>
  <c r="U101" i="1"/>
  <c r="AD101" i="1"/>
  <c r="AE101" i="1"/>
  <c r="AL101" i="1"/>
  <c r="AK101" i="1"/>
  <c r="AJ101" i="1"/>
  <c r="AI101" i="1"/>
  <c r="AH101" i="1"/>
  <c r="AG101" i="1"/>
  <c r="AF101" i="1"/>
  <c r="V101" i="1"/>
  <c r="W101" i="1"/>
  <c r="Z101" i="1"/>
  <c r="AA101" i="1"/>
  <c r="F99" i="1"/>
  <c r="C100" i="1"/>
  <c r="D100" i="1"/>
  <c r="S101" i="1"/>
  <c r="I101" i="1"/>
  <c r="H101" i="1"/>
  <c r="T100" i="1"/>
  <c r="E100" i="1"/>
  <c r="G100" i="1"/>
  <c r="U100" i="1"/>
  <c r="AD100" i="1"/>
  <c r="AE100" i="1"/>
  <c r="AL100" i="1"/>
  <c r="AK100" i="1"/>
  <c r="AJ100" i="1"/>
  <c r="AI100" i="1"/>
  <c r="AH100" i="1"/>
  <c r="AG100" i="1"/>
  <c r="AF100" i="1"/>
  <c r="V100" i="1"/>
  <c r="W100" i="1"/>
  <c r="Z100" i="1"/>
  <c r="AA100" i="1"/>
  <c r="F98" i="1"/>
  <c r="C99" i="1"/>
  <c r="D99" i="1"/>
  <c r="S100" i="1"/>
  <c r="I100" i="1"/>
  <c r="H100" i="1"/>
  <c r="T99" i="1"/>
  <c r="E99" i="1"/>
  <c r="G99" i="1"/>
  <c r="U99" i="1"/>
  <c r="AD99" i="1"/>
  <c r="AE99" i="1"/>
  <c r="AL99" i="1"/>
  <c r="AK99" i="1"/>
  <c r="AJ99" i="1"/>
  <c r="AI99" i="1"/>
  <c r="AH99" i="1"/>
  <c r="AG99" i="1"/>
  <c r="AF99" i="1"/>
  <c r="V99" i="1"/>
  <c r="W99" i="1"/>
  <c r="Z99" i="1"/>
  <c r="AA99" i="1"/>
  <c r="F97" i="1"/>
  <c r="C98" i="1"/>
  <c r="D98" i="1"/>
  <c r="S99" i="1"/>
  <c r="I99" i="1"/>
  <c r="H99" i="1"/>
  <c r="T98" i="1"/>
  <c r="E98" i="1"/>
  <c r="G98" i="1"/>
  <c r="U98" i="1"/>
  <c r="AD98" i="1"/>
  <c r="AE98" i="1"/>
  <c r="AL98" i="1"/>
  <c r="AK98" i="1"/>
  <c r="AJ98" i="1"/>
  <c r="AI98" i="1"/>
  <c r="AH98" i="1"/>
  <c r="AG98" i="1"/>
  <c r="AF98" i="1"/>
  <c r="V98" i="1"/>
  <c r="W98" i="1"/>
  <c r="Z98" i="1"/>
  <c r="AA98" i="1"/>
  <c r="F96" i="1"/>
  <c r="C97" i="1"/>
  <c r="D97" i="1"/>
  <c r="S98" i="1"/>
  <c r="I98" i="1"/>
  <c r="H98" i="1"/>
  <c r="T97" i="1"/>
  <c r="E97" i="1"/>
  <c r="G97" i="1"/>
  <c r="U97" i="1"/>
  <c r="AD97" i="1"/>
  <c r="AE97" i="1"/>
  <c r="AL97" i="1"/>
  <c r="AK97" i="1"/>
  <c r="AJ97" i="1"/>
  <c r="AI97" i="1"/>
  <c r="AH97" i="1"/>
  <c r="AG97" i="1"/>
  <c r="AF97" i="1"/>
  <c r="V97" i="1"/>
  <c r="W97" i="1"/>
  <c r="Z97" i="1"/>
  <c r="AA97" i="1"/>
  <c r="F95" i="1"/>
  <c r="C96" i="1"/>
  <c r="D96" i="1"/>
  <c r="S97" i="1"/>
  <c r="I97" i="1"/>
  <c r="H97" i="1"/>
  <c r="T96" i="1"/>
  <c r="E96" i="1"/>
  <c r="G96" i="1"/>
  <c r="U96" i="1"/>
  <c r="AD96" i="1"/>
  <c r="AE96" i="1"/>
  <c r="AL96" i="1"/>
  <c r="AK96" i="1"/>
  <c r="AJ96" i="1"/>
  <c r="AI96" i="1"/>
  <c r="AH96" i="1"/>
  <c r="AG96" i="1"/>
  <c r="AF96" i="1"/>
  <c r="V96" i="1"/>
  <c r="W96" i="1"/>
  <c r="Z96" i="1"/>
  <c r="AA96" i="1"/>
  <c r="F94" i="1"/>
  <c r="C95" i="1"/>
  <c r="D95" i="1"/>
  <c r="S96" i="1"/>
  <c r="I96" i="1"/>
  <c r="H96" i="1"/>
  <c r="T95" i="1"/>
  <c r="E95" i="1"/>
  <c r="G95" i="1"/>
  <c r="U95" i="1"/>
  <c r="AD95" i="1"/>
  <c r="AE95" i="1"/>
  <c r="AL95" i="1"/>
  <c r="AK95" i="1"/>
  <c r="AJ95" i="1"/>
  <c r="AI95" i="1"/>
  <c r="AH95" i="1"/>
  <c r="AG95" i="1"/>
  <c r="AF95" i="1"/>
  <c r="V95" i="1"/>
  <c r="W95" i="1"/>
  <c r="Z95" i="1"/>
  <c r="AA95" i="1"/>
  <c r="F93" i="1"/>
  <c r="C94" i="1"/>
  <c r="D94" i="1"/>
  <c r="S95" i="1"/>
  <c r="I95" i="1"/>
  <c r="H95" i="1"/>
  <c r="T94" i="1"/>
  <c r="E94" i="1"/>
  <c r="G94" i="1"/>
  <c r="U94" i="1"/>
  <c r="AD94" i="1"/>
  <c r="AE94" i="1"/>
  <c r="AL94" i="1"/>
  <c r="AK94" i="1"/>
  <c r="AJ94" i="1"/>
  <c r="AI94" i="1"/>
  <c r="AH94" i="1"/>
  <c r="AG94" i="1"/>
  <c r="AF94" i="1"/>
  <c r="V94" i="1"/>
  <c r="W94" i="1"/>
  <c r="Z94" i="1"/>
  <c r="AA94" i="1"/>
  <c r="F92" i="1"/>
  <c r="C93" i="1"/>
  <c r="D93" i="1"/>
  <c r="S94" i="1"/>
  <c r="I94" i="1"/>
  <c r="H94" i="1"/>
  <c r="T93" i="1"/>
  <c r="E93" i="1"/>
  <c r="G93" i="1"/>
  <c r="U93" i="1"/>
  <c r="AD93" i="1"/>
  <c r="AE93" i="1"/>
  <c r="AL93" i="1"/>
  <c r="AK93" i="1"/>
  <c r="AJ93" i="1"/>
  <c r="AI93" i="1"/>
  <c r="AH93" i="1"/>
  <c r="AG93" i="1"/>
  <c r="AF93" i="1"/>
  <c r="V93" i="1"/>
  <c r="W93" i="1"/>
  <c r="Z93" i="1"/>
  <c r="AA93" i="1"/>
  <c r="F91" i="1"/>
  <c r="C92" i="1"/>
  <c r="D92" i="1"/>
  <c r="S93" i="1"/>
  <c r="I93" i="1"/>
  <c r="H93" i="1"/>
  <c r="T92" i="1"/>
  <c r="E92" i="1"/>
  <c r="G92" i="1"/>
  <c r="U92" i="1"/>
  <c r="AD92" i="1"/>
  <c r="AE92" i="1"/>
  <c r="AL92" i="1"/>
  <c r="AK92" i="1"/>
  <c r="AJ92" i="1"/>
  <c r="AI92" i="1"/>
  <c r="AH92" i="1"/>
  <c r="AG92" i="1"/>
  <c r="AF92" i="1"/>
  <c r="V92" i="1"/>
  <c r="W92" i="1"/>
  <c r="Z92" i="1"/>
  <c r="AA92" i="1"/>
  <c r="F90" i="1"/>
  <c r="C91" i="1"/>
  <c r="D91" i="1"/>
  <c r="S92" i="1"/>
  <c r="I92" i="1"/>
  <c r="H92" i="1"/>
  <c r="T91" i="1"/>
  <c r="E91" i="1"/>
  <c r="G91" i="1"/>
  <c r="U91" i="1"/>
  <c r="AD91" i="1"/>
  <c r="AE91" i="1"/>
  <c r="AL91" i="1"/>
  <c r="AK91" i="1"/>
  <c r="AJ91" i="1"/>
  <c r="AI91" i="1"/>
  <c r="AH91" i="1"/>
  <c r="AG91" i="1"/>
  <c r="AF91" i="1"/>
  <c r="V91" i="1"/>
  <c r="W91" i="1"/>
  <c r="Z91" i="1"/>
  <c r="AA91" i="1"/>
  <c r="F89" i="1"/>
  <c r="C90" i="1"/>
  <c r="D90" i="1"/>
  <c r="S91" i="1"/>
  <c r="I91" i="1"/>
  <c r="H91" i="1"/>
  <c r="T90" i="1"/>
  <c r="E90" i="1"/>
  <c r="G90" i="1"/>
  <c r="U90" i="1"/>
  <c r="AD90" i="1"/>
  <c r="AE90" i="1"/>
  <c r="AL90" i="1"/>
  <c r="AK90" i="1"/>
  <c r="AJ90" i="1"/>
  <c r="AI90" i="1"/>
  <c r="AH90" i="1"/>
  <c r="AG90" i="1"/>
  <c r="AF90" i="1"/>
  <c r="V90" i="1"/>
  <c r="W90" i="1"/>
  <c r="Z90" i="1"/>
  <c r="AA90" i="1"/>
  <c r="F88" i="1"/>
  <c r="C89" i="1"/>
  <c r="D89" i="1"/>
  <c r="S90" i="1"/>
  <c r="I90" i="1"/>
  <c r="H90" i="1"/>
  <c r="T89" i="1"/>
  <c r="E89" i="1"/>
  <c r="G89" i="1"/>
  <c r="U89" i="1"/>
  <c r="AD89" i="1"/>
  <c r="AE89" i="1"/>
  <c r="AL89" i="1"/>
  <c r="AK89" i="1"/>
  <c r="AJ89" i="1"/>
  <c r="AI89" i="1"/>
  <c r="AH89" i="1"/>
  <c r="AG89" i="1"/>
  <c r="AF89" i="1"/>
  <c r="V89" i="1"/>
  <c r="W89" i="1"/>
  <c r="Z89" i="1"/>
  <c r="AA89" i="1"/>
  <c r="F87" i="1"/>
  <c r="C88" i="1"/>
  <c r="D88" i="1"/>
  <c r="S89" i="1"/>
  <c r="I89" i="1"/>
  <c r="H89" i="1"/>
  <c r="T88" i="1"/>
  <c r="E88" i="1"/>
  <c r="G88" i="1"/>
  <c r="U88" i="1"/>
  <c r="AD88" i="1"/>
  <c r="AE88" i="1"/>
  <c r="AL88" i="1"/>
  <c r="AK88" i="1"/>
  <c r="AJ88" i="1"/>
  <c r="AI88" i="1"/>
  <c r="AH88" i="1"/>
  <c r="AG88" i="1"/>
  <c r="AF88" i="1"/>
  <c r="V88" i="1"/>
  <c r="W88" i="1"/>
  <c r="Z88" i="1"/>
  <c r="AA88" i="1"/>
  <c r="F86" i="1"/>
  <c r="C87" i="1"/>
  <c r="D87" i="1"/>
  <c r="S88" i="1"/>
  <c r="I88" i="1"/>
  <c r="H88" i="1"/>
  <c r="T87" i="1"/>
  <c r="E87" i="1"/>
  <c r="G87" i="1"/>
  <c r="U87" i="1"/>
  <c r="AD87" i="1"/>
  <c r="AE87" i="1"/>
  <c r="AL87" i="1"/>
  <c r="AK87" i="1"/>
  <c r="AJ87" i="1"/>
  <c r="AI87" i="1"/>
  <c r="AH87" i="1"/>
  <c r="AG87" i="1"/>
  <c r="AF87" i="1"/>
  <c r="V87" i="1"/>
  <c r="W87" i="1"/>
  <c r="Z87" i="1"/>
  <c r="AA87" i="1"/>
  <c r="F85" i="1"/>
  <c r="C86" i="1"/>
  <c r="D86" i="1"/>
  <c r="S87" i="1"/>
  <c r="I87" i="1"/>
  <c r="H87" i="1"/>
  <c r="T86" i="1"/>
  <c r="E86" i="1"/>
  <c r="G86" i="1"/>
  <c r="U86" i="1"/>
  <c r="AD86" i="1"/>
  <c r="AE86" i="1"/>
  <c r="AL86" i="1"/>
  <c r="AK86" i="1"/>
  <c r="AJ86" i="1"/>
  <c r="AI86" i="1"/>
  <c r="AH86" i="1"/>
  <c r="AG86" i="1"/>
  <c r="AF86" i="1"/>
  <c r="V86" i="1"/>
  <c r="W86" i="1"/>
  <c r="Z86" i="1"/>
  <c r="AA86" i="1"/>
  <c r="F84" i="1"/>
  <c r="C85" i="1"/>
  <c r="D85" i="1"/>
  <c r="S86" i="1"/>
  <c r="I86" i="1"/>
  <c r="H86" i="1"/>
  <c r="T85" i="1"/>
  <c r="E85" i="1"/>
  <c r="G85" i="1"/>
  <c r="U85" i="1"/>
  <c r="AD85" i="1"/>
  <c r="AE85" i="1"/>
  <c r="AL85" i="1"/>
  <c r="AK85" i="1"/>
  <c r="AJ85" i="1"/>
  <c r="AI85" i="1"/>
  <c r="AH85" i="1"/>
  <c r="AG85" i="1"/>
  <c r="AF85" i="1"/>
  <c r="V85" i="1"/>
  <c r="W85" i="1"/>
  <c r="Z85" i="1"/>
  <c r="AA85" i="1"/>
  <c r="F83" i="1"/>
  <c r="C84" i="1"/>
  <c r="D84" i="1"/>
  <c r="S85" i="1"/>
  <c r="I85" i="1"/>
  <c r="H85" i="1"/>
  <c r="T84" i="1"/>
  <c r="E84" i="1"/>
  <c r="G84" i="1"/>
  <c r="U84" i="1"/>
  <c r="AD84" i="1"/>
  <c r="AE84" i="1"/>
  <c r="AL84" i="1"/>
  <c r="AK84" i="1"/>
  <c r="AJ84" i="1"/>
  <c r="AI84" i="1"/>
  <c r="AH84" i="1"/>
  <c r="AG84" i="1"/>
  <c r="AF84" i="1"/>
  <c r="V84" i="1"/>
  <c r="W84" i="1"/>
  <c r="Z84" i="1"/>
  <c r="AA84" i="1"/>
  <c r="F82" i="1"/>
  <c r="C83" i="1"/>
  <c r="D83" i="1"/>
  <c r="S84" i="1"/>
  <c r="I84" i="1"/>
  <c r="H84" i="1"/>
  <c r="T83" i="1"/>
  <c r="E83" i="1"/>
  <c r="G83" i="1"/>
  <c r="U83" i="1"/>
  <c r="AD83" i="1"/>
  <c r="AE83" i="1"/>
  <c r="AL83" i="1"/>
  <c r="AK83" i="1"/>
  <c r="AJ83" i="1"/>
  <c r="AI83" i="1"/>
  <c r="AH83" i="1"/>
  <c r="AG83" i="1"/>
  <c r="AF83" i="1"/>
  <c r="V83" i="1"/>
  <c r="W83" i="1"/>
  <c r="Z83" i="1"/>
  <c r="AA83" i="1"/>
  <c r="F81" i="1"/>
  <c r="C82" i="1"/>
  <c r="D82" i="1"/>
  <c r="S83" i="1"/>
  <c r="I83" i="1"/>
  <c r="H83" i="1"/>
  <c r="T82" i="1"/>
  <c r="E82" i="1"/>
  <c r="G82" i="1"/>
  <c r="U82" i="1"/>
  <c r="AD82" i="1"/>
  <c r="AE82" i="1"/>
  <c r="AL82" i="1"/>
  <c r="AK82" i="1"/>
  <c r="AJ82" i="1"/>
  <c r="AI82" i="1"/>
  <c r="AH82" i="1"/>
  <c r="AG82" i="1"/>
  <c r="AF82" i="1"/>
  <c r="V82" i="1"/>
  <c r="W82" i="1"/>
  <c r="Z82" i="1"/>
  <c r="AA82" i="1"/>
  <c r="F80" i="1"/>
  <c r="C81" i="1"/>
  <c r="D81" i="1"/>
  <c r="S82" i="1"/>
  <c r="I82" i="1"/>
  <c r="H82" i="1"/>
  <c r="T81" i="1"/>
  <c r="E81" i="1"/>
  <c r="G81" i="1"/>
  <c r="U81" i="1"/>
  <c r="AD81" i="1"/>
  <c r="AE81" i="1"/>
  <c r="AL81" i="1"/>
  <c r="AK81" i="1"/>
  <c r="AJ81" i="1"/>
  <c r="AI81" i="1"/>
  <c r="AH81" i="1"/>
  <c r="AG81" i="1"/>
  <c r="AF81" i="1"/>
  <c r="V81" i="1"/>
  <c r="W81" i="1"/>
  <c r="Z81" i="1"/>
  <c r="AA81" i="1"/>
  <c r="F79" i="1"/>
  <c r="C80" i="1"/>
  <c r="D80" i="1"/>
  <c r="S81" i="1"/>
  <c r="I81" i="1"/>
  <c r="H81" i="1"/>
  <c r="T80" i="1"/>
  <c r="E80" i="1"/>
  <c r="G80" i="1"/>
  <c r="U80" i="1"/>
  <c r="AD80" i="1"/>
  <c r="AE80" i="1"/>
  <c r="AL80" i="1"/>
  <c r="AK80" i="1"/>
  <c r="AJ80" i="1"/>
  <c r="AI80" i="1"/>
  <c r="AH80" i="1"/>
  <c r="AG80" i="1"/>
  <c r="AF80" i="1"/>
  <c r="V80" i="1"/>
  <c r="W80" i="1"/>
  <c r="Z80" i="1"/>
  <c r="AA80" i="1"/>
  <c r="F78" i="1"/>
  <c r="C79" i="1"/>
  <c r="D79" i="1"/>
  <c r="S80" i="1"/>
  <c r="I80" i="1"/>
  <c r="H80" i="1"/>
  <c r="T79" i="1"/>
  <c r="E79" i="1"/>
  <c r="G79" i="1"/>
  <c r="U79" i="1"/>
  <c r="AD79" i="1"/>
  <c r="AE79" i="1"/>
  <c r="AL79" i="1"/>
  <c r="AK79" i="1"/>
  <c r="AJ79" i="1"/>
  <c r="AI79" i="1"/>
  <c r="AH79" i="1"/>
  <c r="AG79" i="1"/>
  <c r="AF79" i="1"/>
  <c r="V79" i="1"/>
  <c r="W79" i="1"/>
  <c r="Z79" i="1"/>
  <c r="AA79" i="1"/>
  <c r="F77" i="1"/>
  <c r="C78" i="1"/>
  <c r="D78" i="1"/>
  <c r="S79" i="1"/>
  <c r="I79" i="1"/>
  <c r="H79" i="1"/>
  <c r="T78" i="1"/>
  <c r="E78" i="1"/>
  <c r="G78" i="1"/>
  <c r="U78" i="1"/>
  <c r="AD78" i="1"/>
  <c r="AE78" i="1"/>
  <c r="AL78" i="1"/>
  <c r="AK78" i="1"/>
  <c r="AJ78" i="1"/>
  <c r="AI78" i="1"/>
  <c r="AH78" i="1"/>
  <c r="AG78" i="1"/>
  <c r="AF78" i="1"/>
  <c r="V78" i="1"/>
  <c r="W78" i="1"/>
  <c r="Z78" i="1"/>
  <c r="AA78" i="1"/>
  <c r="F76" i="1"/>
  <c r="C77" i="1"/>
  <c r="D77" i="1"/>
  <c r="S78" i="1"/>
  <c r="I78" i="1"/>
  <c r="H78" i="1"/>
  <c r="T77" i="1"/>
  <c r="E77" i="1"/>
  <c r="G77" i="1"/>
  <c r="U77" i="1"/>
  <c r="AD77" i="1"/>
  <c r="AE77" i="1"/>
  <c r="AL77" i="1"/>
  <c r="AK77" i="1"/>
  <c r="AJ77" i="1"/>
  <c r="AI77" i="1"/>
  <c r="AH77" i="1"/>
  <c r="AG77" i="1"/>
  <c r="AF77" i="1"/>
  <c r="V77" i="1"/>
  <c r="W77" i="1"/>
  <c r="Z77" i="1"/>
  <c r="AA77" i="1"/>
  <c r="F75" i="1"/>
  <c r="C76" i="1"/>
  <c r="D76" i="1"/>
  <c r="S77" i="1"/>
  <c r="I77" i="1"/>
  <c r="H77" i="1"/>
  <c r="T76" i="1"/>
  <c r="E76" i="1"/>
  <c r="G76" i="1"/>
  <c r="U76" i="1"/>
  <c r="AD76" i="1"/>
  <c r="AE76" i="1"/>
  <c r="AL76" i="1"/>
  <c r="AK76" i="1"/>
  <c r="AJ76" i="1"/>
  <c r="AI76" i="1"/>
  <c r="AH76" i="1"/>
  <c r="AG76" i="1"/>
  <c r="AF76" i="1"/>
  <c r="V76" i="1"/>
  <c r="W76" i="1"/>
  <c r="Z76" i="1"/>
  <c r="AA76" i="1"/>
  <c r="F74" i="1"/>
  <c r="C75" i="1"/>
  <c r="D75" i="1"/>
  <c r="S76" i="1"/>
  <c r="I76" i="1"/>
  <c r="H76" i="1"/>
  <c r="T75" i="1"/>
  <c r="E75" i="1"/>
  <c r="G75" i="1"/>
  <c r="U75" i="1"/>
  <c r="AD75" i="1"/>
  <c r="AE75" i="1"/>
  <c r="AL75" i="1"/>
  <c r="AK75" i="1"/>
  <c r="AJ75" i="1"/>
  <c r="AI75" i="1"/>
  <c r="AH75" i="1"/>
  <c r="AG75" i="1"/>
  <c r="AF75" i="1"/>
  <c r="V75" i="1"/>
  <c r="W75" i="1"/>
  <c r="Z75" i="1"/>
  <c r="AA75" i="1"/>
  <c r="F73" i="1"/>
  <c r="C74" i="1"/>
  <c r="D74" i="1"/>
  <c r="S75" i="1"/>
  <c r="I75" i="1"/>
  <c r="H75" i="1"/>
  <c r="T74" i="1"/>
  <c r="E74" i="1"/>
  <c r="G74" i="1"/>
  <c r="U74" i="1"/>
  <c r="AD74" i="1"/>
  <c r="AE74" i="1"/>
  <c r="AL74" i="1"/>
  <c r="AK74" i="1"/>
  <c r="AJ74" i="1"/>
  <c r="AI74" i="1"/>
  <c r="AH74" i="1"/>
  <c r="AG74" i="1"/>
  <c r="AF74" i="1"/>
  <c r="V74" i="1"/>
  <c r="W74" i="1"/>
  <c r="Z74" i="1"/>
  <c r="AA74" i="1"/>
  <c r="F72" i="1"/>
  <c r="C73" i="1"/>
  <c r="D73" i="1"/>
  <c r="S74" i="1"/>
  <c r="I74" i="1"/>
  <c r="H74" i="1"/>
  <c r="T73" i="1"/>
  <c r="E73" i="1"/>
  <c r="G73" i="1"/>
  <c r="U73" i="1"/>
  <c r="AD73" i="1"/>
  <c r="AE73" i="1"/>
  <c r="AL73" i="1"/>
  <c r="AK73" i="1"/>
  <c r="AJ73" i="1"/>
  <c r="AI73" i="1"/>
  <c r="AH73" i="1"/>
  <c r="AG73" i="1"/>
  <c r="AF73" i="1"/>
  <c r="V73" i="1"/>
  <c r="W73" i="1"/>
  <c r="Z73" i="1"/>
  <c r="AA73" i="1"/>
  <c r="F71" i="1"/>
  <c r="C72" i="1"/>
  <c r="D72" i="1"/>
  <c r="S73" i="1"/>
  <c r="I73" i="1"/>
  <c r="H73" i="1"/>
  <c r="T72" i="1"/>
  <c r="E72" i="1"/>
  <c r="G72" i="1"/>
  <c r="U72" i="1"/>
  <c r="AD72" i="1"/>
  <c r="AE72" i="1"/>
  <c r="AL72" i="1"/>
  <c r="AK72" i="1"/>
  <c r="AJ72" i="1"/>
  <c r="AI72" i="1"/>
  <c r="AH72" i="1"/>
  <c r="AG72" i="1"/>
  <c r="AF72" i="1"/>
  <c r="V72" i="1"/>
  <c r="W72" i="1"/>
  <c r="Z72" i="1"/>
  <c r="AA72" i="1"/>
  <c r="F70" i="1"/>
  <c r="C71" i="1"/>
  <c r="D71" i="1"/>
  <c r="S72" i="1"/>
  <c r="I72" i="1"/>
  <c r="H72" i="1"/>
  <c r="T71" i="1"/>
  <c r="E71" i="1"/>
  <c r="G71" i="1"/>
  <c r="U71" i="1"/>
  <c r="AD71" i="1"/>
  <c r="AE71" i="1"/>
  <c r="AL71" i="1"/>
  <c r="AK71" i="1"/>
  <c r="AJ71" i="1"/>
  <c r="AI71" i="1"/>
  <c r="AH71" i="1"/>
  <c r="AG71" i="1"/>
  <c r="AF71" i="1"/>
  <c r="V71" i="1"/>
  <c r="W71" i="1"/>
  <c r="Z71" i="1"/>
  <c r="AA71" i="1"/>
  <c r="F69" i="1"/>
  <c r="C70" i="1"/>
  <c r="D70" i="1"/>
  <c r="S71" i="1"/>
  <c r="I71" i="1"/>
  <c r="H71" i="1"/>
  <c r="T70" i="1"/>
  <c r="E70" i="1"/>
  <c r="G70" i="1"/>
  <c r="U70" i="1"/>
  <c r="AD70" i="1"/>
  <c r="AE70" i="1"/>
  <c r="AL70" i="1"/>
  <c r="AK70" i="1"/>
  <c r="AJ70" i="1"/>
  <c r="AI70" i="1"/>
  <c r="AH70" i="1"/>
  <c r="AG70" i="1"/>
  <c r="AF70" i="1"/>
  <c r="V70" i="1"/>
  <c r="W70" i="1"/>
  <c r="Z70" i="1"/>
  <c r="AA70" i="1"/>
  <c r="F68" i="1"/>
  <c r="C69" i="1"/>
  <c r="D69" i="1"/>
  <c r="S70" i="1"/>
  <c r="I70" i="1"/>
  <c r="H70" i="1"/>
  <c r="T69" i="1"/>
  <c r="E69" i="1"/>
  <c r="G69" i="1"/>
  <c r="U69" i="1"/>
  <c r="AD69" i="1"/>
  <c r="AE69" i="1"/>
  <c r="AL69" i="1"/>
  <c r="AK69" i="1"/>
  <c r="AJ69" i="1"/>
  <c r="AI69" i="1"/>
  <c r="AH69" i="1"/>
  <c r="AG69" i="1"/>
  <c r="AF69" i="1"/>
  <c r="V69" i="1"/>
  <c r="W69" i="1"/>
  <c r="Z69" i="1"/>
  <c r="AA69" i="1"/>
  <c r="F67" i="1"/>
  <c r="C68" i="1"/>
  <c r="D68" i="1"/>
  <c r="S69" i="1"/>
  <c r="I69" i="1"/>
  <c r="H69" i="1"/>
  <c r="T68" i="1"/>
  <c r="E68" i="1"/>
  <c r="G68" i="1"/>
  <c r="U68" i="1"/>
  <c r="AD68" i="1"/>
  <c r="AE68" i="1"/>
  <c r="AL68" i="1"/>
  <c r="AK68" i="1"/>
  <c r="AJ68" i="1"/>
  <c r="AI68" i="1"/>
  <c r="AH68" i="1"/>
  <c r="AG68" i="1"/>
  <c r="AF68" i="1"/>
  <c r="V68" i="1"/>
  <c r="W68" i="1"/>
  <c r="Z68" i="1"/>
  <c r="AA68" i="1"/>
  <c r="F66" i="1"/>
  <c r="C67" i="1"/>
  <c r="D67" i="1"/>
  <c r="S68" i="1"/>
  <c r="I68" i="1"/>
  <c r="H68" i="1"/>
  <c r="T67" i="1"/>
  <c r="E67" i="1"/>
  <c r="G67" i="1"/>
  <c r="U67" i="1"/>
  <c r="AD67" i="1"/>
  <c r="AE67" i="1"/>
  <c r="AL67" i="1"/>
  <c r="AK67" i="1"/>
  <c r="AJ67" i="1"/>
  <c r="AI67" i="1"/>
  <c r="AH67" i="1"/>
  <c r="AG67" i="1"/>
  <c r="AF67" i="1"/>
  <c r="V67" i="1"/>
  <c r="W67" i="1"/>
  <c r="Z67" i="1"/>
  <c r="AA67" i="1"/>
  <c r="F65" i="1"/>
  <c r="C66" i="1"/>
  <c r="D66" i="1"/>
  <c r="S67" i="1"/>
  <c r="I67" i="1"/>
  <c r="H67" i="1"/>
  <c r="T66" i="1"/>
  <c r="E66" i="1"/>
  <c r="G66" i="1"/>
  <c r="U66" i="1"/>
  <c r="AD66" i="1"/>
  <c r="AE66" i="1"/>
  <c r="AL66" i="1"/>
  <c r="AK66" i="1"/>
  <c r="AJ66" i="1"/>
  <c r="AI66" i="1"/>
  <c r="AH66" i="1"/>
  <c r="AG66" i="1"/>
  <c r="AF66" i="1"/>
  <c r="V66" i="1"/>
  <c r="W66" i="1"/>
  <c r="Z66" i="1"/>
  <c r="AA66" i="1"/>
  <c r="F64" i="1"/>
  <c r="C65" i="1"/>
  <c r="D65" i="1"/>
  <c r="S66" i="1"/>
  <c r="I66" i="1"/>
  <c r="H66" i="1"/>
  <c r="T65" i="1"/>
  <c r="E65" i="1"/>
  <c r="G65" i="1"/>
  <c r="U65" i="1"/>
  <c r="AD65" i="1"/>
  <c r="AE65" i="1"/>
  <c r="AL65" i="1"/>
  <c r="AK65" i="1"/>
  <c r="AJ65" i="1"/>
  <c r="AI65" i="1"/>
  <c r="AH65" i="1"/>
  <c r="AG65" i="1"/>
  <c r="AF65" i="1"/>
  <c r="V65" i="1"/>
  <c r="W65" i="1"/>
  <c r="Z65" i="1"/>
  <c r="AA65" i="1"/>
  <c r="F63" i="1"/>
  <c r="C64" i="1"/>
  <c r="D64" i="1"/>
  <c r="S65" i="1"/>
  <c r="I65" i="1"/>
  <c r="H65" i="1"/>
  <c r="T64" i="1"/>
  <c r="E64" i="1"/>
  <c r="G64" i="1"/>
  <c r="U64" i="1"/>
  <c r="AD64" i="1"/>
  <c r="AE64" i="1"/>
  <c r="AL64" i="1"/>
  <c r="AK64" i="1"/>
  <c r="AJ64" i="1"/>
  <c r="AI64" i="1"/>
  <c r="AH64" i="1"/>
  <c r="AG64" i="1"/>
  <c r="AF64" i="1"/>
  <c r="V64" i="1"/>
  <c r="W64" i="1"/>
  <c r="Z64" i="1"/>
  <c r="AA64" i="1"/>
  <c r="F62" i="1"/>
  <c r="C63" i="1"/>
  <c r="D63" i="1"/>
  <c r="S64" i="1"/>
  <c r="I64" i="1"/>
  <c r="H64" i="1"/>
  <c r="T63" i="1"/>
  <c r="E63" i="1"/>
  <c r="G63" i="1"/>
  <c r="U63" i="1"/>
  <c r="AD63" i="1"/>
  <c r="AE63" i="1"/>
  <c r="AL63" i="1"/>
  <c r="AK63" i="1"/>
  <c r="AJ63" i="1"/>
  <c r="AI63" i="1"/>
  <c r="AH63" i="1"/>
  <c r="AG63" i="1"/>
  <c r="AF63" i="1"/>
  <c r="V63" i="1"/>
  <c r="W63" i="1"/>
  <c r="Z63" i="1"/>
  <c r="AA63" i="1"/>
  <c r="F61" i="1"/>
  <c r="C62" i="1"/>
  <c r="D62" i="1"/>
  <c r="S63" i="1"/>
  <c r="I63" i="1"/>
  <c r="H63" i="1"/>
  <c r="T62" i="1"/>
  <c r="E62" i="1"/>
  <c r="G62" i="1"/>
  <c r="U62" i="1"/>
  <c r="AD62" i="1"/>
  <c r="AE62" i="1"/>
  <c r="AL62" i="1"/>
  <c r="AK62" i="1"/>
  <c r="AJ62" i="1"/>
  <c r="AI62" i="1"/>
  <c r="AH62" i="1"/>
  <c r="AG62" i="1"/>
  <c r="AF62" i="1"/>
  <c r="V62" i="1"/>
  <c r="W62" i="1"/>
  <c r="Z62" i="1"/>
  <c r="AA62" i="1"/>
  <c r="F60" i="1"/>
  <c r="C61" i="1"/>
  <c r="D61" i="1"/>
  <c r="S62" i="1"/>
  <c r="I62" i="1"/>
  <c r="H62" i="1"/>
  <c r="T61" i="1"/>
  <c r="E61" i="1"/>
  <c r="G61" i="1"/>
  <c r="U61" i="1"/>
  <c r="AD61" i="1"/>
  <c r="AE61" i="1"/>
  <c r="AL61" i="1"/>
  <c r="AK61" i="1"/>
  <c r="AJ61" i="1"/>
  <c r="AI61" i="1"/>
  <c r="AH61" i="1"/>
  <c r="AG61" i="1"/>
  <c r="AF61" i="1"/>
  <c r="V61" i="1"/>
  <c r="W61" i="1"/>
  <c r="Z61" i="1"/>
  <c r="AA61" i="1"/>
  <c r="F59" i="1"/>
  <c r="C60" i="1"/>
  <c r="D60" i="1"/>
  <c r="S61" i="1"/>
  <c r="I61" i="1"/>
  <c r="H61" i="1"/>
  <c r="T60" i="1"/>
  <c r="E60" i="1"/>
  <c r="G60" i="1"/>
  <c r="U60" i="1"/>
  <c r="AD60" i="1"/>
  <c r="AE60" i="1"/>
  <c r="AL60" i="1"/>
  <c r="AK60" i="1"/>
  <c r="AJ60" i="1"/>
  <c r="AI60" i="1"/>
  <c r="AH60" i="1"/>
  <c r="AG60" i="1"/>
  <c r="AF60" i="1"/>
  <c r="V60" i="1"/>
  <c r="W60" i="1"/>
  <c r="Z60" i="1"/>
  <c r="AA60" i="1"/>
  <c r="F58" i="1"/>
  <c r="C59" i="1"/>
  <c r="D59" i="1"/>
  <c r="S60" i="1"/>
  <c r="C3" i="1"/>
  <c r="T3" i="1"/>
  <c r="F2" i="1"/>
  <c r="D3" i="1"/>
  <c r="E3" i="1"/>
  <c r="G3" i="1"/>
  <c r="U3" i="1"/>
  <c r="C4" i="1"/>
  <c r="T4" i="1"/>
  <c r="F3" i="1"/>
  <c r="D4" i="1"/>
  <c r="E4" i="1"/>
  <c r="G4" i="1"/>
  <c r="U4" i="1"/>
  <c r="C5" i="1"/>
  <c r="T5" i="1"/>
  <c r="F4" i="1"/>
  <c r="D5" i="1"/>
  <c r="E5" i="1"/>
  <c r="G5" i="1"/>
  <c r="U5" i="1"/>
  <c r="C6" i="1"/>
  <c r="T6" i="1"/>
  <c r="F5" i="1"/>
  <c r="D6" i="1"/>
  <c r="E6" i="1"/>
  <c r="G6" i="1"/>
  <c r="U6" i="1"/>
  <c r="C7" i="1"/>
  <c r="T7" i="1"/>
  <c r="F6" i="1"/>
  <c r="D7" i="1"/>
  <c r="E7" i="1"/>
  <c r="G7" i="1"/>
  <c r="U7" i="1"/>
  <c r="C8" i="1"/>
  <c r="T8" i="1"/>
  <c r="F7" i="1"/>
  <c r="D8" i="1"/>
  <c r="E8" i="1"/>
  <c r="G8" i="1"/>
  <c r="U8" i="1"/>
  <c r="C9" i="1"/>
  <c r="T9" i="1"/>
  <c r="F8" i="1"/>
  <c r="D9" i="1"/>
  <c r="E9" i="1"/>
  <c r="G9" i="1"/>
  <c r="U9" i="1"/>
  <c r="C10" i="1"/>
  <c r="T10" i="1"/>
  <c r="F9" i="1"/>
  <c r="D10" i="1"/>
  <c r="E10" i="1"/>
  <c r="G10" i="1"/>
  <c r="U10" i="1"/>
  <c r="C11" i="1"/>
  <c r="T11" i="1"/>
  <c r="F10" i="1"/>
  <c r="D11" i="1"/>
  <c r="E11" i="1"/>
  <c r="G11" i="1"/>
  <c r="U11" i="1"/>
  <c r="C12" i="1"/>
  <c r="T12" i="1"/>
  <c r="F11" i="1"/>
  <c r="D12" i="1"/>
  <c r="E12" i="1"/>
  <c r="G12" i="1"/>
  <c r="U12" i="1"/>
  <c r="C13" i="1"/>
  <c r="T13" i="1"/>
  <c r="F12" i="1"/>
  <c r="D13" i="1"/>
  <c r="E13" i="1"/>
  <c r="G13" i="1"/>
  <c r="U13" i="1"/>
  <c r="C14" i="1"/>
  <c r="T14" i="1"/>
  <c r="F13" i="1"/>
  <c r="D14" i="1"/>
  <c r="E14" i="1"/>
  <c r="G14" i="1"/>
  <c r="U14" i="1"/>
  <c r="C15" i="1"/>
  <c r="T15" i="1"/>
  <c r="F14" i="1"/>
  <c r="D15" i="1"/>
  <c r="E15" i="1"/>
  <c r="G15" i="1"/>
  <c r="U15" i="1"/>
  <c r="C16" i="1"/>
  <c r="T16" i="1"/>
  <c r="F15" i="1"/>
  <c r="D16" i="1"/>
  <c r="E16" i="1"/>
  <c r="G16" i="1"/>
  <c r="U16" i="1"/>
  <c r="C17" i="1"/>
  <c r="T17" i="1"/>
  <c r="F16" i="1"/>
  <c r="D17" i="1"/>
  <c r="E17" i="1"/>
  <c r="G17" i="1"/>
  <c r="U17" i="1"/>
  <c r="C18" i="1"/>
  <c r="T18" i="1"/>
  <c r="F17" i="1"/>
  <c r="D18" i="1"/>
  <c r="E18" i="1"/>
  <c r="G18" i="1"/>
  <c r="U18" i="1"/>
  <c r="C19" i="1"/>
  <c r="T19" i="1"/>
  <c r="F18" i="1"/>
  <c r="D19" i="1"/>
  <c r="E19" i="1"/>
  <c r="G19" i="1"/>
  <c r="U19" i="1"/>
  <c r="C20" i="1"/>
  <c r="T20" i="1"/>
  <c r="F19" i="1"/>
  <c r="D20" i="1"/>
  <c r="E20" i="1"/>
  <c r="G20" i="1"/>
  <c r="U20" i="1"/>
  <c r="C21" i="1"/>
  <c r="T21" i="1"/>
  <c r="F20" i="1"/>
  <c r="D21" i="1"/>
  <c r="E21" i="1"/>
  <c r="G21" i="1"/>
  <c r="U21" i="1"/>
  <c r="C22" i="1"/>
  <c r="T22" i="1"/>
  <c r="F21" i="1"/>
  <c r="D22" i="1"/>
  <c r="E22" i="1"/>
  <c r="G22" i="1"/>
  <c r="U22" i="1"/>
  <c r="C23" i="1"/>
  <c r="T23" i="1"/>
  <c r="F22" i="1"/>
  <c r="D23" i="1"/>
  <c r="E23" i="1"/>
  <c r="G23" i="1"/>
  <c r="U23" i="1"/>
  <c r="C24" i="1"/>
  <c r="T24" i="1"/>
  <c r="F23" i="1"/>
  <c r="D24" i="1"/>
  <c r="E24" i="1"/>
  <c r="G24" i="1"/>
  <c r="U24" i="1"/>
  <c r="C25" i="1"/>
  <c r="T25" i="1"/>
  <c r="F24" i="1"/>
  <c r="D25" i="1"/>
  <c r="E25" i="1"/>
  <c r="G25" i="1"/>
  <c r="U25" i="1"/>
  <c r="C26" i="1"/>
  <c r="T26" i="1"/>
  <c r="F25" i="1"/>
  <c r="D26" i="1"/>
  <c r="E26" i="1"/>
  <c r="G26" i="1"/>
  <c r="U26" i="1"/>
  <c r="C27" i="1"/>
  <c r="T27" i="1"/>
  <c r="F26" i="1"/>
  <c r="D27" i="1"/>
  <c r="E27" i="1"/>
  <c r="G27" i="1"/>
  <c r="U27" i="1"/>
  <c r="C28" i="1"/>
  <c r="T28" i="1"/>
  <c r="F27" i="1"/>
  <c r="D28" i="1"/>
  <c r="E28" i="1"/>
  <c r="G28" i="1"/>
  <c r="U28" i="1"/>
  <c r="C29" i="1"/>
  <c r="T29" i="1"/>
  <c r="F28" i="1"/>
  <c r="D29" i="1"/>
  <c r="E29" i="1"/>
  <c r="G29" i="1"/>
  <c r="U29" i="1"/>
  <c r="C30" i="1"/>
  <c r="T30" i="1"/>
  <c r="F29" i="1"/>
  <c r="D30" i="1"/>
  <c r="E30" i="1"/>
  <c r="G30" i="1"/>
  <c r="U30" i="1"/>
  <c r="C31" i="1"/>
  <c r="T31" i="1"/>
  <c r="F30" i="1"/>
  <c r="D31" i="1"/>
  <c r="E31" i="1"/>
  <c r="G31" i="1"/>
  <c r="U31" i="1"/>
  <c r="C32" i="1"/>
  <c r="T32" i="1"/>
  <c r="F31" i="1"/>
  <c r="D32" i="1"/>
  <c r="E32" i="1"/>
  <c r="G32" i="1"/>
  <c r="U32" i="1"/>
  <c r="C33" i="1"/>
  <c r="T33" i="1"/>
  <c r="F32" i="1"/>
  <c r="D33" i="1"/>
  <c r="E33" i="1"/>
  <c r="G33" i="1"/>
  <c r="U33" i="1"/>
  <c r="C34" i="1"/>
  <c r="T34" i="1"/>
  <c r="F33" i="1"/>
  <c r="D34" i="1"/>
  <c r="E34" i="1"/>
  <c r="G34" i="1"/>
  <c r="U34" i="1"/>
  <c r="C35" i="1"/>
  <c r="T35" i="1"/>
  <c r="F34" i="1"/>
  <c r="D35" i="1"/>
  <c r="E35" i="1"/>
  <c r="G35" i="1"/>
  <c r="U35" i="1"/>
  <c r="C36" i="1"/>
  <c r="T36" i="1"/>
  <c r="F35" i="1"/>
  <c r="D36" i="1"/>
  <c r="E36" i="1"/>
  <c r="G36" i="1"/>
  <c r="U36" i="1"/>
  <c r="C37" i="1"/>
  <c r="T37" i="1"/>
  <c r="F36" i="1"/>
  <c r="D37" i="1"/>
  <c r="E37" i="1"/>
  <c r="G37" i="1"/>
  <c r="U37" i="1"/>
  <c r="C38" i="1"/>
  <c r="T38" i="1"/>
  <c r="F37" i="1"/>
  <c r="D38" i="1"/>
  <c r="E38" i="1"/>
  <c r="G38" i="1"/>
  <c r="U38" i="1"/>
  <c r="C39" i="1"/>
  <c r="T39" i="1"/>
  <c r="F38" i="1"/>
  <c r="D39" i="1"/>
  <c r="E39" i="1"/>
  <c r="G39" i="1"/>
  <c r="U39" i="1"/>
  <c r="C40" i="1"/>
  <c r="T40" i="1"/>
  <c r="F39" i="1"/>
  <c r="D40" i="1"/>
  <c r="E40" i="1"/>
  <c r="G40" i="1"/>
  <c r="U40" i="1"/>
  <c r="C41" i="1"/>
  <c r="T41" i="1"/>
  <c r="F40" i="1"/>
  <c r="D41" i="1"/>
  <c r="E41" i="1"/>
  <c r="G41" i="1"/>
  <c r="U41" i="1"/>
  <c r="C42" i="1"/>
  <c r="T42" i="1"/>
  <c r="F41" i="1"/>
  <c r="D42" i="1"/>
  <c r="E42" i="1"/>
  <c r="G42" i="1"/>
  <c r="U42" i="1"/>
  <c r="C43" i="1"/>
  <c r="T43" i="1"/>
  <c r="F42" i="1"/>
  <c r="D43" i="1"/>
  <c r="E43" i="1"/>
  <c r="G43" i="1"/>
  <c r="U43" i="1"/>
  <c r="C44" i="1"/>
  <c r="T44" i="1"/>
  <c r="F43" i="1"/>
  <c r="D44" i="1"/>
  <c r="E44" i="1"/>
  <c r="G44" i="1"/>
  <c r="U44" i="1"/>
  <c r="C45" i="1"/>
  <c r="T45" i="1"/>
  <c r="F44" i="1"/>
  <c r="D45" i="1"/>
  <c r="E45" i="1"/>
  <c r="G45" i="1"/>
  <c r="U45" i="1"/>
  <c r="C46" i="1"/>
  <c r="T46" i="1"/>
  <c r="F45" i="1"/>
  <c r="D46" i="1"/>
  <c r="E46" i="1"/>
  <c r="G46" i="1"/>
  <c r="U46" i="1"/>
  <c r="C47" i="1"/>
  <c r="T47" i="1"/>
  <c r="F46" i="1"/>
  <c r="D47" i="1"/>
  <c r="E47" i="1"/>
  <c r="G47" i="1"/>
  <c r="U47" i="1"/>
  <c r="C48" i="1"/>
  <c r="T48" i="1"/>
  <c r="F47" i="1"/>
  <c r="D48" i="1"/>
  <c r="E48" i="1"/>
  <c r="G48" i="1"/>
  <c r="U48" i="1"/>
  <c r="C49" i="1"/>
  <c r="T49" i="1"/>
  <c r="F48" i="1"/>
  <c r="D49" i="1"/>
  <c r="E49" i="1"/>
  <c r="G49" i="1"/>
  <c r="U49" i="1"/>
  <c r="C50" i="1"/>
  <c r="T50" i="1"/>
  <c r="F49" i="1"/>
  <c r="D50" i="1"/>
  <c r="E50" i="1"/>
  <c r="G50" i="1"/>
  <c r="U50" i="1"/>
  <c r="C51" i="1"/>
  <c r="T51" i="1"/>
  <c r="F50" i="1"/>
  <c r="D51" i="1"/>
  <c r="E51" i="1"/>
  <c r="G51" i="1"/>
  <c r="U51" i="1"/>
  <c r="C52" i="1"/>
  <c r="T52" i="1"/>
  <c r="F51" i="1"/>
  <c r="D52" i="1"/>
  <c r="E52" i="1"/>
  <c r="G52" i="1"/>
  <c r="U52" i="1"/>
  <c r="C53" i="1"/>
  <c r="T53" i="1"/>
  <c r="F52" i="1"/>
  <c r="D53" i="1"/>
  <c r="E53" i="1"/>
  <c r="G53" i="1"/>
  <c r="U53" i="1"/>
  <c r="C54" i="1"/>
  <c r="T54" i="1"/>
  <c r="F53" i="1"/>
  <c r="D54" i="1"/>
  <c r="E54" i="1"/>
  <c r="G54" i="1"/>
  <c r="U54" i="1"/>
  <c r="C55" i="1"/>
  <c r="T55" i="1"/>
  <c r="F54" i="1"/>
  <c r="D55" i="1"/>
  <c r="E55" i="1"/>
  <c r="G55" i="1"/>
  <c r="U55" i="1"/>
  <c r="C56" i="1"/>
  <c r="T56" i="1"/>
  <c r="F55" i="1"/>
  <c r="D56" i="1"/>
  <c r="E56" i="1"/>
  <c r="G56" i="1"/>
  <c r="U56" i="1"/>
  <c r="C57" i="1"/>
  <c r="T57" i="1"/>
  <c r="F56" i="1"/>
  <c r="D57" i="1"/>
  <c r="E57" i="1"/>
  <c r="G57" i="1"/>
  <c r="U57" i="1"/>
  <c r="C58" i="1"/>
  <c r="T58" i="1"/>
  <c r="F57" i="1"/>
  <c r="D58" i="1"/>
  <c r="E58" i="1"/>
  <c r="G58" i="1"/>
  <c r="U58" i="1"/>
  <c r="T59" i="1"/>
  <c r="E59" i="1"/>
  <c r="G59" i="1"/>
  <c r="U59" i="1"/>
  <c r="M59" i="1"/>
  <c r="M60" i="1"/>
  <c r="I60" i="1"/>
  <c r="H60" i="1"/>
  <c r="AD59" i="1"/>
  <c r="AE59" i="1"/>
  <c r="AL59" i="1"/>
  <c r="AK59" i="1"/>
  <c r="AJ59" i="1"/>
  <c r="AI59" i="1"/>
  <c r="AH59" i="1"/>
  <c r="AG59" i="1"/>
  <c r="AF59" i="1"/>
  <c r="V59" i="1"/>
  <c r="W59" i="1"/>
  <c r="Z59" i="1"/>
  <c r="AA59" i="1"/>
  <c r="S59" i="1"/>
  <c r="I59" i="1"/>
  <c r="H59" i="1"/>
  <c r="AD58" i="1"/>
  <c r="AE58" i="1"/>
  <c r="AL58" i="1"/>
  <c r="AK58" i="1"/>
  <c r="AJ58" i="1"/>
  <c r="AI58" i="1"/>
  <c r="AH58" i="1"/>
  <c r="AG58" i="1"/>
  <c r="AF58" i="1"/>
  <c r="V58" i="1"/>
  <c r="W58" i="1"/>
  <c r="Z58" i="1"/>
  <c r="AA58" i="1"/>
  <c r="S58" i="1"/>
  <c r="I58" i="1"/>
  <c r="H58" i="1"/>
  <c r="AD57" i="1"/>
  <c r="AE57" i="1"/>
  <c r="AL57" i="1"/>
  <c r="AK57" i="1"/>
  <c r="AJ57" i="1"/>
  <c r="AI57" i="1"/>
  <c r="AH57" i="1"/>
  <c r="AG57" i="1"/>
  <c r="AF57" i="1"/>
  <c r="V57" i="1"/>
  <c r="W57" i="1"/>
  <c r="Z57" i="1"/>
  <c r="AA57" i="1"/>
  <c r="S57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O57" i="1"/>
  <c r="L57" i="1"/>
  <c r="I57" i="1"/>
  <c r="H57" i="1"/>
  <c r="AL56" i="1"/>
  <c r="AK56" i="1"/>
  <c r="AJ56" i="1"/>
  <c r="AI56" i="1"/>
  <c r="AH56" i="1"/>
  <c r="AG56" i="1"/>
  <c r="AF56" i="1"/>
  <c r="V56" i="1"/>
  <c r="W56" i="1"/>
  <c r="Z56" i="1"/>
  <c r="AA56" i="1"/>
  <c r="S56" i="1"/>
  <c r="O56" i="1"/>
  <c r="L56" i="1"/>
  <c r="I56" i="1"/>
  <c r="H56" i="1"/>
  <c r="AL55" i="1"/>
  <c r="AK55" i="1"/>
  <c r="AJ55" i="1"/>
  <c r="AI55" i="1"/>
  <c r="AH55" i="1"/>
  <c r="AG55" i="1"/>
  <c r="AF55" i="1"/>
  <c r="V55" i="1"/>
  <c r="W55" i="1"/>
  <c r="Z55" i="1"/>
  <c r="AA55" i="1"/>
  <c r="S5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O55" i="1"/>
  <c r="M55" i="1"/>
  <c r="I55" i="1"/>
  <c r="H55" i="1"/>
  <c r="AK54" i="1"/>
  <c r="AJ54" i="1"/>
  <c r="AI54" i="1"/>
  <c r="AH54" i="1"/>
  <c r="AG54" i="1"/>
  <c r="AF54" i="1"/>
  <c r="V54" i="1"/>
  <c r="W54" i="1"/>
  <c r="Z54" i="1"/>
  <c r="AA54" i="1"/>
  <c r="S54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O54" i="1"/>
  <c r="M54" i="1"/>
  <c r="I54" i="1"/>
  <c r="H54" i="1"/>
  <c r="AJ53" i="1"/>
  <c r="AI53" i="1"/>
  <c r="AH53" i="1"/>
  <c r="AG53" i="1"/>
  <c r="AF53" i="1"/>
  <c r="V53" i="1"/>
  <c r="W53" i="1"/>
  <c r="Z53" i="1"/>
  <c r="AA53" i="1"/>
  <c r="S53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O53" i="1"/>
  <c r="M53" i="1"/>
  <c r="I53" i="1"/>
  <c r="H53" i="1"/>
  <c r="AI52" i="1"/>
  <c r="AH52" i="1"/>
  <c r="AG52" i="1"/>
  <c r="AF52" i="1"/>
  <c r="V52" i="1"/>
  <c r="W52" i="1"/>
  <c r="Z52" i="1"/>
  <c r="AA52" i="1"/>
  <c r="S5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O52" i="1"/>
  <c r="M52" i="1"/>
  <c r="I52" i="1"/>
  <c r="H52" i="1"/>
  <c r="AH51" i="1"/>
  <c r="AG51" i="1"/>
  <c r="AF51" i="1"/>
  <c r="V51" i="1"/>
  <c r="W51" i="1"/>
  <c r="Z51" i="1"/>
  <c r="AA51" i="1"/>
  <c r="S5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O51" i="1"/>
  <c r="M51" i="1"/>
  <c r="I51" i="1"/>
  <c r="H51" i="1"/>
  <c r="AG50" i="1"/>
  <c r="AF50" i="1"/>
  <c r="V50" i="1"/>
  <c r="W50" i="1"/>
  <c r="Z50" i="1"/>
  <c r="AA50" i="1"/>
  <c r="S50" i="1"/>
  <c r="P5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O50" i="1"/>
  <c r="C2" i="1"/>
  <c r="D2" i="1"/>
  <c r="E2" i="1"/>
  <c r="G2" i="1"/>
  <c r="N50" i="1"/>
  <c r="M50" i="1"/>
  <c r="I50" i="1"/>
  <c r="H50" i="1"/>
  <c r="AF49" i="1"/>
  <c r="V49" i="1"/>
  <c r="W49" i="1"/>
  <c r="Z49" i="1"/>
  <c r="AA49" i="1"/>
  <c r="S49" i="1"/>
  <c r="I49" i="1"/>
  <c r="H49" i="1"/>
  <c r="AF48" i="1"/>
  <c r="V48" i="1"/>
  <c r="W48" i="1"/>
  <c r="Z48" i="1"/>
  <c r="AA48" i="1"/>
  <c r="S48" i="1"/>
  <c r="I48" i="1"/>
  <c r="H48" i="1"/>
  <c r="AF47" i="1"/>
  <c r="V47" i="1"/>
  <c r="W47" i="1"/>
  <c r="Z47" i="1"/>
  <c r="AA47" i="1"/>
  <c r="S47" i="1"/>
  <c r="I47" i="1"/>
  <c r="H47" i="1"/>
  <c r="AF46" i="1"/>
  <c r="V46" i="1"/>
  <c r="W46" i="1"/>
  <c r="Z46" i="1"/>
  <c r="AA46" i="1"/>
  <c r="S46" i="1"/>
  <c r="I46" i="1"/>
  <c r="H46" i="1"/>
  <c r="AF45" i="1"/>
  <c r="V45" i="1"/>
  <c r="W45" i="1"/>
  <c r="Z45" i="1"/>
  <c r="AA45" i="1"/>
  <c r="S45" i="1"/>
  <c r="I45" i="1"/>
  <c r="H45" i="1"/>
  <c r="AF44" i="1"/>
  <c r="V44" i="1"/>
  <c r="W44" i="1"/>
  <c r="Z44" i="1"/>
  <c r="AA44" i="1"/>
  <c r="S44" i="1"/>
  <c r="I44" i="1"/>
  <c r="H44" i="1"/>
  <c r="AF43" i="1"/>
  <c r="V43" i="1"/>
  <c r="W43" i="1"/>
  <c r="Z43" i="1"/>
  <c r="AA43" i="1"/>
  <c r="S43" i="1"/>
  <c r="I43" i="1"/>
  <c r="H43" i="1"/>
  <c r="AF42" i="1"/>
  <c r="V42" i="1"/>
  <c r="W42" i="1"/>
  <c r="Z42" i="1"/>
  <c r="AA42" i="1"/>
  <c r="S42" i="1"/>
  <c r="I42" i="1"/>
  <c r="H42" i="1"/>
  <c r="AF41" i="1"/>
  <c r="V41" i="1"/>
  <c r="W41" i="1"/>
  <c r="Z41" i="1"/>
  <c r="AA41" i="1"/>
  <c r="S41" i="1"/>
  <c r="I41" i="1"/>
  <c r="H41" i="1"/>
  <c r="AF40" i="1"/>
  <c r="V40" i="1"/>
  <c r="W40" i="1"/>
  <c r="Z40" i="1"/>
  <c r="AA40" i="1"/>
  <c r="S40" i="1"/>
  <c r="I40" i="1"/>
  <c r="H40" i="1"/>
  <c r="AF39" i="1"/>
  <c r="V39" i="1"/>
  <c r="W39" i="1"/>
  <c r="Z39" i="1"/>
  <c r="AA39" i="1"/>
  <c r="S39" i="1"/>
  <c r="I39" i="1"/>
  <c r="H39" i="1"/>
  <c r="AF38" i="1"/>
  <c r="V38" i="1"/>
  <c r="W38" i="1"/>
  <c r="Z38" i="1"/>
  <c r="AA38" i="1"/>
  <c r="S38" i="1"/>
  <c r="I38" i="1"/>
  <c r="H38" i="1"/>
  <c r="AF37" i="1"/>
  <c r="V37" i="1"/>
  <c r="W37" i="1"/>
  <c r="Z37" i="1"/>
  <c r="AA37" i="1"/>
  <c r="S37" i="1"/>
  <c r="I37" i="1"/>
  <c r="H37" i="1"/>
  <c r="AF36" i="1"/>
  <c r="V36" i="1"/>
  <c r="W36" i="1"/>
  <c r="Z36" i="1"/>
  <c r="AA36" i="1"/>
  <c r="S36" i="1"/>
  <c r="I36" i="1"/>
  <c r="H36" i="1"/>
  <c r="AF35" i="1"/>
  <c r="V35" i="1"/>
  <c r="W35" i="1"/>
  <c r="Z35" i="1"/>
  <c r="AA35" i="1"/>
  <c r="S35" i="1"/>
  <c r="I35" i="1"/>
  <c r="H35" i="1"/>
  <c r="AF34" i="1"/>
  <c r="V34" i="1"/>
  <c r="W34" i="1"/>
  <c r="Z34" i="1"/>
  <c r="AA34" i="1"/>
  <c r="S34" i="1"/>
  <c r="I34" i="1"/>
  <c r="H34" i="1"/>
  <c r="AF33" i="1"/>
  <c r="V33" i="1"/>
  <c r="W33" i="1"/>
  <c r="Z33" i="1"/>
  <c r="AA33" i="1"/>
  <c r="S33" i="1"/>
  <c r="I33" i="1"/>
  <c r="H33" i="1"/>
  <c r="AF32" i="1"/>
  <c r="V32" i="1"/>
  <c r="W32" i="1"/>
  <c r="Z32" i="1"/>
  <c r="AA32" i="1"/>
  <c r="S32" i="1"/>
  <c r="I32" i="1"/>
  <c r="H32" i="1"/>
  <c r="AF31" i="1"/>
  <c r="V31" i="1"/>
  <c r="W31" i="1"/>
  <c r="Z31" i="1"/>
  <c r="AA31" i="1"/>
  <c r="S31" i="1"/>
  <c r="I31" i="1"/>
  <c r="H31" i="1"/>
  <c r="AF30" i="1"/>
  <c r="V30" i="1"/>
  <c r="W30" i="1"/>
  <c r="Z30" i="1"/>
  <c r="AA30" i="1"/>
  <c r="S30" i="1"/>
  <c r="I30" i="1"/>
  <c r="H30" i="1"/>
  <c r="AF29" i="1"/>
  <c r="V29" i="1"/>
  <c r="W29" i="1"/>
  <c r="Z29" i="1"/>
  <c r="AA29" i="1"/>
  <c r="S29" i="1"/>
  <c r="I29" i="1"/>
  <c r="H29" i="1"/>
  <c r="AF28" i="1"/>
  <c r="V28" i="1"/>
  <c r="W28" i="1"/>
  <c r="Z28" i="1"/>
  <c r="AA28" i="1"/>
  <c r="S28" i="1"/>
  <c r="I28" i="1"/>
  <c r="H28" i="1"/>
  <c r="AF27" i="1"/>
  <c r="V27" i="1"/>
  <c r="W27" i="1"/>
  <c r="Z27" i="1"/>
  <c r="AA27" i="1"/>
  <c r="S27" i="1"/>
  <c r="I27" i="1"/>
  <c r="H27" i="1"/>
  <c r="AF26" i="1"/>
  <c r="V26" i="1"/>
  <c r="W26" i="1"/>
  <c r="Z26" i="1"/>
  <c r="AA26" i="1"/>
  <c r="S26" i="1"/>
  <c r="I26" i="1"/>
  <c r="H26" i="1"/>
  <c r="AF25" i="1"/>
  <c r="V25" i="1"/>
  <c r="W25" i="1"/>
  <c r="Z25" i="1"/>
  <c r="AA25" i="1"/>
  <c r="S25" i="1"/>
  <c r="I25" i="1"/>
  <c r="H25" i="1"/>
  <c r="AF24" i="1"/>
  <c r="V24" i="1"/>
  <c r="W24" i="1"/>
  <c r="Z24" i="1"/>
  <c r="AA24" i="1"/>
  <c r="S24" i="1"/>
  <c r="I24" i="1"/>
  <c r="H24" i="1"/>
  <c r="AF23" i="1"/>
  <c r="V23" i="1"/>
  <c r="W23" i="1"/>
  <c r="Z23" i="1"/>
  <c r="AA23" i="1"/>
  <c r="S23" i="1"/>
  <c r="I23" i="1"/>
  <c r="H23" i="1"/>
  <c r="AF22" i="1"/>
  <c r="V22" i="1"/>
  <c r="W22" i="1"/>
  <c r="Z22" i="1"/>
  <c r="AA22" i="1"/>
  <c r="S22" i="1"/>
  <c r="I22" i="1"/>
  <c r="H22" i="1"/>
  <c r="AF21" i="1"/>
  <c r="V21" i="1"/>
  <c r="W21" i="1"/>
  <c r="Z21" i="1"/>
  <c r="AA21" i="1"/>
  <c r="S21" i="1"/>
  <c r="I21" i="1"/>
  <c r="H21" i="1"/>
  <c r="AF20" i="1"/>
  <c r="V20" i="1"/>
  <c r="W20" i="1"/>
  <c r="Z20" i="1"/>
  <c r="AA20" i="1"/>
  <c r="S20" i="1"/>
  <c r="I20" i="1"/>
  <c r="H20" i="1"/>
  <c r="AF19" i="1"/>
  <c r="V19" i="1"/>
  <c r="W19" i="1"/>
  <c r="Z19" i="1"/>
  <c r="AA19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Y19" i="1"/>
  <c r="S19" i="1"/>
  <c r="I19" i="1"/>
  <c r="H19" i="1"/>
  <c r="V18" i="1"/>
  <c r="W18" i="1"/>
  <c r="Z18" i="1"/>
  <c r="AA18" i="1"/>
  <c r="Y18" i="1"/>
  <c r="S18" i="1"/>
  <c r="I18" i="1"/>
  <c r="H18" i="1"/>
  <c r="V17" i="1"/>
  <c r="W17" i="1"/>
  <c r="Z17" i="1"/>
  <c r="AA17" i="1"/>
  <c r="S17" i="1"/>
  <c r="I17" i="1"/>
  <c r="H17" i="1"/>
  <c r="AD16" i="1"/>
  <c r="V16" i="1"/>
  <c r="W16" i="1"/>
  <c r="Z16" i="1"/>
  <c r="AA16" i="1"/>
  <c r="S16" i="1"/>
  <c r="I16" i="1"/>
  <c r="H16" i="1"/>
  <c r="AD15" i="1"/>
  <c r="V15" i="1"/>
  <c r="W15" i="1"/>
  <c r="Z15" i="1"/>
  <c r="AA15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Y15" i="1"/>
  <c r="S15" i="1"/>
  <c r="I15" i="1"/>
  <c r="H15" i="1"/>
  <c r="AD14" i="1"/>
  <c r="Z14" i="1"/>
  <c r="AA14" i="1"/>
  <c r="T2" i="1"/>
  <c r="U2" i="1"/>
  <c r="V2" i="1"/>
  <c r="W2" i="1"/>
  <c r="Z2" i="1"/>
  <c r="Z3" i="1"/>
  <c r="Z4" i="1"/>
  <c r="Z5" i="1"/>
  <c r="Z6" i="1"/>
  <c r="Z7" i="1"/>
  <c r="Z8" i="1"/>
  <c r="Z9" i="1"/>
  <c r="Z10" i="1"/>
  <c r="Z11" i="1"/>
  <c r="Z12" i="1"/>
  <c r="Z13" i="1"/>
  <c r="Y14" i="1"/>
  <c r="S14" i="1"/>
  <c r="I14" i="1"/>
  <c r="H14" i="1"/>
  <c r="AD13" i="1"/>
  <c r="AA13" i="1"/>
  <c r="Y13" i="1"/>
  <c r="S13" i="1"/>
  <c r="I13" i="1"/>
  <c r="H13" i="1"/>
  <c r="AD12" i="1"/>
  <c r="AA12" i="1"/>
  <c r="Y12" i="1"/>
  <c r="S12" i="1"/>
  <c r="I12" i="1"/>
  <c r="H12" i="1"/>
  <c r="AD11" i="1"/>
  <c r="AA11" i="1"/>
  <c r="S11" i="1"/>
  <c r="I11" i="1"/>
  <c r="H11" i="1"/>
  <c r="AD10" i="1"/>
  <c r="AA10" i="1"/>
  <c r="S10" i="1"/>
  <c r="I10" i="1"/>
  <c r="H10" i="1"/>
  <c r="AD9" i="1"/>
  <c r="AA9" i="1"/>
  <c r="S9" i="1"/>
  <c r="I9" i="1"/>
  <c r="H9" i="1"/>
  <c r="AD8" i="1"/>
  <c r="AA8" i="1"/>
  <c r="S8" i="1"/>
  <c r="I8" i="1"/>
  <c r="H8" i="1"/>
  <c r="AD7" i="1"/>
  <c r="AA7" i="1"/>
  <c r="S7" i="1"/>
  <c r="I7" i="1"/>
  <c r="H7" i="1"/>
  <c r="AD6" i="1"/>
  <c r="AA6" i="1"/>
  <c r="Y6" i="1"/>
  <c r="S6" i="1"/>
  <c r="I6" i="1"/>
  <c r="H6" i="1"/>
  <c r="AD5" i="1"/>
  <c r="AA5" i="1"/>
  <c r="Y4" i="1"/>
  <c r="Y3" i="1"/>
  <c r="Y5" i="1"/>
  <c r="S5" i="1"/>
  <c r="I5" i="1"/>
  <c r="H5" i="1"/>
  <c r="AD4" i="1"/>
  <c r="AA4" i="1"/>
  <c r="S4" i="1"/>
  <c r="J4" i="1"/>
  <c r="I4" i="1"/>
  <c r="H4" i="1"/>
  <c r="AD3" i="1"/>
  <c r="AA3" i="1"/>
  <c r="S3" i="1"/>
  <c r="H3" i="1"/>
  <c r="AD2" i="1"/>
  <c r="AA2" i="1"/>
  <c r="AB2" i="1"/>
  <c r="L2" i="1"/>
  <c r="H2" i="1"/>
  <c r="I2" i="1"/>
</calcChain>
</file>

<file path=xl/sharedStrings.xml><?xml version="1.0" encoding="utf-8"?>
<sst xmlns="http://schemas.openxmlformats.org/spreadsheetml/2006/main" count="91" uniqueCount="78">
  <si>
    <t>Time (s)</t>
  </si>
  <si>
    <t>Velocity (km/h)</t>
  </si>
  <si>
    <t>Velocity (m/s)</t>
  </si>
  <si>
    <t>distance (m)</t>
  </si>
  <si>
    <t>Velocity modeled (m/s)</t>
  </si>
  <si>
    <t>Differences ²</t>
  </si>
  <si>
    <t>Sum of differences ²</t>
  </si>
  <si>
    <t>Vmax (m/s)</t>
  </si>
  <si>
    <t>Tau (s)</t>
  </si>
  <si>
    <t>correlation V - Vmod</t>
  </si>
  <si>
    <t>Sample rate (Hz)</t>
  </si>
  <si>
    <t>k (kg/m)</t>
  </si>
  <si>
    <t>accélération H (m/s²)</t>
  </si>
  <si>
    <t>accélération H modèle (m/s²)</t>
  </si>
  <si>
    <t>F horizontale from acc h (N)</t>
  </si>
  <si>
    <t>F horizontale from acc h (N/kg)</t>
  </si>
  <si>
    <t>Power H (W/kg)</t>
  </si>
  <si>
    <t>diff²</t>
  </si>
  <si>
    <t>somme diff²</t>
  </si>
  <si>
    <t>Ftot (N)</t>
  </si>
  <si>
    <t>RF</t>
  </si>
  <si>
    <t>RF 5m</t>
  </si>
  <si>
    <t>RF 10m</t>
  </si>
  <si>
    <t>RF 20m</t>
  </si>
  <si>
    <t>RF 30m</t>
  </si>
  <si>
    <t>RF 40 m</t>
  </si>
  <si>
    <t>RF 50 m</t>
  </si>
  <si>
    <t>mass (kg)</t>
  </si>
  <si>
    <t>rho (kg/m^3)</t>
  </si>
  <si>
    <t>1.293*Pb/760*273/(273+T°)</t>
  </si>
  <si>
    <t>delai (s)</t>
  </si>
  <si>
    <t>Age (yrs)</t>
  </si>
  <si>
    <t>Af (m²)</t>
  </si>
  <si>
    <t>V0 (m/s)</t>
  </si>
  <si>
    <t xml:space="preserve">taille (m) </t>
  </si>
  <si>
    <t>Cd</t>
  </si>
  <si>
    <t>F0 (N)</t>
  </si>
  <si>
    <t>Vent (m/s)</t>
  </si>
  <si>
    <t>Sfv</t>
  </si>
  <si>
    <t>t° (°C)</t>
  </si>
  <si>
    <t>r²</t>
  </si>
  <si>
    <t>Pb (kPa)</t>
  </si>
  <si>
    <t>relation P-V</t>
  </si>
  <si>
    <t>a</t>
  </si>
  <si>
    <t>b</t>
  </si>
  <si>
    <t>c</t>
  </si>
  <si>
    <t>Pmax</t>
  </si>
  <si>
    <t>Vopt</t>
  </si>
  <si>
    <t>n</t>
  </si>
  <si>
    <t>Drf</t>
  </si>
  <si>
    <t>temps (s)</t>
  </si>
  <si>
    <t>RFpeak</t>
  </si>
  <si>
    <t>Comments</t>
  </si>
  <si>
    <t>speed model (m/s)</t>
  </si>
  <si>
    <t>Physical qualities evaluated during the acceleration</t>
  </si>
  <si>
    <t>Mechanical effectiveness</t>
  </si>
  <si>
    <t>Performance parameters during the acceleration</t>
  </si>
  <si>
    <t>Mass (kg)</t>
  </si>
  <si>
    <t>Vmax theoretical V0 (m/s)</t>
  </si>
  <si>
    <t>Fmax theoretical F0   (N)</t>
  </si>
  <si>
    <t>Fmax theoretical F0 (N/kg)</t>
  </si>
  <si>
    <t>Pmax (W)</t>
  </si>
  <si>
    <t>Max Horizontal Power Pmax (W/kg)</t>
  </si>
  <si>
    <t>Force-Velocity profile</t>
  </si>
  <si>
    <t>mean RF on 10m</t>
  </si>
  <si>
    <t>DRF</t>
  </si>
  <si>
    <t>Time @ 5 m (s)</t>
  </si>
  <si>
    <t>Time @ 10 m (s)</t>
  </si>
  <si>
    <t>Time @ 20 m (s)</t>
  </si>
  <si>
    <t>Time @ 30 m (s)</t>
  </si>
  <si>
    <t>Time @ 40 m (s)</t>
  </si>
  <si>
    <t>Distance in 2 s (m)</t>
  </si>
  <si>
    <t>Distance in 4 s (m)</t>
  </si>
  <si>
    <t>Top speed (m/s)</t>
  </si>
  <si>
    <t>Acceleration time constant (s)</t>
  </si>
  <si>
    <t>r Fv relationship</t>
  </si>
  <si>
    <t>SEE P-v</t>
  </si>
  <si>
    <t>r² RF-v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</si>
</sst>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0.0"/>
    <numFmt numFmtId="167" formatCode="0.000000"/>
    <numFmt numFmtId="168" formatCode="0.0000"/>
  </numFmts>
  <fonts count="14" x14ac:knownFonts="1">
    <font>
      <sz val="10"/>
      <name val="Arial"/>
    </font>
    <font>
      <sz val="10"/>
      <name val="Arial"/>
    </font>
    <font>
      <b/>
      <sz val="10"/>
      <color indexed="43"/>
      <name val="Arial"/>
      <family val="2"/>
    </font>
    <font>
      <b/>
      <sz val="10"/>
      <name val="Arial"/>
      <family val="2"/>
    </font>
    <font>
      <b/>
      <sz val="10"/>
      <color rgb="FFFFFF00"/>
      <name val="Arial"/>
      <family val="2"/>
    </font>
    <font>
      <b/>
      <sz val="10"/>
      <color indexed="14"/>
      <name val="Arial"/>
      <family val="2"/>
    </font>
    <font>
      <b/>
      <sz val="10"/>
      <color indexed="15"/>
      <name val="Arial"/>
      <family val="2"/>
    </font>
    <font>
      <b/>
      <sz val="10"/>
      <color indexed="9"/>
      <name val="Arial"/>
      <family val="2"/>
    </font>
    <font>
      <sz val="10"/>
      <color theme="2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0" fillId="0" borderId="14" xfId="0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166" fontId="0" fillId="6" borderId="15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164" fontId="0" fillId="0" borderId="16" xfId="0" applyNumberFormat="1" applyBorder="1" applyAlignment="1">
      <alignment horizontal="center"/>
    </xf>
    <xf numFmtId="0" fontId="0" fillId="0" borderId="17" xfId="0" applyBorder="1"/>
    <xf numFmtId="2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/>
    <xf numFmtId="164" fontId="0" fillId="0" borderId="17" xfId="0" applyNumberFormat="1" applyBorder="1" applyAlignment="1">
      <alignment horizontal="center"/>
    </xf>
    <xf numFmtId="167" fontId="0" fillId="6" borderId="16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2" fontId="0" fillId="6" borderId="15" xfId="0" applyNumberForma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2" fontId="7" fillId="8" borderId="6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7" fillId="8" borderId="21" xfId="0" applyFont="1" applyFill="1" applyBorder="1" applyAlignment="1">
      <alignment horizontal="center"/>
    </xf>
    <xf numFmtId="2" fontId="7" fillId="8" borderId="0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7" fillId="8" borderId="22" xfId="0" applyFont="1" applyFill="1" applyBorder="1" applyAlignment="1">
      <alignment horizontal="center"/>
    </xf>
    <xf numFmtId="2" fontId="7" fillId="8" borderId="2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6" borderId="7" xfId="0" applyNumberFormat="1" applyFill="1" applyBorder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5" borderId="24" xfId="0" applyNumberFormat="1" applyFill="1" applyBorder="1" applyAlignment="1">
      <alignment horizontal="center"/>
    </xf>
    <xf numFmtId="1" fontId="0" fillId="5" borderId="25" xfId="0" applyNumberFormat="1" applyFill="1" applyBorder="1" applyAlignment="1">
      <alignment horizontal="center"/>
    </xf>
    <xf numFmtId="168" fontId="7" fillId="8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0" fillId="9" borderId="0" xfId="0" applyFont="1" applyFill="1" applyAlignment="1">
      <alignment horizontal="center"/>
    </xf>
    <xf numFmtId="0" fontId="3" fillId="10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2" fontId="0" fillId="11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6" xfId="0" applyBorder="1"/>
    <xf numFmtId="0" fontId="3" fillId="13" borderId="10" xfId="0" applyFont="1" applyFill="1" applyBorder="1"/>
    <xf numFmtId="0" fontId="0" fillId="13" borderId="16" xfId="0" applyFill="1" applyBorder="1"/>
    <xf numFmtId="165" fontId="0" fillId="13" borderId="16" xfId="0" applyNumberFormat="1" applyFill="1" applyBorder="1"/>
    <xf numFmtId="0" fontId="0" fillId="13" borderId="16" xfId="0" applyFill="1" applyBorder="1" applyAlignment="1">
      <alignment horizontal="center"/>
    </xf>
    <xf numFmtId="0" fontId="0" fillId="13" borderId="16" xfId="0" applyFill="1" applyBorder="1" applyAlignment="1">
      <alignment horizontal="center" vertical="center"/>
    </xf>
    <xf numFmtId="0" fontId="0" fillId="13" borderId="27" xfId="0" applyFill="1" applyBorder="1"/>
    <xf numFmtId="164" fontId="0" fillId="13" borderId="27" xfId="0" applyNumberFormat="1" applyFill="1" applyBorder="1" applyAlignment="1">
      <alignment horizontal="center"/>
    </xf>
    <xf numFmtId="0" fontId="0" fillId="13" borderId="28" xfId="0" applyFill="1" applyBorder="1"/>
    <xf numFmtId="2" fontId="0" fillId="13" borderId="29" xfId="0" applyNumberFormat="1" applyFill="1" applyBorder="1" applyAlignment="1">
      <alignment horizontal="center"/>
    </xf>
    <xf numFmtId="166" fontId="0" fillId="13" borderId="27" xfId="0" applyNumberFormat="1" applyFill="1" applyBorder="1" applyAlignment="1">
      <alignment horizontal="center"/>
    </xf>
    <xf numFmtId="0" fontId="0" fillId="13" borderId="17" xfId="0" applyFill="1" applyBorder="1"/>
    <xf numFmtId="0" fontId="0" fillId="5" borderId="0" xfId="0" applyFill="1"/>
    <xf numFmtId="0" fontId="0" fillId="14" borderId="0" xfId="0" applyFill="1"/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 wrapText="1"/>
    </xf>
    <xf numFmtId="0" fontId="3" fillId="15" borderId="21" xfId="0" applyFont="1" applyFill="1" applyBorder="1" applyAlignment="1">
      <alignment horizontal="center" wrapText="1"/>
    </xf>
    <xf numFmtId="0" fontId="3" fillId="15" borderId="0" xfId="0" applyFont="1" applyFill="1" applyBorder="1" applyAlignment="1">
      <alignment horizontal="center" wrapText="1"/>
    </xf>
    <xf numFmtId="0" fontId="3" fillId="15" borderId="24" xfId="0" applyFont="1" applyFill="1" applyBorder="1" applyAlignment="1">
      <alignment horizontal="center" wrapText="1"/>
    </xf>
    <xf numFmtId="0" fontId="3" fillId="15" borderId="5" xfId="0" applyFont="1" applyFill="1" applyBorder="1" applyAlignment="1">
      <alignment horizontal="center" wrapText="1"/>
    </xf>
    <xf numFmtId="0" fontId="3" fillId="15" borderId="6" xfId="0" applyFont="1" applyFill="1" applyBorder="1" applyAlignment="1">
      <alignment horizontal="center" wrapText="1"/>
    </xf>
    <xf numFmtId="0" fontId="3" fillId="16" borderId="6" xfId="0" applyFont="1" applyFill="1" applyBorder="1" applyAlignment="1">
      <alignment horizontal="center" wrapText="1"/>
    </xf>
    <xf numFmtId="0" fontId="3" fillId="15" borderId="7" xfId="0" applyFont="1" applyFill="1" applyBorder="1" applyAlignment="1">
      <alignment horizontal="center" wrapText="1"/>
    </xf>
    <xf numFmtId="0" fontId="12" fillId="14" borderId="30" xfId="0" applyFont="1" applyFill="1" applyBorder="1" applyAlignment="1">
      <alignment horizontal="center" wrapText="1"/>
    </xf>
    <xf numFmtId="0" fontId="3" fillId="16" borderId="0" xfId="0" applyFont="1" applyFill="1" applyBorder="1" applyAlignment="1">
      <alignment horizontal="center" wrapText="1"/>
    </xf>
    <xf numFmtId="0" fontId="13" fillId="0" borderId="0" xfId="0" applyFont="1"/>
    <xf numFmtId="10" fontId="0" fillId="0" borderId="0" xfId="1" applyNumberFormat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2941176470588"/>
          <c:y val="0.0597702491250205"/>
          <c:w val="0.825"/>
          <c:h val="0.88276060246184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'Relation FV terrain 0'!$A$2:$A$305</c:f>
              <c:numCache>
                <c:formatCode>0.000000</c:formatCode>
                <c:ptCount val="304"/>
                <c:pt idx="0" formatCode="General">
                  <c:v>0.0</c:v>
                </c:pt>
                <c:pt idx="1">
                  <c:v>0.0213333333333333</c:v>
                </c:pt>
                <c:pt idx="2">
                  <c:v>0.0426666666666667</c:v>
                </c:pt>
                <c:pt idx="3">
                  <c:v>0.064</c:v>
                </c:pt>
                <c:pt idx="4">
                  <c:v>0.0853333333333333</c:v>
                </c:pt>
                <c:pt idx="5">
                  <c:v>0.106666666666667</c:v>
                </c:pt>
                <c:pt idx="6">
                  <c:v>0.128</c:v>
                </c:pt>
                <c:pt idx="7">
                  <c:v>0.149333333333333</c:v>
                </c:pt>
                <c:pt idx="8">
                  <c:v>0.170666666666667</c:v>
                </c:pt>
                <c:pt idx="9">
                  <c:v>0.192</c:v>
                </c:pt>
                <c:pt idx="10">
                  <c:v>0.213333333333333</c:v>
                </c:pt>
                <c:pt idx="11">
                  <c:v>0.234666666666667</c:v>
                </c:pt>
                <c:pt idx="12">
                  <c:v>0.256</c:v>
                </c:pt>
                <c:pt idx="13">
                  <c:v>0.277333333333333</c:v>
                </c:pt>
                <c:pt idx="14">
                  <c:v>0.298666666666667</c:v>
                </c:pt>
                <c:pt idx="15">
                  <c:v>0.32</c:v>
                </c:pt>
                <c:pt idx="16">
                  <c:v>0.341333333333333</c:v>
                </c:pt>
                <c:pt idx="17">
                  <c:v>0.362666666666667</c:v>
                </c:pt>
                <c:pt idx="18">
                  <c:v>0.384</c:v>
                </c:pt>
                <c:pt idx="19">
                  <c:v>0.405333333333333</c:v>
                </c:pt>
                <c:pt idx="20">
                  <c:v>0.426666666666667</c:v>
                </c:pt>
                <c:pt idx="21">
                  <c:v>0.448</c:v>
                </c:pt>
                <c:pt idx="22">
                  <c:v>0.469333333333333</c:v>
                </c:pt>
                <c:pt idx="23">
                  <c:v>0.490666666666666</c:v>
                </c:pt>
                <c:pt idx="24">
                  <c:v>0.512</c:v>
                </c:pt>
                <c:pt idx="25">
                  <c:v>0.533333333333333</c:v>
                </c:pt>
                <c:pt idx="26">
                  <c:v>0.554666666666667</c:v>
                </c:pt>
                <c:pt idx="27">
                  <c:v>0.576</c:v>
                </c:pt>
                <c:pt idx="28">
                  <c:v>0.597333333333333</c:v>
                </c:pt>
                <c:pt idx="29">
                  <c:v>0.618666666666666</c:v>
                </c:pt>
                <c:pt idx="30">
                  <c:v>0.64</c:v>
                </c:pt>
                <c:pt idx="31">
                  <c:v>0.661333333333333</c:v>
                </c:pt>
                <c:pt idx="32">
                  <c:v>0.682666666666666</c:v>
                </c:pt>
                <c:pt idx="33">
                  <c:v>0.704</c:v>
                </c:pt>
                <c:pt idx="34">
                  <c:v>0.725333333333333</c:v>
                </c:pt>
                <c:pt idx="35">
                  <c:v>0.746666666666666</c:v>
                </c:pt>
                <c:pt idx="36">
                  <c:v>0.768</c:v>
                </c:pt>
                <c:pt idx="37">
                  <c:v>0.789333333333333</c:v>
                </c:pt>
                <c:pt idx="38">
                  <c:v>0.810666666666666</c:v>
                </c:pt>
                <c:pt idx="39">
                  <c:v>0.832</c:v>
                </c:pt>
                <c:pt idx="40">
                  <c:v>0.853333333333333</c:v>
                </c:pt>
                <c:pt idx="41">
                  <c:v>0.874666666666666</c:v>
                </c:pt>
                <c:pt idx="42">
                  <c:v>0.896</c:v>
                </c:pt>
                <c:pt idx="43">
                  <c:v>0.917333333333333</c:v>
                </c:pt>
                <c:pt idx="44">
                  <c:v>0.938666666666666</c:v>
                </c:pt>
                <c:pt idx="45">
                  <c:v>0.959999999999999</c:v>
                </c:pt>
                <c:pt idx="46">
                  <c:v>0.981333333333333</c:v>
                </c:pt>
                <c:pt idx="47">
                  <c:v>1.002666666666666</c:v>
                </c:pt>
                <c:pt idx="48">
                  <c:v>1.024</c:v>
                </c:pt>
                <c:pt idx="49">
                  <c:v>1.045333333333333</c:v>
                </c:pt>
                <c:pt idx="50">
                  <c:v>1.066666666666666</c:v>
                </c:pt>
                <c:pt idx="51">
                  <c:v>1.088</c:v>
                </c:pt>
                <c:pt idx="52">
                  <c:v>1.109333333333333</c:v>
                </c:pt>
                <c:pt idx="53">
                  <c:v>1.130666666666667</c:v>
                </c:pt>
                <c:pt idx="54">
                  <c:v>1.152</c:v>
                </c:pt>
                <c:pt idx="55">
                  <c:v>1.173333333333334</c:v>
                </c:pt>
                <c:pt idx="56">
                  <c:v>1.194666666666667</c:v>
                </c:pt>
                <c:pt idx="57">
                  <c:v>1.216</c:v>
                </c:pt>
                <c:pt idx="58">
                  <c:v>1.237333333333334</c:v>
                </c:pt>
                <c:pt idx="59">
                  <c:v>1.258666666666667</c:v>
                </c:pt>
                <c:pt idx="60">
                  <c:v>1.280000000000001</c:v>
                </c:pt>
                <c:pt idx="61">
                  <c:v>1.301333333333334</c:v>
                </c:pt>
                <c:pt idx="62">
                  <c:v>1.322666666666667</c:v>
                </c:pt>
                <c:pt idx="63">
                  <c:v>1.344000000000001</c:v>
                </c:pt>
                <c:pt idx="64">
                  <c:v>1.365333333333334</c:v>
                </c:pt>
                <c:pt idx="65">
                  <c:v>1.386666666666668</c:v>
                </c:pt>
                <c:pt idx="66">
                  <c:v>1.408000000000001</c:v>
                </c:pt>
                <c:pt idx="67">
                  <c:v>1.429333333333335</c:v>
                </c:pt>
                <c:pt idx="68">
                  <c:v>1.450666666666668</c:v>
                </c:pt>
                <c:pt idx="69">
                  <c:v>1.472000000000002</c:v>
                </c:pt>
                <c:pt idx="70">
                  <c:v>1.493333333333335</c:v>
                </c:pt>
                <c:pt idx="71">
                  <c:v>1.514666666666668</c:v>
                </c:pt>
                <c:pt idx="72">
                  <c:v>1.536000000000002</c:v>
                </c:pt>
                <c:pt idx="73">
                  <c:v>1.557333333333335</c:v>
                </c:pt>
                <c:pt idx="74">
                  <c:v>1.578666666666669</c:v>
                </c:pt>
                <c:pt idx="75">
                  <c:v>1.600000000000002</c:v>
                </c:pt>
                <c:pt idx="76">
                  <c:v>1.621333333333335</c:v>
                </c:pt>
                <c:pt idx="77">
                  <c:v>1.642666666666669</c:v>
                </c:pt>
                <c:pt idx="78">
                  <c:v>1.664000000000002</c:v>
                </c:pt>
                <c:pt idx="79">
                  <c:v>1.685333333333336</c:v>
                </c:pt>
                <c:pt idx="80">
                  <c:v>1.70666666666667</c:v>
                </c:pt>
                <c:pt idx="81">
                  <c:v>1.728000000000003</c:v>
                </c:pt>
                <c:pt idx="82">
                  <c:v>1.749333333333336</c:v>
                </c:pt>
                <c:pt idx="83">
                  <c:v>1.770666666666669</c:v>
                </c:pt>
                <c:pt idx="84">
                  <c:v>1.792000000000003</c:v>
                </c:pt>
                <c:pt idx="85">
                  <c:v>1.813333333333336</c:v>
                </c:pt>
                <c:pt idx="86">
                  <c:v>1.83466666666667</c:v>
                </c:pt>
                <c:pt idx="87">
                  <c:v>1.856000000000003</c:v>
                </c:pt>
                <c:pt idx="88">
                  <c:v>1.877333333333337</c:v>
                </c:pt>
                <c:pt idx="89">
                  <c:v>1.89866666666667</c:v>
                </c:pt>
                <c:pt idx="90">
                  <c:v>1.920000000000003</c:v>
                </c:pt>
                <c:pt idx="91">
                  <c:v>1.941333333333337</c:v>
                </c:pt>
                <c:pt idx="92">
                  <c:v>1.96266666666667</c:v>
                </c:pt>
                <c:pt idx="93">
                  <c:v>1.984000000000004</c:v>
                </c:pt>
                <c:pt idx="94">
                  <c:v>2.005333333333337</c:v>
                </c:pt>
                <c:pt idx="95">
                  <c:v>2.02666666666667</c:v>
                </c:pt>
                <c:pt idx="96">
                  <c:v>2.048000000000004</c:v>
                </c:pt>
                <c:pt idx="97">
                  <c:v>2.069333333333337</c:v>
                </c:pt>
                <c:pt idx="98">
                  <c:v>2.09066666666667</c:v>
                </c:pt>
                <c:pt idx="99">
                  <c:v>2.112000000000003</c:v>
                </c:pt>
                <c:pt idx="100">
                  <c:v>2.133333333333336</c:v>
                </c:pt>
                <c:pt idx="101">
                  <c:v>2.15466666666667</c:v>
                </c:pt>
                <c:pt idx="102">
                  <c:v>2.176000000000003</c:v>
                </c:pt>
                <c:pt idx="103">
                  <c:v>2.197333333333336</c:v>
                </c:pt>
                <c:pt idx="104">
                  <c:v>2.218666666666669</c:v>
                </c:pt>
                <c:pt idx="105">
                  <c:v>2.240000000000002</c:v>
                </c:pt>
                <c:pt idx="106">
                  <c:v>2.261333333333336</c:v>
                </c:pt>
                <c:pt idx="107">
                  <c:v>2.282666666666669</c:v>
                </c:pt>
                <c:pt idx="108">
                  <c:v>2.304000000000002</c:v>
                </c:pt>
                <c:pt idx="109">
                  <c:v>2.325333333333335</c:v>
                </c:pt>
                <c:pt idx="110">
                  <c:v>2.346666666666668</c:v>
                </c:pt>
                <c:pt idx="111">
                  <c:v>2.368000000000002</c:v>
                </c:pt>
                <c:pt idx="112">
                  <c:v>2.389333333333335</c:v>
                </c:pt>
                <c:pt idx="113">
                  <c:v>2.410666666666668</c:v>
                </c:pt>
                <c:pt idx="114">
                  <c:v>2.432000000000001</c:v>
                </c:pt>
                <c:pt idx="115">
                  <c:v>2.453333333333334</c:v>
                </c:pt>
                <c:pt idx="116">
                  <c:v>2.474666666666668</c:v>
                </c:pt>
                <c:pt idx="117">
                  <c:v>2.496000000000001</c:v>
                </c:pt>
                <c:pt idx="118">
                  <c:v>2.517333333333334</c:v>
                </c:pt>
                <c:pt idx="119">
                  <c:v>2.538666666666667</c:v>
                </c:pt>
                <c:pt idx="120">
                  <c:v>2.56</c:v>
                </c:pt>
                <c:pt idx="121">
                  <c:v>2.581333333333334</c:v>
                </c:pt>
                <c:pt idx="122">
                  <c:v>2.602666666666667</c:v>
                </c:pt>
                <c:pt idx="123">
                  <c:v>2.624</c:v>
                </c:pt>
                <c:pt idx="124">
                  <c:v>2.645333333333333</c:v>
                </c:pt>
                <c:pt idx="125">
                  <c:v>2.666666666666666</c:v>
                </c:pt>
                <c:pt idx="126">
                  <c:v>2.688</c:v>
                </c:pt>
                <c:pt idx="127">
                  <c:v>2.709333333333333</c:v>
                </c:pt>
                <c:pt idx="128">
                  <c:v>2.730666666666666</c:v>
                </c:pt>
                <c:pt idx="129">
                  <c:v>2.751999999999999</c:v>
                </c:pt>
                <c:pt idx="130">
                  <c:v>2.773333333333332</c:v>
                </c:pt>
                <c:pt idx="131">
                  <c:v>2.794666666666666</c:v>
                </c:pt>
                <c:pt idx="132">
                  <c:v>2.815999999999999</c:v>
                </c:pt>
                <c:pt idx="133">
                  <c:v>2.837333333333332</c:v>
                </c:pt>
                <c:pt idx="134">
                  <c:v>2.858666666666665</c:v>
                </c:pt>
                <c:pt idx="135">
                  <c:v>2.879999999999999</c:v>
                </c:pt>
                <c:pt idx="136">
                  <c:v>2.901333333333332</c:v>
                </c:pt>
                <c:pt idx="137">
                  <c:v>2.922666666666665</c:v>
                </c:pt>
                <c:pt idx="138">
                  <c:v>2.943999999999998</c:v>
                </c:pt>
                <c:pt idx="139">
                  <c:v>2.965333333333331</c:v>
                </c:pt>
                <c:pt idx="140">
                  <c:v>2.986666666666665</c:v>
                </c:pt>
                <c:pt idx="141">
                  <c:v>3.007999999999998</c:v>
                </c:pt>
                <c:pt idx="142">
                  <c:v>3.029333333333331</c:v>
                </c:pt>
                <c:pt idx="143">
                  <c:v>3.050666666666664</c:v>
                </c:pt>
                <c:pt idx="144">
                  <c:v>3.071999999999997</c:v>
                </c:pt>
                <c:pt idx="145">
                  <c:v>3.093333333333331</c:v>
                </c:pt>
                <c:pt idx="146">
                  <c:v>3.114666666666664</c:v>
                </c:pt>
                <c:pt idx="147">
                  <c:v>3.135999999999997</c:v>
                </c:pt>
                <c:pt idx="148">
                  <c:v>3.15733333333333</c:v>
                </c:pt>
                <c:pt idx="149">
                  <c:v>3.178666666666663</c:v>
                </c:pt>
                <c:pt idx="150">
                  <c:v>3.199999999999997</c:v>
                </c:pt>
                <c:pt idx="151">
                  <c:v>3.22133333333333</c:v>
                </c:pt>
                <c:pt idx="152">
                  <c:v>3.242666666666663</c:v>
                </c:pt>
                <c:pt idx="153">
                  <c:v>3.263999999999996</c:v>
                </c:pt>
                <c:pt idx="154">
                  <c:v>3.285333333333329</c:v>
                </c:pt>
                <c:pt idx="155">
                  <c:v>3.306666666666663</c:v>
                </c:pt>
                <c:pt idx="156">
                  <c:v>3.327999999999996</c:v>
                </c:pt>
                <c:pt idx="157">
                  <c:v>3.349333333333329</c:v>
                </c:pt>
                <c:pt idx="158">
                  <c:v>3.370666666666662</c:v>
                </c:pt>
                <c:pt idx="159">
                  <c:v>3.391999999999995</c:v>
                </c:pt>
                <c:pt idx="160">
                  <c:v>3.413333333333329</c:v>
                </c:pt>
                <c:pt idx="161">
                  <c:v>3.434666666666662</c:v>
                </c:pt>
                <c:pt idx="162">
                  <c:v>3.455999999999995</c:v>
                </c:pt>
                <c:pt idx="163">
                  <c:v>3.477333333333328</c:v>
                </c:pt>
                <c:pt idx="164">
                  <c:v>3.498666666666661</c:v>
                </c:pt>
                <c:pt idx="165">
                  <c:v>3.519999999999995</c:v>
                </c:pt>
                <c:pt idx="166">
                  <c:v>3.541333333333328</c:v>
                </c:pt>
                <c:pt idx="167">
                  <c:v>3.562666666666661</c:v>
                </c:pt>
                <c:pt idx="168">
                  <c:v>3.583999999999994</c:v>
                </c:pt>
                <c:pt idx="169">
                  <c:v>3.605333333333327</c:v>
                </c:pt>
                <c:pt idx="170">
                  <c:v>3.626666666666661</c:v>
                </c:pt>
                <c:pt idx="171">
                  <c:v>3.647999999999994</c:v>
                </c:pt>
                <c:pt idx="172">
                  <c:v>3.669333333333327</c:v>
                </c:pt>
                <c:pt idx="173">
                  <c:v>3.69066666666666</c:v>
                </c:pt>
                <c:pt idx="174">
                  <c:v>3.711999999999993</c:v>
                </c:pt>
                <c:pt idx="175">
                  <c:v>3.733333333333327</c:v>
                </c:pt>
                <c:pt idx="176">
                  <c:v>3.75466666666666</c:v>
                </c:pt>
                <c:pt idx="177">
                  <c:v>3.775999999999993</c:v>
                </c:pt>
                <c:pt idx="178">
                  <c:v>3.797333333333326</c:v>
                </c:pt>
                <c:pt idx="179">
                  <c:v>3.818666666666659</c:v>
                </c:pt>
                <c:pt idx="180">
                  <c:v>3.839999999999993</c:v>
                </c:pt>
                <c:pt idx="181">
                  <c:v>3.861333333333326</c:v>
                </c:pt>
                <c:pt idx="182">
                  <c:v>3.882666666666659</c:v>
                </c:pt>
                <c:pt idx="183">
                  <c:v>3.903999999999992</c:v>
                </c:pt>
                <c:pt idx="184">
                  <c:v>3.925333333333326</c:v>
                </c:pt>
                <c:pt idx="185">
                  <c:v>3.946666666666659</c:v>
                </c:pt>
                <c:pt idx="186">
                  <c:v>3.967999999999992</c:v>
                </c:pt>
                <c:pt idx="187">
                  <c:v>3.989333333333325</c:v>
                </c:pt>
                <c:pt idx="188">
                  <c:v>4.010666666666658</c:v>
                </c:pt>
                <c:pt idx="189">
                  <c:v>4.031999999999992</c:v>
                </c:pt>
                <c:pt idx="190">
                  <c:v>4.053333333333325</c:v>
                </c:pt>
                <c:pt idx="191">
                  <c:v>4.074666666666659</c:v>
                </c:pt>
                <c:pt idx="192">
                  <c:v>4.095999999999993</c:v>
                </c:pt>
              </c:numCache>
            </c:numRef>
          </c:cat>
          <c:val>
            <c:numRef>
              <c:f>'Relation FV terrain 0'!$D$2:$D$305</c:f>
              <c:numCache>
                <c:formatCode>General</c:formatCode>
                <c:ptCount val="304"/>
                <c:pt idx="0" formatCode="0.000">
                  <c:v>0.0416666666666667</c:v>
                </c:pt>
                <c:pt idx="1">
                  <c:v>0.186111111111111</c:v>
                </c:pt>
                <c:pt idx="2">
                  <c:v>0.341666666666667</c:v>
                </c:pt>
                <c:pt idx="3">
                  <c:v>0.5</c:v>
                </c:pt>
                <c:pt idx="4">
                  <c:v>0.663888888888889</c:v>
                </c:pt>
                <c:pt idx="5">
                  <c:v>0.827777777777778</c:v>
                </c:pt>
                <c:pt idx="6">
                  <c:v>0.986111111111111</c:v>
                </c:pt>
                <c:pt idx="7">
                  <c:v>1.127777777777778</c:v>
                </c:pt>
                <c:pt idx="8">
                  <c:v>1.247222222222222</c:v>
                </c:pt>
                <c:pt idx="9">
                  <c:v>1.333333333333333</c:v>
                </c:pt>
                <c:pt idx="10">
                  <c:v>1.377777777777778</c:v>
                </c:pt>
                <c:pt idx="11">
                  <c:v>1.377777777777778</c:v>
                </c:pt>
                <c:pt idx="12">
                  <c:v>1.341666666666667</c:v>
                </c:pt>
                <c:pt idx="13">
                  <c:v>1.294444444444444</c:v>
                </c:pt>
                <c:pt idx="14">
                  <c:v>1.266666666666667</c:v>
                </c:pt>
                <c:pt idx="15">
                  <c:v>1.283333333333333</c:v>
                </c:pt>
                <c:pt idx="16">
                  <c:v>1.361111111111111</c:v>
                </c:pt>
                <c:pt idx="17">
                  <c:v>1.5</c:v>
                </c:pt>
                <c:pt idx="18">
                  <c:v>1.688888888888889</c:v>
                </c:pt>
                <c:pt idx="19">
                  <c:v>1.902777777777778</c:v>
                </c:pt>
                <c:pt idx="20">
                  <c:v>2.119444444444444</c:v>
                </c:pt>
                <c:pt idx="21">
                  <c:v>2.311111111111111</c:v>
                </c:pt>
                <c:pt idx="22">
                  <c:v>2.469444444444445</c:v>
                </c:pt>
                <c:pt idx="23">
                  <c:v>2.586111111111111</c:v>
                </c:pt>
                <c:pt idx="24">
                  <c:v>2.675</c:v>
                </c:pt>
                <c:pt idx="25">
                  <c:v>2.741666666666666</c:v>
                </c:pt>
                <c:pt idx="26">
                  <c:v>2.802777777777777</c:v>
                </c:pt>
                <c:pt idx="27">
                  <c:v>2.875</c:v>
                </c:pt>
                <c:pt idx="28">
                  <c:v>2.966666666666666</c:v>
                </c:pt>
                <c:pt idx="29">
                  <c:v>3.080555555555555</c:v>
                </c:pt>
                <c:pt idx="30">
                  <c:v>3.216666666666667</c:v>
                </c:pt>
                <c:pt idx="31">
                  <c:v>3.361111111111111</c:v>
                </c:pt>
                <c:pt idx="32">
                  <c:v>3.5</c:v>
                </c:pt>
                <c:pt idx="33">
                  <c:v>3.619444444444444</c:v>
                </c:pt>
                <c:pt idx="34">
                  <c:v>3.713888888888889</c:v>
                </c:pt>
                <c:pt idx="35">
                  <c:v>3.783333333333333</c:v>
                </c:pt>
                <c:pt idx="36">
                  <c:v>3.833333333333333</c:v>
                </c:pt>
                <c:pt idx="37">
                  <c:v>3.869444444444444</c:v>
                </c:pt>
                <c:pt idx="38">
                  <c:v>3.905555555555555</c:v>
                </c:pt>
                <c:pt idx="39">
                  <c:v>3.947222222222222</c:v>
                </c:pt>
                <c:pt idx="40">
                  <c:v>4.0</c:v>
                </c:pt>
                <c:pt idx="41">
                  <c:v>4.063888888888889</c:v>
                </c:pt>
                <c:pt idx="42">
                  <c:v>4.136111111111111</c:v>
                </c:pt>
                <c:pt idx="43">
                  <c:v>4.213888888888889</c:v>
                </c:pt>
                <c:pt idx="44">
                  <c:v>4.291666666666666</c:v>
                </c:pt>
                <c:pt idx="45">
                  <c:v>4.363888888888889</c:v>
                </c:pt>
                <c:pt idx="46">
                  <c:v>4.433333333333333</c:v>
                </c:pt>
                <c:pt idx="47">
                  <c:v>4.497222222222222</c:v>
                </c:pt>
                <c:pt idx="48">
                  <c:v>4.561111111111112</c:v>
                </c:pt>
                <c:pt idx="49">
                  <c:v>4.630555555555555</c:v>
                </c:pt>
                <c:pt idx="50">
                  <c:v>4.7</c:v>
                </c:pt>
                <c:pt idx="51">
                  <c:v>4.763888888888888</c:v>
                </c:pt>
                <c:pt idx="52">
                  <c:v>4.813888888888888</c:v>
                </c:pt>
                <c:pt idx="53">
                  <c:v>4.847222222222222</c:v>
                </c:pt>
                <c:pt idx="54">
                  <c:v>4.855555555555555</c:v>
                </c:pt>
                <c:pt idx="55">
                  <c:v>4.847222222222222</c:v>
                </c:pt>
                <c:pt idx="56">
                  <c:v>4.830555555555556</c:v>
                </c:pt>
                <c:pt idx="57">
                  <c:v>4.819444444444444</c:v>
                </c:pt>
                <c:pt idx="58">
                  <c:v>4.830555555555556</c:v>
                </c:pt>
                <c:pt idx="59">
                  <c:v>4.869444444444444</c:v>
                </c:pt>
                <c:pt idx="60">
                  <c:v>4.933333333333333</c:v>
                </c:pt>
                <c:pt idx="61">
                  <c:v>5.019444444444444</c:v>
                </c:pt>
                <c:pt idx="62">
                  <c:v>5.108333333333333</c:v>
                </c:pt>
                <c:pt idx="63">
                  <c:v>5.188888888888889</c:v>
                </c:pt>
                <c:pt idx="64">
                  <c:v>5.25</c:v>
                </c:pt>
                <c:pt idx="65">
                  <c:v>5.294444444444444</c:v>
                </c:pt>
                <c:pt idx="66">
                  <c:v>5.319444444444444</c:v>
                </c:pt>
                <c:pt idx="67">
                  <c:v>5.333333333333332</c:v>
                </c:pt>
                <c:pt idx="68">
                  <c:v>5.338888888888889</c:v>
                </c:pt>
                <c:pt idx="69">
                  <c:v>5.347222222222222</c:v>
                </c:pt>
                <c:pt idx="70">
                  <c:v>5.366666666666666</c:v>
                </c:pt>
                <c:pt idx="71">
                  <c:v>5.408333333333333</c:v>
                </c:pt>
                <c:pt idx="72">
                  <c:v>5.469444444444444</c:v>
                </c:pt>
                <c:pt idx="73">
                  <c:v>5.541666666666666</c:v>
                </c:pt>
                <c:pt idx="74">
                  <c:v>5.611111111111111</c:v>
                </c:pt>
                <c:pt idx="75">
                  <c:v>5.658333333333333</c:v>
                </c:pt>
                <c:pt idx="76">
                  <c:v>5.677777777777778</c:v>
                </c:pt>
                <c:pt idx="77">
                  <c:v>5.675</c:v>
                </c:pt>
                <c:pt idx="78">
                  <c:v>5.658333333333333</c:v>
                </c:pt>
                <c:pt idx="79">
                  <c:v>5.644444444444445</c:v>
                </c:pt>
                <c:pt idx="80">
                  <c:v>5.649999999999999</c:v>
                </c:pt>
                <c:pt idx="81">
                  <c:v>5.683333333333333</c:v>
                </c:pt>
                <c:pt idx="82">
                  <c:v>5.744444444444444</c:v>
                </c:pt>
                <c:pt idx="83">
                  <c:v>5.813888888888889</c:v>
                </c:pt>
                <c:pt idx="84">
                  <c:v>5.877777777777777</c:v>
                </c:pt>
                <c:pt idx="85">
                  <c:v>5.919444444444444</c:v>
                </c:pt>
                <c:pt idx="86">
                  <c:v>5.941666666666666</c:v>
                </c:pt>
                <c:pt idx="87">
                  <c:v>5.95</c:v>
                </c:pt>
                <c:pt idx="88">
                  <c:v>5.952777777777777</c:v>
                </c:pt>
                <c:pt idx="89">
                  <c:v>5.961111111111111</c:v>
                </c:pt>
                <c:pt idx="90">
                  <c:v>5.977777777777778</c:v>
                </c:pt>
                <c:pt idx="91">
                  <c:v>6.011111111111111</c:v>
                </c:pt>
                <c:pt idx="92">
                  <c:v>6.066666666666666</c:v>
                </c:pt>
                <c:pt idx="93">
                  <c:v>6.136111111111111</c:v>
                </c:pt>
                <c:pt idx="94">
                  <c:v>6.213888888888889</c:v>
                </c:pt>
                <c:pt idx="95">
                  <c:v>6.291666666666666</c:v>
                </c:pt>
                <c:pt idx="96">
                  <c:v>6.363888888888889</c:v>
                </c:pt>
                <c:pt idx="97">
                  <c:v>6.433333333333333</c:v>
                </c:pt>
                <c:pt idx="98">
                  <c:v>6.502777777777777</c:v>
                </c:pt>
                <c:pt idx="99">
                  <c:v>6.566666666666666</c:v>
                </c:pt>
                <c:pt idx="100">
                  <c:v>6.622222222222222</c:v>
                </c:pt>
                <c:pt idx="101">
                  <c:v>6.666666666666666</c:v>
                </c:pt>
                <c:pt idx="102">
                  <c:v>6.697222222222222</c:v>
                </c:pt>
                <c:pt idx="103">
                  <c:v>6.713888888888889</c:v>
                </c:pt>
                <c:pt idx="104">
                  <c:v>6.711111111111111</c:v>
                </c:pt>
                <c:pt idx="105">
                  <c:v>6.694444444444445</c:v>
                </c:pt>
                <c:pt idx="106">
                  <c:v>6.663888888888888</c:v>
                </c:pt>
                <c:pt idx="107">
                  <c:v>6.622222222222222</c:v>
                </c:pt>
                <c:pt idx="108">
                  <c:v>6.577777777777777</c:v>
                </c:pt>
                <c:pt idx="109">
                  <c:v>6.533333333333333</c:v>
                </c:pt>
                <c:pt idx="110">
                  <c:v>6.497222222222221</c:v>
                </c:pt>
                <c:pt idx="111">
                  <c:v>6.475</c:v>
                </c:pt>
                <c:pt idx="112">
                  <c:v>6.469444444444444</c:v>
                </c:pt>
                <c:pt idx="113">
                  <c:v>6.480555555555555</c:v>
                </c:pt>
                <c:pt idx="114">
                  <c:v>6.511111111111111</c:v>
                </c:pt>
                <c:pt idx="115">
                  <c:v>6.549999999999999</c:v>
                </c:pt>
                <c:pt idx="116">
                  <c:v>6.6</c:v>
                </c:pt>
                <c:pt idx="117">
                  <c:v>6.658333333333333</c:v>
                </c:pt>
                <c:pt idx="118">
                  <c:v>6.719444444444444</c:v>
                </c:pt>
                <c:pt idx="119">
                  <c:v>6.780555555555555</c:v>
                </c:pt>
                <c:pt idx="120">
                  <c:v>6.847222222222221</c:v>
                </c:pt>
                <c:pt idx="121">
                  <c:v>6.916666666666666</c:v>
                </c:pt>
                <c:pt idx="122">
                  <c:v>6.991666666666667</c:v>
                </c:pt>
                <c:pt idx="123">
                  <c:v>7.066666666666666</c:v>
                </c:pt>
                <c:pt idx="124">
                  <c:v>7.141666666666666</c:v>
                </c:pt>
                <c:pt idx="125">
                  <c:v>7.205555555555556</c:v>
                </c:pt>
                <c:pt idx="126">
                  <c:v>7.252777777777777</c:v>
                </c:pt>
                <c:pt idx="127">
                  <c:v>7.286111111111111</c:v>
                </c:pt>
                <c:pt idx="128">
                  <c:v>7.302777777777777</c:v>
                </c:pt>
                <c:pt idx="129">
                  <c:v>7.305555555555555</c:v>
                </c:pt>
                <c:pt idx="130">
                  <c:v>7.3</c:v>
                </c:pt>
                <c:pt idx="131">
                  <c:v>7.283333333333333</c:v>
                </c:pt>
                <c:pt idx="132">
                  <c:v>7.263888888888888</c:v>
                </c:pt>
                <c:pt idx="133">
                  <c:v>7.241666666666666</c:v>
                </c:pt>
                <c:pt idx="134">
                  <c:v>7.225000000000001</c:v>
                </c:pt>
                <c:pt idx="135">
                  <c:v>7.219444444444444</c:v>
                </c:pt>
                <c:pt idx="136">
                  <c:v>7.222222222222222</c:v>
                </c:pt>
                <c:pt idx="137">
                  <c:v>7.227777777777778</c:v>
                </c:pt>
                <c:pt idx="138">
                  <c:v>7.23611111111111</c:v>
                </c:pt>
                <c:pt idx="139">
                  <c:v>7.23611111111111</c:v>
                </c:pt>
                <c:pt idx="140">
                  <c:v>7.233333333333332</c:v>
                </c:pt>
                <c:pt idx="141">
                  <c:v>7.227777777777778</c:v>
                </c:pt>
                <c:pt idx="142">
                  <c:v>7.225000000000001</c:v>
                </c:pt>
                <c:pt idx="143">
                  <c:v>7.222222222222222</c:v>
                </c:pt>
                <c:pt idx="144">
                  <c:v>7.227777777777778</c:v>
                </c:pt>
                <c:pt idx="145">
                  <c:v>7.238888888888888</c:v>
                </c:pt>
                <c:pt idx="146">
                  <c:v>7.258333333333332</c:v>
                </c:pt>
                <c:pt idx="147">
                  <c:v>7.277777777777778</c:v>
                </c:pt>
                <c:pt idx="148">
                  <c:v>7.297222222222221</c:v>
                </c:pt>
                <c:pt idx="149">
                  <c:v>7.313888888888888</c:v>
                </c:pt>
                <c:pt idx="150">
                  <c:v>7.325</c:v>
                </c:pt>
                <c:pt idx="151">
                  <c:v>7.341666666666666</c:v>
                </c:pt>
                <c:pt idx="152">
                  <c:v>7.361111111111111</c:v>
                </c:pt>
                <c:pt idx="153">
                  <c:v>7.386111111111111</c:v>
                </c:pt>
                <c:pt idx="154">
                  <c:v>7.422222222222221</c:v>
                </c:pt>
                <c:pt idx="155">
                  <c:v>7.46111111111111</c:v>
                </c:pt>
                <c:pt idx="156">
                  <c:v>7.502777777777778</c:v>
                </c:pt>
                <c:pt idx="157">
                  <c:v>7.544444444444444</c:v>
                </c:pt>
                <c:pt idx="158">
                  <c:v>7.580555555555555</c:v>
                </c:pt>
                <c:pt idx="159">
                  <c:v>7.605555555555555</c:v>
                </c:pt>
                <c:pt idx="160">
                  <c:v>7.619444444444444</c:v>
                </c:pt>
                <c:pt idx="161">
                  <c:v>7.616666666666667</c:v>
                </c:pt>
                <c:pt idx="162">
                  <c:v>7.602777777777778</c:v>
                </c:pt>
                <c:pt idx="163">
                  <c:v>7.577777777777777</c:v>
                </c:pt>
                <c:pt idx="164">
                  <c:v>7.552777777777778</c:v>
                </c:pt>
                <c:pt idx="165">
                  <c:v>7.530555555555555</c:v>
                </c:pt>
                <c:pt idx="166">
                  <c:v>7.513888888888889</c:v>
                </c:pt>
                <c:pt idx="167">
                  <c:v>7.508333333333333</c:v>
                </c:pt>
                <c:pt idx="168">
                  <c:v>7.508333333333333</c:v>
                </c:pt>
                <c:pt idx="169">
                  <c:v>7.511111111111111</c:v>
                </c:pt>
                <c:pt idx="170">
                  <c:v>7.513888888888889</c:v>
                </c:pt>
                <c:pt idx="171">
                  <c:v>7.516666666666665</c:v>
                </c:pt>
                <c:pt idx="172">
                  <c:v>7.530555555555555</c:v>
                </c:pt>
                <c:pt idx="173">
                  <c:v>7.555555555555555</c:v>
                </c:pt>
                <c:pt idx="174">
                  <c:v>7.594444444444444</c:v>
                </c:pt>
                <c:pt idx="175">
                  <c:v>7.644444444444444</c:v>
                </c:pt>
                <c:pt idx="176">
                  <c:v>7.708333333333332</c:v>
                </c:pt>
                <c:pt idx="177">
                  <c:v>7.774999999999999</c:v>
                </c:pt>
                <c:pt idx="178">
                  <c:v>7.836111111111111</c:v>
                </c:pt>
                <c:pt idx="179">
                  <c:v>7.888888888888888</c:v>
                </c:pt>
                <c:pt idx="180">
                  <c:v>7.919444444444444</c:v>
                </c:pt>
                <c:pt idx="181">
                  <c:v>7.927777777777777</c:v>
                </c:pt>
                <c:pt idx="182">
                  <c:v>7.916666666666666</c:v>
                </c:pt>
                <c:pt idx="183">
                  <c:v>7.886111111111111</c:v>
                </c:pt>
                <c:pt idx="184">
                  <c:v>7.847222222222222</c:v>
                </c:pt>
                <c:pt idx="185">
                  <c:v>7.805555555555555</c:v>
                </c:pt>
                <c:pt idx="186">
                  <c:v>7.769444444444444</c:v>
                </c:pt>
                <c:pt idx="187">
                  <c:v>7.738888888888889</c:v>
                </c:pt>
                <c:pt idx="188">
                  <c:v>7.713888888888889</c:v>
                </c:pt>
                <c:pt idx="189">
                  <c:v>7.697222222222222</c:v>
                </c:pt>
                <c:pt idx="190">
                  <c:v>7.686111111111112</c:v>
                </c:pt>
                <c:pt idx="191">
                  <c:v>7.677777777777778</c:v>
                </c:pt>
                <c:pt idx="192">
                  <c:v>7.672222222222222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'Relation FV terrain 0'!$A$2:$A$305</c:f>
              <c:numCache>
                <c:formatCode>0.000000</c:formatCode>
                <c:ptCount val="304"/>
                <c:pt idx="0" formatCode="General">
                  <c:v>0.0</c:v>
                </c:pt>
                <c:pt idx="1">
                  <c:v>0.0213333333333333</c:v>
                </c:pt>
                <c:pt idx="2">
                  <c:v>0.0426666666666667</c:v>
                </c:pt>
                <c:pt idx="3">
                  <c:v>0.064</c:v>
                </c:pt>
                <c:pt idx="4">
                  <c:v>0.0853333333333333</c:v>
                </c:pt>
                <c:pt idx="5">
                  <c:v>0.106666666666667</c:v>
                </c:pt>
                <c:pt idx="6">
                  <c:v>0.128</c:v>
                </c:pt>
                <c:pt idx="7">
                  <c:v>0.149333333333333</c:v>
                </c:pt>
                <c:pt idx="8">
                  <c:v>0.170666666666667</c:v>
                </c:pt>
                <c:pt idx="9">
                  <c:v>0.192</c:v>
                </c:pt>
                <c:pt idx="10">
                  <c:v>0.213333333333333</c:v>
                </c:pt>
                <c:pt idx="11">
                  <c:v>0.234666666666667</c:v>
                </c:pt>
                <c:pt idx="12">
                  <c:v>0.256</c:v>
                </c:pt>
                <c:pt idx="13">
                  <c:v>0.277333333333333</c:v>
                </c:pt>
                <c:pt idx="14">
                  <c:v>0.298666666666667</c:v>
                </c:pt>
                <c:pt idx="15">
                  <c:v>0.32</c:v>
                </c:pt>
                <c:pt idx="16">
                  <c:v>0.341333333333333</c:v>
                </c:pt>
                <c:pt idx="17">
                  <c:v>0.362666666666667</c:v>
                </c:pt>
                <c:pt idx="18">
                  <c:v>0.384</c:v>
                </c:pt>
                <c:pt idx="19">
                  <c:v>0.405333333333333</c:v>
                </c:pt>
                <c:pt idx="20">
                  <c:v>0.426666666666667</c:v>
                </c:pt>
                <c:pt idx="21">
                  <c:v>0.448</c:v>
                </c:pt>
                <c:pt idx="22">
                  <c:v>0.469333333333333</c:v>
                </c:pt>
                <c:pt idx="23">
                  <c:v>0.490666666666666</c:v>
                </c:pt>
                <c:pt idx="24">
                  <c:v>0.512</c:v>
                </c:pt>
                <c:pt idx="25">
                  <c:v>0.533333333333333</c:v>
                </c:pt>
                <c:pt idx="26">
                  <c:v>0.554666666666667</c:v>
                </c:pt>
                <c:pt idx="27">
                  <c:v>0.576</c:v>
                </c:pt>
                <c:pt idx="28">
                  <c:v>0.597333333333333</c:v>
                </c:pt>
                <c:pt idx="29">
                  <c:v>0.618666666666666</c:v>
                </c:pt>
                <c:pt idx="30">
                  <c:v>0.64</c:v>
                </c:pt>
                <c:pt idx="31">
                  <c:v>0.661333333333333</c:v>
                </c:pt>
                <c:pt idx="32">
                  <c:v>0.682666666666666</c:v>
                </c:pt>
                <c:pt idx="33">
                  <c:v>0.704</c:v>
                </c:pt>
                <c:pt idx="34">
                  <c:v>0.725333333333333</c:v>
                </c:pt>
                <c:pt idx="35">
                  <c:v>0.746666666666666</c:v>
                </c:pt>
                <c:pt idx="36">
                  <c:v>0.768</c:v>
                </c:pt>
                <c:pt idx="37">
                  <c:v>0.789333333333333</c:v>
                </c:pt>
                <c:pt idx="38">
                  <c:v>0.810666666666666</c:v>
                </c:pt>
                <c:pt idx="39">
                  <c:v>0.832</c:v>
                </c:pt>
                <c:pt idx="40">
                  <c:v>0.853333333333333</c:v>
                </c:pt>
                <c:pt idx="41">
                  <c:v>0.874666666666666</c:v>
                </c:pt>
                <c:pt idx="42">
                  <c:v>0.896</c:v>
                </c:pt>
                <c:pt idx="43">
                  <c:v>0.917333333333333</c:v>
                </c:pt>
                <c:pt idx="44">
                  <c:v>0.938666666666666</c:v>
                </c:pt>
                <c:pt idx="45">
                  <c:v>0.959999999999999</c:v>
                </c:pt>
                <c:pt idx="46">
                  <c:v>0.981333333333333</c:v>
                </c:pt>
                <c:pt idx="47">
                  <c:v>1.002666666666666</c:v>
                </c:pt>
                <c:pt idx="48">
                  <c:v>1.024</c:v>
                </c:pt>
                <c:pt idx="49">
                  <c:v>1.045333333333333</c:v>
                </c:pt>
                <c:pt idx="50">
                  <c:v>1.066666666666666</c:v>
                </c:pt>
                <c:pt idx="51">
                  <c:v>1.088</c:v>
                </c:pt>
                <c:pt idx="52">
                  <c:v>1.109333333333333</c:v>
                </c:pt>
                <c:pt idx="53">
                  <c:v>1.130666666666667</c:v>
                </c:pt>
                <c:pt idx="54">
                  <c:v>1.152</c:v>
                </c:pt>
                <c:pt idx="55">
                  <c:v>1.173333333333334</c:v>
                </c:pt>
                <c:pt idx="56">
                  <c:v>1.194666666666667</c:v>
                </c:pt>
                <c:pt idx="57">
                  <c:v>1.216</c:v>
                </c:pt>
                <c:pt idx="58">
                  <c:v>1.237333333333334</c:v>
                </c:pt>
                <c:pt idx="59">
                  <c:v>1.258666666666667</c:v>
                </c:pt>
                <c:pt idx="60">
                  <c:v>1.280000000000001</c:v>
                </c:pt>
                <c:pt idx="61">
                  <c:v>1.301333333333334</c:v>
                </c:pt>
                <c:pt idx="62">
                  <c:v>1.322666666666667</c:v>
                </c:pt>
                <c:pt idx="63">
                  <c:v>1.344000000000001</c:v>
                </c:pt>
                <c:pt idx="64">
                  <c:v>1.365333333333334</c:v>
                </c:pt>
                <c:pt idx="65">
                  <c:v>1.386666666666668</c:v>
                </c:pt>
                <c:pt idx="66">
                  <c:v>1.408000000000001</c:v>
                </c:pt>
                <c:pt idx="67">
                  <c:v>1.429333333333335</c:v>
                </c:pt>
                <c:pt idx="68">
                  <c:v>1.450666666666668</c:v>
                </c:pt>
                <c:pt idx="69">
                  <c:v>1.472000000000002</c:v>
                </c:pt>
                <c:pt idx="70">
                  <c:v>1.493333333333335</c:v>
                </c:pt>
                <c:pt idx="71">
                  <c:v>1.514666666666668</c:v>
                </c:pt>
                <c:pt idx="72">
                  <c:v>1.536000000000002</c:v>
                </c:pt>
                <c:pt idx="73">
                  <c:v>1.557333333333335</c:v>
                </c:pt>
                <c:pt idx="74">
                  <c:v>1.578666666666669</c:v>
                </c:pt>
                <c:pt idx="75">
                  <c:v>1.600000000000002</c:v>
                </c:pt>
                <c:pt idx="76">
                  <c:v>1.621333333333335</c:v>
                </c:pt>
                <c:pt idx="77">
                  <c:v>1.642666666666669</c:v>
                </c:pt>
                <c:pt idx="78">
                  <c:v>1.664000000000002</c:v>
                </c:pt>
                <c:pt idx="79">
                  <c:v>1.685333333333336</c:v>
                </c:pt>
                <c:pt idx="80">
                  <c:v>1.70666666666667</c:v>
                </c:pt>
                <c:pt idx="81">
                  <c:v>1.728000000000003</c:v>
                </c:pt>
                <c:pt idx="82">
                  <c:v>1.749333333333336</c:v>
                </c:pt>
                <c:pt idx="83">
                  <c:v>1.770666666666669</c:v>
                </c:pt>
                <c:pt idx="84">
                  <c:v>1.792000000000003</c:v>
                </c:pt>
                <c:pt idx="85">
                  <c:v>1.813333333333336</c:v>
                </c:pt>
                <c:pt idx="86">
                  <c:v>1.83466666666667</c:v>
                </c:pt>
                <c:pt idx="87">
                  <c:v>1.856000000000003</c:v>
                </c:pt>
                <c:pt idx="88">
                  <c:v>1.877333333333337</c:v>
                </c:pt>
                <c:pt idx="89">
                  <c:v>1.89866666666667</c:v>
                </c:pt>
                <c:pt idx="90">
                  <c:v>1.920000000000003</c:v>
                </c:pt>
                <c:pt idx="91">
                  <c:v>1.941333333333337</c:v>
                </c:pt>
                <c:pt idx="92">
                  <c:v>1.96266666666667</c:v>
                </c:pt>
                <c:pt idx="93">
                  <c:v>1.984000000000004</c:v>
                </c:pt>
                <c:pt idx="94">
                  <c:v>2.005333333333337</c:v>
                </c:pt>
                <c:pt idx="95">
                  <c:v>2.02666666666667</c:v>
                </c:pt>
                <c:pt idx="96">
                  <c:v>2.048000000000004</c:v>
                </c:pt>
                <c:pt idx="97">
                  <c:v>2.069333333333337</c:v>
                </c:pt>
                <c:pt idx="98">
                  <c:v>2.09066666666667</c:v>
                </c:pt>
                <c:pt idx="99">
                  <c:v>2.112000000000003</c:v>
                </c:pt>
                <c:pt idx="100">
                  <c:v>2.133333333333336</c:v>
                </c:pt>
                <c:pt idx="101">
                  <c:v>2.15466666666667</c:v>
                </c:pt>
                <c:pt idx="102">
                  <c:v>2.176000000000003</c:v>
                </c:pt>
                <c:pt idx="103">
                  <c:v>2.197333333333336</c:v>
                </c:pt>
                <c:pt idx="104">
                  <c:v>2.218666666666669</c:v>
                </c:pt>
                <c:pt idx="105">
                  <c:v>2.240000000000002</c:v>
                </c:pt>
                <c:pt idx="106">
                  <c:v>2.261333333333336</c:v>
                </c:pt>
                <c:pt idx="107">
                  <c:v>2.282666666666669</c:v>
                </c:pt>
                <c:pt idx="108">
                  <c:v>2.304000000000002</c:v>
                </c:pt>
                <c:pt idx="109">
                  <c:v>2.325333333333335</c:v>
                </c:pt>
                <c:pt idx="110">
                  <c:v>2.346666666666668</c:v>
                </c:pt>
                <c:pt idx="111">
                  <c:v>2.368000000000002</c:v>
                </c:pt>
                <c:pt idx="112">
                  <c:v>2.389333333333335</c:v>
                </c:pt>
                <c:pt idx="113">
                  <c:v>2.410666666666668</c:v>
                </c:pt>
                <c:pt idx="114">
                  <c:v>2.432000000000001</c:v>
                </c:pt>
                <c:pt idx="115">
                  <c:v>2.453333333333334</c:v>
                </c:pt>
                <c:pt idx="116">
                  <c:v>2.474666666666668</c:v>
                </c:pt>
                <c:pt idx="117">
                  <c:v>2.496000000000001</c:v>
                </c:pt>
                <c:pt idx="118">
                  <c:v>2.517333333333334</c:v>
                </c:pt>
                <c:pt idx="119">
                  <c:v>2.538666666666667</c:v>
                </c:pt>
                <c:pt idx="120">
                  <c:v>2.56</c:v>
                </c:pt>
                <c:pt idx="121">
                  <c:v>2.581333333333334</c:v>
                </c:pt>
                <c:pt idx="122">
                  <c:v>2.602666666666667</c:v>
                </c:pt>
                <c:pt idx="123">
                  <c:v>2.624</c:v>
                </c:pt>
                <c:pt idx="124">
                  <c:v>2.645333333333333</c:v>
                </c:pt>
                <c:pt idx="125">
                  <c:v>2.666666666666666</c:v>
                </c:pt>
                <c:pt idx="126">
                  <c:v>2.688</c:v>
                </c:pt>
                <c:pt idx="127">
                  <c:v>2.709333333333333</c:v>
                </c:pt>
                <c:pt idx="128">
                  <c:v>2.730666666666666</c:v>
                </c:pt>
                <c:pt idx="129">
                  <c:v>2.751999999999999</c:v>
                </c:pt>
                <c:pt idx="130">
                  <c:v>2.773333333333332</c:v>
                </c:pt>
                <c:pt idx="131">
                  <c:v>2.794666666666666</c:v>
                </c:pt>
                <c:pt idx="132">
                  <c:v>2.815999999999999</c:v>
                </c:pt>
                <c:pt idx="133">
                  <c:v>2.837333333333332</c:v>
                </c:pt>
                <c:pt idx="134">
                  <c:v>2.858666666666665</c:v>
                </c:pt>
                <c:pt idx="135">
                  <c:v>2.879999999999999</c:v>
                </c:pt>
                <c:pt idx="136">
                  <c:v>2.901333333333332</c:v>
                </c:pt>
                <c:pt idx="137">
                  <c:v>2.922666666666665</c:v>
                </c:pt>
                <c:pt idx="138">
                  <c:v>2.943999999999998</c:v>
                </c:pt>
                <c:pt idx="139">
                  <c:v>2.965333333333331</c:v>
                </c:pt>
                <c:pt idx="140">
                  <c:v>2.986666666666665</c:v>
                </c:pt>
                <c:pt idx="141">
                  <c:v>3.007999999999998</c:v>
                </c:pt>
                <c:pt idx="142">
                  <c:v>3.029333333333331</c:v>
                </c:pt>
                <c:pt idx="143">
                  <c:v>3.050666666666664</c:v>
                </c:pt>
                <c:pt idx="144">
                  <c:v>3.071999999999997</c:v>
                </c:pt>
                <c:pt idx="145">
                  <c:v>3.093333333333331</c:v>
                </c:pt>
                <c:pt idx="146">
                  <c:v>3.114666666666664</c:v>
                </c:pt>
                <c:pt idx="147">
                  <c:v>3.135999999999997</c:v>
                </c:pt>
                <c:pt idx="148">
                  <c:v>3.15733333333333</c:v>
                </c:pt>
                <c:pt idx="149">
                  <c:v>3.178666666666663</c:v>
                </c:pt>
                <c:pt idx="150">
                  <c:v>3.199999999999997</c:v>
                </c:pt>
                <c:pt idx="151">
                  <c:v>3.22133333333333</c:v>
                </c:pt>
                <c:pt idx="152">
                  <c:v>3.242666666666663</c:v>
                </c:pt>
                <c:pt idx="153">
                  <c:v>3.263999999999996</c:v>
                </c:pt>
                <c:pt idx="154">
                  <c:v>3.285333333333329</c:v>
                </c:pt>
                <c:pt idx="155">
                  <c:v>3.306666666666663</c:v>
                </c:pt>
                <c:pt idx="156">
                  <c:v>3.327999999999996</c:v>
                </c:pt>
                <c:pt idx="157">
                  <c:v>3.349333333333329</c:v>
                </c:pt>
                <c:pt idx="158">
                  <c:v>3.370666666666662</c:v>
                </c:pt>
                <c:pt idx="159">
                  <c:v>3.391999999999995</c:v>
                </c:pt>
                <c:pt idx="160">
                  <c:v>3.413333333333329</c:v>
                </c:pt>
                <c:pt idx="161">
                  <c:v>3.434666666666662</c:v>
                </c:pt>
                <c:pt idx="162">
                  <c:v>3.455999999999995</c:v>
                </c:pt>
                <c:pt idx="163">
                  <c:v>3.477333333333328</c:v>
                </c:pt>
                <c:pt idx="164">
                  <c:v>3.498666666666661</c:v>
                </c:pt>
                <c:pt idx="165">
                  <c:v>3.519999999999995</c:v>
                </c:pt>
                <c:pt idx="166">
                  <c:v>3.541333333333328</c:v>
                </c:pt>
                <c:pt idx="167">
                  <c:v>3.562666666666661</c:v>
                </c:pt>
                <c:pt idx="168">
                  <c:v>3.583999999999994</c:v>
                </c:pt>
                <c:pt idx="169">
                  <c:v>3.605333333333327</c:v>
                </c:pt>
                <c:pt idx="170">
                  <c:v>3.626666666666661</c:v>
                </c:pt>
                <c:pt idx="171">
                  <c:v>3.647999999999994</c:v>
                </c:pt>
                <c:pt idx="172">
                  <c:v>3.669333333333327</c:v>
                </c:pt>
                <c:pt idx="173">
                  <c:v>3.69066666666666</c:v>
                </c:pt>
                <c:pt idx="174">
                  <c:v>3.711999999999993</c:v>
                </c:pt>
                <c:pt idx="175">
                  <c:v>3.733333333333327</c:v>
                </c:pt>
                <c:pt idx="176">
                  <c:v>3.75466666666666</c:v>
                </c:pt>
                <c:pt idx="177">
                  <c:v>3.775999999999993</c:v>
                </c:pt>
                <c:pt idx="178">
                  <c:v>3.797333333333326</c:v>
                </c:pt>
                <c:pt idx="179">
                  <c:v>3.818666666666659</c:v>
                </c:pt>
                <c:pt idx="180">
                  <c:v>3.839999999999993</c:v>
                </c:pt>
                <c:pt idx="181">
                  <c:v>3.861333333333326</c:v>
                </c:pt>
                <c:pt idx="182">
                  <c:v>3.882666666666659</c:v>
                </c:pt>
                <c:pt idx="183">
                  <c:v>3.903999999999992</c:v>
                </c:pt>
                <c:pt idx="184">
                  <c:v>3.925333333333326</c:v>
                </c:pt>
                <c:pt idx="185">
                  <c:v>3.946666666666659</c:v>
                </c:pt>
                <c:pt idx="186">
                  <c:v>3.967999999999992</c:v>
                </c:pt>
                <c:pt idx="187">
                  <c:v>3.989333333333325</c:v>
                </c:pt>
                <c:pt idx="188">
                  <c:v>4.010666666666658</c:v>
                </c:pt>
                <c:pt idx="189">
                  <c:v>4.031999999999992</c:v>
                </c:pt>
                <c:pt idx="190">
                  <c:v>4.053333333333325</c:v>
                </c:pt>
                <c:pt idx="191">
                  <c:v>4.074666666666659</c:v>
                </c:pt>
                <c:pt idx="192">
                  <c:v>4.095999999999993</c:v>
                </c:pt>
              </c:numCache>
            </c:numRef>
          </c:cat>
          <c:val>
            <c:numRef>
              <c:f>'Relation FV terrain 0'!$G$2:$G$305</c:f>
              <c:numCache>
                <c:formatCode>0.00000</c:formatCode>
                <c:ptCount val="304"/>
                <c:pt idx="0">
                  <c:v>0.101412197016562</c:v>
                </c:pt>
                <c:pt idx="1">
                  <c:v>0.226786964317224</c:v>
                </c:pt>
                <c:pt idx="2">
                  <c:v>0.350209980989462</c:v>
                </c:pt>
                <c:pt idx="3">
                  <c:v>0.471711630583314</c:v>
                </c:pt>
                <c:pt idx="4">
                  <c:v>0.591321823658002</c:v>
                </c:pt>
                <c:pt idx="5">
                  <c:v>0.709070005145148</c:v>
                </c:pt>
                <c:pt idx="6">
                  <c:v>0.824985161597343</c:v>
                </c:pt>
                <c:pt idx="7">
                  <c:v>0.93909582832389</c:v>
                </c:pt>
                <c:pt idx="8">
                  <c:v>1.051430096415462</c:v>
                </c:pt>
                <c:pt idx="9">
                  <c:v>1.162015619659394</c:v>
                </c:pt>
                <c:pt idx="10">
                  <c:v>1.27087962134733</c:v>
                </c:pt>
                <c:pt idx="11">
                  <c:v>1.378048900976899</c:v>
                </c:pt>
                <c:pt idx="12">
                  <c:v>1.48354984084905</c:v>
                </c:pt>
                <c:pt idx="13">
                  <c:v>1.587408412562695</c:v>
                </c:pt>
                <c:pt idx="14">
                  <c:v>1.689650183408242</c:v>
                </c:pt>
                <c:pt idx="15">
                  <c:v>1.790300322661602</c:v>
                </c:pt>
                <c:pt idx="16">
                  <c:v>1.889383607780209</c:v>
                </c:pt>
                <c:pt idx="17">
                  <c:v>1.986924430502593</c:v>
                </c:pt>
                <c:pt idx="18">
                  <c:v>2.082946802852991</c:v>
                </c:pt>
                <c:pt idx="19">
                  <c:v>2.177474363052486</c:v>
                </c:pt>
                <c:pt idx="20">
                  <c:v>2.270530381338128</c:v>
                </c:pt>
                <c:pt idx="21">
                  <c:v>2.362137765691454</c:v>
                </c:pt>
                <c:pt idx="22">
                  <c:v>2.452319067477857</c:v>
                </c:pt>
                <c:pt idx="23">
                  <c:v>2.541096486998129</c:v>
                </c:pt>
                <c:pt idx="24">
                  <c:v>2.628491878953612</c:v>
                </c:pt>
                <c:pt idx="25">
                  <c:v>2.714526757826254</c:v>
                </c:pt>
                <c:pt idx="26">
                  <c:v>2.799222303174927</c:v>
                </c:pt>
                <c:pt idx="27">
                  <c:v>2.882599364849268</c:v>
                </c:pt>
                <c:pt idx="28">
                  <c:v>2.964678468122387</c:v>
                </c:pt>
                <c:pt idx="29">
                  <c:v>3.045479818743656</c:v>
                </c:pt>
                <c:pt idx="30">
                  <c:v>3.125023307912832</c:v>
                </c:pt>
                <c:pt idx="31">
                  <c:v>3.203328517176764</c:v>
                </c:pt>
                <c:pt idx="32">
                  <c:v>3.280414723249862</c:v>
                </c:pt>
                <c:pt idx="33">
                  <c:v>3.356300902759519</c:v>
                </c:pt>
                <c:pt idx="34">
                  <c:v>3.431005736917672</c:v>
                </c:pt>
                <c:pt idx="35">
                  <c:v>3.504547616119627</c:v>
                </c:pt>
                <c:pt idx="36">
                  <c:v>3.576944644471302</c:v>
                </c:pt>
                <c:pt idx="37">
                  <c:v>3.648214644245986</c:v>
                </c:pt>
                <c:pt idx="38">
                  <c:v>3.718375160271724</c:v>
                </c:pt>
                <c:pt idx="39">
                  <c:v>3.787443464250397</c:v>
                </c:pt>
                <c:pt idx="40">
                  <c:v>3.855436559009569</c:v>
                </c:pt>
                <c:pt idx="41">
                  <c:v>3.922371182688142</c:v>
                </c:pt>
                <c:pt idx="42">
                  <c:v>3.988263812856849</c:v>
                </c:pt>
                <c:pt idx="43">
                  <c:v>4.053130670574617</c:v>
                </c:pt>
                <c:pt idx="44">
                  <c:v>4.116987724381754</c:v>
                </c:pt>
                <c:pt idx="45">
                  <c:v>4.179850694231004</c:v>
                </c:pt>
                <c:pt idx="46">
                  <c:v>4.241735055357387</c:v>
                </c:pt>
                <c:pt idx="47">
                  <c:v>4.302656042087802</c:v>
                </c:pt>
                <c:pt idx="48">
                  <c:v>4.362628651591321</c:v>
                </c:pt>
                <c:pt idx="49">
                  <c:v>4.421667647571108</c:v>
                </c:pt>
                <c:pt idx="50">
                  <c:v>4.479787563898858</c:v>
                </c:pt>
                <c:pt idx="51">
                  <c:v>4.537002708192657</c:v>
                </c:pt>
                <c:pt idx="52">
                  <c:v>4.593327165339155</c:v>
                </c:pt>
                <c:pt idx="53">
                  <c:v>4.64877480096089</c:v>
                </c:pt>
                <c:pt idx="54">
                  <c:v>4.703359264829652</c:v>
                </c:pt>
                <c:pt idx="55">
                  <c:v>4.757093994226704</c:v>
                </c:pt>
                <c:pt idx="56">
                  <c:v>4.809992217250691</c:v>
                </c:pt>
                <c:pt idx="57">
                  <c:v>4.862066956074047</c:v>
                </c:pt>
                <c:pt idx="58">
                  <c:v>4.913331030148734</c:v>
                </c:pt>
                <c:pt idx="59">
                  <c:v>4.963797059362041</c:v>
                </c:pt>
                <c:pt idx="60">
                  <c:v>5.013477467143287</c:v>
                </c:pt>
                <c:pt idx="61">
                  <c:v>5.06238448352214</c:v>
                </c:pt>
                <c:pt idx="62">
                  <c:v>5.110530148139336</c:v>
                </c:pt>
                <c:pt idx="63">
                  <c:v>5.157926313210526</c:v>
                </c:pt>
                <c:pt idx="64">
                  <c:v>5.204584646443983</c:v>
                </c:pt>
                <c:pt idx="65">
                  <c:v>5.250516633912897</c:v>
                </c:pt>
                <c:pt idx="66">
                  <c:v>5.295733582882938</c:v>
                </c:pt>
                <c:pt idx="67">
                  <c:v>5.340246624595818</c:v>
                </c:pt>
                <c:pt idx="68">
                  <c:v>5.384066717009518</c:v>
                </c:pt>
                <c:pt idx="69">
                  <c:v>5.427204647495841</c:v>
                </c:pt>
                <c:pt idx="70">
                  <c:v>5.469671035495999</c:v>
                </c:pt>
                <c:pt idx="71">
                  <c:v>5.511476335134832</c:v>
                </c:pt>
                <c:pt idx="72">
                  <c:v>5.552630837794352</c:v>
                </c:pt>
                <c:pt idx="73">
                  <c:v>5.593144674647206</c:v>
                </c:pt>
                <c:pt idx="74">
                  <c:v>5.633027819150714</c:v>
                </c:pt>
                <c:pt idx="75">
                  <c:v>5.672290089502077</c:v>
                </c:pt>
                <c:pt idx="76">
                  <c:v>5.71094115105536</c:v>
                </c:pt>
                <c:pt idx="77">
                  <c:v>5.748990518700848</c:v>
                </c:pt>
                <c:pt idx="78">
                  <c:v>5.786447559207375</c:v>
                </c:pt>
                <c:pt idx="79">
                  <c:v>5.82332149352817</c:v>
                </c:pt>
                <c:pt idx="80">
                  <c:v>5.859621399070828</c:v>
                </c:pt>
                <c:pt idx="81">
                  <c:v>5.89535621193192</c:v>
                </c:pt>
                <c:pt idx="82">
                  <c:v>5.930534729096838</c:v>
                </c:pt>
                <c:pt idx="83">
                  <c:v>5.96516561060538</c:v>
                </c:pt>
                <c:pt idx="84">
                  <c:v>5.99925738168363</c:v>
                </c:pt>
                <c:pt idx="85">
                  <c:v>6.032818434842648</c:v>
                </c:pt>
                <c:pt idx="86">
                  <c:v>6.065857031944487</c:v>
                </c:pt>
                <c:pt idx="87">
                  <c:v>6.09838130623605</c:v>
                </c:pt>
                <c:pt idx="88">
                  <c:v>6.130399264351286</c:v>
                </c:pt>
                <c:pt idx="89">
                  <c:v>6.161918788282214</c:v>
                </c:pt>
                <c:pt idx="90">
                  <c:v>6.192947637319268</c:v>
                </c:pt>
                <c:pt idx="91">
                  <c:v>6.22349344996143</c:v>
                </c:pt>
                <c:pt idx="92">
                  <c:v>6.253563745796633</c:v>
                </c:pt>
                <c:pt idx="93">
                  <c:v>6.283165927352887</c:v>
                </c:pt>
                <c:pt idx="94">
                  <c:v>6.312307281920594</c:v>
                </c:pt>
                <c:pt idx="95">
                  <c:v>6.340994983346482</c:v>
                </c:pt>
                <c:pt idx="96">
                  <c:v>6.36923609379963</c:v>
                </c:pt>
                <c:pt idx="97">
                  <c:v>6.397037565509981</c:v>
                </c:pt>
                <c:pt idx="98">
                  <c:v>6.424406242479812</c:v>
                </c:pt>
                <c:pt idx="99">
                  <c:v>6.45134886216854</c:v>
                </c:pt>
                <c:pt idx="100">
                  <c:v>6.477872057151317</c:v>
                </c:pt>
                <c:pt idx="101">
                  <c:v>6.503982356751792</c:v>
                </c:pt>
                <c:pt idx="102">
                  <c:v>6.52968618864947</c:v>
                </c:pt>
                <c:pt idx="103">
                  <c:v>6.554989880462031</c:v>
                </c:pt>
                <c:pt idx="104">
                  <c:v>6.579899661303032</c:v>
                </c:pt>
                <c:pt idx="105">
                  <c:v>6.604421663315349</c:v>
                </c:pt>
                <c:pt idx="106">
                  <c:v>6.628561923180755</c:v>
                </c:pt>
                <c:pt idx="107">
                  <c:v>6.652326383605995</c:v>
                </c:pt>
                <c:pt idx="108">
                  <c:v>6.675720894785724</c:v>
                </c:pt>
                <c:pt idx="109">
                  <c:v>6.698751215842671</c:v>
                </c:pt>
                <c:pt idx="110">
                  <c:v>6.721423016245398</c:v>
                </c:pt>
                <c:pt idx="111">
                  <c:v>6.743741877203957</c:v>
                </c:pt>
                <c:pt idx="112">
                  <c:v>6.765713293043858</c:v>
                </c:pt>
                <c:pt idx="113">
                  <c:v>6.787342672558618</c:v>
                </c:pt>
                <c:pt idx="114">
                  <c:v>6.808635340341272</c:v>
                </c:pt>
                <c:pt idx="115">
                  <c:v>6.829596538095144</c:v>
                </c:pt>
                <c:pt idx="116">
                  <c:v>6.850231425924224</c:v>
                </c:pt>
                <c:pt idx="117">
                  <c:v>6.870545083603451</c:v>
                </c:pt>
                <c:pt idx="118">
                  <c:v>6.89054251182922</c:v>
                </c:pt>
                <c:pt idx="119">
                  <c:v>6.910228633450422</c:v>
                </c:pt>
                <c:pt idx="120">
                  <c:v>6.92960829468033</c:v>
                </c:pt>
                <c:pt idx="121">
                  <c:v>6.948686266289605</c:v>
                </c:pt>
                <c:pt idx="122">
                  <c:v>6.967467244780734</c:v>
                </c:pt>
                <c:pt idx="123">
                  <c:v>6.985955853544191</c:v>
                </c:pt>
                <c:pt idx="124">
                  <c:v>7.004156643996598</c:v>
                </c:pt>
                <c:pt idx="125">
                  <c:v>7.022074096701163</c:v>
                </c:pt>
                <c:pt idx="126">
                  <c:v>7.039712622470676</c:v>
                </c:pt>
                <c:pt idx="127">
                  <c:v>7.057076563453345</c:v>
                </c:pt>
                <c:pt idx="128">
                  <c:v>7.074170194201708</c:v>
                </c:pt>
                <c:pt idx="129">
                  <c:v>7.090997722724933</c:v>
                </c:pt>
                <c:pt idx="130">
                  <c:v>7.107563291524704</c:v>
                </c:pt>
                <c:pt idx="131">
                  <c:v>7.12387097861501</c:v>
                </c:pt>
                <c:pt idx="132">
                  <c:v>7.139924798526045</c:v>
                </c:pt>
                <c:pt idx="133">
                  <c:v>7.155728703292472</c:v>
                </c:pt>
                <c:pt idx="134">
                  <c:v>7.171286583426324</c:v>
                </c:pt>
                <c:pt idx="135">
                  <c:v>7.186602268874738</c:v>
                </c:pt>
                <c:pt idx="136">
                  <c:v>7.201679529962794</c:v>
                </c:pt>
                <c:pt idx="137">
                  <c:v>7.21652207832167</c:v>
                </c:pt>
                <c:pt idx="138">
                  <c:v>7.231133567802348</c:v>
                </c:pt>
                <c:pt idx="139">
                  <c:v>7.245517595375098</c:v>
                </c:pt>
                <c:pt idx="140">
                  <c:v>7.259677702014963</c:v>
                </c:pt>
                <c:pt idx="141">
                  <c:v>7.273617373573447</c:v>
                </c:pt>
                <c:pt idx="142">
                  <c:v>7.287340041636651</c:v>
                </c:pt>
                <c:pt idx="143">
                  <c:v>7.300849084370032</c:v>
                </c:pt>
                <c:pt idx="144">
                  <c:v>7.314147827350026</c:v>
                </c:pt>
                <c:pt idx="145">
                  <c:v>7.327239544382716</c:v>
                </c:pt>
                <c:pt idx="146">
                  <c:v>7.340127458309759</c:v>
                </c:pt>
                <c:pt idx="147">
                  <c:v>7.352814741801764</c:v>
                </c:pt>
                <c:pt idx="148">
                  <c:v>7.365304518139328</c:v>
                </c:pt>
                <c:pt idx="149">
                  <c:v>7.377599861981896</c:v>
                </c:pt>
                <c:pt idx="150">
                  <c:v>7.38970380012467</c:v>
                </c:pt>
                <c:pt idx="151">
                  <c:v>7.401619312243733</c:v>
                </c:pt>
                <c:pt idx="152">
                  <c:v>7.413349331629551</c:v>
                </c:pt>
                <c:pt idx="153">
                  <c:v>7.42489674590909</c:v>
                </c:pt>
                <c:pt idx="154">
                  <c:v>7.436264397756665</c:v>
                </c:pt>
                <c:pt idx="155">
                  <c:v>7.44745508559374</c:v>
                </c:pt>
                <c:pt idx="156">
                  <c:v>7.458471564277819</c:v>
                </c:pt>
                <c:pt idx="157">
                  <c:v>7.469316545780626</c:v>
                </c:pt>
                <c:pt idx="158">
                  <c:v>7.47999269985572</c:v>
                </c:pt>
                <c:pt idx="159">
                  <c:v>7.490502654695724</c:v>
                </c:pt>
                <c:pt idx="160">
                  <c:v>7.500848997579307</c:v>
                </c:pt>
                <c:pt idx="161">
                  <c:v>7.511034275508119</c:v>
                </c:pt>
                <c:pt idx="162">
                  <c:v>7.521060995833782</c:v>
                </c:pt>
                <c:pt idx="163">
                  <c:v>7.530931626875152</c:v>
                </c:pt>
                <c:pt idx="164">
                  <c:v>7.540648598525938</c:v>
                </c:pt>
                <c:pt idx="165">
                  <c:v>7.550214302852892</c:v>
                </c:pt>
                <c:pt idx="166">
                  <c:v>7.559631094684664</c:v>
                </c:pt>
                <c:pt idx="167">
                  <c:v>7.568901292191508</c:v>
                </c:pt>
                <c:pt idx="168">
                  <c:v>7.578027177455953</c:v>
                </c:pt>
                <c:pt idx="169">
                  <c:v>7.587010997034587</c:v>
                </c:pt>
                <c:pt idx="170">
                  <c:v>7.59585496251111</c:v>
                </c:pt>
                <c:pt idx="171">
                  <c:v>7.604561251040763</c:v>
                </c:pt>
                <c:pt idx="172">
                  <c:v>7.613132005886287</c:v>
                </c:pt>
                <c:pt idx="173">
                  <c:v>7.621569336945543</c:v>
                </c:pt>
                <c:pt idx="174">
                  <c:v>7.629875321270909</c:v>
                </c:pt>
                <c:pt idx="175">
                  <c:v>7.6380520035806</c:v>
                </c:pt>
                <c:pt idx="176">
                  <c:v>7.646101396762024</c:v>
                </c:pt>
                <c:pt idx="177">
                  <c:v>7.654025482367304</c:v>
                </c:pt>
                <c:pt idx="178">
                  <c:v>7.661826211101078</c:v>
                </c:pt>
                <c:pt idx="179">
                  <c:v>7.669505503300724</c:v>
                </c:pt>
                <c:pt idx="180">
                  <c:v>7.677065249409084</c:v>
                </c:pt>
                <c:pt idx="181">
                  <c:v>7.684507310439852</c:v>
                </c:pt>
                <c:pt idx="182">
                  <c:v>7.691833518435708</c:v>
                </c:pt>
                <c:pt idx="183">
                  <c:v>7.699045676919306</c:v>
                </c:pt>
                <c:pt idx="184">
                  <c:v>7.706145561337271</c:v>
                </c:pt>
                <c:pt idx="185">
                  <c:v>7.713134919497259</c:v>
                </c:pt>
                <c:pt idx="186">
                  <c:v>7.720015471998224</c:v>
                </c:pt>
                <c:pt idx="187">
                  <c:v>7.726788912653983</c:v>
                </c:pt>
                <c:pt idx="188">
                  <c:v>7.733456908910195</c:v>
                </c:pt>
                <c:pt idx="189">
                  <c:v>7.740021102254836</c:v>
                </c:pt>
                <c:pt idx="190">
                  <c:v>7.746483108622294</c:v>
                </c:pt>
                <c:pt idx="191">
                  <c:v>7.75284451879117</c:v>
                </c:pt>
                <c:pt idx="192">
                  <c:v>7.759106898775887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'Relation FV terrain 0'!$A$2:$A$305</c:f>
              <c:numCache>
                <c:formatCode>0.000000</c:formatCode>
                <c:ptCount val="304"/>
                <c:pt idx="0" formatCode="General">
                  <c:v>0.0</c:v>
                </c:pt>
                <c:pt idx="1">
                  <c:v>0.0213333333333333</c:v>
                </c:pt>
                <c:pt idx="2">
                  <c:v>0.0426666666666667</c:v>
                </c:pt>
                <c:pt idx="3">
                  <c:v>0.064</c:v>
                </c:pt>
                <c:pt idx="4">
                  <c:v>0.0853333333333333</c:v>
                </c:pt>
                <c:pt idx="5">
                  <c:v>0.106666666666667</c:v>
                </c:pt>
                <c:pt idx="6">
                  <c:v>0.128</c:v>
                </c:pt>
                <c:pt idx="7">
                  <c:v>0.149333333333333</c:v>
                </c:pt>
                <c:pt idx="8">
                  <c:v>0.170666666666667</c:v>
                </c:pt>
                <c:pt idx="9">
                  <c:v>0.192</c:v>
                </c:pt>
                <c:pt idx="10">
                  <c:v>0.213333333333333</c:v>
                </c:pt>
                <c:pt idx="11">
                  <c:v>0.234666666666667</c:v>
                </c:pt>
                <c:pt idx="12">
                  <c:v>0.256</c:v>
                </c:pt>
                <c:pt idx="13">
                  <c:v>0.277333333333333</c:v>
                </c:pt>
                <c:pt idx="14">
                  <c:v>0.298666666666667</c:v>
                </c:pt>
                <c:pt idx="15">
                  <c:v>0.32</c:v>
                </c:pt>
                <c:pt idx="16">
                  <c:v>0.341333333333333</c:v>
                </c:pt>
                <c:pt idx="17">
                  <c:v>0.362666666666667</c:v>
                </c:pt>
                <c:pt idx="18">
                  <c:v>0.384</c:v>
                </c:pt>
                <c:pt idx="19">
                  <c:v>0.405333333333333</c:v>
                </c:pt>
                <c:pt idx="20">
                  <c:v>0.426666666666667</c:v>
                </c:pt>
                <c:pt idx="21">
                  <c:v>0.448</c:v>
                </c:pt>
                <c:pt idx="22">
                  <c:v>0.469333333333333</c:v>
                </c:pt>
                <c:pt idx="23">
                  <c:v>0.490666666666666</c:v>
                </c:pt>
                <c:pt idx="24">
                  <c:v>0.512</c:v>
                </c:pt>
                <c:pt idx="25">
                  <c:v>0.533333333333333</c:v>
                </c:pt>
                <c:pt idx="26">
                  <c:v>0.554666666666667</c:v>
                </c:pt>
                <c:pt idx="27">
                  <c:v>0.576</c:v>
                </c:pt>
                <c:pt idx="28">
                  <c:v>0.597333333333333</c:v>
                </c:pt>
                <c:pt idx="29">
                  <c:v>0.618666666666666</c:v>
                </c:pt>
                <c:pt idx="30">
                  <c:v>0.64</c:v>
                </c:pt>
                <c:pt idx="31">
                  <c:v>0.661333333333333</c:v>
                </c:pt>
                <c:pt idx="32">
                  <c:v>0.682666666666666</c:v>
                </c:pt>
                <c:pt idx="33">
                  <c:v>0.704</c:v>
                </c:pt>
                <c:pt idx="34">
                  <c:v>0.725333333333333</c:v>
                </c:pt>
                <c:pt idx="35">
                  <c:v>0.746666666666666</c:v>
                </c:pt>
                <c:pt idx="36">
                  <c:v>0.768</c:v>
                </c:pt>
                <c:pt idx="37">
                  <c:v>0.789333333333333</c:v>
                </c:pt>
                <c:pt idx="38">
                  <c:v>0.810666666666666</c:v>
                </c:pt>
                <c:pt idx="39">
                  <c:v>0.832</c:v>
                </c:pt>
                <c:pt idx="40">
                  <c:v>0.853333333333333</c:v>
                </c:pt>
                <c:pt idx="41">
                  <c:v>0.874666666666666</c:v>
                </c:pt>
                <c:pt idx="42">
                  <c:v>0.896</c:v>
                </c:pt>
                <c:pt idx="43">
                  <c:v>0.917333333333333</c:v>
                </c:pt>
                <c:pt idx="44">
                  <c:v>0.938666666666666</c:v>
                </c:pt>
                <c:pt idx="45">
                  <c:v>0.959999999999999</c:v>
                </c:pt>
                <c:pt idx="46">
                  <c:v>0.981333333333333</c:v>
                </c:pt>
                <c:pt idx="47">
                  <c:v>1.002666666666666</c:v>
                </c:pt>
                <c:pt idx="48">
                  <c:v>1.024</c:v>
                </c:pt>
                <c:pt idx="49">
                  <c:v>1.045333333333333</c:v>
                </c:pt>
                <c:pt idx="50">
                  <c:v>1.066666666666666</c:v>
                </c:pt>
                <c:pt idx="51">
                  <c:v>1.088</c:v>
                </c:pt>
                <c:pt idx="52">
                  <c:v>1.109333333333333</c:v>
                </c:pt>
                <c:pt idx="53">
                  <c:v>1.130666666666667</c:v>
                </c:pt>
                <c:pt idx="54">
                  <c:v>1.152</c:v>
                </c:pt>
                <c:pt idx="55">
                  <c:v>1.173333333333334</c:v>
                </c:pt>
                <c:pt idx="56">
                  <c:v>1.194666666666667</c:v>
                </c:pt>
                <c:pt idx="57">
                  <c:v>1.216</c:v>
                </c:pt>
                <c:pt idx="58">
                  <c:v>1.237333333333334</c:v>
                </c:pt>
                <c:pt idx="59">
                  <c:v>1.258666666666667</c:v>
                </c:pt>
                <c:pt idx="60">
                  <c:v>1.280000000000001</c:v>
                </c:pt>
                <c:pt idx="61">
                  <c:v>1.301333333333334</c:v>
                </c:pt>
                <c:pt idx="62">
                  <c:v>1.322666666666667</c:v>
                </c:pt>
                <c:pt idx="63">
                  <c:v>1.344000000000001</c:v>
                </c:pt>
                <c:pt idx="64">
                  <c:v>1.365333333333334</c:v>
                </c:pt>
                <c:pt idx="65">
                  <c:v>1.386666666666668</c:v>
                </c:pt>
                <c:pt idx="66">
                  <c:v>1.408000000000001</c:v>
                </c:pt>
                <c:pt idx="67">
                  <c:v>1.429333333333335</c:v>
                </c:pt>
                <c:pt idx="68">
                  <c:v>1.450666666666668</c:v>
                </c:pt>
                <c:pt idx="69">
                  <c:v>1.472000000000002</c:v>
                </c:pt>
                <c:pt idx="70">
                  <c:v>1.493333333333335</c:v>
                </c:pt>
                <c:pt idx="71">
                  <c:v>1.514666666666668</c:v>
                </c:pt>
                <c:pt idx="72">
                  <c:v>1.536000000000002</c:v>
                </c:pt>
                <c:pt idx="73">
                  <c:v>1.557333333333335</c:v>
                </c:pt>
                <c:pt idx="74">
                  <c:v>1.578666666666669</c:v>
                </c:pt>
                <c:pt idx="75">
                  <c:v>1.600000000000002</c:v>
                </c:pt>
                <c:pt idx="76">
                  <c:v>1.621333333333335</c:v>
                </c:pt>
                <c:pt idx="77">
                  <c:v>1.642666666666669</c:v>
                </c:pt>
                <c:pt idx="78">
                  <c:v>1.664000000000002</c:v>
                </c:pt>
                <c:pt idx="79">
                  <c:v>1.685333333333336</c:v>
                </c:pt>
                <c:pt idx="80">
                  <c:v>1.70666666666667</c:v>
                </c:pt>
                <c:pt idx="81">
                  <c:v>1.728000000000003</c:v>
                </c:pt>
                <c:pt idx="82">
                  <c:v>1.749333333333336</c:v>
                </c:pt>
                <c:pt idx="83">
                  <c:v>1.770666666666669</c:v>
                </c:pt>
                <c:pt idx="84">
                  <c:v>1.792000000000003</c:v>
                </c:pt>
                <c:pt idx="85">
                  <c:v>1.813333333333336</c:v>
                </c:pt>
                <c:pt idx="86">
                  <c:v>1.83466666666667</c:v>
                </c:pt>
                <c:pt idx="87">
                  <c:v>1.856000000000003</c:v>
                </c:pt>
                <c:pt idx="88">
                  <c:v>1.877333333333337</c:v>
                </c:pt>
                <c:pt idx="89">
                  <c:v>1.89866666666667</c:v>
                </c:pt>
                <c:pt idx="90">
                  <c:v>1.920000000000003</c:v>
                </c:pt>
                <c:pt idx="91">
                  <c:v>1.941333333333337</c:v>
                </c:pt>
                <c:pt idx="92">
                  <c:v>1.96266666666667</c:v>
                </c:pt>
                <c:pt idx="93">
                  <c:v>1.984000000000004</c:v>
                </c:pt>
                <c:pt idx="94">
                  <c:v>2.005333333333337</c:v>
                </c:pt>
                <c:pt idx="95">
                  <c:v>2.02666666666667</c:v>
                </c:pt>
                <c:pt idx="96">
                  <c:v>2.048000000000004</c:v>
                </c:pt>
                <c:pt idx="97">
                  <c:v>2.069333333333337</c:v>
                </c:pt>
                <c:pt idx="98">
                  <c:v>2.09066666666667</c:v>
                </c:pt>
                <c:pt idx="99">
                  <c:v>2.112000000000003</c:v>
                </c:pt>
                <c:pt idx="100">
                  <c:v>2.133333333333336</c:v>
                </c:pt>
                <c:pt idx="101">
                  <c:v>2.15466666666667</c:v>
                </c:pt>
                <c:pt idx="102">
                  <c:v>2.176000000000003</c:v>
                </c:pt>
                <c:pt idx="103">
                  <c:v>2.197333333333336</c:v>
                </c:pt>
                <c:pt idx="104">
                  <c:v>2.218666666666669</c:v>
                </c:pt>
                <c:pt idx="105">
                  <c:v>2.240000000000002</c:v>
                </c:pt>
                <c:pt idx="106">
                  <c:v>2.261333333333336</c:v>
                </c:pt>
                <c:pt idx="107">
                  <c:v>2.282666666666669</c:v>
                </c:pt>
                <c:pt idx="108">
                  <c:v>2.304000000000002</c:v>
                </c:pt>
                <c:pt idx="109">
                  <c:v>2.325333333333335</c:v>
                </c:pt>
                <c:pt idx="110">
                  <c:v>2.346666666666668</c:v>
                </c:pt>
                <c:pt idx="111">
                  <c:v>2.368000000000002</c:v>
                </c:pt>
                <c:pt idx="112">
                  <c:v>2.389333333333335</c:v>
                </c:pt>
                <c:pt idx="113">
                  <c:v>2.410666666666668</c:v>
                </c:pt>
                <c:pt idx="114">
                  <c:v>2.432000000000001</c:v>
                </c:pt>
                <c:pt idx="115">
                  <c:v>2.453333333333334</c:v>
                </c:pt>
                <c:pt idx="116">
                  <c:v>2.474666666666668</c:v>
                </c:pt>
                <c:pt idx="117">
                  <c:v>2.496000000000001</c:v>
                </c:pt>
                <c:pt idx="118">
                  <c:v>2.517333333333334</c:v>
                </c:pt>
                <c:pt idx="119">
                  <c:v>2.538666666666667</c:v>
                </c:pt>
                <c:pt idx="120">
                  <c:v>2.56</c:v>
                </c:pt>
                <c:pt idx="121">
                  <c:v>2.581333333333334</c:v>
                </c:pt>
                <c:pt idx="122">
                  <c:v>2.602666666666667</c:v>
                </c:pt>
                <c:pt idx="123">
                  <c:v>2.624</c:v>
                </c:pt>
                <c:pt idx="124">
                  <c:v>2.645333333333333</c:v>
                </c:pt>
                <c:pt idx="125">
                  <c:v>2.666666666666666</c:v>
                </c:pt>
                <c:pt idx="126">
                  <c:v>2.688</c:v>
                </c:pt>
                <c:pt idx="127">
                  <c:v>2.709333333333333</c:v>
                </c:pt>
                <c:pt idx="128">
                  <c:v>2.730666666666666</c:v>
                </c:pt>
                <c:pt idx="129">
                  <c:v>2.751999999999999</c:v>
                </c:pt>
                <c:pt idx="130">
                  <c:v>2.773333333333332</c:v>
                </c:pt>
                <c:pt idx="131">
                  <c:v>2.794666666666666</c:v>
                </c:pt>
                <c:pt idx="132">
                  <c:v>2.815999999999999</c:v>
                </c:pt>
                <c:pt idx="133">
                  <c:v>2.837333333333332</c:v>
                </c:pt>
                <c:pt idx="134">
                  <c:v>2.858666666666665</c:v>
                </c:pt>
                <c:pt idx="135">
                  <c:v>2.879999999999999</c:v>
                </c:pt>
                <c:pt idx="136">
                  <c:v>2.901333333333332</c:v>
                </c:pt>
                <c:pt idx="137">
                  <c:v>2.922666666666665</c:v>
                </c:pt>
                <c:pt idx="138">
                  <c:v>2.943999999999998</c:v>
                </c:pt>
                <c:pt idx="139">
                  <c:v>2.965333333333331</c:v>
                </c:pt>
                <c:pt idx="140">
                  <c:v>2.986666666666665</c:v>
                </c:pt>
                <c:pt idx="141">
                  <c:v>3.007999999999998</c:v>
                </c:pt>
                <c:pt idx="142">
                  <c:v>3.029333333333331</c:v>
                </c:pt>
                <c:pt idx="143">
                  <c:v>3.050666666666664</c:v>
                </c:pt>
                <c:pt idx="144">
                  <c:v>3.071999999999997</c:v>
                </c:pt>
                <c:pt idx="145">
                  <c:v>3.093333333333331</c:v>
                </c:pt>
                <c:pt idx="146">
                  <c:v>3.114666666666664</c:v>
                </c:pt>
                <c:pt idx="147">
                  <c:v>3.135999999999997</c:v>
                </c:pt>
                <c:pt idx="148">
                  <c:v>3.15733333333333</c:v>
                </c:pt>
                <c:pt idx="149">
                  <c:v>3.178666666666663</c:v>
                </c:pt>
                <c:pt idx="150">
                  <c:v>3.199999999999997</c:v>
                </c:pt>
                <c:pt idx="151">
                  <c:v>3.22133333333333</c:v>
                </c:pt>
                <c:pt idx="152">
                  <c:v>3.242666666666663</c:v>
                </c:pt>
                <c:pt idx="153">
                  <c:v>3.263999999999996</c:v>
                </c:pt>
                <c:pt idx="154">
                  <c:v>3.285333333333329</c:v>
                </c:pt>
                <c:pt idx="155">
                  <c:v>3.306666666666663</c:v>
                </c:pt>
                <c:pt idx="156">
                  <c:v>3.327999999999996</c:v>
                </c:pt>
                <c:pt idx="157">
                  <c:v>3.349333333333329</c:v>
                </c:pt>
                <c:pt idx="158">
                  <c:v>3.370666666666662</c:v>
                </c:pt>
                <c:pt idx="159">
                  <c:v>3.391999999999995</c:v>
                </c:pt>
                <c:pt idx="160">
                  <c:v>3.413333333333329</c:v>
                </c:pt>
                <c:pt idx="161">
                  <c:v>3.434666666666662</c:v>
                </c:pt>
                <c:pt idx="162">
                  <c:v>3.455999999999995</c:v>
                </c:pt>
                <c:pt idx="163">
                  <c:v>3.477333333333328</c:v>
                </c:pt>
                <c:pt idx="164">
                  <c:v>3.498666666666661</c:v>
                </c:pt>
                <c:pt idx="165">
                  <c:v>3.519999999999995</c:v>
                </c:pt>
                <c:pt idx="166">
                  <c:v>3.541333333333328</c:v>
                </c:pt>
                <c:pt idx="167">
                  <c:v>3.562666666666661</c:v>
                </c:pt>
                <c:pt idx="168">
                  <c:v>3.583999999999994</c:v>
                </c:pt>
                <c:pt idx="169">
                  <c:v>3.605333333333327</c:v>
                </c:pt>
                <c:pt idx="170">
                  <c:v>3.626666666666661</c:v>
                </c:pt>
                <c:pt idx="171">
                  <c:v>3.647999999999994</c:v>
                </c:pt>
                <c:pt idx="172">
                  <c:v>3.669333333333327</c:v>
                </c:pt>
                <c:pt idx="173">
                  <c:v>3.69066666666666</c:v>
                </c:pt>
                <c:pt idx="174">
                  <c:v>3.711999999999993</c:v>
                </c:pt>
                <c:pt idx="175">
                  <c:v>3.733333333333327</c:v>
                </c:pt>
                <c:pt idx="176">
                  <c:v>3.75466666666666</c:v>
                </c:pt>
                <c:pt idx="177">
                  <c:v>3.775999999999993</c:v>
                </c:pt>
                <c:pt idx="178">
                  <c:v>3.797333333333326</c:v>
                </c:pt>
                <c:pt idx="179">
                  <c:v>3.818666666666659</c:v>
                </c:pt>
                <c:pt idx="180">
                  <c:v>3.839999999999993</c:v>
                </c:pt>
                <c:pt idx="181">
                  <c:v>3.861333333333326</c:v>
                </c:pt>
                <c:pt idx="182">
                  <c:v>3.882666666666659</c:v>
                </c:pt>
                <c:pt idx="183">
                  <c:v>3.903999999999992</c:v>
                </c:pt>
                <c:pt idx="184">
                  <c:v>3.925333333333326</c:v>
                </c:pt>
                <c:pt idx="185">
                  <c:v>3.946666666666659</c:v>
                </c:pt>
                <c:pt idx="186">
                  <c:v>3.967999999999992</c:v>
                </c:pt>
                <c:pt idx="187">
                  <c:v>3.989333333333325</c:v>
                </c:pt>
                <c:pt idx="188">
                  <c:v>4.010666666666658</c:v>
                </c:pt>
                <c:pt idx="189">
                  <c:v>4.031999999999992</c:v>
                </c:pt>
                <c:pt idx="190">
                  <c:v>4.053333333333325</c:v>
                </c:pt>
                <c:pt idx="191">
                  <c:v>4.074666666666659</c:v>
                </c:pt>
                <c:pt idx="192">
                  <c:v>4.095999999999993</c:v>
                </c:pt>
              </c:numCache>
            </c:numRef>
          </c:cat>
          <c:val>
            <c:numRef>
              <c:f>'Relation FV terrain 0'!$T$3:$T$305</c:f>
              <c:numCache>
                <c:formatCode>General</c:formatCode>
                <c:ptCount val="303"/>
                <c:pt idx="0">
                  <c:v>5.830958825321203</c:v>
                </c:pt>
                <c:pt idx="1">
                  <c:v>5.740186353342532</c:v>
                </c:pt>
                <c:pt idx="2">
                  <c:v>5.650826966572648</c:v>
                </c:pt>
                <c:pt idx="3">
                  <c:v>5.562858667044948</c:v>
                </c:pt>
                <c:pt idx="4">
                  <c:v>5.476259799242476</c:v>
                </c:pt>
                <c:pt idx="5">
                  <c:v>5.391009044766897</c:v>
                </c:pt>
                <c:pt idx="6">
                  <c:v>5.307085417090464</c:v>
                </c:pt>
                <c:pt idx="7">
                  <c:v>5.224468256389673</c:v>
                </c:pt>
                <c:pt idx="8">
                  <c:v>5.14313722445935</c:v>
                </c:pt>
                <c:pt idx="9">
                  <c:v>5.063072299705919</c:v>
                </c:pt>
                <c:pt idx="10">
                  <c:v>4.984253772218593</c:v>
                </c:pt>
                <c:pt idx="11">
                  <c:v>4.906662238917312</c:v>
                </c:pt>
                <c:pt idx="12">
                  <c:v>4.830278598776208</c:v>
                </c:pt>
                <c:pt idx="13">
                  <c:v>4.755084048121422</c:v>
                </c:pt>
                <c:pt idx="14">
                  <c:v>4.681060076002126</c:v>
                </c:pt>
                <c:pt idx="15">
                  <c:v>4.608188459633617</c:v>
                </c:pt>
                <c:pt idx="16">
                  <c:v>4.536451259911324</c:v>
                </c:pt>
                <c:pt idx="17">
                  <c:v>4.465830816994679</c:v>
                </c:pt>
                <c:pt idx="18">
                  <c:v>4.396309745959708</c:v>
                </c:pt>
                <c:pt idx="19">
                  <c:v>4.327870932519329</c:v>
                </c:pt>
                <c:pt idx="20">
                  <c:v>4.260497528810244</c:v>
                </c:pt>
                <c:pt idx="21">
                  <c:v>4.194172949245438</c:v>
                </c:pt>
                <c:pt idx="22">
                  <c:v>4.128880866431233</c:v>
                </c:pt>
                <c:pt idx="23">
                  <c:v>4.064605207147914</c:v>
                </c:pt>
                <c:pt idx="24">
                  <c:v>4.001330148392913</c:v>
                </c:pt>
                <c:pt idx="25">
                  <c:v>3.939040113485591</c:v>
                </c:pt>
                <c:pt idx="26">
                  <c:v>3.877719768232675</c:v>
                </c:pt>
                <c:pt idx="27">
                  <c:v>3.817354017153366</c:v>
                </c:pt>
                <c:pt idx="28">
                  <c:v>3.757927999763226</c:v>
                </c:pt>
                <c:pt idx="29">
                  <c:v>3.699427086915915</c:v>
                </c:pt>
                <c:pt idx="30">
                  <c:v>3.641836877201869</c:v>
                </c:pt>
                <c:pt idx="31">
                  <c:v>3.585143193403049</c:v>
                </c:pt>
                <c:pt idx="32">
                  <c:v>3.529332079002875</c:v>
                </c:pt>
                <c:pt idx="33">
                  <c:v>3.474389794750496</c:v>
                </c:pt>
                <c:pt idx="34">
                  <c:v>3.42030281527854</c:v>
                </c:pt>
                <c:pt idx="35">
                  <c:v>3.367057825773517</c:v>
                </c:pt>
                <c:pt idx="36">
                  <c:v>3.314641718698065</c:v>
                </c:pt>
                <c:pt idx="37">
                  <c:v>3.2630415905642</c:v>
                </c:pt>
                <c:pt idx="38">
                  <c:v>3.212244738756829</c:v>
                </c:pt>
                <c:pt idx="39">
                  <c:v>3.162238658406676</c:v>
                </c:pt>
                <c:pt idx="40">
                  <c:v>3.113011039311925</c:v>
                </c:pt>
                <c:pt idx="41">
                  <c:v>3.064549762907752</c:v>
                </c:pt>
                <c:pt idx="42">
                  <c:v>3.016842899283061</c:v>
                </c:pt>
                <c:pt idx="43">
                  <c:v>2.969878704243639</c:v>
                </c:pt>
                <c:pt idx="44">
                  <c:v>2.923645616421044</c:v>
                </c:pt>
                <c:pt idx="45">
                  <c:v>2.878132254426496</c:v>
                </c:pt>
                <c:pt idx="46">
                  <c:v>2.833327414049073</c:v>
                </c:pt>
                <c:pt idx="47">
                  <c:v>2.789220065497524</c:v>
                </c:pt>
                <c:pt idx="48">
                  <c:v>2.745799350685021</c:v>
                </c:pt>
                <c:pt idx="49">
                  <c:v>2.703054580556176</c:v>
                </c:pt>
                <c:pt idx="50">
                  <c:v>2.660975232455679</c:v>
                </c:pt>
                <c:pt idx="51">
                  <c:v>2.619550947537886</c:v>
                </c:pt>
                <c:pt idx="52">
                  <c:v>2.578771528216744</c:v>
                </c:pt>
                <c:pt idx="53">
                  <c:v>2.538626935655407</c:v>
                </c:pt>
                <c:pt idx="54">
                  <c:v>2.499107287294935</c:v>
                </c:pt>
                <c:pt idx="55">
                  <c:v>2.460202854421465</c:v>
                </c:pt>
                <c:pt idx="56">
                  <c:v>2.421904059771252</c:v>
                </c:pt>
                <c:pt idx="57">
                  <c:v>2.384201475172996</c:v>
                </c:pt>
                <c:pt idx="58">
                  <c:v>2.347085819226871</c:v>
                </c:pt>
                <c:pt idx="59">
                  <c:v>2.310547955019679</c:v>
                </c:pt>
                <c:pt idx="60">
                  <c:v>2.27457888787559</c:v>
                </c:pt>
                <c:pt idx="61">
                  <c:v>2.239169763141872</c:v>
                </c:pt>
                <c:pt idx="62">
                  <c:v>2.204311864009118</c:v>
                </c:pt>
                <c:pt idx="63">
                  <c:v>2.169996609365385</c:v>
                </c:pt>
                <c:pt idx="64">
                  <c:v>2.136215551683747</c:v>
                </c:pt>
                <c:pt idx="65">
                  <c:v>2.102960374942735</c:v>
                </c:pt>
                <c:pt idx="66">
                  <c:v>2.070222892579149</c:v>
                </c:pt>
                <c:pt idx="67">
                  <c:v>2.037995045472735</c:v>
                </c:pt>
                <c:pt idx="68">
                  <c:v>2.00626889996224</c:v>
                </c:pt>
                <c:pt idx="69">
                  <c:v>1.975036645892349</c:v>
                </c:pt>
                <c:pt idx="70">
                  <c:v>1.94429059469103</c:v>
                </c:pt>
                <c:pt idx="71">
                  <c:v>1.9140231774768</c:v>
                </c:pt>
                <c:pt idx="72">
                  <c:v>1.884226943195473</c:v>
                </c:pt>
                <c:pt idx="73">
                  <c:v>1.854894556785894</c:v>
                </c:pt>
                <c:pt idx="74">
                  <c:v>1.826018797374239</c:v>
                </c:pt>
                <c:pt idx="75">
                  <c:v>1.797592556496427</c:v>
                </c:pt>
                <c:pt idx="76">
                  <c:v>1.769608836348197</c:v>
                </c:pt>
                <c:pt idx="77">
                  <c:v>1.742060748062429</c:v>
                </c:pt>
                <c:pt idx="78">
                  <c:v>1.714941510013285</c:v>
                </c:pt>
                <c:pt idx="79">
                  <c:v>1.688244446146749</c:v>
                </c:pt>
                <c:pt idx="80">
                  <c:v>1.661962984337153</c:v>
                </c:pt>
                <c:pt idx="81">
                  <c:v>1.636090654769292</c:v>
                </c:pt>
                <c:pt idx="82">
                  <c:v>1.610621088345723</c:v>
                </c:pt>
                <c:pt idx="83">
                  <c:v>1.585548015118857</c:v>
                </c:pt>
                <c:pt idx="84">
                  <c:v>1.56086526274746</c:v>
                </c:pt>
                <c:pt idx="85">
                  <c:v>1.536566754977184</c:v>
                </c:pt>
                <c:pt idx="86">
                  <c:v>1.51264651014475</c:v>
                </c:pt>
                <c:pt idx="87">
                  <c:v>1.489098639705416</c:v>
                </c:pt>
                <c:pt idx="88">
                  <c:v>1.465917346783374</c:v>
                </c:pt>
                <c:pt idx="89">
                  <c:v>1.443096924744703</c:v>
                </c:pt>
                <c:pt idx="90">
                  <c:v>1.420631755792549</c:v>
                </c:pt>
                <c:pt idx="91">
                  <c:v>1.398516309584165</c:v>
                </c:pt>
                <c:pt idx="92">
                  <c:v>1.376745141869488</c:v>
                </c:pt>
                <c:pt idx="93">
                  <c:v>1.355312893150901</c:v>
                </c:pt>
                <c:pt idx="94">
                  <c:v>1.334214287363868</c:v>
                </c:pt>
                <c:pt idx="95">
                  <c:v>1.3134441305781</c:v>
                </c:pt>
                <c:pt idx="96">
                  <c:v>1.292997309718945</c:v>
                </c:pt>
                <c:pt idx="97">
                  <c:v>1.272868791308683</c:v>
                </c:pt>
                <c:pt idx="98">
                  <c:v>1.253053620227411</c:v>
                </c:pt>
                <c:pt idx="99">
                  <c:v>1.233546918493224</c:v>
                </c:pt>
                <c:pt idx="100">
                  <c:v>1.214343884061381</c:v>
                </c:pt>
                <c:pt idx="101">
                  <c:v>1.195439789642164</c:v>
                </c:pt>
                <c:pt idx="102">
                  <c:v>1.176829981537148</c:v>
                </c:pt>
                <c:pt idx="103">
                  <c:v>1.15850987849357</c:v>
                </c:pt>
                <c:pt idx="104">
                  <c:v>1.140474970576556</c:v>
                </c:pt>
                <c:pt idx="105">
                  <c:v>1.122720818058881</c:v>
                </c:pt>
                <c:pt idx="106">
                  <c:v>1.105243050328029</c:v>
                </c:pt>
                <c:pt idx="107">
                  <c:v>1.088037364810263</c:v>
                </c:pt>
                <c:pt idx="108">
                  <c:v>1.071099525911435</c:v>
                </c:pt>
                <c:pt idx="109">
                  <c:v>1.054425363974302</c:v>
                </c:pt>
                <c:pt idx="110">
                  <c:v>1.038010774252055</c:v>
                </c:pt>
                <c:pt idx="111">
                  <c:v>1.021851715897847</c:v>
                </c:pt>
                <c:pt idx="112">
                  <c:v>1.00594421097003</c:v>
                </c:pt>
                <c:pt idx="113">
                  <c:v>0.990284343452898</c:v>
                </c:pt>
                <c:pt idx="114">
                  <c:v>0.974868258292659</c:v>
                </c:pt>
                <c:pt idx="115">
                  <c:v>0.959692160448426</c:v>
                </c:pt>
                <c:pt idx="116">
                  <c:v>0.944752313957973</c:v>
                </c:pt>
                <c:pt idx="117">
                  <c:v>0.930045041018035</c:v>
                </c:pt>
                <c:pt idx="118">
                  <c:v>0.915566721078937</c:v>
                </c:pt>
                <c:pt idx="119">
                  <c:v>0.901313789953297</c:v>
                </c:pt>
                <c:pt idx="120">
                  <c:v>0.887282738938627</c:v>
                </c:pt>
                <c:pt idx="121">
                  <c:v>0.873470113953571</c:v>
                </c:pt>
                <c:pt idx="122">
                  <c:v>0.859872514687606</c:v>
                </c:pt>
                <c:pt idx="123">
                  <c:v>0.846486593763973</c:v>
                </c:pt>
                <c:pt idx="124">
                  <c:v>0.833309055915636</c:v>
                </c:pt>
                <c:pt idx="125">
                  <c:v>0.820336657174078</c:v>
                </c:pt>
                <c:pt idx="126">
                  <c:v>0.807566204070714</c:v>
                </c:pt>
                <c:pt idx="127">
                  <c:v>0.794994552850746</c:v>
                </c:pt>
                <c:pt idx="128">
                  <c:v>0.782618608699252</c:v>
                </c:pt>
                <c:pt idx="129">
                  <c:v>0.770435324979318</c:v>
                </c:pt>
                <c:pt idx="130">
                  <c:v>0.758441702482042</c:v>
                </c:pt>
                <c:pt idx="131">
                  <c:v>0.7466347886882</c:v>
                </c:pt>
                <c:pt idx="132">
                  <c:v>0.735011677041417</c:v>
                </c:pt>
                <c:pt idx="133">
                  <c:v>0.723569506232646</c:v>
                </c:pt>
                <c:pt idx="134">
                  <c:v>0.712305459495786</c:v>
                </c:pt>
                <c:pt idx="135">
                  <c:v>0.701216763914271</c:v>
                </c:pt>
                <c:pt idx="136">
                  <c:v>0.690300689738447</c:v>
                </c:pt>
                <c:pt idx="137">
                  <c:v>0.679554549713579</c:v>
                </c:pt>
                <c:pt idx="138">
                  <c:v>0.668975698418319</c:v>
                </c:pt>
                <c:pt idx="139">
                  <c:v>0.658561531613472</c:v>
                </c:pt>
                <c:pt idx="140">
                  <c:v>0.648309485600899</c:v>
                </c:pt>
                <c:pt idx="141">
                  <c:v>0.638217036592399</c:v>
                </c:pt>
                <c:pt idx="142">
                  <c:v>0.628281700088424</c:v>
                </c:pt>
                <c:pt idx="143">
                  <c:v>0.61850103026645</c:v>
                </c:pt>
                <c:pt idx="144">
                  <c:v>0.608872619378889</c:v>
                </c:pt>
                <c:pt idx="145">
                  <c:v>0.599394097160358</c:v>
                </c:pt>
                <c:pt idx="146">
                  <c:v>0.59006313024418</c:v>
                </c:pt>
                <c:pt idx="147">
                  <c:v>0.580877421587973</c:v>
                </c:pt>
                <c:pt idx="148">
                  <c:v>0.571834709908178</c:v>
                </c:pt>
                <c:pt idx="149">
                  <c:v>0.562932769123385</c:v>
                </c:pt>
                <c:pt idx="150">
                  <c:v>0.554169407806336</c:v>
                </c:pt>
                <c:pt idx="151">
                  <c:v>0.545542468644445</c:v>
                </c:pt>
                <c:pt idx="152">
                  <c:v>0.537049827908729</c:v>
                </c:pt>
                <c:pt idx="153">
                  <c:v>0.528689394931</c:v>
                </c:pt>
                <c:pt idx="154">
                  <c:v>0.520459111589195</c:v>
                </c:pt>
                <c:pt idx="155">
                  <c:v>0.512356951800719</c:v>
                </c:pt>
                <c:pt idx="156">
                  <c:v>0.50438092102368</c:v>
                </c:pt>
                <c:pt idx="157">
                  <c:v>0.496529055765881</c:v>
                </c:pt>
                <c:pt idx="158">
                  <c:v>0.488799423101459</c:v>
                </c:pt>
                <c:pt idx="159">
                  <c:v>0.481190120195049</c:v>
                </c:pt>
                <c:pt idx="160">
                  <c:v>0.47369927383336</c:v>
                </c:pt>
                <c:pt idx="161">
                  <c:v>0.466325039964029</c:v>
                </c:pt>
                <c:pt idx="162">
                  <c:v>0.459065603241672</c:v>
                </c:pt>
                <c:pt idx="163">
                  <c:v>0.451919176580989</c:v>
                </c:pt>
                <c:pt idx="164">
                  <c:v>0.444884000716826</c:v>
                </c:pt>
                <c:pt idx="165">
                  <c:v>0.437958343771101</c:v>
                </c:pt>
                <c:pt idx="166">
                  <c:v>0.431140500826446</c:v>
                </c:pt>
                <c:pt idx="167">
                  <c:v>0.424428793506512</c:v>
                </c:pt>
                <c:pt idx="168">
                  <c:v>0.417821569562792</c:v>
                </c:pt>
                <c:pt idx="169">
                  <c:v>0.411317202467877</c:v>
                </c:pt>
                <c:pt idx="170">
                  <c:v>0.404914091015053</c:v>
                </c:pt>
                <c:pt idx="171">
                  <c:v>0.398610658924121</c:v>
                </c:pt>
                <c:pt idx="172">
                  <c:v>0.39240535445336</c:v>
                </c:pt>
                <c:pt idx="173">
                  <c:v>0.386296650017527</c:v>
                </c:pt>
                <c:pt idx="174">
                  <c:v>0.380283041811806</c:v>
                </c:pt>
                <c:pt idx="175">
                  <c:v>0.37436304944161</c:v>
                </c:pt>
                <c:pt idx="176">
                  <c:v>0.368535215558147</c:v>
                </c:pt>
                <c:pt idx="177">
                  <c:v>0.362798105499654</c:v>
                </c:pt>
                <c:pt idx="178">
                  <c:v>0.357150306938229</c:v>
                </c:pt>
                <c:pt idx="179">
                  <c:v>0.351590429532142</c:v>
                </c:pt>
                <c:pt idx="180">
                  <c:v>0.346117104583579</c:v>
                </c:pt>
                <c:pt idx="181">
                  <c:v>0.340728984701696</c:v>
                </c:pt>
                <c:pt idx="182">
                  <c:v>0.335424743470932</c:v>
                </c:pt>
                <c:pt idx="183">
                  <c:v>0.330203075124476</c:v>
                </c:pt>
                <c:pt idx="184">
                  <c:v>0.325062694222823</c:v>
                </c:pt>
                <c:pt idx="185">
                  <c:v>0.320002335337331</c:v>
                </c:pt>
                <c:pt idx="186">
                  <c:v>0.315020752738706</c:v>
                </c:pt>
                <c:pt idx="187">
                  <c:v>0.310116720090337</c:v>
                </c:pt>
                <c:pt idx="188">
                  <c:v>0.305289030146399</c:v>
                </c:pt>
                <c:pt idx="189">
                  <c:v>0.300536494454667</c:v>
                </c:pt>
                <c:pt idx="190">
                  <c:v>0.295857943063944</c:v>
                </c:pt>
                <c:pt idx="191">
                  <c:v>0.291252224236052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0484384"/>
        <c:axId val="-1900482608"/>
      </c:lineChart>
      <c:lineChart>
        <c:grouping val="standard"/>
        <c:varyColors val="0"/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'Relation FV terrain 0'!$A$2:$A$305</c:f>
              <c:numCache>
                <c:formatCode>0.000000</c:formatCode>
                <c:ptCount val="304"/>
                <c:pt idx="0" formatCode="General">
                  <c:v>0.0</c:v>
                </c:pt>
                <c:pt idx="1">
                  <c:v>0.0213333333333333</c:v>
                </c:pt>
                <c:pt idx="2">
                  <c:v>0.0426666666666667</c:v>
                </c:pt>
                <c:pt idx="3">
                  <c:v>0.064</c:v>
                </c:pt>
                <c:pt idx="4">
                  <c:v>0.0853333333333333</c:v>
                </c:pt>
                <c:pt idx="5">
                  <c:v>0.106666666666667</c:v>
                </c:pt>
                <c:pt idx="6">
                  <c:v>0.128</c:v>
                </c:pt>
                <c:pt idx="7">
                  <c:v>0.149333333333333</c:v>
                </c:pt>
                <c:pt idx="8">
                  <c:v>0.170666666666667</c:v>
                </c:pt>
                <c:pt idx="9">
                  <c:v>0.192</c:v>
                </c:pt>
                <c:pt idx="10">
                  <c:v>0.213333333333333</c:v>
                </c:pt>
                <c:pt idx="11">
                  <c:v>0.234666666666667</c:v>
                </c:pt>
                <c:pt idx="12">
                  <c:v>0.256</c:v>
                </c:pt>
                <c:pt idx="13">
                  <c:v>0.277333333333333</c:v>
                </c:pt>
                <c:pt idx="14">
                  <c:v>0.298666666666667</c:v>
                </c:pt>
                <c:pt idx="15">
                  <c:v>0.32</c:v>
                </c:pt>
                <c:pt idx="16">
                  <c:v>0.341333333333333</c:v>
                </c:pt>
                <c:pt idx="17">
                  <c:v>0.362666666666667</c:v>
                </c:pt>
                <c:pt idx="18">
                  <c:v>0.384</c:v>
                </c:pt>
                <c:pt idx="19">
                  <c:v>0.405333333333333</c:v>
                </c:pt>
                <c:pt idx="20">
                  <c:v>0.426666666666667</c:v>
                </c:pt>
                <c:pt idx="21">
                  <c:v>0.448</c:v>
                </c:pt>
                <c:pt idx="22">
                  <c:v>0.469333333333333</c:v>
                </c:pt>
                <c:pt idx="23">
                  <c:v>0.490666666666666</c:v>
                </c:pt>
                <c:pt idx="24">
                  <c:v>0.512</c:v>
                </c:pt>
                <c:pt idx="25">
                  <c:v>0.533333333333333</c:v>
                </c:pt>
                <c:pt idx="26">
                  <c:v>0.554666666666667</c:v>
                </c:pt>
                <c:pt idx="27">
                  <c:v>0.576</c:v>
                </c:pt>
                <c:pt idx="28">
                  <c:v>0.597333333333333</c:v>
                </c:pt>
                <c:pt idx="29">
                  <c:v>0.618666666666666</c:v>
                </c:pt>
                <c:pt idx="30">
                  <c:v>0.64</c:v>
                </c:pt>
                <c:pt idx="31">
                  <c:v>0.661333333333333</c:v>
                </c:pt>
                <c:pt idx="32">
                  <c:v>0.682666666666666</c:v>
                </c:pt>
                <c:pt idx="33">
                  <c:v>0.704</c:v>
                </c:pt>
                <c:pt idx="34">
                  <c:v>0.725333333333333</c:v>
                </c:pt>
                <c:pt idx="35">
                  <c:v>0.746666666666666</c:v>
                </c:pt>
                <c:pt idx="36">
                  <c:v>0.768</c:v>
                </c:pt>
                <c:pt idx="37">
                  <c:v>0.789333333333333</c:v>
                </c:pt>
                <c:pt idx="38">
                  <c:v>0.810666666666666</c:v>
                </c:pt>
                <c:pt idx="39">
                  <c:v>0.832</c:v>
                </c:pt>
                <c:pt idx="40">
                  <c:v>0.853333333333333</c:v>
                </c:pt>
                <c:pt idx="41">
                  <c:v>0.874666666666666</c:v>
                </c:pt>
                <c:pt idx="42">
                  <c:v>0.896</c:v>
                </c:pt>
                <c:pt idx="43">
                  <c:v>0.917333333333333</c:v>
                </c:pt>
                <c:pt idx="44">
                  <c:v>0.938666666666666</c:v>
                </c:pt>
                <c:pt idx="45">
                  <c:v>0.959999999999999</c:v>
                </c:pt>
                <c:pt idx="46">
                  <c:v>0.981333333333333</c:v>
                </c:pt>
                <c:pt idx="47">
                  <c:v>1.002666666666666</c:v>
                </c:pt>
                <c:pt idx="48">
                  <c:v>1.024</c:v>
                </c:pt>
                <c:pt idx="49">
                  <c:v>1.045333333333333</c:v>
                </c:pt>
                <c:pt idx="50">
                  <c:v>1.066666666666666</c:v>
                </c:pt>
                <c:pt idx="51">
                  <c:v>1.088</c:v>
                </c:pt>
                <c:pt idx="52">
                  <c:v>1.109333333333333</c:v>
                </c:pt>
                <c:pt idx="53">
                  <c:v>1.130666666666667</c:v>
                </c:pt>
                <c:pt idx="54">
                  <c:v>1.152</c:v>
                </c:pt>
                <c:pt idx="55">
                  <c:v>1.173333333333334</c:v>
                </c:pt>
                <c:pt idx="56">
                  <c:v>1.194666666666667</c:v>
                </c:pt>
                <c:pt idx="57">
                  <c:v>1.216</c:v>
                </c:pt>
                <c:pt idx="58">
                  <c:v>1.237333333333334</c:v>
                </c:pt>
                <c:pt idx="59">
                  <c:v>1.258666666666667</c:v>
                </c:pt>
                <c:pt idx="60">
                  <c:v>1.280000000000001</c:v>
                </c:pt>
                <c:pt idx="61">
                  <c:v>1.301333333333334</c:v>
                </c:pt>
                <c:pt idx="62">
                  <c:v>1.322666666666667</c:v>
                </c:pt>
                <c:pt idx="63">
                  <c:v>1.344000000000001</c:v>
                </c:pt>
                <c:pt idx="64">
                  <c:v>1.365333333333334</c:v>
                </c:pt>
                <c:pt idx="65">
                  <c:v>1.386666666666668</c:v>
                </c:pt>
                <c:pt idx="66">
                  <c:v>1.408000000000001</c:v>
                </c:pt>
                <c:pt idx="67">
                  <c:v>1.429333333333335</c:v>
                </c:pt>
                <c:pt idx="68">
                  <c:v>1.450666666666668</c:v>
                </c:pt>
                <c:pt idx="69">
                  <c:v>1.472000000000002</c:v>
                </c:pt>
                <c:pt idx="70">
                  <c:v>1.493333333333335</c:v>
                </c:pt>
                <c:pt idx="71">
                  <c:v>1.514666666666668</c:v>
                </c:pt>
                <c:pt idx="72">
                  <c:v>1.536000000000002</c:v>
                </c:pt>
                <c:pt idx="73">
                  <c:v>1.557333333333335</c:v>
                </c:pt>
                <c:pt idx="74">
                  <c:v>1.578666666666669</c:v>
                </c:pt>
                <c:pt idx="75">
                  <c:v>1.600000000000002</c:v>
                </c:pt>
                <c:pt idx="76">
                  <c:v>1.621333333333335</c:v>
                </c:pt>
                <c:pt idx="77">
                  <c:v>1.642666666666669</c:v>
                </c:pt>
                <c:pt idx="78">
                  <c:v>1.664000000000002</c:v>
                </c:pt>
                <c:pt idx="79">
                  <c:v>1.685333333333336</c:v>
                </c:pt>
                <c:pt idx="80">
                  <c:v>1.70666666666667</c:v>
                </c:pt>
                <c:pt idx="81">
                  <c:v>1.728000000000003</c:v>
                </c:pt>
                <c:pt idx="82">
                  <c:v>1.749333333333336</c:v>
                </c:pt>
                <c:pt idx="83">
                  <c:v>1.770666666666669</c:v>
                </c:pt>
                <c:pt idx="84">
                  <c:v>1.792000000000003</c:v>
                </c:pt>
                <c:pt idx="85">
                  <c:v>1.813333333333336</c:v>
                </c:pt>
                <c:pt idx="86">
                  <c:v>1.83466666666667</c:v>
                </c:pt>
                <c:pt idx="87">
                  <c:v>1.856000000000003</c:v>
                </c:pt>
                <c:pt idx="88">
                  <c:v>1.877333333333337</c:v>
                </c:pt>
                <c:pt idx="89">
                  <c:v>1.89866666666667</c:v>
                </c:pt>
                <c:pt idx="90">
                  <c:v>1.920000000000003</c:v>
                </c:pt>
                <c:pt idx="91">
                  <c:v>1.941333333333337</c:v>
                </c:pt>
                <c:pt idx="92">
                  <c:v>1.96266666666667</c:v>
                </c:pt>
                <c:pt idx="93">
                  <c:v>1.984000000000004</c:v>
                </c:pt>
                <c:pt idx="94">
                  <c:v>2.005333333333337</c:v>
                </c:pt>
                <c:pt idx="95">
                  <c:v>2.02666666666667</c:v>
                </c:pt>
                <c:pt idx="96">
                  <c:v>2.048000000000004</c:v>
                </c:pt>
                <c:pt idx="97">
                  <c:v>2.069333333333337</c:v>
                </c:pt>
                <c:pt idx="98">
                  <c:v>2.09066666666667</c:v>
                </c:pt>
                <c:pt idx="99">
                  <c:v>2.112000000000003</c:v>
                </c:pt>
                <c:pt idx="100">
                  <c:v>2.133333333333336</c:v>
                </c:pt>
                <c:pt idx="101">
                  <c:v>2.15466666666667</c:v>
                </c:pt>
                <c:pt idx="102">
                  <c:v>2.176000000000003</c:v>
                </c:pt>
                <c:pt idx="103">
                  <c:v>2.197333333333336</c:v>
                </c:pt>
                <c:pt idx="104">
                  <c:v>2.218666666666669</c:v>
                </c:pt>
                <c:pt idx="105">
                  <c:v>2.240000000000002</c:v>
                </c:pt>
                <c:pt idx="106">
                  <c:v>2.261333333333336</c:v>
                </c:pt>
                <c:pt idx="107">
                  <c:v>2.282666666666669</c:v>
                </c:pt>
                <c:pt idx="108">
                  <c:v>2.304000000000002</c:v>
                </c:pt>
                <c:pt idx="109">
                  <c:v>2.325333333333335</c:v>
                </c:pt>
                <c:pt idx="110">
                  <c:v>2.346666666666668</c:v>
                </c:pt>
                <c:pt idx="111">
                  <c:v>2.368000000000002</c:v>
                </c:pt>
                <c:pt idx="112">
                  <c:v>2.389333333333335</c:v>
                </c:pt>
                <c:pt idx="113">
                  <c:v>2.410666666666668</c:v>
                </c:pt>
                <c:pt idx="114">
                  <c:v>2.432000000000001</c:v>
                </c:pt>
                <c:pt idx="115">
                  <c:v>2.453333333333334</c:v>
                </c:pt>
                <c:pt idx="116">
                  <c:v>2.474666666666668</c:v>
                </c:pt>
                <c:pt idx="117">
                  <c:v>2.496000000000001</c:v>
                </c:pt>
                <c:pt idx="118">
                  <c:v>2.517333333333334</c:v>
                </c:pt>
                <c:pt idx="119">
                  <c:v>2.538666666666667</c:v>
                </c:pt>
                <c:pt idx="120">
                  <c:v>2.56</c:v>
                </c:pt>
                <c:pt idx="121">
                  <c:v>2.581333333333334</c:v>
                </c:pt>
                <c:pt idx="122">
                  <c:v>2.602666666666667</c:v>
                </c:pt>
                <c:pt idx="123">
                  <c:v>2.624</c:v>
                </c:pt>
                <c:pt idx="124">
                  <c:v>2.645333333333333</c:v>
                </c:pt>
                <c:pt idx="125">
                  <c:v>2.666666666666666</c:v>
                </c:pt>
                <c:pt idx="126">
                  <c:v>2.688</c:v>
                </c:pt>
                <c:pt idx="127">
                  <c:v>2.709333333333333</c:v>
                </c:pt>
                <c:pt idx="128">
                  <c:v>2.730666666666666</c:v>
                </c:pt>
                <c:pt idx="129">
                  <c:v>2.751999999999999</c:v>
                </c:pt>
                <c:pt idx="130">
                  <c:v>2.773333333333332</c:v>
                </c:pt>
                <c:pt idx="131">
                  <c:v>2.794666666666666</c:v>
                </c:pt>
                <c:pt idx="132">
                  <c:v>2.815999999999999</c:v>
                </c:pt>
                <c:pt idx="133">
                  <c:v>2.837333333333332</c:v>
                </c:pt>
                <c:pt idx="134">
                  <c:v>2.858666666666665</c:v>
                </c:pt>
                <c:pt idx="135">
                  <c:v>2.879999999999999</c:v>
                </c:pt>
                <c:pt idx="136">
                  <c:v>2.901333333333332</c:v>
                </c:pt>
                <c:pt idx="137">
                  <c:v>2.922666666666665</c:v>
                </c:pt>
                <c:pt idx="138">
                  <c:v>2.943999999999998</c:v>
                </c:pt>
                <c:pt idx="139">
                  <c:v>2.965333333333331</c:v>
                </c:pt>
                <c:pt idx="140">
                  <c:v>2.986666666666665</c:v>
                </c:pt>
                <c:pt idx="141">
                  <c:v>3.007999999999998</c:v>
                </c:pt>
                <c:pt idx="142">
                  <c:v>3.029333333333331</c:v>
                </c:pt>
                <c:pt idx="143">
                  <c:v>3.050666666666664</c:v>
                </c:pt>
                <c:pt idx="144">
                  <c:v>3.071999999999997</c:v>
                </c:pt>
                <c:pt idx="145">
                  <c:v>3.093333333333331</c:v>
                </c:pt>
                <c:pt idx="146">
                  <c:v>3.114666666666664</c:v>
                </c:pt>
                <c:pt idx="147">
                  <c:v>3.135999999999997</c:v>
                </c:pt>
                <c:pt idx="148">
                  <c:v>3.15733333333333</c:v>
                </c:pt>
                <c:pt idx="149">
                  <c:v>3.178666666666663</c:v>
                </c:pt>
                <c:pt idx="150">
                  <c:v>3.199999999999997</c:v>
                </c:pt>
                <c:pt idx="151">
                  <c:v>3.22133333333333</c:v>
                </c:pt>
                <c:pt idx="152">
                  <c:v>3.242666666666663</c:v>
                </c:pt>
                <c:pt idx="153">
                  <c:v>3.263999999999996</c:v>
                </c:pt>
                <c:pt idx="154">
                  <c:v>3.285333333333329</c:v>
                </c:pt>
                <c:pt idx="155">
                  <c:v>3.306666666666663</c:v>
                </c:pt>
                <c:pt idx="156">
                  <c:v>3.327999999999996</c:v>
                </c:pt>
                <c:pt idx="157">
                  <c:v>3.349333333333329</c:v>
                </c:pt>
                <c:pt idx="158">
                  <c:v>3.370666666666662</c:v>
                </c:pt>
                <c:pt idx="159">
                  <c:v>3.391999999999995</c:v>
                </c:pt>
                <c:pt idx="160">
                  <c:v>3.413333333333329</c:v>
                </c:pt>
                <c:pt idx="161">
                  <c:v>3.434666666666662</c:v>
                </c:pt>
                <c:pt idx="162">
                  <c:v>3.455999999999995</c:v>
                </c:pt>
                <c:pt idx="163">
                  <c:v>3.477333333333328</c:v>
                </c:pt>
                <c:pt idx="164">
                  <c:v>3.498666666666661</c:v>
                </c:pt>
                <c:pt idx="165">
                  <c:v>3.519999999999995</c:v>
                </c:pt>
                <c:pt idx="166">
                  <c:v>3.541333333333328</c:v>
                </c:pt>
                <c:pt idx="167">
                  <c:v>3.562666666666661</c:v>
                </c:pt>
                <c:pt idx="168">
                  <c:v>3.583999999999994</c:v>
                </c:pt>
                <c:pt idx="169">
                  <c:v>3.605333333333327</c:v>
                </c:pt>
                <c:pt idx="170">
                  <c:v>3.626666666666661</c:v>
                </c:pt>
                <c:pt idx="171">
                  <c:v>3.647999999999994</c:v>
                </c:pt>
                <c:pt idx="172">
                  <c:v>3.669333333333327</c:v>
                </c:pt>
                <c:pt idx="173">
                  <c:v>3.69066666666666</c:v>
                </c:pt>
                <c:pt idx="174">
                  <c:v>3.711999999999993</c:v>
                </c:pt>
                <c:pt idx="175">
                  <c:v>3.733333333333327</c:v>
                </c:pt>
                <c:pt idx="176">
                  <c:v>3.75466666666666</c:v>
                </c:pt>
                <c:pt idx="177">
                  <c:v>3.775999999999993</c:v>
                </c:pt>
                <c:pt idx="178">
                  <c:v>3.797333333333326</c:v>
                </c:pt>
                <c:pt idx="179">
                  <c:v>3.818666666666659</c:v>
                </c:pt>
                <c:pt idx="180">
                  <c:v>3.839999999999993</c:v>
                </c:pt>
                <c:pt idx="181">
                  <c:v>3.861333333333326</c:v>
                </c:pt>
                <c:pt idx="182">
                  <c:v>3.882666666666659</c:v>
                </c:pt>
                <c:pt idx="183">
                  <c:v>3.903999999999992</c:v>
                </c:pt>
                <c:pt idx="184">
                  <c:v>3.925333333333326</c:v>
                </c:pt>
                <c:pt idx="185">
                  <c:v>3.946666666666659</c:v>
                </c:pt>
                <c:pt idx="186">
                  <c:v>3.967999999999992</c:v>
                </c:pt>
                <c:pt idx="187">
                  <c:v>3.989333333333325</c:v>
                </c:pt>
                <c:pt idx="188">
                  <c:v>4.010666666666658</c:v>
                </c:pt>
                <c:pt idx="189">
                  <c:v>4.031999999999992</c:v>
                </c:pt>
                <c:pt idx="190">
                  <c:v>4.053333333333325</c:v>
                </c:pt>
                <c:pt idx="191">
                  <c:v>4.074666666666659</c:v>
                </c:pt>
                <c:pt idx="192">
                  <c:v>4.095999999999993</c:v>
                </c:pt>
              </c:numCache>
            </c:numRef>
          </c:cat>
          <c:val>
            <c:numRef>
              <c:f>'Relation FV terrain 0'!$S$3:$S$305</c:f>
              <c:numCache>
                <c:formatCode>0.000</c:formatCode>
                <c:ptCount val="303"/>
                <c:pt idx="0">
                  <c:v>6.770833333333333</c:v>
                </c:pt>
                <c:pt idx="1">
                  <c:v>7.291666666666666</c:v>
                </c:pt>
                <c:pt idx="2">
                  <c:v>7.421874999999999</c:v>
                </c:pt>
                <c:pt idx="3">
                  <c:v>7.682291666666667</c:v>
                </c:pt>
                <c:pt idx="4">
                  <c:v>7.682291666666667</c:v>
                </c:pt>
                <c:pt idx="5">
                  <c:v>7.421874999999996</c:v>
                </c:pt>
                <c:pt idx="6">
                  <c:v>6.640624999999989</c:v>
                </c:pt>
                <c:pt idx="7">
                  <c:v>5.598958333333342</c:v>
                </c:pt>
                <c:pt idx="8">
                  <c:v>4.036458333333327</c:v>
                </c:pt>
                <c:pt idx="9">
                  <c:v>2.083333333333335</c:v>
                </c:pt>
                <c:pt idx="10">
                  <c:v>0.0</c:v>
                </c:pt>
                <c:pt idx="11">
                  <c:v>-1.692708333333337</c:v>
                </c:pt>
                <c:pt idx="12">
                  <c:v>-2.213541666666661</c:v>
                </c:pt>
                <c:pt idx="13">
                  <c:v>-1.30208333333334</c:v>
                </c:pt>
                <c:pt idx="14">
                  <c:v>0.781250000000008</c:v>
                </c:pt>
                <c:pt idx="15">
                  <c:v>3.645833333333334</c:v>
                </c:pt>
                <c:pt idx="16">
                  <c:v>6.51041666666667</c:v>
                </c:pt>
                <c:pt idx="17">
                  <c:v>8.854166666666673</c:v>
                </c:pt>
                <c:pt idx="18">
                  <c:v>10.02604166666667</c:v>
                </c:pt>
                <c:pt idx="19">
                  <c:v>10.15625000000001</c:v>
                </c:pt>
                <c:pt idx="20">
                  <c:v>8.984375000000018</c:v>
                </c:pt>
                <c:pt idx="21">
                  <c:v>7.421875000000001</c:v>
                </c:pt>
                <c:pt idx="22">
                  <c:v>5.468750000000006</c:v>
                </c:pt>
                <c:pt idx="23">
                  <c:v>4.166666666666665</c:v>
                </c:pt>
                <c:pt idx="24">
                  <c:v>3.124999999999971</c:v>
                </c:pt>
                <c:pt idx="25">
                  <c:v>2.864583333333346</c:v>
                </c:pt>
                <c:pt idx="26">
                  <c:v>3.385416666666678</c:v>
                </c:pt>
                <c:pt idx="27">
                  <c:v>4.296874999999988</c:v>
                </c:pt>
                <c:pt idx="28">
                  <c:v>5.338541666666673</c:v>
                </c:pt>
                <c:pt idx="29">
                  <c:v>6.380208333333357</c:v>
                </c:pt>
                <c:pt idx="30">
                  <c:v>6.770833333333315</c:v>
                </c:pt>
                <c:pt idx="31">
                  <c:v>6.510416666666691</c:v>
                </c:pt>
                <c:pt idx="32">
                  <c:v>5.598958333333318</c:v>
                </c:pt>
                <c:pt idx="33">
                  <c:v>4.427083333333342</c:v>
                </c:pt>
                <c:pt idx="34">
                  <c:v>3.255208333333345</c:v>
                </c:pt>
                <c:pt idx="35">
                  <c:v>2.343750000000015</c:v>
                </c:pt>
                <c:pt idx="36">
                  <c:v>1.692708333333329</c:v>
                </c:pt>
                <c:pt idx="37">
                  <c:v>1.692708333333329</c:v>
                </c:pt>
                <c:pt idx="38">
                  <c:v>1.953125000000016</c:v>
                </c:pt>
                <c:pt idx="39">
                  <c:v>2.473958333333327</c:v>
                </c:pt>
                <c:pt idx="40">
                  <c:v>2.99479166666668</c:v>
                </c:pt>
                <c:pt idx="41">
                  <c:v>3.385416666666658</c:v>
                </c:pt>
                <c:pt idx="42">
                  <c:v>3.645833333333323</c:v>
                </c:pt>
                <c:pt idx="43">
                  <c:v>3.645833333333323</c:v>
                </c:pt>
                <c:pt idx="44">
                  <c:v>3.385416666666699</c:v>
                </c:pt>
                <c:pt idx="45">
                  <c:v>3.255208333333345</c:v>
                </c:pt>
                <c:pt idx="46">
                  <c:v>2.99479166666668</c:v>
                </c:pt>
                <c:pt idx="47">
                  <c:v>2.994791666666664</c:v>
                </c:pt>
                <c:pt idx="48">
                  <c:v>3.255208333333287</c:v>
                </c:pt>
                <c:pt idx="49">
                  <c:v>3.255208333333329</c:v>
                </c:pt>
                <c:pt idx="50">
                  <c:v>2.994791666666622</c:v>
                </c:pt>
                <c:pt idx="51">
                  <c:v>2.343749999999981</c:v>
                </c:pt>
                <c:pt idx="52">
                  <c:v>1.562500000000029</c:v>
                </c:pt>
                <c:pt idx="53">
                  <c:v>0.390624999999976</c:v>
                </c:pt>
                <c:pt idx="54">
                  <c:v>-0.390624999999976</c:v>
                </c:pt>
                <c:pt idx="55">
                  <c:v>-0.781249999999994</c:v>
                </c:pt>
                <c:pt idx="56">
                  <c:v>-0.520833333333329</c:v>
                </c:pt>
                <c:pt idx="57">
                  <c:v>0.520833333333329</c:v>
                </c:pt>
                <c:pt idx="58">
                  <c:v>1.822916666666652</c:v>
                </c:pt>
                <c:pt idx="59">
                  <c:v>2.994791666666664</c:v>
                </c:pt>
                <c:pt idx="60">
                  <c:v>4.036458333333322</c:v>
                </c:pt>
                <c:pt idx="61">
                  <c:v>4.166666666666634</c:v>
                </c:pt>
                <c:pt idx="62">
                  <c:v>3.776041666666658</c:v>
                </c:pt>
                <c:pt idx="63">
                  <c:v>2.864583333333269</c:v>
                </c:pt>
                <c:pt idx="64">
                  <c:v>2.083333333333358</c:v>
                </c:pt>
                <c:pt idx="65">
                  <c:v>1.17187499999997</c:v>
                </c:pt>
                <c:pt idx="66">
                  <c:v>0.651041666666682</c:v>
                </c:pt>
                <c:pt idx="67">
                  <c:v>0.260416666666665</c:v>
                </c:pt>
                <c:pt idx="68">
                  <c:v>0.390625000000018</c:v>
                </c:pt>
                <c:pt idx="69">
                  <c:v>0.911458333333305</c:v>
                </c:pt>
                <c:pt idx="70">
                  <c:v>1.953125000000005</c:v>
                </c:pt>
                <c:pt idx="71">
                  <c:v>2.864583333333352</c:v>
                </c:pt>
                <c:pt idx="72">
                  <c:v>3.385416666666598</c:v>
                </c:pt>
                <c:pt idx="73">
                  <c:v>3.255208333333329</c:v>
                </c:pt>
                <c:pt idx="74">
                  <c:v>2.21354166666667</c:v>
                </c:pt>
                <c:pt idx="75">
                  <c:v>0.911458333333347</c:v>
                </c:pt>
                <c:pt idx="76">
                  <c:v>-0.130208333333353</c:v>
                </c:pt>
                <c:pt idx="77">
                  <c:v>-0.781249999999994</c:v>
                </c:pt>
                <c:pt idx="78">
                  <c:v>-0.651041666666641</c:v>
                </c:pt>
                <c:pt idx="79">
                  <c:v>0.260416666666623</c:v>
                </c:pt>
                <c:pt idx="80">
                  <c:v>1.562500000000029</c:v>
                </c:pt>
                <c:pt idx="81">
                  <c:v>2.864583333333311</c:v>
                </c:pt>
                <c:pt idx="82">
                  <c:v>3.255208333333329</c:v>
                </c:pt>
                <c:pt idx="83">
                  <c:v>2.994791666666622</c:v>
                </c:pt>
                <c:pt idx="84">
                  <c:v>1.953125000000005</c:v>
                </c:pt>
                <c:pt idx="85">
                  <c:v>1.041666666666659</c:v>
                </c:pt>
                <c:pt idx="86">
                  <c:v>0.390625000000018</c:v>
                </c:pt>
                <c:pt idx="87">
                  <c:v>0.130208333333311</c:v>
                </c:pt>
                <c:pt idx="88">
                  <c:v>0.390625000000018</c:v>
                </c:pt>
                <c:pt idx="89">
                  <c:v>0.781249999999994</c:v>
                </c:pt>
                <c:pt idx="90">
                  <c:v>1.562499999999988</c:v>
                </c:pt>
                <c:pt idx="91">
                  <c:v>2.604166666666646</c:v>
                </c:pt>
                <c:pt idx="92">
                  <c:v>3.255208333333329</c:v>
                </c:pt>
                <c:pt idx="93">
                  <c:v>3.645833333333305</c:v>
                </c:pt>
                <c:pt idx="94">
                  <c:v>3.645833333333342</c:v>
                </c:pt>
                <c:pt idx="95">
                  <c:v>3.385416666666717</c:v>
                </c:pt>
                <c:pt idx="96">
                  <c:v>3.255208333333362</c:v>
                </c:pt>
                <c:pt idx="97">
                  <c:v>3.255208333333321</c:v>
                </c:pt>
                <c:pt idx="98">
                  <c:v>2.994791666666695</c:v>
                </c:pt>
                <c:pt idx="99">
                  <c:v>2.604166666666673</c:v>
                </c:pt>
                <c:pt idx="100">
                  <c:v>2.083333333333338</c:v>
                </c:pt>
                <c:pt idx="101">
                  <c:v>1.432291666666691</c:v>
                </c:pt>
                <c:pt idx="102">
                  <c:v>0.781250000000044</c:v>
                </c:pt>
                <c:pt idx="103">
                  <c:v>-0.130208333333354</c:v>
                </c:pt>
                <c:pt idx="104">
                  <c:v>-0.781250000000002</c:v>
                </c:pt>
                <c:pt idx="105">
                  <c:v>-1.432291666666733</c:v>
                </c:pt>
                <c:pt idx="106">
                  <c:v>-1.953124999999984</c:v>
                </c:pt>
                <c:pt idx="107">
                  <c:v>-2.083333333333338</c:v>
                </c:pt>
                <c:pt idx="108">
                  <c:v>-2.083333333333338</c:v>
                </c:pt>
                <c:pt idx="109">
                  <c:v>-1.692708333333358</c:v>
                </c:pt>
                <c:pt idx="110">
                  <c:v>-1.041666666666669</c:v>
                </c:pt>
                <c:pt idx="111">
                  <c:v>-0.260416666666667</c:v>
                </c:pt>
                <c:pt idx="112">
                  <c:v>0.520833333333335</c:v>
                </c:pt>
                <c:pt idx="113">
                  <c:v>1.432291666666691</c:v>
                </c:pt>
                <c:pt idx="114">
                  <c:v>1.82291666666663</c:v>
                </c:pt>
                <c:pt idx="115">
                  <c:v>2.343750000000089</c:v>
                </c:pt>
                <c:pt idx="116">
                  <c:v>2.734374999999986</c:v>
                </c:pt>
                <c:pt idx="117">
                  <c:v>2.864583333333382</c:v>
                </c:pt>
                <c:pt idx="118">
                  <c:v>2.864583333333299</c:v>
                </c:pt>
                <c:pt idx="119">
                  <c:v>3.125000000000008</c:v>
                </c:pt>
                <c:pt idx="120">
                  <c:v>3.255208333333362</c:v>
                </c:pt>
                <c:pt idx="121">
                  <c:v>3.515625000000071</c:v>
                </c:pt>
                <c:pt idx="122">
                  <c:v>3.515624999999988</c:v>
                </c:pt>
                <c:pt idx="123">
                  <c:v>3.51562500000003</c:v>
                </c:pt>
                <c:pt idx="124">
                  <c:v>2.994791666666695</c:v>
                </c:pt>
                <c:pt idx="125">
                  <c:v>2.213541666666651</c:v>
                </c:pt>
                <c:pt idx="126">
                  <c:v>1.562500000000046</c:v>
                </c:pt>
                <c:pt idx="127">
                  <c:v>0.78124999999996</c:v>
                </c:pt>
                <c:pt idx="128">
                  <c:v>0.130208333333354</c:v>
                </c:pt>
                <c:pt idx="129">
                  <c:v>-0.260416666666667</c:v>
                </c:pt>
                <c:pt idx="130">
                  <c:v>-0.781250000000002</c:v>
                </c:pt>
                <c:pt idx="131">
                  <c:v>-0.911458333333356</c:v>
                </c:pt>
                <c:pt idx="132">
                  <c:v>-1.041666666666669</c:v>
                </c:pt>
                <c:pt idx="133">
                  <c:v>-0.78124999999996</c:v>
                </c:pt>
                <c:pt idx="134">
                  <c:v>-0.260416666666709</c:v>
                </c:pt>
                <c:pt idx="135">
                  <c:v>0.130208333333354</c:v>
                </c:pt>
                <c:pt idx="136">
                  <c:v>0.260416666666667</c:v>
                </c:pt>
                <c:pt idx="137">
                  <c:v>0.39062499999998</c:v>
                </c:pt>
                <c:pt idx="138">
                  <c:v>0.0</c:v>
                </c:pt>
                <c:pt idx="139">
                  <c:v>-0.130208333333354</c:v>
                </c:pt>
                <c:pt idx="140">
                  <c:v>-0.260416666666626</c:v>
                </c:pt>
                <c:pt idx="141">
                  <c:v>-0.130208333333313</c:v>
                </c:pt>
                <c:pt idx="142">
                  <c:v>-0.130208333333354</c:v>
                </c:pt>
                <c:pt idx="143">
                  <c:v>0.260416666666667</c:v>
                </c:pt>
                <c:pt idx="144">
                  <c:v>0.520833333333293</c:v>
                </c:pt>
                <c:pt idx="145">
                  <c:v>0.911458333333356</c:v>
                </c:pt>
                <c:pt idx="146">
                  <c:v>0.911458333333356</c:v>
                </c:pt>
                <c:pt idx="147">
                  <c:v>0.911458333333315</c:v>
                </c:pt>
                <c:pt idx="148">
                  <c:v>0.781250000000002</c:v>
                </c:pt>
                <c:pt idx="149">
                  <c:v>0.520833333333376</c:v>
                </c:pt>
                <c:pt idx="150">
                  <c:v>0.781250000000002</c:v>
                </c:pt>
                <c:pt idx="151">
                  <c:v>0.911458333333315</c:v>
                </c:pt>
                <c:pt idx="152">
                  <c:v>1.171875000000024</c:v>
                </c:pt>
                <c:pt idx="153">
                  <c:v>1.692708333333317</c:v>
                </c:pt>
                <c:pt idx="154">
                  <c:v>1.822916666666671</c:v>
                </c:pt>
                <c:pt idx="155">
                  <c:v>1.953125000000067</c:v>
                </c:pt>
                <c:pt idx="156">
                  <c:v>1.953124999999984</c:v>
                </c:pt>
                <c:pt idx="157">
                  <c:v>1.692708333333317</c:v>
                </c:pt>
                <c:pt idx="158">
                  <c:v>1.171875000000024</c:v>
                </c:pt>
                <c:pt idx="159">
                  <c:v>0.651041666666689</c:v>
                </c:pt>
                <c:pt idx="160">
                  <c:v>-0.130208333333313</c:v>
                </c:pt>
                <c:pt idx="161">
                  <c:v>-0.651041666666689</c:v>
                </c:pt>
                <c:pt idx="162">
                  <c:v>-1.171875000000024</c:v>
                </c:pt>
                <c:pt idx="163">
                  <c:v>-1.171874999999982</c:v>
                </c:pt>
                <c:pt idx="164">
                  <c:v>-1.041666666666711</c:v>
                </c:pt>
                <c:pt idx="165">
                  <c:v>-0.78124999999996</c:v>
                </c:pt>
                <c:pt idx="166">
                  <c:v>-0.260416666666667</c:v>
                </c:pt>
                <c:pt idx="167">
                  <c:v>0.0</c:v>
                </c:pt>
                <c:pt idx="168">
                  <c:v>0.130208333333313</c:v>
                </c:pt>
                <c:pt idx="169">
                  <c:v>0.130208333333354</c:v>
                </c:pt>
                <c:pt idx="170">
                  <c:v>0.130208333333271</c:v>
                </c:pt>
                <c:pt idx="171">
                  <c:v>0.651041666666689</c:v>
                </c:pt>
                <c:pt idx="172">
                  <c:v>1.171875000000024</c:v>
                </c:pt>
                <c:pt idx="173">
                  <c:v>1.822916666666671</c:v>
                </c:pt>
                <c:pt idx="174">
                  <c:v>2.343750000000006</c:v>
                </c:pt>
                <c:pt idx="175">
                  <c:v>2.994791666666695</c:v>
                </c:pt>
                <c:pt idx="176">
                  <c:v>3.125000000000008</c:v>
                </c:pt>
                <c:pt idx="177">
                  <c:v>2.864583333333382</c:v>
                </c:pt>
                <c:pt idx="178">
                  <c:v>2.473958333333319</c:v>
                </c:pt>
                <c:pt idx="179">
                  <c:v>1.432291666666691</c:v>
                </c:pt>
                <c:pt idx="180">
                  <c:v>0.39062499999998</c:v>
                </c:pt>
                <c:pt idx="181">
                  <c:v>-0.520833333333335</c:v>
                </c:pt>
                <c:pt idx="182">
                  <c:v>-1.432291666666649</c:v>
                </c:pt>
                <c:pt idx="183">
                  <c:v>-1.822916666666671</c:v>
                </c:pt>
                <c:pt idx="184">
                  <c:v>-1.953125000000026</c:v>
                </c:pt>
                <c:pt idx="185">
                  <c:v>-1.692708333333358</c:v>
                </c:pt>
                <c:pt idx="186">
                  <c:v>-1.432291666666649</c:v>
                </c:pt>
                <c:pt idx="187">
                  <c:v>-1.171875000000024</c:v>
                </c:pt>
                <c:pt idx="188">
                  <c:v>-0.781249999999986</c:v>
                </c:pt>
                <c:pt idx="189">
                  <c:v>-0.520833333333282</c:v>
                </c:pt>
                <c:pt idx="190">
                  <c:v>-0.390625000000014</c:v>
                </c:pt>
                <c:pt idx="191">
                  <c:v>-0.260416666666662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0479056"/>
        <c:axId val="-1900480832"/>
      </c:lineChart>
      <c:catAx>
        <c:axId val="-19004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00482608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-190048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00484384"/>
        <c:crosses val="autoZero"/>
        <c:crossBetween val="between"/>
      </c:valAx>
      <c:valAx>
        <c:axId val="-19004808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-1900479056"/>
        <c:crosses val="max"/>
        <c:crossBetween val="between"/>
      </c:valAx>
      <c:catAx>
        <c:axId val="-190047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0480832"/>
        <c:crosses val="autoZero"/>
        <c:auto val="1"/>
        <c:lblAlgn val="ctr"/>
        <c:lblOffset val="100"/>
        <c:noMultiLvlLbl val="0"/>
      </c:cat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64746511949"/>
          <c:y val="0.402298985072687"/>
          <c:w val="0.107353028239891"/>
          <c:h val="0.202298985072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5" r="0.787401575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038367859421"/>
          <c:y val="0.0614658629438695"/>
          <c:w val="0.782032962963229"/>
          <c:h val="0.7730514301017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0987685715463772"/>
                  <c:y val="-0.19700621913090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'Relation FV terrain 0'!$G$2:$G$349</c:f>
              <c:numCache>
                <c:formatCode>0.00000</c:formatCode>
                <c:ptCount val="348"/>
                <c:pt idx="0">
                  <c:v>0.101412197016562</c:v>
                </c:pt>
                <c:pt idx="1">
                  <c:v>0.226786964317224</c:v>
                </c:pt>
                <c:pt idx="2">
                  <c:v>0.350209980989462</c:v>
                </c:pt>
                <c:pt idx="3">
                  <c:v>0.471711630583314</c:v>
                </c:pt>
                <c:pt idx="4">
                  <c:v>0.591321823658002</c:v>
                </c:pt>
                <c:pt idx="5">
                  <c:v>0.709070005145148</c:v>
                </c:pt>
                <c:pt idx="6">
                  <c:v>0.824985161597343</c:v>
                </c:pt>
                <c:pt idx="7">
                  <c:v>0.93909582832389</c:v>
                </c:pt>
                <c:pt idx="8">
                  <c:v>1.051430096415462</c:v>
                </c:pt>
                <c:pt idx="9">
                  <c:v>1.162015619659394</c:v>
                </c:pt>
                <c:pt idx="10">
                  <c:v>1.27087962134733</c:v>
                </c:pt>
                <c:pt idx="11">
                  <c:v>1.378048900976899</c:v>
                </c:pt>
                <c:pt idx="12">
                  <c:v>1.48354984084905</c:v>
                </c:pt>
                <c:pt idx="13">
                  <c:v>1.587408412562695</c:v>
                </c:pt>
                <c:pt idx="14">
                  <c:v>1.689650183408242</c:v>
                </c:pt>
                <c:pt idx="15">
                  <c:v>1.790300322661602</c:v>
                </c:pt>
                <c:pt idx="16">
                  <c:v>1.889383607780209</c:v>
                </c:pt>
                <c:pt idx="17">
                  <c:v>1.986924430502593</c:v>
                </c:pt>
                <c:pt idx="18">
                  <c:v>2.082946802852991</c:v>
                </c:pt>
                <c:pt idx="19">
                  <c:v>2.177474363052486</c:v>
                </c:pt>
                <c:pt idx="20">
                  <c:v>2.270530381338128</c:v>
                </c:pt>
                <c:pt idx="21">
                  <c:v>2.362137765691454</c:v>
                </c:pt>
                <c:pt idx="22">
                  <c:v>2.452319067477857</c:v>
                </c:pt>
                <c:pt idx="23">
                  <c:v>2.541096486998129</c:v>
                </c:pt>
                <c:pt idx="24">
                  <c:v>2.628491878953612</c:v>
                </c:pt>
                <c:pt idx="25">
                  <c:v>2.714526757826254</c:v>
                </c:pt>
                <c:pt idx="26">
                  <c:v>2.799222303174927</c:v>
                </c:pt>
                <c:pt idx="27">
                  <c:v>2.882599364849268</c:v>
                </c:pt>
                <c:pt idx="28">
                  <c:v>2.964678468122387</c:v>
                </c:pt>
                <c:pt idx="29">
                  <c:v>3.045479818743656</c:v>
                </c:pt>
                <c:pt idx="30">
                  <c:v>3.125023307912832</c:v>
                </c:pt>
                <c:pt idx="31">
                  <c:v>3.203328517176764</c:v>
                </c:pt>
                <c:pt idx="32">
                  <c:v>3.280414723249862</c:v>
                </c:pt>
                <c:pt idx="33">
                  <c:v>3.356300902759519</c:v>
                </c:pt>
                <c:pt idx="34">
                  <c:v>3.431005736917672</c:v>
                </c:pt>
                <c:pt idx="35">
                  <c:v>3.504547616119627</c:v>
                </c:pt>
                <c:pt idx="36">
                  <c:v>3.576944644471302</c:v>
                </c:pt>
                <c:pt idx="37">
                  <c:v>3.648214644245986</c:v>
                </c:pt>
                <c:pt idx="38">
                  <c:v>3.718375160271724</c:v>
                </c:pt>
                <c:pt idx="39">
                  <c:v>3.787443464250397</c:v>
                </c:pt>
                <c:pt idx="40">
                  <c:v>3.855436559009569</c:v>
                </c:pt>
                <c:pt idx="41">
                  <c:v>3.922371182688142</c:v>
                </c:pt>
                <c:pt idx="42">
                  <c:v>3.988263812856849</c:v>
                </c:pt>
                <c:pt idx="43">
                  <c:v>4.053130670574617</c:v>
                </c:pt>
                <c:pt idx="44">
                  <c:v>4.116987724381754</c:v>
                </c:pt>
                <c:pt idx="45">
                  <c:v>4.179850694231004</c:v>
                </c:pt>
                <c:pt idx="46">
                  <c:v>4.241735055357387</c:v>
                </c:pt>
                <c:pt idx="47">
                  <c:v>4.302656042087802</c:v>
                </c:pt>
                <c:pt idx="48">
                  <c:v>4.362628651591321</c:v>
                </c:pt>
                <c:pt idx="49">
                  <c:v>4.421667647571108</c:v>
                </c:pt>
                <c:pt idx="50">
                  <c:v>4.479787563898858</c:v>
                </c:pt>
                <c:pt idx="51">
                  <c:v>4.537002708192657</c:v>
                </c:pt>
                <c:pt idx="52">
                  <c:v>4.593327165339155</c:v>
                </c:pt>
                <c:pt idx="53">
                  <c:v>4.64877480096089</c:v>
                </c:pt>
                <c:pt idx="54">
                  <c:v>4.703359264829652</c:v>
                </c:pt>
                <c:pt idx="55">
                  <c:v>4.757093994226704</c:v>
                </c:pt>
                <c:pt idx="56">
                  <c:v>4.809992217250691</c:v>
                </c:pt>
                <c:pt idx="57">
                  <c:v>4.862066956074047</c:v>
                </c:pt>
                <c:pt idx="58">
                  <c:v>4.913331030148734</c:v>
                </c:pt>
                <c:pt idx="59">
                  <c:v>4.963797059362041</c:v>
                </c:pt>
                <c:pt idx="60">
                  <c:v>5.013477467143287</c:v>
                </c:pt>
                <c:pt idx="61">
                  <c:v>5.06238448352214</c:v>
                </c:pt>
                <c:pt idx="62">
                  <c:v>5.110530148139336</c:v>
                </c:pt>
                <c:pt idx="63">
                  <c:v>5.157926313210526</c:v>
                </c:pt>
                <c:pt idx="64">
                  <c:v>5.204584646443983</c:v>
                </c:pt>
                <c:pt idx="65">
                  <c:v>5.250516633912897</c:v>
                </c:pt>
                <c:pt idx="66">
                  <c:v>5.295733582882938</c:v>
                </c:pt>
                <c:pt idx="67">
                  <c:v>5.340246624595818</c:v>
                </c:pt>
                <c:pt idx="68">
                  <c:v>5.384066717009518</c:v>
                </c:pt>
                <c:pt idx="69">
                  <c:v>5.427204647495841</c:v>
                </c:pt>
                <c:pt idx="70">
                  <c:v>5.469671035495999</c:v>
                </c:pt>
                <c:pt idx="71">
                  <c:v>5.511476335134832</c:v>
                </c:pt>
                <c:pt idx="72">
                  <c:v>5.552630837794352</c:v>
                </c:pt>
                <c:pt idx="73">
                  <c:v>5.593144674647206</c:v>
                </c:pt>
                <c:pt idx="74">
                  <c:v>5.633027819150714</c:v>
                </c:pt>
                <c:pt idx="75">
                  <c:v>5.672290089502077</c:v>
                </c:pt>
                <c:pt idx="76">
                  <c:v>5.71094115105536</c:v>
                </c:pt>
                <c:pt idx="77">
                  <c:v>5.748990518700848</c:v>
                </c:pt>
                <c:pt idx="78">
                  <c:v>5.786447559207375</c:v>
                </c:pt>
                <c:pt idx="79">
                  <c:v>5.82332149352817</c:v>
                </c:pt>
                <c:pt idx="80">
                  <c:v>5.859621399070828</c:v>
                </c:pt>
                <c:pt idx="81">
                  <c:v>5.89535621193192</c:v>
                </c:pt>
                <c:pt idx="82">
                  <c:v>5.930534729096838</c:v>
                </c:pt>
                <c:pt idx="83">
                  <c:v>5.96516561060538</c:v>
                </c:pt>
                <c:pt idx="84">
                  <c:v>5.99925738168363</c:v>
                </c:pt>
                <c:pt idx="85">
                  <c:v>6.032818434842648</c:v>
                </c:pt>
                <c:pt idx="86">
                  <c:v>6.065857031944487</c:v>
                </c:pt>
                <c:pt idx="87">
                  <c:v>6.09838130623605</c:v>
                </c:pt>
                <c:pt idx="88">
                  <c:v>6.130399264351286</c:v>
                </c:pt>
                <c:pt idx="89">
                  <c:v>6.161918788282214</c:v>
                </c:pt>
                <c:pt idx="90">
                  <c:v>6.192947637319268</c:v>
                </c:pt>
                <c:pt idx="91">
                  <c:v>6.22349344996143</c:v>
                </c:pt>
                <c:pt idx="92">
                  <c:v>6.253563745796633</c:v>
                </c:pt>
                <c:pt idx="93">
                  <c:v>6.283165927352887</c:v>
                </c:pt>
                <c:pt idx="94">
                  <c:v>6.312307281920594</c:v>
                </c:pt>
                <c:pt idx="95">
                  <c:v>6.340994983346482</c:v>
                </c:pt>
                <c:pt idx="96">
                  <c:v>6.36923609379963</c:v>
                </c:pt>
                <c:pt idx="97">
                  <c:v>6.397037565509981</c:v>
                </c:pt>
                <c:pt idx="98">
                  <c:v>6.424406242479812</c:v>
                </c:pt>
                <c:pt idx="99">
                  <c:v>6.45134886216854</c:v>
                </c:pt>
                <c:pt idx="100">
                  <c:v>6.477872057151317</c:v>
                </c:pt>
                <c:pt idx="101">
                  <c:v>6.503982356751792</c:v>
                </c:pt>
                <c:pt idx="102">
                  <c:v>6.52968618864947</c:v>
                </c:pt>
                <c:pt idx="103">
                  <c:v>6.554989880462031</c:v>
                </c:pt>
                <c:pt idx="104">
                  <c:v>6.579899661303032</c:v>
                </c:pt>
                <c:pt idx="105">
                  <c:v>6.604421663315349</c:v>
                </c:pt>
                <c:pt idx="106">
                  <c:v>6.628561923180755</c:v>
                </c:pt>
                <c:pt idx="107">
                  <c:v>6.652326383605995</c:v>
                </c:pt>
                <c:pt idx="108">
                  <c:v>6.675720894785724</c:v>
                </c:pt>
                <c:pt idx="109">
                  <c:v>6.698751215842671</c:v>
                </c:pt>
                <c:pt idx="110">
                  <c:v>6.721423016245398</c:v>
                </c:pt>
                <c:pt idx="111">
                  <c:v>6.743741877203957</c:v>
                </c:pt>
                <c:pt idx="112">
                  <c:v>6.765713293043858</c:v>
                </c:pt>
                <c:pt idx="113">
                  <c:v>6.787342672558618</c:v>
                </c:pt>
                <c:pt idx="114">
                  <c:v>6.808635340341272</c:v>
                </c:pt>
                <c:pt idx="115">
                  <c:v>6.829596538095144</c:v>
                </c:pt>
                <c:pt idx="116">
                  <c:v>6.850231425924224</c:v>
                </c:pt>
                <c:pt idx="117">
                  <c:v>6.870545083603451</c:v>
                </c:pt>
                <c:pt idx="118">
                  <c:v>6.89054251182922</c:v>
                </c:pt>
                <c:pt idx="119">
                  <c:v>6.910228633450422</c:v>
                </c:pt>
                <c:pt idx="120">
                  <c:v>6.92960829468033</c:v>
                </c:pt>
                <c:pt idx="121">
                  <c:v>6.948686266289605</c:v>
                </c:pt>
                <c:pt idx="122">
                  <c:v>6.967467244780734</c:v>
                </c:pt>
                <c:pt idx="123">
                  <c:v>6.985955853544191</c:v>
                </c:pt>
                <c:pt idx="124">
                  <c:v>7.004156643996598</c:v>
                </c:pt>
                <c:pt idx="125">
                  <c:v>7.022074096701163</c:v>
                </c:pt>
                <c:pt idx="126">
                  <c:v>7.039712622470676</c:v>
                </c:pt>
                <c:pt idx="127">
                  <c:v>7.057076563453345</c:v>
                </c:pt>
                <c:pt idx="128">
                  <c:v>7.074170194201708</c:v>
                </c:pt>
                <c:pt idx="129">
                  <c:v>7.090997722724933</c:v>
                </c:pt>
                <c:pt idx="130">
                  <c:v>7.107563291524704</c:v>
                </c:pt>
                <c:pt idx="131">
                  <c:v>7.12387097861501</c:v>
                </c:pt>
                <c:pt idx="132">
                  <c:v>7.139924798526045</c:v>
                </c:pt>
                <c:pt idx="133">
                  <c:v>7.155728703292472</c:v>
                </c:pt>
                <c:pt idx="134">
                  <c:v>7.171286583426324</c:v>
                </c:pt>
                <c:pt idx="135">
                  <c:v>7.186602268874738</c:v>
                </c:pt>
                <c:pt idx="136">
                  <c:v>7.201679529962794</c:v>
                </c:pt>
                <c:pt idx="137">
                  <c:v>7.21652207832167</c:v>
                </c:pt>
                <c:pt idx="138">
                  <c:v>7.231133567802348</c:v>
                </c:pt>
                <c:pt idx="139">
                  <c:v>7.245517595375098</c:v>
                </c:pt>
                <c:pt idx="140">
                  <c:v>7.259677702014963</c:v>
                </c:pt>
                <c:pt idx="141">
                  <c:v>7.273617373573447</c:v>
                </c:pt>
                <c:pt idx="142">
                  <c:v>7.287340041636651</c:v>
                </c:pt>
                <c:pt idx="143">
                  <c:v>7.300849084370032</c:v>
                </c:pt>
                <c:pt idx="144">
                  <c:v>7.314147827350026</c:v>
                </c:pt>
                <c:pt idx="145">
                  <c:v>7.327239544382716</c:v>
                </c:pt>
                <c:pt idx="146">
                  <c:v>7.340127458309759</c:v>
                </c:pt>
                <c:pt idx="147">
                  <c:v>7.352814741801764</c:v>
                </c:pt>
                <c:pt idx="148">
                  <c:v>7.365304518139328</c:v>
                </c:pt>
                <c:pt idx="149">
                  <c:v>7.377599861981896</c:v>
                </c:pt>
                <c:pt idx="150">
                  <c:v>7.38970380012467</c:v>
                </c:pt>
                <c:pt idx="151">
                  <c:v>7.401619312243733</c:v>
                </c:pt>
                <c:pt idx="152">
                  <c:v>7.413349331629551</c:v>
                </c:pt>
                <c:pt idx="153">
                  <c:v>7.42489674590909</c:v>
                </c:pt>
                <c:pt idx="154">
                  <c:v>7.436264397756665</c:v>
                </c:pt>
                <c:pt idx="155">
                  <c:v>7.44745508559374</c:v>
                </c:pt>
                <c:pt idx="156">
                  <c:v>7.458471564277819</c:v>
                </c:pt>
                <c:pt idx="157">
                  <c:v>7.469316545780626</c:v>
                </c:pt>
                <c:pt idx="158">
                  <c:v>7.47999269985572</c:v>
                </c:pt>
                <c:pt idx="159">
                  <c:v>7.490502654695724</c:v>
                </c:pt>
                <c:pt idx="160">
                  <c:v>7.500848997579307</c:v>
                </c:pt>
                <c:pt idx="161">
                  <c:v>7.511034275508119</c:v>
                </c:pt>
                <c:pt idx="162">
                  <c:v>7.521060995833782</c:v>
                </c:pt>
                <c:pt idx="163">
                  <c:v>7.530931626875152</c:v>
                </c:pt>
                <c:pt idx="164">
                  <c:v>7.540648598525938</c:v>
                </c:pt>
                <c:pt idx="165">
                  <c:v>7.550214302852892</c:v>
                </c:pt>
                <c:pt idx="166">
                  <c:v>7.559631094684664</c:v>
                </c:pt>
                <c:pt idx="167">
                  <c:v>7.568901292191508</c:v>
                </c:pt>
                <c:pt idx="168">
                  <c:v>7.578027177455953</c:v>
                </c:pt>
                <c:pt idx="169">
                  <c:v>7.587010997034587</c:v>
                </c:pt>
                <c:pt idx="170">
                  <c:v>7.59585496251111</c:v>
                </c:pt>
                <c:pt idx="171">
                  <c:v>7.604561251040763</c:v>
                </c:pt>
                <c:pt idx="172">
                  <c:v>7.613132005886287</c:v>
                </c:pt>
                <c:pt idx="173">
                  <c:v>7.621569336945543</c:v>
                </c:pt>
                <c:pt idx="174">
                  <c:v>7.629875321270909</c:v>
                </c:pt>
                <c:pt idx="175">
                  <c:v>7.6380520035806</c:v>
                </c:pt>
                <c:pt idx="176">
                  <c:v>7.646101396762024</c:v>
                </c:pt>
                <c:pt idx="177">
                  <c:v>7.654025482367304</c:v>
                </c:pt>
                <c:pt idx="178">
                  <c:v>7.661826211101078</c:v>
                </c:pt>
                <c:pt idx="179">
                  <c:v>7.669505503300724</c:v>
                </c:pt>
                <c:pt idx="180">
                  <c:v>7.677065249409084</c:v>
                </c:pt>
                <c:pt idx="181">
                  <c:v>7.684507310439852</c:v>
                </c:pt>
                <c:pt idx="182">
                  <c:v>7.691833518435708</c:v>
                </c:pt>
                <c:pt idx="183">
                  <c:v>7.699045676919306</c:v>
                </c:pt>
                <c:pt idx="184">
                  <c:v>7.706145561337271</c:v>
                </c:pt>
                <c:pt idx="185">
                  <c:v>7.713134919497259</c:v>
                </c:pt>
                <c:pt idx="186">
                  <c:v>7.720015471998224</c:v>
                </c:pt>
                <c:pt idx="187">
                  <c:v>7.726788912653983</c:v>
                </c:pt>
                <c:pt idx="188">
                  <c:v>7.733456908910195</c:v>
                </c:pt>
                <c:pt idx="189">
                  <c:v>7.740021102254836</c:v>
                </c:pt>
                <c:pt idx="190">
                  <c:v>7.746483108622294</c:v>
                </c:pt>
                <c:pt idx="191">
                  <c:v>7.75284451879117</c:v>
                </c:pt>
                <c:pt idx="192">
                  <c:v>7.759106898775887</c:v>
                </c:pt>
                <c:pt idx="305">
                  <c:v>0.0</c:v>
                </c:pt>
              </c:numCache>
            </c:numRef>
          </c:xVal>
          <c:yVal>
            <c:numRef>
              <c:f>'Relation FV terrain 0'!$U$2:$U$349</c:f>
              <c:numCache>
                <c:formatCode>General</c:formatCode>
                <c:ptCount val="348"/>
                <c:pt idx="0">
                  <c:v>426.4708474374248</c:v>
                </c:pt>
                <c:pt idx="1">
                  <c:v>419.8432532159906</c:v>
                </c:pt>
                <c:pt idx="2">
                  <c:v>413.3273216051156</c:v>
                </c:pt>
                <c:pt idx="3">
                  <c:v>406.9210520817302</c:v>
                </c:pt>
                <c:pt idx="4">
                  <c:v>400.6224833665927</c:v>
                </c:pt>
                <c:pt idx="5">
                  <c:v>394.429692563109</c:v>
                </c:pt>
                <c:pt idx="6">
                  <c:v>388.3407943172884</c:v>
                </c:pt>
                <c:pt idx="7">
                  <c:v>382.3539399982697</c:v>
                </c:pt>
                <c:pt idx="8">
                  <c:v>376.4673168988645</c:v>
                </c:pt>
                <c:pt idx="9">
                  <c:v>370.679147455583</c:v>
                </c:pt>
                <c:pt idx="10">
                  <c:v>364.987688487621</c:v>
                </c:pt>
                <c:pt idx="11">
                  <c:v>359.3912304543017</c:v>
                </c:pt>
                <c:pt idx="12">
                  <c:v>353.8880967304821</c:v>
                </c:pt>
                <c:pt idx="13">
                  <c:v>348.4766428994458</c:v>
                </c:pt>
                <c:pt idx="14">
                  <c:v>343.1552560628178</c:v>
                </c:pt>
                <c:pt idx="15">
                  <c:v>337.922354167052</c:v>
                </c:pt>
                <c:pt idx="16">
                  <c:v>332.7763853460509</c:v>
                </c:pt>
                <c:pt idx="17">
                  <c:v>327.7158272794951</c:v>
                </c:pt>
                <c:pt idx="18">
                  <c:v>322.7391865664655</c:v>
                </c:pt>
                <c:pt idx="19">
                  <c:v>317.844998113959</c:v>
                </c:pt>
                <c:pt idx="20">
                  <c:v>313.0318245399051</c:v>
                </c:pt>
                <c:pt idx="21">
                  <c:v>308.2982555903058</c:v>
                </c:pt>
                <c:pt idx="22">
                  <c:v>303.6429075701263</c:v>
                </c:pt>
                <c:pt idx="23">
                  <c:v>299.0644227875828</c:v>
                </c:pt>
                <c:pt idx="24">
                  <c:v>294.5614690114738</c:v>
                </c:pt>
                <c:pt idx="25">
                  <c:v>290.1327389412196</c:v>
                </c:pt>
                <c:pt idx="26">
                  <c:v>285.7769496892786</c:v>
                </c:pt>
                <c:pt idx="27">
                  <c:v>281.4928422756219</c:v>
                </c:pt>
                <c:pt idx="28">
                  <c:v>277.2791811339521</c:v>
                </c:pt>
                <c:pt idx="29">
                  <c:v>273.1347536293687</c:v>
                </c:pt>
                <c:pt idx="30">
                  <c:v>269.0583695871788</c:v>
                </c:pt>
                <c:pt idx="31">
                  <c:v>265.0488608325742</c:v>
                </c:pt>
                <c:pt idx="32">
                  <c:v>261.1050807408927</c:v>
                </c:pt>
                <c:pt idx="33">
                  <c:v>257.2259037981932</c:v>
                </c:pt>
                <c:pt idx="34">
                  <c:v>253.4102251718838</c:v>
                </c:pt>
                <c:pt idx="35">
                  <c:v>249.6569602911456</c:v>
                </c:pt>
                <c:pt idx="36">
                  <c:v>245.9650444369036</c:v>
                </c:pt>
                <c:pt idx="37">
                  <c:v>242.3334323411038</c:v>
                </c:pt>
                <c:pt idx="38">
                  <c:v>238.7610977950608</c:v>
                </c:pt>
                <c:pt idx="39">
                  <c:v>235.2470332666468</c:v>
                </c:pt>
                <c:pt idx="40">
                  <c:v>231.7902495261003</c:v>
                </c:pt>
                <c:pt idx="41">
                  <c:v>228.3897752802381</c:v>
                </c:pt>
                <c:pt idx="42">
                  <c:v>225.0446568148592</c:v>
                </c:pt>
                <c:pt idx="43">
                  <c:v>221.7539576451371</c:v>
                </c:pt>
                <c:pt idx="44">
                  <c:v>218.5167581738011</c:v>
                </c:pt>
                <c:pt idx="45">
                  <c:v>215.3321553569113</c:v>
                </c:pt>
                <c:pt idx="46">
                  <c:v>212.1992623770422</c:v>
                </c:pt>
                <c:pt idx="47">
                  <c:v>209.1172083236872</c:v>
                </c:pt>
                <c:pt idx="48">
                  <c:v>206.0851378807094</c:v>
                </c:pt>
                <c:pt idx="49">
                  <c:v>203.1022110206634</c:v>
                </c:pt>
                <c:pt idx="50">
                  <c:v>200.1676027058182</c:v>
                </c:pt>
                <c:pt idx="51">
                  <c:v>197.2805025957192</c:v>
                </c:pt>
                <c:pt idx="52">
                  <c:v>194.4401147611275</c:v>
                </c:pt>
                <c:pt idx="53">
                  <c:v>191.6456574041815</c:v>
                </c:pt>
                <c:pt idx="54">
                  <c:v>188.8963625846289</c:v>
                </c:pt>
                <c:pt idx="55">
                  <c:v>186.1914759519827</c:v>
                </c:pt>
                <c:pt idx="56">
                  <c:v>183.5302564834556</c:v>
                </c:pt>
                <c:pt idx="57">
                  <c:v>180.9119762275359</c:v>
                </c:pt>
                <c:pt idx="58">
                  <c:v>178.3359200530661</c:v>
                </c:pt>
                <c:pt idx="59">
                  <c:v>175.801385403694</c:v>
                </c:pt>
                <c:pt idx="60">
                  <c:v>173.3076820575654</c:v>
                </c:pt>
                <c:pt idx="61">
                  <c:v>170.8541318921355</c:v>
                </c:pt>
                <c:pt idx="62">
                  <c:v>168.4400686539739</c:v>
                </c:pt>
                <c:pt idx="63">
                  <c:v>166.0648377334465</c:v>
                </c:pt>
                <c:pt idx="64">
                  <c:v>163.7277959441573</c:v>
                </c:pt>
                <c:pt idx="65">
                  <c:v>161.4283113070379</c:v>
                </c:pt>
                <c:pt idx="66">
                  <c:v>159.1657628389739</c:v>
                </c:pt>
                <c:pt idx="67">
                  <c:v>156.9395403458629</c:v>
                </c:pt>
                <c:pt idx="68">
                  <c:v>154.7490442199982</c:v>
                </c:pt>
                <c:pt idx="69">
                  <c:v>152.5936852416775</c:v>
                </c:pt>
                <c:pt idx="70">
                  <c:v>150.4728843849377</c:v>
                </c:pt>
                <c:pt idx="71">
                  <c:v>148.38607262732</c:v>
                </c:pt>
                <c:pt idx="72">
                  <c:v>146.3326907635698</c:v>
                </c:pt>
                <c:pt idx="73">
                  <c:v>144.3121892231826</c:v>
                </c:pt>
                <c:pt idx="74">
                  <c:v>142.3240278917048</c:v>
                </c:pt>
                <c:pt idx="75">
                  <c:v>140.3676759357027</c:v>
                </c:pt>
                <c:pt idx="76">
                  <c:v>138.4426116313175</c:v>
                </c:pt>
                <c:pt idx="77">
                  <c:v>136.5483221963204</c:v>
                </c:pt>
                <c:pt idx="78">
                  <c:v>134.6843036255907</c:v>
                </c:pt>
                <c:pt idx="79">
                  <c:v>132.8500605299372</c:v>
                </c:pt>
                <c:pt idx="80">
                  <c:v>131.0451059781864</c:v>
                </c:pt>
                <c:pt idx="81">
                  <c:v>129.2689613424641</c:v>
                </c:pt>
                <c:pt idx="82">
                  <c:v>127.5211561465976</c:v>
                </c:pt>
                <c:pt idx="83">
                  <c:v>125.8012279175683</c:v>
                </c:pt>
                <c:pt idx="84">
                  <c:v>124.1087220399442</c:v>
                </c:pt>
                <c:pt idx="85">
                  <c:v>122.4431916132285</c:v>
                </c:pt>
                <c:pt idx="86">
                  <c:v>120.8041973120552</c:v>
                </c:pt>
                <c:pt idx="87">
                  <c:v>119.1913072491711</c:v>
                </c:pt>
                <c:pt idx="88">
                  <c:v>117.6040968411396</c:v>
                </c:pt>
                <c:pt idx="89">
                  <c:v>116.0421486767075</c:v>
                </c:pt>
                <c:pt idx="90">
                  <c:v>114.5050523877749</c:v>
                </c:pt>
                <c:pt idx="91">
                  <c:v>112.9924045229098</c:v>
                </c:pt>
                <c:pt idx="92">
                  <c:v>111.5038084233532</c:v>
                </c:pt>
                <c:pt idx="93">
                  <c:v>110.0388741014581</c:v>
                </c:pt>
                <c:pt idx="94">
                  <c:v>108.597218121509</c:v>
                </c:pt>
                <c:pt idx="95">
                  <c:v>107.1784634828714</c:v>
                </c:pt>
                <c:pt idx="96">
                  <c:v>105.7822395054183</c:v>
                </c:pt>
                <c:pt idx="97">
                  <c:v>104.4081817171854</c:v>
                </c:pt>
                <c:pt idx="98">
                  <c:v>103.0559317442062</c:v>
                </c:pt>
                <c:pt idx="99">
                  <c:v>101.7251372024798</c:v>
                </c:pt>
                <c:pt idx="100">
                  <c:v>100.4154515920251</c:v>
                </c:pt>
                <c:pt idx="101">
                  <c:v>99.12653419297652</c:v>
                </c:pt>
                <c:pt idx="102">
                  <c:v>97.85804996367775</c:v>
                </c:pt>
                <c:pt idx="103">
                  <c:v>96.60966944072983</c:v>
                </c:pt>
                <c:pt idx="104">
                  <c:v>95.38106864095256</c:v>
                </c:pt>
                <c:pt idx="105">
                  <c:v>94.171928965218</c:v>
                </c:pt>
                <c:pt idx="106">
                  <c:v>92.9819371041164</c:v>
                </c:pt>
                <c:pt idx="107">
                  <c:v>91.81078494541544</c:v>
                </c:pt>
                <c:pt idx="108">
                  <c:v>90.65816948327527</c:v>
                </c:pt>
                <c:pt idx="109">
                  <c:v>89.52379272918175</c:v>
                </c:pt>
                <c:pt idx="110">
                  <c:v>88.40736162456212</c:v>
                </c:pt>
                <c:pt idx="111">
                  <c:v>87.30858795504755</c:v>
                </c:pt>
                <c:pt idx="112">
                  <c:v>86.22718826634833</c:v>
                </c:pt>
                <c:pt idx="113">
                  <c:v>85.1628837817075</c:v>
                </c:pt>
                <c:pt idx="114">
                  <c:v>84.11540032090078</c:v>
                </c:pt>
                <c:pt idx="115">
                  <c:v>83.08446822075001</c:v>
                </c:pt>
                <c:pt idx="116">
                  <c:v>82.069822257119</c:v>
                </c:pt>
                <c:pt idx="117">
                  <c:v>81.07120156836127</c:v>
                </c:pt>
                <c:pt idx="118">
                  <c:v>80.08834958018937</c:v>
                </c:pt>
                <c:pt idx="119">
                  <c:v>79.12101393193702</c:v>
                </c:pt>
                <c:pt idx="120">
                  <c:v>78.16894640418512</c:v>
                </c:pt>
                <c:pt idx="121">
                  <c:v>77.23190284772375</c:v>
                </c:pt>
                <c:pt idx="122">
                  <c:v>76.30964311382327</c:v>
                </c:pt>
                <c:pt idx="123">
                  <c:v>75.40193098578738</c:v>
                </c:pt>
                <c:pt idx="124">
                  <c:v>74.50853411176239</c:v>
                </c:pt>
                <c:pt idx="125">
                  <c:v>73.6292239387771</c:v>
                </c:pt>
                <c:pt idx="126">
                  <c:v>72.76377564798879</c:v>
                </c:pt>
                <c:pt idx="127">
                  <c:v>71.9119680911103</c:v>
                </c:pt>
                <c:pt idx="128">
                  <c:v>71.0735837279955</c:v>
                </c:pt>
                <c:pt idx="129">
                  <c:v>70.24840856535853</c:v>
                </c:pt>
                <c:pt idx="130">
                  <c:v>69.43623209660561</c:v>
                </c:pt>
                <c:pt idx="131">
                  <c:v>68.63684724275636</c:v>
                </c:pt>
                <c:pt idx="132">
                  <c:v>67.85005029443275</c:v>
                </c:pt>
                <c:pt idx="133">
                  <c:v>67.07564085489528</c:v>
                </c:pt>
                <c:pt idx="134">
                  <c:v>66.31342178410497</c:v>
                </c:pt>
                <c:pt idx="135">
                  <c:v>65.56319914379122</c:v>
                </c:pt>
                <c:pt idx="136">
                  <c:v>64.82478214350552</c:v>
                </c:pt>
                <c:pt idx="137">
                  <c:v>64.0979830876418</c:v>
                </c:pt>
                <c:pt idx="138">
                  <c:v>63.38261732340445</c:v>
                </c:pt>
                <c:pt idx="139">
                  <c:v>62.67850318970505</c:v>
                </c:pt>
                <c:pt idx="140">
                  <c:v>61.9854619669706</c:v>
                </c:pt>
                <c:pt idx="141">
                  <c:v>61.3033178278442</c:v>
                </c:pt>
                <c:pt idx="142">
                  <c:v>60.63189778876214</c:v>
                </c:pt>
                <c:pt idx="143">
                  <c:v>59.97103166238948</c:v>
                </c:pt>
                <c:pt idx="144">
                  <c:v>59.32055201089791</c:v>
                </c:pt>
                <c:pt idx="145">
                  <c:v>58.68029410006974</c:v>
                </c:pt>
                <c:pt idx="146">
                  <c:v>58.05009585421151</c:v>
                </c:pt>
                <c:pt idx="147">
                  <c:v>57.42979781186269</c:v>
                </c:pt>
                <c:pt idx="148">
                  <c:v>56.81924308228305</c:v>
                </c:pt>
                <c:pt idx="149">
                  <c:v>56.21827730270486</c:v>
                </c:pt>
                <c:pt idx="150">
                  <c:v>55.62674859633448</c:v>
                </c:pt>
                <c:pt idx="151">
                  <c:v>55.04450753108975</c:v>
                </c:pt>
                <c:pt idx="152">
                  <c:v>54.47140707905872</c:v>
                </c:pt>
                <c:pt idx="153">
                  <c:v>53.90730257666624</c:v>
                </c:pt>
                <c:pt idx="154">
                  <c:v>53.35205168553509</c:v>
                </c:pt>
                <c:pt idx="155">
                  <c:v>52.80551435402837</c:v>
                </c:pt>
                <c:pt idx="156">
                  <c:v>52.26755277946046</c:v>
                </c:pt>
                <c:pt idx="157">
                  <c:v>51.73803137096383</c:v>
                </c:pt>
                <c:pt idx="158">
                  <c:v>51.21681671299961</c:v>
                </c:pt>
                <c:pt idx="159">
                  <c:v>50.70377752949978</c:v>
                </c:pt>
                <c:pt idx="160">
                  <c:v>50.19878464862895</c:v>
                </c:pt>
                <c:pt idx="161">
                  <c:v>49.70171096815475</c:v>
                </c:pt>
                <c:pt idx="162">
                  <c:v>49.21243142141475</c:v>
                </c:pt>
                <c:pt idx="163">
                  <c:v>48.73082294386958</c:v>
                </c:pt>
                <c:pt idx="164">
                  <c:v>48.25676444023087</c:v>
                </c:pt>
                <c:pt idx="165">
                  <c:v>47.79013675215364</c:v>
                </c:pt>
                <c:pt idx="166">
                  <c:v>47.33082262648266</c:v>
                </c:pt>
                <c:pt idx="167">
                  <c:v>46.87870668404249</c:v>
                </c:pt>
                <c:pt idx="168">
                  <c:v>46.43367538896146</c:v>
                </c:pt>
                <c:pt idx="169">
                  <c:v>45.99561701851944</c:v>
                </c:pt>
                <c:pt idx="170">
                  <c:v>45.56442163351018</c:v>
                </c:pt>
                <c:pt idx="171">
                  <c:v>45.1399810491085</c:v>
                </c:pt>
                <c:pt idx="172">
                  <c:v>44.72218880623331</c:v>
                </c:pt>
                <c:pt idx="173">
                  <c:v>44.31094014339756</c:v>
                </c:pt>
                <c:pt idx="174">
                  <c:v>43.90613196903574</c:v>
                </c:pt>
                <c:pt idx="175">
                  <c:v>43.50766283430104</c:v>
                </c:pt>
                <c:pt idx="176">
                  <c:v>43.11543290632298</c:v>
                </c:pt>
                <c:pt idx="177">
                  <c:v>42.72934394191762</c:v>
                </c:pt>
                <c:pt idx="178">
                  <c:v>42.34929926174196</c:v>
                </c:pt>
                <c:pt idx="179">
                  <c:v>41.9752037248847</c:v>
                </c:pt>
                <c:pt idx="180">
                  <c:v>41.6069637038854</c:v>
                </c:pt>
                <c:pt idx="181">
                  <c:v>41.24448706017436</c:v>
                </c:pt>
                <c:pt idx="182">
                  <c:v>40.88768311992582</c:v>
                </c:pt>
                <c:pt idx="183">
                  <c:v>40.53646265031679</c:v>
                </c:pt>
                <c:pt idx="184">
                  <c:v>40.19073783618473</c:v>
                </c:pt>
                <c:pt idx="185">
                  <c:v>39.85042225707653</c:v>
                </c:pt>
                <c:pt idx="186">
                  <c:v>39.51543086468205</c:v>
                </c:pt>
                <c:pt idx="187">
                  <c:v>39.18567996064542</c:v>
                </c:pt>
                <c:pt idx="188">
                  <c:v>38.86108717474733</c:v>
                </c:pt>
                <c:pt idx="189">
                  <c:v>38.54157144345164</c:v>
                </c:pt>
                <c:pt idx="190">
                  <c:v>38.22705298881015</c:v>
                </c:pt>
                <c:pt idx="191">
                  <c:v>37.91745329771896</c:v>
                </c:pt>
                <c:pt idx="192">
                  <c:v>37.61269510152034</c:v>
                </c:pt>
                <c:pt idx="305">
                  <c:v>431.838083671528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0443968"/>
        <c:axId val="-1897529920"/>
      </c:scatterChart>
      <c:valAx>
        <c:axId val="-19004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Vitesse (m/s)</a:t>
                </a:r>
              </a:p>
            </c:rich>
          </c:tx>
          <c:layout>
            <c:manualLayout>
              <c:xMode val="edge"/>
              <c:yMode val="edge"/>
              <c:x val="0.44078207329347"/>
              <c:y val="0.9080643615200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897529920"/>
        <c:crosses val="autoZero"/>
        <c:crossBetween val="midCat"/>
      </c:valAx>
      <c:valAx>
        <c:axId val="-189752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Force horizontale (N)</a:t>
                </a:r>
              </a:p>
            </c:rich>
          </c:tx>
          <c:layout>
            <c:manualLayout>
              <c:xMode val="edge"/>
              <c:yMode val="edge"/>
              <c:x val="0.0195360448365007"/>
              <c:y val="0.282400699912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00443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5" r="0.787401575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113512126774"/>
          <c:y val="0.0614658629438695"/>
          <c:w val="0.751957847374342"/>
          <c:h val="0.7730514301017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0987685715463772"/>
                  <c:y val="-0.19700621913090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strRef>
              <c:f>'Relation FV terrain 0'!$AF$2:$AF$349</c:f>
              <c:strCache>
                <c:ptCount val="306"/>
                <c:pt idx="15">
                  <c:v>1,79030</c:v>
                </c:pt>
                <c:pt idx="16">
                  <c:v>1,88938</c:v>
                </c:pt>
                <c:pt idx="17">
                  <c:v>1,98692</c:v>
                </c:pt>
                <c:pt idx="18">
                  <c:v>2,08295</c:v>
                </c:pt>
                <c:pt idx="19">
                  <c:v>2,17747</c:v>
                </c:pt>
                <c:pt idx="20">
                  <c:v>2,27053</c:v>
                </c:pt>
                <c:pt idx="21">
                  <c:v>2,36214</c:v>
                </c:pt>
                <c:pt idx="22">
                  <c:v>2,45232</c:v>
                </c:pt>
                <c:pt idx="23">
                  <c:v>2,54110</c:v>
                </c:pt>
                <c:pt idx="24">
                  <c:v>2,62849</c:v>
                </c:pt>
                <c:pt idx="25">
                  <c:v>2,71453</c:v>
                </c:pt>
                <c:pt idx="26">
                  <c:v>2,79922</c:v>
                </c:pt>
                <c:pt idx="27">
                  <c:v>2,88260</c:v>
                </c:pt>
                <c:pt idx="28">
                  <c:v>2,96468</c:v>
                </c:pt>
                <c:pt idx="29">
                  <c:v>3,04548</c:v>
                </c:pt>
                <c:pt idx="30">
                  <c:v>3,12502</c:v>
                </c:pt>
                <c:pt idx="31">
                  <c:v>3,20333</c:v>
                </c:pt>
                <c:pt idx="32">
                  <c:v>3,28041</c:v>
                </c:pt>
                <c:pt idx="33">
                  <c:v>3,35630</c:v>
                </c:pt>
                <c:pt idx="34">
                  <c:v>3,43101</c:v>
                </c:pt>
                <c:pt idx="35">
                  <c:v>3,50455</c:v>
                </c:pt>
                <c:pt idx="36">
                  <c:v>3,57694</c:v>
                </c:pt>
                <c:pt idx="37">
                  <c:v>3,64821</c:v>
                </c:pt>
                <c:pt idx="38">
                  <c:v>3,71838</c:v>
                </c:pt>
                <c:pt idx="39">
                  <c:v>3,78744</c:v>
                </c:pt>
                <c:pt idx="40">
                  <c:v>3,85544</c:v>
                </c:pt>
                <c:pt idx="41">
                  <c:v>3,92237</c:v>
                </c:pt>
                <c:pt idx="42">
                  <c:v>3,98826</c:v>
                </c:pt>
                <c:pt idx="43">
                  <c:v>4,05313</c:v>
                </c:pt>
                <c:pt idx="44">
                  <c:v>4,11699</c:v>
                </c:pt>
                <c:pt idx="45">
                  <c:v>4,17985</c:v>
                </c:pt>
                <c:pt idx="46">
                  <c:v>4,24174</c:v>
                </c:pt>
                <c:pt idx="47">
                  <c:v>4,30266</c:v>
                </c:pt>
                <c:pt idx="48">
                  <c:v>4,36263</c:v>
                </c:pt>
                <c:pt idx="49">
                  <c:v>4,42167</c:v>
                </c:pt>
                <c:pt idx="50">
                  <c:v>4,47979</c:v>
                </c:pt>
                <c:pt idx="51">
                  <c:v>4,53700</c:v>
                </c:pt>
                <c:pt idx="52">
                  <c:v>4,59333</c:v>
                </c:pt>
                <c:pt idx="53">
                  <c:v>4,64877</c:v>
                </c:pt>
                <c:pt idx="54">
                  <c:v>4,70336</c:v>
                </c:pt>
                <c:pt idx="55">
                  <c:v>4,75709</c:v>
                </c:pt>
                <c:pt idx="56">
                  <c:v>4,80999</c:v>
                </c:pt>
                <c:pt idx="57">
                  <c:v>4,86207</c:v>
                </c:pt>
                <c:pt idx="58">
                  <c:v>4,91333</c:v>
                </c:pt>
                <c:pt idx="59">
                  <c:v>4,96380</c:v>
                </c:pt>
                <c:pt idx="60">
                  <c:v>5,01348</c:v>
                </c:pt>
                <c:pt idx="61">
                  <c:v>5,06238</c:v>
                </c:pt>
                <c:pt idx="62">
                  <c:v>5,11053</c:v>
                </c:pt>
                <c:pt idx="63">
                  <c:v>5,15793</c:v>
                </c:pt>
                <c:pt idx="64">
                  <c:v>5,20458</c:v>
                </c:pt>
                <c:pt idx="65">
                  <c:v>5,25052</c:v>
                </c:pt>
                <c:pt idx="66">
                  <c:v>5,29573</c:v>
                </c:pt>
                <c:pt idx="67">
                  <c:v>5,34025</c:v>
                </c:pt>
                <c:pt idx="68">
                  <c:v>5,38407</c:v>
                </c:pt>
                <c:pt idx="69">
                  <c:v>5,42720</c:v>
                </c:pt>
                <c:pt idx="70">
                  <c:v>5,46967</c:v>
                </c:pt>
                <c:pt idx="71">
                  <c:v>5,51148</c:v>
                </c:pt>
                <c:pt idx="72">
                  <c:v>5,55263</c:v>
                </c:pt>
                <c:pt idx="73">
                  <c:v>5,59314</c:v>
                </c:pt>
                <c:pt idx="74">
                  <c:v>5,63303</c:v>
                </c:pt>
                <c:pt idx="75">
                  <c:v>5,67229</c:v>
                </c:pt>
                <c:pt idx="76">
                  <c:v>5,71094</c:v>
                </c:pt>
                <c:pt idx="77">
                  <c:v>5,74899</c:v>
                </c:pt>
                <c:pt idx="78">
                  <c:v>5,78645</c:v>
                </c:pt>
                <c:pt idx="79">
                  <c:v>5,82332</c:v>
                </c:pt>
                <c:pt idx="80">
                  <c:v>5,85962</c:v>
                </c:pt>
                <c:pt idx="81">
                  <c:v>5,89536</c:v>
                </c:pt>
                <c:pt idx="82">
                  <c:v>5,93053</c:v>
                </c:pt>
                <c:pt idx="83">
                  <c:v>5,96517</c:v>
                </c:pt>
                <c:pt idx="84">
                  <c:v>5,99926</c:v>
                </c:pt>
                <c:pt idx="85">
                  <c:v>6,03282</c:v>
                </c:pt>
                <c:pt idx="86">
                  <c:v>6,06586</c:v>
                </c:pt>
                <c:pt idx="87">
                  <c:v>6,09838</c:v>
                </c:pt>
                <c:pt idx="88">
                  <c:v>6,13040</c:v>
                </c:pt>
                <c:pt idx="89">
                  <c:v>6,16192</c:v>
                </c:pt>
                <c:pt idx="90">
                  <c:v>6,19295</c:v>
                </c:pt>
                <c:pt idx="91">
                  <c:v>6,22349</c:v>
                </c:pt>
                <c:pt idx="92">
                  <c:v>6,25356</c:v>
                </c:pt>
                <c:pt idx="93">
                  <c:v>6,28317</c:v>
                </c:pt>
                <c:pt idx="94">
                  <c:v>6,31231</c:v>
                </c:pt>
                <c:pt idx="95">
                  <c:v>6,34099</c:v>
                </c:pt>
                <c:pt idx="96">
                  <c:v>6,36924</c:v>
                </c:pt>
                <c:pt idx="97">
                  <c:v>6,39704</c:v>
                </c:pt>
                <c:pt idx="98">
                  <c:v>6,42441</c:v>
                </c:pt>
                <c:pt idx="99">
                  <c:v>6,45135</c:v>
                </c:pt>
                <c:pt idx="100">
                  <c:v>6,47787</c:v>
                </c:pt>
                <c:pt idx="101">
                  <c:v>6,50398</c:v>
                </c:pt>
                <c:pt idx="102">
                  <c:v>6,52969</c:v>
                </c:pt>
                <c:pt idx="103">
                  <c:v>6,55499</c:v>
                </c:pt>
                <c:pt idx="104">
                  <c:v>6,57990</c:v>
                </c:pt>
                <c:pt idx="105">
                  <c:v>6,60442</c:v>
                </c:pt>
                <c:pt idx="106">
                  <c:v>6,62856</c:v>
                </c:pt>
                <c:pt idx="107">
                  <c:v>6,65233</c:v>
                </c:pt>
                <c:pt idx="108">
                  <c:v>6,67572</c:v>
                </c:pt>
                <c:pt idx="109">
                  <c:v>6,69875</c:v>
                </c:pt>
                <c:pt idx="110">
                  <c:v>6,72142</c:v>
                </c:pt>
                <c:pt idx="111">
                  <c:v>6,74374</c:v>
                </c:pt>
                <c:pt idx="112">
                  <c:v>6,76571</c:v>
                </c:pt>
                <c:pt idx="113">
                  <c:v>6,78734</c:v>
                </c:pt>
                <c:pt idx="114">
                  <c:v>6,80864</c:v>
                </c:pt>
                <c:pt idx="115">
                  <c:v>6,82960</c:v>
                </c:pt>
                <c:pt idx="116">
                  <c:v>6,85023</c:v>
                </c:pt>
                <c:pt idx="117">
                  <c:v>6,87055</c:v>
                </c:pt>
                <c:pt idx="118">
                  <c:v>6,89054</c:v>
                </c:pt>
                <c:pt idx="119">
                  <c:v>6,91023</c:v>
                </c:pt>
                <c:pt idx="120">
                  <c:v>6,92961</c:v>
                </c:pt>
                <c:pt idx="121">
                  <c:v>6,94869</c:v>
                </c:pt>
                <c:pt idx="122">
                  <c:v>6,96747</c:v>
                </c:pt>
                <c:pt idx="123">
                  <c:v>6,98596</c:v>
                </c:pt>
                <c:pt idx="124">
                  <c:v>7,00416</c:v>
                </c:pt>
                <c:pt idx="125">
                  <c:v>7,02207</c:v>
                </c:pt>
                <c:pt idx="126">
                  <c:v>7,03971</c:v>
                </c:pt>
                <c:pt idx="127">
                  <c:v>7,05708</c:v>
                </c:pt>
                <c:pt idx="128">
                  <c:v>7,07417</c:v>
                </c:pt>
                <c:pt idx="129">
                  <c:v>7,09100</c:v>
                </c:pt>
                <c:pt idx="130">
                  <c:v>7,10756</c:v>
                </c:pt>
                <c:pt idx="131">
                  <c:v>7,12387</c:v>
                </c:pt>
                <c:pt idx="132">
                  <c:v>7,13992</c:v>
                </c:pt>
                <c:pt idx="133">
                  <c:v>7,15573</c:v>
                </c:pt>
                <c:pt idx="134">
                  <c:v>7,17129</c:v>
                </c:pt>
                <c:pt idx="135">
                  <c:v>7,18660</c:v>
                </c:pt>
                <c:pt idx="136">
                  <c:v>7,20168</c:v>
                </c:pt>
                <c:pt idx="137">
                  <c:v>7,21652</c:v>
                </c:pt>
                <c:pt idx="138">
                  <c:v>7,23113</c:v>
                </c:pt>
                <c:pt idx="139">
                  <c:v>7,24552</c:v>
                </c:pt>
                <c:pt idx="140">
                  <c:v>7,25968</c:v>
                </c:pt>
                <c:pt idx="141">
                  <c:v>7,27362</c:v>
                </c:pt>
                <c:pt idx="142">
                  <c:v>7,28734</c:v>
                </c:pt>
                <c:pt idx="143">
                  <c:v>7,30085</c:v>
                </c:pt>
                <c:pt idx="144">
                  <c:v>7,31415</c:v>
                </c:pt>
                <c:pt idx="145">
                  <c:v>7,32724</c:v>
                </c:pt>
                <c:pt idx="146">
                  <c:v>7,34013</c:v>
                </c:pt>
                <c:pt idx="147">
                  <c:v>7,35281</c:v>
                </c:pt>
                <c:pt idx="148">
                  <c:v>7,36530</c:v>
                </c:pt>
                <c:pt idx="149">
                  <c:v>7,37760</c:v>
                </c:pt>
                <c:pt idx="150">
                  <c:v>7,38970</c:v>
                </c:pt>
                <c:pt idx="151">
                  <c:v>7,40162</c:v>
                </c:pt>
                <c:pt idx="152">
                  <c:v>7,41335</c:v>
                </c:pt>
                <c:pt idx="153">
                  <c:v>7,42490</c:v>
                </c:pt>
                <c:pt idx="154">
                  <c:v>7,43626</c:v>
                </c:pt>
                <c:pt idx="155">
                  <c:v>7,44746</c:v>
                </c:pt>
                <c:pt idx="156">
                  <c:v>7,45847</c:v>
                </c:pt>
                <c:pt idx="157">
                  <c:v>7,46932</c:v>
                </c:pt>
                <c:pt idx="158">
                  <c:v>7,47999</c:v>
                </c:pt>
                <c:pt idx="159">
                  <c:v>7,49050</c:v>
                </c:pt>
                <c:pt idx="160">
                  <c:v>7,50085</c:v>
                </c:pt>
                <c:pt idx="161">
                  <c:v>7,51103</c:v>
                </c:pt>
                <c:pt idx="162">
                  <c:v>7,52106</c:v>
                </c:pt>
                <c:pt idx="163">
                  <c:v>7,53093</c:v>
                </c:pt>
                <c:pt idx="164">
                  <c:v>7,54065</c:v>
                </c:pt>
                <c:pt idx="165">
                  <c:v>7,55021</c:v>
                </c:pt>
                <c:pt idx="166">
                  <c:v>7,55963</c:v>
                </c:pt>
                <c:pt idx="167">
                  <c:v>7,56890</c:v>
                </c:pt>
                <c:pt idx="168">
                  <c:v>7,57803</c:v>
                </c:pt>
                <c:pt idx="169">
                  <c:v>7,58701</c:v>
                </c:pt>
                <c:pt idx="170">
                  <c:v>7,59585</c:v>
                </c:pt>
                <c:pt idx="171">
                  <c:v>7,60456</c:v>
                </c:pt>
                <c:pt idx="172">
                  <c:v>7,61313</c:v>
                </c:pt>
                <c:pt idx="173">
                  <c:v>7,62157</c:v>
                </c:pt>
                <c:pt idx="174">
                  <c:v>7,62988</c:v>
                </c:pt>
                <c:pt idx="175">
                  <c:v>7,63805</c:v>
                </c:pt>
                <c:pt idx="176">
                  <c:v>7,64610</c:v>
                </c:pt>
                <c:pt idx="177">
                  <c:v>7,65403</c:v>
                </c:pt>
                <c:pt idx="178">
                  <c:v>7,66183</c:v>
                </c:pt>
                <c:pt idx="179">
                  <c:v>7,66951</c:v>
                </c:pt>
                <c:pt idx="180">
                  <c:v>7,67707</c:v>
                </c:pt>
                <c:pt idx="181">
                  <c:v>7,68451</c:v>
                </c:pt>
                <c:pt idx="182">
                  <c:v>7,69183</c:v>
                </c:pt>
                <c:pt idx="183">
                  <c:v>7,69905</c:v>
                </c:pt>
                <c:pt idx="184">
                  <c:v>7,70615</c:v>
                </c:pt>
                <c:pt idx="185">
                  <c:v>7,71313</c:v>
                </c:pt>
                <c:pt idx="186">
                  <c:v>7,72002</c:v>
                </c:pt>
                <c:pt idx="187">
                  <c:v>7,72679</c:v>
                </c:pt>
                <c:pt idx="188">
                  <c:v>7,73346</c:v>
                </c:pt>
                <c:pt idx="189">
                  <c:v>7,74002</c:v>
                </c:pt>
                <c:pt idx="190">
                  <c:v>7,74648</c:v>
                </c:pt>
                <c:pt idx="191">
                  <c:v>7,75284</c:v>
                </c:pt>
                <c:pt idx="192">
                  <c:v>7,75911</c:v>
                </c:pt>
                <c:pt idx="305">
                  <c:v>0,00000</c:v>
                </c:pt>
              </c:strCache>
            </c:strRef>
          </c:xVal>
          <c:yVal>
            <c:numRef>
              <c:f>'Relation FV terrain 0'!$AE$2:$AE$349</c:f>
              <c:numCache>
                <c:formatCode>0.000</c:formatCode>
                <c:ptCount val="3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0.431577245681371</c:v>
                </c:pt>
                <c:pt idx="16">
                  <c:v>0.426206456074002</c:v>
                </c:pt>
                <c:pt idx="17">
                  <c:v>0.420880483494739</c:v>
                </c:pt>
                <c:pt idx="18">
                  <c:v>0.415600030072459</c:v>
                </c:pt>
                <c:pt idx="19">
                  <c:v>0.410365748973086</c:v>
                </c:pt>
                <c:pt idx="20">
                  <c:v>0.405178245369341</c:v>
                </c:pt>
                <c:pt idx="21">
                  <c:v>0.400038077457602</c:v>
                </c:pt>
                <c:pt idx="22">
                  <c:v>0.394945757516536</c:v>
                </c:pt>
                <c:pt idx="23">
                  <c:v>0.389901753002299</c:v>
                </c:pt>
                <c:pt idx="24">
                  <c:v>0.384906487675332</c:v>
                </c:pt>
                <c:pt idx="25">
                  <c:v>0.37996034275397</c:v>
                </c:pt>
                <c:pt idx="26">
                  <c:v>0.375063658090318</c:v>
                </c:pt>
                <c:pt idx="27">
                  <c:v>0.370216733364034</c:v>
                </c:pt>
                <c:pt idx="28">
                  <c:v>0.365419829289925</c:v>
                </c:pt>
                <c:pt idx="29">
                  <c:v>0.360673168835458</c:v>
                </c:pt>
                <c:pt idx="30">
                  <c:v>0.355976938444525</c:v>
                </c:pt>
                <c:pt idx="31">
                  <c:v>0.351331289264037</c:v>
                </c:pt>
                <c:pt idx="32">
                  <c:v>0.346736338370121</c:v>
                </c:pt>
                <c:pt idx="33">
                  <c:v>0.342192169990954</c:v>
                </c:pt>
                <c:pt idx="34">
                  <c:v>0.337698836723434</c:v>
                </c:pt>
                <c:pt idx="35">
                  <c:v>0.333256360741156</c:v>
                </c:pt>
                <c:pt idx="36">
                  <c:v>0.328864734991313</c:v>
                </c:pt>
                <c:pt idx="37">
                  <c:v>0.324523924378399</c:v>
                </c:pt>
                <c:pt idx="38">
                  <c:v>0.320233866932716</c:v>
                </c:pt>
                <c:pt idx="39">
                  <c:v>0.31599447496195</c:v>
                </c:pt>
                <c:pt idx="40">
                  <c:v>0.31180563618419</c:v>
                </c:pt>
                <c:pt idx="41">
                  <c:v>0.30766721484098</c:v>
                </c:pt>
                <c:pt idx="42">
                  <c:v>0.30357905278914</c:v>
                </c:pt>
                <c:pt idx="43">
                  <c:v>0.299540970570245</c:v>
                </c:pt>
                <c:pt idx="44">
                  <c:v>0.295552768456805</c:v>
                </c:pt>
                <c:pt idx="45">
                  <c:v>0.291614227474317</c:v>
                </c:pt>
                <c:pt idx="46">
                  <c:v>0.287725110398506</c:v>
                </c:pt>
                <c:pt idx="47">
                  <c:v>0.283885162727174</c:v>
                </c:pt>
                <c:pt idx="48">
                  <c:v>0.280094113626212</c:v>
                </c:pt>
                <c:pt idx="49">
                  <c:v>0.276351676849415</c:v>
                </c:pt>
                <c:pt idx="50">
                  <c:v>0.272657551631861</c:v>
                </c:pt>
                <c:pt idx="51">
                  <c:v>0.269011423556689</c:v>
                </c:pt>
                <c:pt idx="52">
                  <c:v>0.265412965395207</c:v>
                </c:pt>
                <c:pt idx="53">
                  <c:v>0.261861837920334</c:v>
                </c:pt>
                <c:pt idx="54">
                  <c:v>0.258357690693458</c:v>
                </c:pt>
                <c:pt idx="55">
                  <c:v>0.25490016282484</c:v>
                </c:pt>
                <c:pt idx="56">
                  <c:v>0.251488883707794</c:v>
                </c:pt>
                <c:pt idx="57">
                  <c:v>0.248123473726861</c:v>
                </c:pt>
                <c:pt idx="58">
                  <c:v>0.244803544940322</c:v>
                </c:pt>
                <c:pt idx="59">
                  <c:v>0.241528701737372</c:v>
                </c:pt>
                <c:pt idx="60">
                  <c:v>0.238298541470349</c:v>
                </c:pt>
                <c:pt idx="61">
                  <c:v>0.235112655062456</c:v>
                </c:pt>
                <c:pt idx="62">
                  <c:v>0.231970627591399</c:v>
                </c:pt>
                <c:pt idx="63">
                  <c:v>0.228872038849448</c:v>
                </c:pt>
                <c:pt idx="64">
                  <c:v>0.225816463880401</c:v>
                </c:pt>
                <c:pt idx="65">
                  <c:v>0.222803473493988</c:v>
                </c:pt>
                <c:pt idx="66">
                  <c:v>0.219832634758229</c:v>
                </c:pt>
                <c:pt idx="67">
                  <c:v>0.216903511470319</c:v>
                </c:pt>
                <c:pt idx="68">
                  <c:v>0.214015664606574</c:v>
                </c:pt>
                <c:pt idx="69">
                  <c:v>0.211168652752028</c:v>
                </c:pt>
                <c:pt idx="70">
                  <c:v>0.208362032510222</c:v>
                </c:pt>
                <c:pt idx="71">
                  <c:v>0.205595358893796</c:v>
                </c:pt>
                <c:pt idx="72">
                  <c:v>0.20286818569642</c:v>
                </c:pt>
                <c:pt idx="73">
                  <c:v>0.200180065846666</c:v>
                </c:pt>
                <c:pt idx="74">
                  <c:v>0.197530551744386</c:v>
                </c:pt>
                <c:pt idx="75">
                  <c:v>0.194919195580156</c:v>
                </c:pt>
                <c:pt idx="76">
                  <c:v>0.192345549638354</c:v>
                </c:pt>
                <c:pt idx="77">
                  <c:v>0.189809166584441</c:v>
                </c:pt>
                <c:pt idx="78">
                  <c:v>0.187309599736968</c:v>
                </c:pt>
                <c:pt idx="79">
                  <c:v>0.184846403324879</c:v>
                </c:pt>
                <c:pt idx="80">
                  <c:v>0.182419132730626</c:v>
                </c:pt>
                <c:pt idx="81">
                  <c:v>0.180027344719618</c:v>
                </c:pt>
                <c:pt idx="82">
                  <c:v>0.17767059765653</c:v>
                </c:pt>
                <c:pt idx="83">
                  <c:v>0.175348451708963</c:v>
                </c:pt>
                <c:pt idx="84">
                  <c:v>0.173060469038942</c:v>
                </c:pt>
                <c:pt idx="85">
                  <c:v>0.170806213982749</c:v>
                </c:pt>
                <c:pt idx="86">
                  <c:v>0.168585253219542</c:v>
                </c:pt>
                <c:pt idx="87">
                  <c:v>0.166397155929217</c:v>
                </c:pt>
                <c:pt idx="88">
                  <c:v>0.164241493939969</c:v>
                </c:pt>
                <c:pt idx="89">
                  <c:v>0.162117841865966</c:v>
                </c:pt>
                <c:pt idx="90">
                  <c:v>0.16002577723557</c:v>
                </c:pt>
                <c:pt idx="91">
                  <c:v>0.157964880610498</c:v>
                </c:pt>
                <c:pt idx="92">
                  <c:v>0.155934735696327</c:v>
                </c:pt>
                <c:pt idx="93">
                  <c:v>0.153934929444717</c:v>
                </c:pt>
                <c:pt idx="94">
                  <c:v>0.151965052147729</c:v>
                </c:pt>
                <c:pt idx="95">
                  <c:v>0.15002469752459</c:v>
                </c:pt>
                <c:pt idx="96">
                  <c:v>0.148113462801244</c:v>
                </c:pt>
                <c:pt idx="97">
                  <c:v>0.146230948783046</c:v>
                </c:pt>
                <c:pt idx="98">
                  <c:v>0.144376759920888</c:v>
                </c:pt>
                <c:pt idx="99">
                  <c:v>0.142550504371093</c:v>
                </c:pt>
                <c:pt idx="100">
                  <c:v>0.140751794049371</c:v>
                </c:pt>
                <c:pt idx="101">
                  <c:v>0.138980244679112</c:v>
                </c:pt>
                <c:pt idx="102">
                  <c:v>0.137235475834313</c:v>
                </c:pt>
                <c:pt idx="103">
                  <c:v>0.135517110977393</c:v>
                </c:pt>
                <c:pt idx="104">
                  <c:v>0.133824777492157</c:v>
                </c:pt>
                <c:pt idx="105">
                  <c:v>0.132158106712159</c:v>
                </c:pt>
                <c:pt idx="106">
                  <c:v>0.130516733944696</c:v>
                </c:pt>
                <c:pt idx="107">
                  <c:v>0.128900298490661</c:v>
                </c:pt>
                <c:pt idx="108">
                  <c:v>0.127308443660484</c:v>
                </c:pt>
                <c:pt idx="109">
                  <c:v>0.125740816786353</c:v>
                </c:pt>
                <c:pt idx="110">
                  <c:v>0.124197069230935</c:v>
                </c:pt>
                <c:pt idx="111">
                  <c:v>0.122676856392778</c:v>
                </c:pt>
                <c:pt idx="112">
                  <c:v>0.121179837708578</c:v>
                </c:pt>
                <c:pt idx="113">
                  <c:v>0.119705676652496</c:v>
                </c:pt>
                <c:pt idx="114">
                  <c:v>0.118254040732692</c:v>
                </c:pt>
                <c:pt idx="115">
                  <c:v>0.11682460148523</c:v>
                </c:pt>
                <c:pt idx="116">
                  <c:v>0.115417034465523</c:v>
                </c:pt>
                <c:pt idx="117">
                  <c:v>0.114031019237448</c:v>
                </c:pt>
                <c:pt idx="118">
                  <c:v>0.112666239360296</c:v>
                </c:pt>
                <c:pt idx="119">
                  <c:v>0.111322382373666</c:v>
                </c:pt>
                <c:pt idx="120">
                  <c:v>0.109999139780455</c:v>
                </c:pt>
                <c:pt idx="121">
                  <c:v>0.108696207028049</c:v>
                </c:pt>
                <c:pt idx="122">
                  <c:v>0.107413283487851</c:v>
                </c:pt>
                <c:pt idx="123">
                  <c:v>0.10615007243324</c:v>
                </c:pt>
                <c:pt idx="124">
                  <c:v>0.104906281016074</c:v>
                </c:pt>
                <c:pt idx="125">
                  <c:v>0.103681620241852</c:v>
                </c:pt>
                <c:pt idx="126">
                  <c:v>0.102475804943608</c:v>
                </c:pt>
                <c:pt idx="127">
                  <c:v>0.10128855375465</c:v>
                </c:pt>
                <c:pt idx="128">
                  <c:v>0.100119589080218</c:v>
                </c:pt>
                <c:pt idx="129">
                  <c:v>0.0989686370681561</c:v>
                </c:pt>
                <c:pt idx="130">
                  <c:v>0.0978354275786691</c:v>
                </c:pt>
                <c:pt idx="131">
                  <c:v>0.0967196941532412</c:v>
                </c:pt>
                <c:pt idx="132">
                  <c:v>0.0956211739827925</c:v>
                </c:pt>
                <c:pt idx="133">
                  <c:v>0.0945396078751374</c:v>
                </c:pt>
                <c:pt idx="134">
                  <c:v>0.0934747402218104</c:v>
                </c:pt>
                <c:pt idx="135">
                  <c:v>0.0924263189643223</c:v>
                </c:pt>
                <c:pt idx="136">
                  <c:v>0.0913940955599027</c:v>
                </c:pt>
                <c:pt idx="137">
                  <c:v>0.0903778249467854</c:v>
                </c:pt>
                <c:pt idx="138">
                  <c:v>0.0893772655090889</c:v>
                </c:pt>
                <c:pt idx="139">
                  <c:v>0.0883921790413402</c:v>
                </c:pt>
                <c:pt idx="140">
                  <c:v>0.0874223307126909</c:v>
                </c:pt>
                <c:pt idx="141">
                  <c:v>0.0864674890308674</c:v>
                </c:pt>
                <c:pt idx="142">
                  <c:v>0.0855274258058992</c:v>
                </c:pt>
                <c:pt idx="143">
                  <c:v>0.0846019161136632</c:v>
                </c:pt>
                <c:pt idx="144">
                  <c:v>0.0836907382592822</c:v>
                </c:pt>
                <c:pt idx="145">
                  <c:v>0.0827936737404131</c:v>
                </c:pt>
                <c:pt idx="146">
                  <c:v>0.0819105072104569</c:v>
                </c:pt>
                <c:pt idx="147">
                  <c:v>0.0810410264417227</c:v>
                </c:pt>
                <c:pt idx="148">
                  <c:v>0.0801850222885746</c:v>
                </c:pt>
                <c:pt idx="149">
                  <c:v>0.0793422886505901</c:v>
                </c:pt>
                <c:pt idx="150">
                  <c:v>0.0785126224357547</c:v>
                </c:pt>
                <c:pt idx="151">
                  <c:v>0.0776958235237186</c:v>
                </c:pt>
                <c:pt idx="152">
                  <c:v>0.0768916947291367</c:v>
                </c:pt>
                <c:pt idx="153">
                  <c:v>0.0761000417651156</c:v>
                </c:pt>
                <c:pt idx="154">
                  <c:v>0.0753206732067858</c:v>
                </c:pt>
                <c:pt idx="155">
                  <c:v>0.0745534004550189</c:v>
                </c:pt>
                <c:pt idx="156">
                  <c:v>0.0737980377003076</c:v>
                </c:pt>
                <c:pt idx="157">
                  <c:v>0.073054401886824</c:v>
                </c:pt>
                <c:pt idx="158">
                  <c:v>0.0723223126766721</c:v>
                </c:pt>
                <c:pt idx="159">
                  <c:v>0.0716015924143491</c:v>
                </c:pt>
                <c:pt idx="160">
                  <c:v>0.0708920660914279</c:v>
                </c:pt>
                <c:pt idx="161">
                  <c:v>0.0701935613114741</c:v>
                </c:pt>
                <c:pt idx="162">
                  <c:v>0.0695059082552069</c:v>
                </c:pt>
                <c:pt idx="163">
                  <c:v>0.068828939645917</c:v>
                </c:pt>
                <c:pt idx="164">
                  <c:v>0.0681624907151496</c:v>
                </c:pt>
                <c:pt idx="165">
                  <c:v>0.0675063991686607</c:v>
                </c:pt>
                <c:pt idx="166">
                  <c:v>0.0668605051526572</c:v>
                </c:pt>
                <c:pt idx="167">
                  <c:v>0.0662246512203257</c:v>
                </c:pt>
                <c:pt idx="168">
                  <c:v>0.0655986822986581</c:v>
                </c:pt>
                <c:pt idx="169">
                  <c:v>0.0649824456555804</c:v>
                </c:pt>
                <c:pt idx="170">
                  <c:v>0.064375790867389</c:v>
                </c:pt>
                <c:pt idx="171">
                  <c:v>0.063778569786501</c:v>
                </c:pt>
                <c:pt idx="172">
                  <c:v>0.0631906365095216</c:v>
                </c:pt>
                <c:pt idx="173">
                  <c:v>0.0626118473456332</c:v>
                </c:pt>
                <c:pt idx="174">
                  <c:v>0.0620420607853098</c:v>
                </c:pt>
                <c:pt idx="175">
                  <c:v>0.0614811374693597</c:v>
                </c:pt>
                <c:pt idx="176">
                  <c:v>0.060928940158298</c:v>
                </c:pt>
                <c:pt idx="177">
                  <c:v>0.0603853337020526</c:v>
                </c:pt>
                <c:pt idx="178">
                  <c:v>0.0598501850100053</c:v>
                </c:pt>
                <c:pt idx="179">
                  <c:v>0.0593233630213678</c:v>
                </c:pt>
                <c:pt idx="180">
                  <c:v>0.0588047386758958</c:v>
                </c:pt>
                <c:pt idx="181">
                  <c:v>0.058294184884941</c:v>
                </c:pt>
                <c:pt idx="182">
                  <c:v>0.0577915765028417</c:v>
                </c:pt>
                <c:pt idx="183">
                  <c:v>0.057296790298651</c:v>
                </c:pt>
                <c:pt idx="184">
                  <c:v>0.0568097049282057</c:v>
                </c:pt>
                <c:pt idx="185">
                  <c:v>0.0563302009065317</c:v>
                </c:pt>
                <c:pt idx="186">
                  <c:v>0.055858160580588</c:v>
                </c:pt>
                <c:pt idx="187">
                  <c:v>0.055393468102348</c:v>
                </c:pt>
                <c:pt idx="188">
                  <c:v>0.0549360094022167</c:v>
                </c:pt>
                <c:pt idx="189">
                  <c:v>0.0544856721627825</c:v>
                </c:pt>
                <c:pt idx="190">
                  <c:v>0.0540423457929034</c:v>
                </c:pt>
                <c:pt idx="191">
                  <c:v>0.0536059214021251</c:v>
                </c:pt>
                <c:pt idx="192">
                  <c:v>0.0531762917754294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7486160"/>
        <c:axId val="-1897482768"/>
      </c:scatterChart>
      <c:valAx>
        <c:axId val="-189748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Vitesse (m/s)</a:t>
                </a:r>
              </a:p>
            </c:rich>
          </c:tx>
          <c:layout>
            <c:manualLayout>
              <c:xMode val="edge"/>
              <c:yMode val="edge"/>
              <c:x val="0.44078207329347"/>
              <c:y val="0.9080643615200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897482768"/>
        <c:crosses val="autoZero"/>
        <c:crossBetween val="midCat"/>
      </c:valAx>
      <c:valAx>
        <c:axId val="-189748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RF</a:t>
                </a:r>
              </a:p>
            </c:rich>
          </c:tx>
          <c:layout>
            <c:manualLayout>
              <c:xMode val="edge"/>
              <c:yMode val="edge"/>
              <c:x val="0.0120172478440195"/>
              <c:y val="0.51428475788352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897486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5" r="0.787401575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7</xdr:row>
      <xdr:rowOff>171450</xdr:rowOff>
    </xdr:from>
    <xdr:to>
      <xdr:col>15</xdr:col>
      <xdr:colOff>676275</xdr:colOff>
      <xdr:row>26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26</xdr:row>
      <xdr:rowOff>142875</xdr:rowOff>
    </xdr:from>
    <xdr:to>
      <xdr:col>15</xdr:col>
      <xdr:colOff>685800</xdr:colOff>
      <xdr:row>47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2</xdr:row>
      <xdr:rowOff>57150</xdr:rowOff>
    </xdr:from>
    <xdr:to>
      <xdr:col>11</xdr:col>
      <xdr:colOff>295275</xdr:colOff>
      <xdr:row>5</xdr:row>
      <xdr:rowOff>95250</xdr:rowOff>
    </xdr:to>
    <xdr:sp macro="[1]!Solveur" textlink="">
      <xdr:nvSpPr>
        <xdr:cNvPr id="4" name="AutoShape 62"/>
        <xdr:cNvSpPr>
          <a:spLocks noChangeArrowheads="1"/>
        </xdr:cNvSpPr>
      </xdr:nvSpPr>
      <xdr:spPr bwMode="auto">
        <a:xfrm>
          <a:off x="8728075" y="742950"/>
          <a:ext cx="863600" cy="533400"/>
        </a:xfrm>
        <a:prstGeom prst="smileyFace">
          <a:avLst>
            <a:gd name="adj" fmla="val 4653"/>
          </a:avLst>
        </a:prstGeom>
        <a:solidFill>
          <a:srgbClr val="99CC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62</xdr:row>
      <xdr:rowOff>133350</xdr:rowOff>
    </xdr:from>
    <xdr:to>
      <xdr:col>15</xdr:col>
      <xdr:colOff>609600</xdr:colOff>
      <xdr:row>83</xdr:row>
      <xdr:rowOff>19050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nlemat/Dropbox/STAPS/M2/SCILAB/cc/Exemple_PF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/bastien301_SimpleMethodSprint_V13_kp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on FV terrain 0"/>
      <sheetName val="Feuil1"/>
      <sheetName val="Exemple_PFV"/>
    </sheetNames>
    <definedNames>
      <definedName name="Solveur"/>
    </definedNames>
    <sheetDataSet>
      <sheetData sheetId="0">
        <row r="2">
          <cell r="A2">
            <v>0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on FV terrain 0"/>
      <sheetName val="Feuil1 (2)"/>
      <sheetName val="Feuil1"/>
    </sheetNames>
    <sheetDataSet>
      <sheetData sheetId="0">
        <row r="2">
          <cell r="K2">
            <v>1.3596965465613626</v>
          </cell>
          <cell r="N2">
            <v>72</v>
          </cell>
          <cell r="AB2">
            <v>0.20231638190452733</v>
          </cell>
        </row>
        <row r="3">
          <cell r="Y3">
            <v>8.4788133097992979</v>
          </cell>
        </row>
        <row r="4">
          <cell r="Y4">
            <v>427.57844521369685</v>
          </cell>
        </row>
        <row r="5">
          <cell r="Y5">
            <v>-50.429043498283846</v>
          </cell>
        </row>
        <row r="6">
          <cell r="Y6">
            <v>0.99988197372289123</v>
          </cell>
        </row>
        <row r="12">
          <cell r="Y12">
            <v>12.490133339355854</v>
          </cell>
        </row>
        <row r="18">
          <cell r="Y18">
            <v>-6.4904411974115492E-2</v>
          </cell>
        </row>
        <row r="19">
          <cell r="Y19">
            <v>0.99919904143768523</v>
          </cell>
        </row>
        <row r="50">
          <cell r="M50">
            <v>1.5316810478144864</v>
          </cell>
          <cell r="N50">
            <v>7.7591068987758867</v>
          </cell>
          <cell r="P50">
            <v>0.43157724568137146</v>
          </cell>
        </row>
        <row r="51">
          <cell r="M51">
            <v>2.3423477144811535</v>
          </cell>
          <cell r="O51">
            <v>0.24805257896786123</v>
          </cell>
        </row>
        <row r="52">
          <cell r="M52">
            <v>3.7076810478144786</v>
          </cell>
        </row>
        <row r="53">
          <cell r="M53" t="str">
            <v/>
          </cell>
        </row>
        <row r="54">
          <cell r="M54" t="str">
            <v/>
          </cell>
        </row>
        <row r="56">
          <cell r="L56">
            <v>7.6415905309509373</v>
          </cell>
        </row>
        <row r="57">
          <cell r="L57">
            <v>22.001398249190167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AL386"/>
  <sheetViews>
    <sheetView tabSelected="1" zoomScale="90" zoomScaleNormal="90" zoomScalePageLayoutView="90" workbookViewId="0">
      <selection activeCell="E21" sqref="E21"/>
    </sheetView>
  </sheetViews>
  <sheetFormatPr baseColWidth="10" defaultRowHeight="13" x14ac:dyDescent="0.15"/>
  <cols>
    <col min="1" max="3" width="10.83203125" style="88"/>
    <col min="4" max="4" width="13.1640625" bestFit="1" customWidth="1"/>
    <col min="8" max="8" width="12.5" bestFit="1" customWidth="1"/>
    <col min="10" max="10" width="11.1640625" style="53" bestFit="1" customWidth="1"/>
    <col min="11" max="11" width="9.33203125" style="53" customWidth="1"/>
    <col min="15" max="15" width="12.33203125" style="60" bestFit="1" customWidth="1"/>
    <col min="16" max="16" width="12" style="60" bestFit="1" customWidth="1"/>
    <col min="18" max="18" width="16.5" bestFit="1" customWidth="1"/>
    <col min="19" max="20" width="18.5" bestFit="1" customWidth="1"/>
    <col min="21" max="21" width="16" customWidth="1"/>
    <col min="22" max="22" width="17.5" customWidth="1"/>
    <col min="23" max="23" width="14.1640625" bestFit="1" customWidth="1"/>
    <col min="25" max="25" width="12.5" bestFit="1" customWidth="1"/>
    <col min="26" max="26" width="15" bestFit="1" customWidth="1"/>
    <col min="32" max="32" width="11" customWidth="1"/>
  </cols>
  <sheetData>
    <row r="1" spans="1:38" ht="40" thickBot="1" x14ac:dyDescent="0.2">
      <c r="A1" s="1" t="s">
        <v>0</v>
      </c>
      <c r="B1" s="2" t="s">
        <v>1</v>
      </c>
      <c r="C1" s="2" t="s">
        <v>2</v>
      </c>
      <c r="D1" s="3" t="s">
        <v>2</v>
      </c>
      <c r="E1" s="4" t="s">
        <v>0</v>
      </c>
      <c r="F1" s="5" t="s">
        <v>3</v>
      </c>
      <c r="G1" s="5" t="s">
        <v>4</v>
      </c>
      <c r="H1" s="3" t="s">
        <v>5</v>
      </c>
      <c r="I1" s="6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9">
        <v>46.875</v>
      </c>
      <c r="O1" s="10" t="s">
        <v>11</v>
      </c>
      <c r="P1" s="11">
        <f>0.5*P2*P3*P4</f>
        <v>0.27643689567114138</v>
      </c>
      <c r="S1" s="12" t="s">
        <v>12</v>
      </c>
      <c r="T1" s="13" t="s">
        <v>13</v>
      </c>
      <c r="U1" s="13" t="s">
        <v>14</v>
      </c>
      <c r="V1" s="13" t="s">
        <v>15</v>
      </c>
      <c r="W1" s="14" t="s">
        <v>16</v>
      </c>
      <c r="Z1" s="14" t="s">
        <v>16</v>
      </c>
      <c r="AA1" s="14" t="s">
        <v>17</v>
      </c>
      <c r="AB1" s="14" t="s">
        <v>18</v>
      </c>
      <c r="AD1" s="15" t="s">
        <v>19</v>
      </c>
      <c r="AE1" s="16" t="s">
        <v>20</v>
      </c>
      <c r="AF1" s="17" t="s">
        <v>4</v>
      </c>
      <c r="AG1" s="18" t="s">
        <v>21</v>
      </c>
      <c r="AH1" s="18" t="s">
        <v>22</v>
      </c>
      <c r="AI1" s="18" t="s">
        <v>23</v>
      </c>
      <c r="AJ1" s="18" t="s">
        <v>24</v>
      </c>
      <c r="AK1" s="18" t="s">
        <v>25</v>
      </c>
      <c r="AL1" s="18" t="s">
        <v>26</v>
      </c>
    </row>
    <row r="2" spans="1:38" ht="14" thickBot="1" x14ac:dyDescent="0.2">
      <c r="A2" s="19">
        <v>0</v>
      </c>
      <c r="B2" s="20">
        <v>0.15</v>
      </c>
      <c r="C2" s="21">
        <f>IF(B2="","",B2/3.6)</f>
        <v>4.1666666666666664E-2</v>
      </c>
      <c r="D2" s="22">
        <f>C2</f>
        <v>4.1666666666666664E-2</v>
      </c>
      <c r="E2" s="23">
        <f>IF(D2&lt;&gt;"",A2-$K$3,"")</f>
        <v>1.7014381147818138E-2</v>
      </c>
      <c r="F2" s="24">
        <f>$J$2*((A2-$K$3)+$K$2*EXP(-(A2-$K$3)/$K$2))-$J$2*$K$2</f>
        <v>8.6453216396975563E-4</v>
      </c>
      <c r="G2" s="25">
        <f>IF(E2&lt;&gt;"",$J$2*(1-EXP(-(A2-$K$3)/$K$2)),"")</f>
        <v>0.10141219701656173</v>
      </c>
      <c r="H2" s="26">
        <f>IF(D2=0,0,IF(E2&lt;&gt;"",(D2-G2)^2,""))</f>
        <v>3.5695283967902328E-3</v>
      </c>
      <c r="I2">
        <f>SUM(H2:H305)</f>
        <v>4.7557852067645374</v>
      </c>
      <c r="J2" s="27">
        <v>8.1551215422479633</v>
      </c>
      <c r="K2" s="28">
        <v>1.3596965465613626</v>
      </c>
      <c r="L2" s="27">
        <f>CORREL(D2:D305,G2:G305)</f>
        <v>0.99717906980432902</v>
      </c>
      <c r="M2" s="29" t="s">
        <v>27</v>
      </c>
      <c r="N2" s="30">
        <v>72</v>
      </c>
      <c r="O2" s="10" t="s">
        <v>28</v>
      </c>
      <c r="P2" s="31">
        <f>1.293*P7/760*273/(273+P6)</f>
        <v>1.204740614334471</v>
      </c>
      <c r="Q2" t="s">
        <v>29</v>
      </c>
      <c r="S2" s="32"/>
      <c r="T2" s="33">
        <f>($J$2/$K$2)*EXP(-(A2-$K$3)/$K$2)</f>
        <v>5.9231667283402496</v>
      </c>
      <c r="U2" s="34">
        <f>IF(C2="","",'Relation FV terrain 0'!$N$2*T2+$P$1*(G2-$N$5)^2)</f>
        <v>426.47084743742477</v>
      </c>
      <c r="V2" s="35">
        <f>IF(C2="","",U2/'Relation FV terrain 0'!$N$2)</f>
        <v>5.923206214408677</v>
      </c>
      <c r="W2" s="36">
        <f>IF(C2="","",V2*G2)</f>
        <v>0.60068535558533553</v>
      </c>
      <c r="Z2" s="37">
        <f>IF(C2="","",$Y$9*G2^2+$Y$10*G2+$Y$11)</f>
        <v>0.71342464334006761</v>
      </c>
      <c r="AA2" s="38">
        <f>IF(C2="","",(W2-Z2)^2)</f>
        <v>1.2710147003444281E-2</v>
      </c>
      <c r="AB2" s="39">
        <f>SUM(AA2:AA349)</f>
        <v>0.20231638190452733</v>
      </c>
      <c r="AD2" s="37">
        <f>SQRT(U2^2+($N$2*9.81)^2)</f>
        <v>825.08504174660402</v>
      </c>
      <c r="AE2" s="40" t="str">
        <f>IF(A2&gt;=0.3,U2/AD2,"")</f>
        <v/>
      </c>
      <c r="AF2" s="25" t="str">
        <f>IF(AE2="","",G2)</f>
        <v/>
      </c>
      <c r="AG2" t="str">
        <f t="shared" ref="AG2:AG16" si="0">IF(AE2="","",IF($F2&lt;=5,$AE2,""))</f>
        <v/>
      </c>
      <c r="AH2" t="str">
        <f t="shared" ref="AH2:AH16" si="1">IF(AE2="","",IF($F2&lt;=10,$AE2,""))</f>
        <v/>
      </c>
      <c r="AI2" t="str">
        <f t="shared" ref="AI2:AI16" si="2">IF(AE2="","",IF($F2&lt;=20,$AE2,""))</f>
        <v/>
      </c>
      <c r="AJ2" t="str">
        <f t="shared" ref="AJ2:AJ16" si="3">IF(AE2="","",IF($F2&lt;=30,$AE2,""))</f>
        <v/>
      </c>
      <c r="AK2" t="str">
        <f t="shared" ref="AK2:AK16" si="4">IF(AE2="","",IF($F2&lt;=40,$AE2,""))</f>
        <v/>
      </c>
      <c r="AL2" t="str">
        <f t="shared" ref="AL2:AL16" si="5">IF(AE2="","",IF($F2&lt;=50,$AE2,""))</f>
        <v/>
      </c>
    </row>
    <row r="3" spans="1:38" x14ac:dyDescent="0.15">
      <c r="A3" s="41">
        <f>A2+1/$N$1</f>
        <v>2.1333333333333333E-2</v>
      </c>
      <c r="B3" s="42">
        <v>0.67</v>
      </c>
      <c r="C3" s="43">
        <f t="shared" ref="C3:C66" si="6">IF(B3="","",B3/3.6)</f>
        <v>0.18611111111111112</v>
      </c>
      <c r="D3" s="34">
        <f>IF(F2&lt;=60,C3,"")</f>
        <v>0.18611111111111112</v>
      </c>
      <c r="E3" s="44">
        <f t="shared" ref="E3:E66" si="7">IF(D3&lt;&gt;"",A3-$K$3,"")</f>
        <v>3.8347714481151471E-2</v>
      </c>
      <c r="F3" s="34">
        <f t="shared" ref="F3:F66" si="8">$J$2*((A3-$K$3)+$K$2*EXP(-(A3-$K$3)/$K$2))-$J$2*$K$2</f>
        <v>4.3688202739495807E-3</v>
      </c>
      <c r="G3" s="25">
        <f t="shared" ref="G3:G66" si="9">IF(E3&lt;&gt;"",$J$2*(1-EXP(-(A3-$K$3)/$K$2)),"")</f>
        <v>0.22678696431722375</v>
      </c>
      <c r="H3" s="45">
        <f t="shared" ref="H3:H66" si="10">IF(D3=0,0,IF(E3&lt;&gt;"",(D3-G3)^2,""))</f>
        <v>1.6545250340452239E-3</v>
      </c>
      <c r="J3" s="46" t="s">
        <v>30</v>
      </c>
      <c r="K3" s="47">
        <v>-1.7014381147818138E-2</v>
      </c>
      <c r="M3" s="29" t="s">
        <v>31</v>
      </c>
      <c r="N3" s="48"/>
      <c r="O3" s="10" t="s">
        <v>32</v>
      </c>
      <c r="P3" s="11">
        <f>(0.2025*'Relation FV terrain 0'!N4^0.725*'Relation FV terrain 0'!N2^0.425)*0.266</f>
        <v>0.50990578826122956</v>
      </c>
      <c r="S3" s="32">
        <f>IF(C3="","",(D3-D2)/(A3-A2))</f>
        <v>6.7708333333333339</v>
      </c>
      <c r="T3" s="33">
        <f t="shared" ref="T3:T66" si="11">($J$2/$K$2)*EXP(-(A3-$K$3)/$K$2)</f>
        <v>5.8309588253212032</v>
      </c>
      <c r="U3" s="34">
        <f>IF(C3="","",'Relation FV terrain 0'!$N$2*T3+$P$1*(G3-$N$5)^2)</f>
        <v>419.84325321599061</v>
      </c>
      <c r="V3" s="35">
        <f>IF(C3="","",U3/'Relation FV terrain 0'!$N$2)</f>
        <v>5.8311562946665365</v>
      </c>
      <c r="W3" s="36">
        <f>IF(C3="","",V3*G3)</f>
        <v>1.3224302345266945</v>
      </c>
      <c r="X3" s="49" t="s">
        <v>33</v>
      </c>
      <c r="Y3" s="50">
        <f>-Y4/SLOPE(U3:U349,G3:G349)</f>
        <v>8.4788133097992979</v>
      </c>
      <c r="Z3" s="37">
        <f t="shared" ref="Z3:Z66" si="12">IF(C3="","",$Y$9*G3^2+$Y$10*G3+$Y$11)</f>
        <v>1.4154360473363683</v>
      </c>
      <c r="AA3" s="38">
        <f>IF(C3="","",(W3-Z3)^2)</f>
        <v>8.6500812163880815E-3</v>
      </c>
      <c r="AB3" s="36"/>
      <c r="AD3" s="37">
        <f t="shared" ref="AD3:AD66" si="13">SQRT(U3^2+($N$2*9.81)^2)</f>
        <v>821.67895170254087</v>
      </c>
      <c r="AE3" s="40" t="str">
        <f t="shared" ref="AE3:AE66" si="14">IF(A3&gt;=0.3,U3/AD3,"")</f>
        <v/>
      </c>
      <c r="AF3" s="25" t="str">
        <f t="shared" ref="AF3:AF66" si="15">IF(AE3="","",G3)</f>
        <v/>
      </c>
      <c r="AG3" t="str">
        <f t="shared" si="0"/>
        <v/>
      </c>
      <c r="AH3" t="str">
        <f t="shared" si="1"/>
        <v/>
      </c>
      <c r="AI3" t="str">
        <f t="shared" si="2"/>
        <v/>
      </c>
      <c r="AJ3" t="str">
        <f t="shared" si="3"/>
        <v/>
      </c>
      <c r="AK3" t="str">
        <f t="shared" si="4"/>
        <v/>
      </c>
      <c r="AL3" t="str">
        <f t="shared" si="5"/>
        <v/>
      </c>
    </row>
    <row r="4" spans="1:38" x14ac:dyDescent="0.15">
      <c r="A4" s="41">
        <f t="shared" ref="A4:A67" si="16">A3+1/$N$1</f>
        <v>4.2666666666666665E-2</v>
      </c>
      <c r="B4" s="42">
        <v>1.23</v>
      </c>
      <c r="C4" s="43">
        <f t="shared" si="6"/>
        <v>0.34166666666666667</v>
      </c>
      <c r="D4" s="34">
        <f t="shared" ref="D4:D67" si="17">IF(F3&lt;=60,C4,"")</f>
        <v>0.34166666666666667</v>
      </c>
      <c r="E4" s="44">
        <f t="shared" si="7"/>
        <v>5.96810478144848E-2</v>
      </c>
      <c r="F4" s="34">
        <f t="shared" si="8"/>
        <v>1.0526896973145128E-2</v>
      </c>
      <c r="G4" s="25">
        <f t="shared" si="9"/>
        <v>0.35020998098946166</v>
      </c>
      <c r="H4" s="45">
        <f t="shared" si="10"/>
        <v>7.2988219618073876E-5</v>
      </c>
      <c r="I4" s="51">
        <f>E4</f>
        <v>5.96810478144848E-2</v>
      </c>
      <c r="J4" s="52">
        <f>COUNT(D2:D305)</f>
        <v>193</v>
      </c>
      <c r="M4" s="29" t="s">
        <v>34</v>
      </c>
      <c r="N4" s="48">
        <v>1.81</v>
      </c>
      <c r="O4" s="10" t="s">
        <v>35</v>
      </c>
      <c r="P4" s="54">
        <v>0.9</v>
      </c>
      <c r="S4" s="32">
        <f t="shared" ref="S4:S67" si="18">IF(C4="","",(D4-D3)/(A4-A3))</f>
        <v>7.291666666666667</v>
      </c>
      <c r="T4" s="33">
        <f t="shared" si="11"/>
        <v>5.7401863533425317</v>
      </c>
      <c r="U4" s="34">
        <f>IF(C4="","",'Relation FV terrain 0'!$N$2*T4+$P$1*(G4-$N$5)^2)</f>
        <v>413.32732160511563</v>
      </c>
      <c r="V4" s="35">
        <f>IF(C4="","",U4/'Relation FV terrain 0'!$N$2)</f>
        <v>5.7406572445154946</v>
      </c>
      <c r="W4" s="36">
        <f t="shared" ref="W4:W67" si="19">IF(C4="","",V4*G4)</f>
        <v>2.0104354644687867</v>
      </c>
      <c r="X4" s="55" t="s">
        <v>36</v>
      </c>
      <c r="Y4" s="56">
        <f>INTERCEPT(U3:U349,G3:G349)</f>
        <v>427.57844521369685</v>
      </c>
      <c r="Z4" s="37">
        <f t="shared" si="12"/>
        <v>2.0854487269990862</v>
      </c>
      <c r="AA4" s="38">
        <f>IF(C4="","",(W4-Z4)^2)</f>
        <v>5.6269895554396342E-3</v>
      </c>
      <c r="AB4" s="36"/>
      <c r="AD4" s="37">
        <f t="shared" si="13"/>
        <v>818.36875379333651</v>
      </c>
      <c r="AE4" s="40" t="str">
        <f t="shared" si="14"/>
        <v/>
      </c>
      <c r="AF4" s="25" t="str">
        <f t="shared" si="15"/>
        <v/>
      </c>
      <c r="AG4" t="str">
        <f t="shared" si="0"/>
        <v/>
      </c>
      <c r="AH4" t="str">
        <f t="shared" si="1"/>
        <v/>
      </c>
      <c r="AI4" t="str">
        <f t="shared" si="2"/>
        <v/>
      </c>
      <c r="AJ4" t="str">
        <f t="shared" si="3"/>
        <v/>
      </c>
      <c r="AK4" t="str">
        <f t="shared" si="4"/>
        <v/>
      </c>
      <c r="AL4" t="str">
        <f t="shared" si="5"/>
        <v/>
      </c>
    </row>
    <row r="5" spans="1:38" x14ac:dyDescent="0.15">
      <c r="A5" s="41">
        <f t="shared" si="16"/>
        <v>6.4000000000000001E-2</v>
      </c>
      <c r="B5" s="42">
        <v>1.8</v>
      </c>
      <c r="C5" s="43">
        <f t="shared" si="6"/>
        <v>0.5</v>
      </c>
      <c r="D5" s="34">
        <f t="shared" si="17"/>
        <v>0.5</v>
      </c>
      <c r="E5" s="44">
        <f t="shared" si="7"/>
        <v>8.1014381147818143E-2</v>
      </c>
      <c r="F5" s="34">
        <f t="shared" si="8"/>
        <v>1.929744985349835E-2</v>
      </c>
      <c r="G5" s="25">
        <f t="shared" si="9"/>
        <v>0.47171163058331361</v>
      </c>
      <c r="H5" s="45">
        <f t="shared" si="10"/>
        <v>8.002318442549177E-4</v>
      </c>
      <c r="I5" s="51">
        <f t="shared" ref="I5:I68" si="20">E5</f>
        <v>8.1014381147818143E-2</v>
      </c>
      <c r="M5" s="29" t="s">
        <v>37</v>
      </c>
      <c r="N5" s="48">
        <v>0</v>
      </c>
      <c r="O5" s="10"/>
      <c r="P5" s="54"/>
      <c r="S5" s="32">
        <f t="shared" si="18"/>
        <v>7.4218749999999991</v>
      </c>
      <c r="T5" s="33">
        <f t="shared" si="11"/>
        <v>5.650826966572648</v>
      </c>
      <c r="U5" s="34">
        <f>IF(C5="","",'Relation FV terrain 0'!$N$2*T5+$P$1*(G5-$N$5)^2)</f>
        <v>406.92105208173018</v>
      </c>
      <c r="V5" s="35">
        <f>IF(C5="","",U5/'Relation FV terrain 0'!$N$2)</f>
        <v>5.6516812789129194</v>
      </c>
      <c r="W5" s="36">
        <f t="shared" si="19"/>
        <v>2.6659637916132004</v>
      </c>
      <c r="X5" s="55" t="s">
        <v>38</v>
      </c>
      <c r="Y5" s="56">
        <f>-Y4/Y3</f>
        <v>-50.429043498283846</v>
      </c>
      <c r="Z5" s="37">
        <f t="shared" si="12"/>
        <v>2.724611726964127</v>
      </c>
      <c r="AA5" s="38">
        <f t="shared" ref="AA5:AA68" si="21">IF(C5="","",(W5-Z5)^2)</f>
        <v>3.4395803209264666E-3</v>
      </c>
      <c r="AB5" s="36"/>
      <c r="AD5" s="37">
        <f t="shared" si="13"/>
        <v>815.15193984146435</v>
      </c>
      <c r="AE5" s="40" t="str">
        <f t="shared" si="14"/>
        <v/>
      </c>
      <c r="AF5" s="25" t="str">
        <f t="shared" si="15"/>
        <v/>
      </c>
      <c r="AG5" t="str">
        <f t="shared" si="0"/>
        <v/>
      </c>
      <c r="AH5" t="str">
        <f t="shared" si="1"/>
        <v/>
      </c>
      <c r="AI5" t="str">
        <f t="shared" si="2"/>
        <v/>
      </c>
      <c r="AJ5" t="str">
        <f t="shared" si="3"/>
        <v/>
      </c>
      <c r="AK5" t="str">
        <f t="shared" si="4"/>
        <v/>
      </c>
      <c r="AL5" t="str">
        <f t="shared" si="5"/>
        <v/>
      </c>
    </row>
    <row r="6" spans="1:38" ht="14" thickBot="1" x14ac:dyDescent="0.2">
      <c r="A6" s="41">
        <f t="shared" si="16"/>
        <v>8.533333333333333E-2</v>
      </c>
      <c r="B6" s="42">
        <v>2.39</v>
      </c>
      <c r="C6" s="43">
        <f t="shared" si="6"/>
        <v>0.66388888888888886</v>
      </c>
      <c r="D6" s="34">
        <f t="shared" si="17"/>
        <v>0.66388888888888886</v>
      </c>
      <c r="E6" s="44">
        <f t="shared" si="7"/>
        <v>0.10234771448115147</v>
      </c>
      <c r="F6" s="34">
        <f t="shared" si="8"/>
        <v>3.0639809630931936E-2</v>
      </c>
      <c r="G6" s="25">
        <f t="shared" si="9"/>
        <v>0.59132182365800201</v>
      </c>
      <c r="H6" s="45">
        <f t="shared" si="10"/>
        <v>5.2659789562237869E-3</v>
      </c>
      <c r="I6" s="51">
        <f t="shared" si="20"/>
        <v>0.10234771448115147</v>
      </c>
      <c r="O6" s="10" t="s">
        <v>39</v>
      </c>
      <c r="P6" s="57">
        <v>20</v>
      </c>
      <c r="S6" s="32">
        <f t="shared" si="18"/>
        <v>7.682291666666667</v>
      </c>
      <c r="T6" s="33">
        <f t="shared" si="11"/>
        <v>5.5628586670449485</v>
      </c>
      <c r="U6" s="34">
        <f>IF(C6="","",'Relation FV terrain 0'!$N$2*T6+$P$1*(G6-$N$5)^2)</f>
        <v>400.62248336659269</v>
      </c>
      <c r="V6" s="35">
        <f>IF(C6="","",U6/'Relation FV terrain 0'!$N$2)</f>
        <v>5.5642011578693431</v>
      </c>
      <c r="W6" s="36">
        <f t="shared" si="19"/>
        <v>3.2902335758712664</v>
      </c>
      <c r="X6" s="58" t="s">
        <v>40</v>
      </c>
      <c r="Y6" s="59">
        <f>RSQ(U3:U349,G3:G349)</f>
        <v>0.99988197372289123</v>
      </c>
      <c r="Z6" s="37">
        <f t="shared" si="12"/>
        <v>3.3340360961905953</v>
      </c>
      <c r="AA6" s="38">
        <f t="shared" si="21"/>
        <v>1.9186607863252169E-3</v>
      </c>
      <c r="AB6" s="36"/>
      <c r="AD6" s="37">
        <f t="shared" si="13"/>
        <v>812.02605658859</v>
      </c>
      <c r="AE6" s="40" t="str">
        <f t="shared" si="14"/>
        <v/>
      </c>
      <c r="AF6" s="25" t="str">
        <f t="shared" si="15"/>
        <v/>
      </c>
      <c r="AG6" t="str">
        <f t="shared" si="0"/>
        <v/>
      </c>
      <c r="AH6" t="str">
        <f t="shared" si="1"/>
        <v/>
      </c>
      <c r="AI6" t="str">
        <f t="shared" si="2"/>
        <v/>
      </c>
      <c r="AJ6" t="str">
        <f t="shared" si="3"/>
        <v/>
      </c>
      <c r="AK6" t="str">
        <f t="shared" si="4"/>
        <v/>
      </c>
      <c r="AL6" t="str">
        <f t="shared" si="5"/>
        <v/>
      </c>
    </row>
    <row r="7" spans="1:38" x14ac:dyDescent="0.15">
      <c r="A7" s="41">
        <f t="shared" si="16"/>
        <v>0.10666666666666666</v>
      </c>
      <c r="B7" s="42">
        <v>2.98</v>
      </c>
      <c r="C7" s="43">
        <f t="shared" si="6"/>
        <v>0.82777777777777772</v>
      </c>
      <c r="D7" s="34">
        <f t="shared" si="17"/>
        <v>0.82777777777777772</v>
      </c>
      <c r="E7" s="44">
        <f t="shared" si="7"/>
        <v>0.1236810478144848</v>
      </c>
      <c r="F7" s="34">
        <f t="shared" si="8"/>
        <v>4.4513940133599661E-2</v>
      </c>
      <c r="G7" s="25">
        <f t="shared" si="9"/>
        <v>0.70907000514514784</v>
      </c>
      <c r="H7" s="45">
        <f t="shared" si="10"/>
        <v>1.4091535283400153E-2</v>
      </c>
      <c r="I7" s="51">
        <f t="shared" si="20"/>
        <v>0.1236810478144848</v>
      </c>
      <c r="O7" s="10" t="s">
        <v>41</v>
      </c>
      <c r="P7" s="57">
        <v>760</v>
      </c>
      <c r="S7" s="32">
        <f t="shared" si="18"/>
        <v>7.682291666666667</v>
      </c>
      <c r="T7" s="33">
        <f t="shared" si="11"/>
        <v>5.4762597992424764</v>
      </c>
      <c r="U7" s="34">
        <f>IF(C7="","",'Relation FV terrain 0'!$N$2*T7+$P$1*(G7-$N$5)^2)</f>
        <v>394.42969256310903</v>
      </c>
      <c r="V7" s="35">
        <f>IF(C7="","",U7/'Relation FV terrain 0'!$N$2)</f>
        <v>5.4781901744876258</v>
      </c>
      <c r="W7" s="36">
        <f t="shared" si="19"/>
        <v>3.8844203352100393</v>
      </c>
      <c r="Z7" s="37">
        <f t="shared" si="12"/>
        <v>3.9147961006386018</v>
      </c>
      <c r="AA7" s="38">
        <f t="shared" si="21"/>
        <v>9.2268712537105723E-4</v>
      </c>
      <c r="AB7" s="36"/>
      <c r="AD7" s="37">
        <f t="shared" si="13"/>
        <v>808.98870497395001</v>
      </c>
      <c r="AE7" s="40" t="str">
        <f t="shared" si="14"/>
        <v/>
      </c>
      <c r="AF7" s="25" t="str">
        <f t="shared" si="15"/>
        <v/>
      </c>
      <c r="AG7" t="str">
        <f t="shared" si="0"/>
        <v/>
      </c>
      <c r="AH7" t="str">
        <f t="shared" si="1"/>
        <v/>
      </c>
      <c r="AI7" t="str">
        <f t="shared" si="2"/>
        <v/>
      </c>
      <c r="AJ7" t="str">
        <f t="shared" si="3"/>
        <v/>
      </c>
      <c r="AK7" t="str">
        <f t="shared" si="4"/>
        <v/>
      </c>
      <c r="AL7" t="str">
        <f t="shared" si="5"/>
        <v/>
      </c>
    </row>
    <row r="8" spans="1:38" ht="15.75" customHeight="1" thickBot="1" x14ac:dyDescent="0.2">
      <c r="A8" s="41">
        <f t="shared" si="16"/>
        <v>0.128</v>
      </c>
      <c r="B8" s="42">
        <v>3.55</v>
      </c>
      <c r="C8" s="43">
        <f t="shared" si="6"/>
        <v>0.98611111111111105</v>
      </c>
      <c r="D8" s="34">
        <f t="shared" si="17"/>
        <v>0.98611111111111105</v>
      </c>
      <c r="E8" s="44">
        <f t="shared" si="7"/>
        <v>0.14501438114781814</v>
      </c>
      <c r="F8" s="34">
        <f t="shared" si="8"/>
        <v>6.0880428446056456E-2</v>
      </c>
      <c r="G8" s="25">
        <f t="shared" si="9"/>
        <v>0.82498516159734281</v>
      </c>
      <c r="H8" s="45">
        <f t="shared" si="10"/>
        <v>2.5961571606713391E-2</v>
      </c>
      <c r="I8" s="51">
        <f t="shared" si="20"/>
        <v>0.14501438114781814</v>
      </c>
      <c r="S8" s="32">
        <f t="shared" si="18"/>
        <v>7.4218749999999964</v>
      </c>
      <c r="T8" s="33">
        <f t="shared" si="11"/>
        <v>5.3910090447668972</v>
      </c>
      <c r="U8" s="34">
        <f>IF(C8="","",'Relation FV terrain 0'!$N$2*T8+$P$1*(G8-$N$5)^2)</f>
        <v>388.34079431728838</v>
      </c>
      <c r="V8" s="35">
        <f>IF(C8="","",U8/'Relation FV terrain 0'!$N$2)</f>
        <v>5.3936221432956719</v>
      </c>
      <c r="W8" s="36">
        <f t="shared" si="19"/>
        <v>4.4496582354817864</v>
      </c>
      <c r="X8" s="55" t="s">
        <v>42</v>
      </c>
      <c r="Z8" s="37">
        <f t="shared" si="12"/>
        <v>4.467930397878936</v>
      </c>
      <c r="AA8" s="38">
        <f t="shared" si="21"/>
        <v>3.3387191866780677E-4</v>
      </c>
      <c r="AB8" s="36"/>
      <c r="AD8" s="37">
        <f t="shared" si="13"/>
        <v>806.03753940556805</v>
      </c>
      <c r="AE8" s="40" t="str">
        <f t="shared" si="14"/>
        <v/>
      </c>
      <c r="AF8" s="25" t="str">
        <f t="shared" si="15"/>
        <v/>
      </c>
      <c r="AG8" t="str">
        <f t="shared" si="0"/>
        <v/>
      </c>
      <c r="AH8" t="str">
        <f t="shared" si="1"/>
        <v/>
      </c>
      <c r="AI8" t="str">
        <f t="shared" si="2"/>
        <v/>
      </c>
      <c r="AJ8" t="str">
        <f t="shared" si="3"/>
        <v/>
      </c>
      <c r="AK8" t="str">
        <f t="shared" si="4"/>
        <v/>
      </c>
      <c r="AL8" t="str">
        <f t="shared" si="5"/>
        <v/>
      </c>
    </row>
    <row r="9" spans="1:38" x14ac:dyDescent="0.15">
      <c r="A9" s="41">
        <f t="shared" si="16"/>
        <v>0.14933333333333335</v>
      </c>
      <c r="B9" s="42">
        <v>4.0599999999999996</v>
      </c>
      <c r="C9" s="43">
        <f t="shared" si="6"/>
        <v>1.1277777777777775</v>
      </c>
      <c r="D9" s="34">
        <f t="shared" si="17"/>
        <v>1.1277777777777775</v>
      </c>
      <c r="E9" s="44">
        <f t="shared" si="7"/>
        <v>0.16634771448115149</v>
      </c>
      <c r="F9" s="34">
        <f t="shared" si="8"/>
        <v>7.9700475206776034E-2</v>
      </c>
      <c r="G9" s="25">
        <f t="shared" si="9"/>
        <v>0.93909582832389027</v>
      </c>
      <c r="H9" s="45">
        <f t="shared" si="10"/>
        <v>3.5600878049719273E-2</v>
      </c>
      <c r="I9" s="51">
        <f t="shared" si="20"/>
        <v>0.16634771448115149</v>
      </c>
      <c r="S9" s="32">
        <f t="shared" si="18"/>
        <v>6.6406249999999893</v>
      </c>
      <c r="T9" s="33">
        <f t="shared" si="11"/>
        <v>5.3070854170904642</v>
      </c>
      <c r="U9" s="34">
        <f>IF(C9="","",'Relation FV terrain 0'!$N$2*T9+$P$1*(G9-$N$5)^2)</f>
        <v>382.35393999826965</v>
      </c>
      <c r="V9" s="35">
        <f>IF(C9="","",U9/'Relation FV terrain 0'!$N$2)</f>
        <v>5.3104713888648565</v>
      </c>
      <c r="W9" s="36">
        <f t="shared" si="19"/>
        <v>4.9870415277163627</v>
      </c>
      <c r="X9" s="49" t="s">
        <v>43</v>
      </c>
      <c r="Y9" s="61">
        <v>-0.68616353814440612</v>
      </c>
      <c r="Z9" s="37">
        <f t="shared" si="12"/>
        <v>4.9944431748201739</v>
      </c>
      <c r="AA9" s="38">
        <f t="shared" si="21"/>
        <v>5.4784379849356622E-5</v>
      </c>
      <c r="AB9" s="36"/>
      <c r="AD9" s="37">
        <f t="shared" si="13"/>
        <v>803.17026702449618</v>
      </c>
      <c r="AE9" s="40" t="str">
        <f t="shared" si="14"/>
        <v/>
      </c>
      <c r="AF9" s="25" t="str">
        <f t="shared" si="15"/>
        <v/>
      </c>
      <c r="AG9" t="str">
        <f>IF(AE9="","",IF($F9&lt;=5,$AE9,""))</f>
        <v/>
      </c>
      <c r="AH9" t="str">
        <f t="shared" si="1"/>
        <v/>
      </c>
      <c r="AI9" t="str">
        <f t="shared" si="2"/>
        <v/>
      </c>
      <c r="AJ9" t="str">
        <f t="shared" si="3"/>
        <v/>
      </c>
      <c r="AK9" t="str">
        <f t="shared" si="4"/>
        <v/>
      </c>
      <c r="AL9" t="str">
        <f t="shared" si="5"/>
        <v/>
      </c>
    </row>
    <row r="10" spans="1:38" x14ac:dyDescent="0.15">
      <c r="A10" s="41">
        <f t="shared" si="16"/>
        <v>0.17066666666666669</v>
      </c>
      <c r="B10" s="42">
        <v>4.49</v>
      </c>
      <c r="C10" s="43">
        <f t="shared" si="6"/>
        <v>1.2472222222222222</v>
      </c>
      <c r="D10" s="34">
        <f t="shared" si="17"/>
        <v>1.2472222222222222</v>
      </c>
      <c r="E10" s="44">
        <f t="shared" si="7"/>
        <v>0.18768104781448483</v>
      </c>
      <c r="F10" s="34">
        <f t="shared" si="8"/>
        <v>0.10093588505679207</v>
      </c>
      <c r="G10" s="25">
        <f t="shared" si="9"/>
        <v>1.0514300964154619</v>
      </c>
      <c r="H10" s="45">
        <f t="shared" si="10"/>
        <v>3.8334556527930254E-2</v>
      </c>
      <c r="I10" s="51">
        <f t="shared" si="20"/>
        <v>0.18768104781448483</v>
      </c>
      <c r="S10" s="32">
        <f t="shared" si="18"/>
        <v>5.5989583333333419</v>
      </c>
      <c r="T10" s="33">
        <f t="shared" si="11"/>
        <v>5.2244682563896729</v>
      </c>
      <c r="U10" s="34">
        <f>IF(C10="","",'Relation FV terrain 0'!$N$2*T10+$P$1*(G10-$N$5)^2)</f>
        <v>376.46731689886445</v>
      </c>
      <c r="V10" s="35">
        <f>IF(C10="","",U10/'Relation FV terrain 0'!$N$2)</f>
        <v>5.228712734706451</v>
      </c>
      <c r="W10" s="36">
        <f t="shared" si="19"/>
        <v>5.4976259347811576</v>
      </c>
      <c r="X10" s="55" t="s">
        <v>44</v>
      </c>
      <c r="Y10" s="62">
        <v>5.8245020421283051</v>
      </c>
      <c r="Z10" s="37">
        <f t="shared" si="12"/>
        <v>5.4953052497018495</v>
      </c>
      <c r="AA10" s="38">
        <f t="shared" si="21"/>
        <v>5.3855792373230064E-6</v>
      </c>
      <c r="AB10" s="36"/>
      <c r="AD10" s="37">
        <f t="shared" si="13"/>
        <v>800.3846469623403</v>
      </c>
      <c r="AE10" s="40" t="str">
        <f t="shared" si="14"/>
        <v/>
      </c>
      <c r="AF10" s="25" t="str">
        <f t="shared" si="15"/>
        <v/>
      </c>
      <c r="AG10" t="str">
        <f t="shared" si="0"/>
        <v/>
      </c>
      <c r="AH10" t="str">
        <f t="shared" si="1"/>
        <v/>
      </c>
      <c r="AI10" t="str">
        <f>IF(AE10="","",IF($F10&lt;=20,$AE10,""))</f>
        <v/>
      </c>
      <c r="AJ10" t="str">
        <f t="shared" si="3"/>
        <v/>
      </c>
      <c r="AK10" t="str">
        <f t="shared" si="4"/>
        <v/>
      </c>
      <c r="AL10" t="str">
        <f t="shared" si="5"/>
        <v/>
      </c>
    </row>
    <row r="11" spans="1:38" x14ac:dyDescent="0.15">
      <c r="A11" s="41">
        <f t="shared" si="16"/>
        <v>0.19200000000000003</v>
      </c>
      <c r="B11" s="42">
        <v>4.8</v>
      </c>
      <c r="C11" s="43">
        <f t="shared" si="6"/>
        <v>1.3333333333333333</v>
      </c>
      <c r="D11" s="34">
        <f t="shared" si="17"/>
        <v>1.3333333333333333</v>
      </c>
      <c r="E11" s="44">
        <f t="shared" si="7"/>
        <v>0.20901438114781817</v>
      </c>
      <c r="F11" s="34">
        <f t="shared" si="8"/>
        <v>0.12454905723696008</v>
      </c>
      <c r="G11" s="25">
        <f t="shared" si="9"/>
        <v>1.1620156196593936</v>
      </c>
      <c r="H11" s="45">
        <f t="shared" si="10"/>
        <v>2.9349759018465975E-2</v>
      </c>
      <c r="I11" s="51">
        <f t="shared" si="20"/>
        <v>0.20901438114781817</v>
      </c>
      <c r="S11" s="32">
        <f t="shared" si="18"/>
        <v>4.0364583333333277</v>
      </c>
      <c r="T11" s="33">
        <f t="shared" si="11"/>
        <v>5.1431372244593501</v>
      </c>
      <c r="U11" s="34">
        <f>IF(C11="","",'Relation FV terrain 0'!$N$2*T11+$P$1*(G11-$N$5)^2)</f>
        <v>370.67914745558301</v>
      </c>
      <c r="V11" s="35">
        <f>IF(C11="","",U11/'Relation FV terrain 0'!$N$2)</f>
        <v>5.1483214924386527</v>
      </c>
      <c r="W11" s="36">
        <f t="shared" si="19"/>
        <v>5.9824299892418749</v>
      </c>
      <c r="X11" s="55" t="s">
        <v>45</v>
      </c>
      <c r="Y11" s="62">
        <v>0.12980589813834589</v>
      </c>
      <c r="Z11" s="37">
        <f t="shared" si="12"/>
        <v>5.9714551394666984</v>
      </c>
      <c r="AA11" s="38">
        <f t="shared" si="21"/>
        <v>1.204473275876914E-4</v>
      </c>
      <c r="AB11" s="36"/>
      <c r="AD11" s="37">
        <f t="shared" si="13"/>
        <v>797.67848959239086</v>
      </c>
      <c r="AE11" s="40" t="str">
        <f t="shared" si="14"/>
        <v/>
      </c>
      <c r="AF11" s="25" t="str">
        <f t="shared" si="15"/>
        <v/>
      </c>
      <c r="AG11" t="str">
        <f t="shared" si="0"/>
        <v/>
      </c>
      <c r="AH11" t="str">
        <f t="shared" si="1"/>
        <v/>
      </c>
      <c r="AI11" t="str">
        <f t="shared" si="2"/>
        <v/>
      </c>
      <c r="AJ11" t="str">
        <f t="shared" si="3"/>
        <v/>
      </c>
      <c r="AK11" t="str">
        <f t="shared" si="4"/>
        <v/>
      </c>
      <c r="AL11" t="str">
        <f t="shared" si="5"/>
        <v/>
      </c>
    </row>
    <row r="12" spans="1:38" x14ac:dyDescent="0.15">
      <c r="A12" s="41">
        <f t="shared" si="16"/>
        <v>0.21333333333333337</v>
      </c>
      <c r="B12" s="42">
        <v>4.96</v>
      </c>
      <c r="C12" s="43">
        <f t="shared" si="6"/>
        <v>1.3777777777777778</v>
      </c>
      <c r="D12" s="34">
        <f t="shared" si="17"/>
        <v>1.3777777777777778</v>
      </c>
      <c r="E12" s="44">
        <f t="shared" si="7"/>
        <v>0.23034771448115152</v>
      </c>
      <c r="F12" s="34">
        <f t="shared" si="8"/>
        <v>0.15050297633164433</v>
      </c>
      <c r="G12" s="25">
        <f t="shared" si="9"/>
        <v>1.2708796213473297</v>
      </c>
      <c r="H12" s="45">
        <f t="shared" si="10"/>
        <v>1.1427215848228549E-2</v>
      </c>
      <c r="I12" s="51">
        <f t="shared" si="20"/>
        <v>0.23034771448115152</v>
      </c>
      <c r="S12" s="32">
        <f t="shared" si="18"/>
        <v>2.0833333333333353</v>
      </c>
      <c r="T12" s="33">
        <f t="shared" si="11"/>
        <v>5.0630722997059188</v>
      </c>
      <c r="U12" s="34">
        <f>IF(C12="","",'Relation FV terrain 0'!$N$2*T12+$P$1*(G12-$N$5)^2)</f>
        <v>364.98768848762103</v>
      </c>
      <c r="V12" s="35">
        <f>IF(C12="","",U12/'Relation FV terrain 0'!$N$2)</f>
        <v>5.0692734512169588</v>
      </c>
      <c r="W12" s="36">
        <f t="shared" si="19"/>
        <v>6.4424363241886802</v>
      </c>
      <c r="X12" s="55" t="s">
        <v>46</v>
      </c>
      <c r="Y12" s="63">
        <f>Y9*Y13^2+Y10*Y13+Y11</f>
        <v>12.490133339355854</v>
      </c>
      <c r="Z12" s="37">
        <f t="shared" si="12"/>
        <v>6.4238000935905255</v>
      </c>
      <c r="AA12" s="38">
        <f t="shared" si="21"/>
        <v>3.473090909075963E-4</v>
      </c>
      <c r="AB12" s="36"/>
      <c r="AD12" s="37">
        <f t="shared" si="13"/>
        <v>795.04965577474263</v>
      </c>
      <c r="AE12" s="40" t="str">
        <f t="shared" si="14"/>
        <v/>
      </c>
      <c r="AF12" s="25" t="str">
        <f t="shared" si="15"/>
        <v/>
      </c>
      <c r="AG12" t="str">
        <f t="shared" si="0"/>
        <v/>
      </c>
      <c r="AH12" t="str">
        <f t="shared" si="1"/>
        <v/>
      </c>
      <c r="AI12" t="str">
        <f t="shared" si="2"/>
        <v/>
      </c>
      <c r="AJ12" t="str">
        <f t="shared" si="3"/>
        <v/>
      </c>
      <c r="AK12" t="str">
        <f t="shared" si="4"/>
        <v/>
      </c>
      <c r="AL12" t="str">
        <f t="shared" si="5"/>
        <v/>
      </c>
    </row>
    <row r="13" spans="1:38" x14ac:dyDescent="0.15">
      <c r="A13" s="41">
        <f t="shared" si="16"/>
        <v>0.23466666666666672</v>
      </c>
      <c r="B13" s="42">
        <v>4.96</v>
      </c>
      <c r="C13" s="43">
        <f t="shared" si="6"/>
        <v>1.3777777777777778</v>
      </c>
      <c r="D13" s="34">
        <f t="shared" si="17"/>
        <v>1.3777777777777778</v>
      </c>
      <c r="E13" s="44">
        <f t="shared" si="7"/>
        <v>0.25168104781448486</v>
      </c>
      <c r="F13" s="34">
        <f t="shared" si="8"/>
        <v>0.17876120315647448</v>
      </c>
      <c r="G13" s="25">
        <f t="shared" si="9"/>
        <v>1.3780489009768988</v>
      </c>
      <c r="H13" s="45">
        <f t="shared" si="10"/>
        <v>7.3507789101625598E-8</v>
      </c>
      <c r="I13" s="51">
        <f t="shared" si="20"/>
        <v>0.25168104781448486</v>
      </c>
      <c r="S13" s="32">
        <f t="shared" si="18"/>
        <v>0</v>
      </c>
      <c r="T13" s="33">
        <f t="shared" si="11"/>
        <v>4.9842537722185929</v>
      </c>
      <c r="U13" s="34">
        <f>IF(C13="","",'Relation FV terrain 0'!$N$2*T13+$P$1*(G13-$N$5)^2)</f>
        <v>359.39123045430171</v>
      </c>
      <c r="V13" s="35">
        <f>IF(C13="","",U13/'Relation FV terrain 0'!$N$2)</f>
        <v>4.9915448674208571</v>
      </c>
      <c r="W13" s="36">
        <f t="shared" si="19"/>
        <v>6.8785929187261923</v>
      </c>
      <c r="X13" s="55" t="s">
        <v>47</v>
      </c>
      <c r="Y13" s="63">
        <f>-Y10/(2*Y9)</f>
        <v>4.2442520757365809</v>
      </c>
      <c r="Z13" s="37">
        <f t="shared" si="12"/>
        <v>6.8532170954147755</v>
      </c>
      <c r="AA13" s="38">
        <f t="shared" si="21"/>
        <v>6.4393240873224147E-4</v>
      </c>
      <c r="AB13" s="36"/>
      <c r="AD13" s="37">
        <f t="shared" si="13"/>
        <v>792.49605609583762</v>
      </c>
      <c r="AE13" s="40" t="str">
        <f t="shared" si="14"/>
        <v/>
      </c>
      <c r="AF13" s="25" t="str">
        <f t="shared" si="15"/>
        <v/>
      </c>
      <c r="AG13" t="str">
        <f t="shared" si="0"/>
        <v/>
      </c>
      <c r="AH13" t="str">
        <f t="shared" si="1"/>
        <v/>
      </c>
      <c r="AI13" t="str">
        <f t="shared" si="2"/>
        <v/>
      </c>
      <c r="AJ13" t="str">
        <f t="shared" si="3"/>
        <v/>
      </c>
      <c r="AK13" t="str">
        <f t="shared" si="4"/>
        <v/>
      </c>
      <c r="AL13" t="str">
        <f t="shared" si="5"/>
        <v/>
      </c>
    </row>
    <row r="14" spans="1:38" x14ac:dyDescent="0.15">
      <c r="A14" s="41">
        <f t="shared" si="16"/>
        <v>0.25600000000000006</v>
      </c>
      <c r="B14" s="42">
        <v>4.83</v>
      </c>
      <c r="C14" s="43">
        <f t="shared" si="6"/>
        <v>1.3416666666666666</v>
      </c>
      <c r="D14" s="34">
        <f t="shared" si="17"/>
        <v>1.3416666666666666</v>
      </c>
      <c r="E14" s="44">
        <f t="shared" si="7"/>
        <v>0.27301438114781817</v>
      </c>
      <c r="F14" s="34">
        <f t="shared" si="8"/>
        <v>0.20928786578795666</v>
      </c>
      <c r="G14" s="25">
        <f t="shared" si="9"/>
        <v>1.4835498408490504</v>
      </c>
      <c r="H14" s="45">
        <f t="shared" si="10"/>
        <v>2.0130835116068668E-2</v>
      </c>
      <c r="I14" s="51">
        <f t="shared" si="20"/>
        <v>0.27301438114781817</v>
      </c>
      <c r="S14" s="32">
        <f t="shared" si="18"/>
        <v>-1.692708333333337</v>
      </c>
      <c r="T14" s="33">
        <f t="shared" si="11"/>
        <v>4.9066622389173125</v>
      </c>
      <c r="U14" s="34">
        <f>IF(C14="","",'Relation FV terrain 0'!$N$2*T14+$P$1*(G14-$N$5)^2)</f>
        <v>353.88809673048212</v>
      </c>
      <c r="V14" s="35">
        <f>IF(C14="","",U14/'Relation FV terrain 0'!$N$2)</f>
        <v>4.9151124545900293</v>
      </c>
      <c r="W14" s="36">
        <f t="shared" si="19"/>
        <v>7.2918142997622235</v>
      </c>
      <c r="X14" s="55" t="s">
        <v>40</v>
      </c>
      <c r="Y14" s="63">
        <f>RSQ(W2:W349,Z2:Z349)</f>
        <v>0.99988593306169249</v>
      </c>
      <c r="Z14" s="37">
        <f t="shared" si="12"/>
        <v>7.2605538319943657</v>
      </c>
      <c r="AA14" s="38">
        <f t="shared" si="21"/>
        <v>9.7721684506527941E-4</v>
      </c>
      <c r="AB14" s="36"/>
      <c r="AD14" s="37">
        <f t="shared" si="13"/>
        <v>790.01565010290972</v>
      </c>
      <c r="AE14" s="40" t="str">
        <f t="shared" si="14"/>
        <v/>
      </c>
      <c r="AF14" s="25" t="str">
        <f t="shared" si="15"/>
        <v/>
      </c>
      <c r="AG14" t="str">
        <f t="shared" si="0"/>
        <v/>
      </c>
      <c r="AH14" t="str">
        <f t="shared" si="1"/>
        <v/>
      </c>
      <c r="AI14" t="str">
        <f t="shared" si="2"/>
        <v/>
      </c>
      <c r="AJ14" t="str">
        <f t="shared" si="3"/>
        <v/>
      </c>
      <c r="AK14" t="str">
        <f t="shared" si="4"/>
        <v/>
      </c>
      <c r="AL14" t="str">
        <f t="shared" si="5"/>
        <v/>
      </c>
    </row>
    <row r="15" spans="1:38" ht="14" thickBot="1" x14ac:dyDescent="0.2">
      <c r="A15" s="41">
        <f t="shared" si="16"/>
        <v>0.27733333333333338</v>
      </c>
      <c r="B15" s="42">
        <v>4.66</v>
      </c>
      <c r="C15" s="43">
        <f t="shared" si="6"/>
        <v>1.2944444444444445</v>
      </c>
      <c r="D15" s="34">
        <f t="shared" si="17"/>
        <v>1.2944444444444445</v>
      </c>
      <c r="E15" s="44">
        <f t="shared" si="7"/>
        <v>0.29434771448115149</v>
      </c>
      <c r="F15" s="34">
        <f t="shared" si="8"/>
        <v>0.24204765073274181</v>
      </c>
      <c r="G15" s="25">
        <f t="shared" si="9"/>
        <v>1.5874084125626953</v>
      </c>
      <c r="H15" s="45">
        <f t="shared" si="10"/>
        <v>8.5827886615591445E-2</v>
      </c>
      <c r="I15" s="51">
        <f t="shared" si="20"/>
        <v>0.29434771448115149</v>
      </c>
      <c r="S15" s="32">
        <f t="shared" si="18"/>
        <v>-2.2135416666666607</v>
      </c>
      <c r="T15" s="33">
        <f t="shared" si="11"/>
        <v>4.830278598776208</v>
      </c>
      <c r="U15" s="34">
        <f>IF(C15="","",'Relation FV terrain 0'!$N$2*T15+$P$1*(G15-$N$5)^2)</f>
        <v>348.47664289944578</v>
      </c>
      <c r="V15" s="35">
        <f>IF(C15="","",U15/'Relation FV terrain 0'!$N$2)</f>
        <v>4.8399533736034135</v>
      </c>
      <c r="W15" s="36">
        <f t="shared" si="19"/>
        <v>7.682982701669256</v>
      </c>
      <c r="X15" s="58" t="s">
        <v>48</v>
      </c>
      <c r="Y15" s="64">
        <f>COUNT(W3:W349)</f>
        <v>193</v>
      </c>
      <c r="Z15" s="37">
        <f t="shared" si="12"/>
        <v>7.6466296334420578</v>
      </c>
      <c r="AA15" s="38">
        <f t="shared" si="21"/>
        <v>1.3215455695313268E-3</v>
      </c>
      <c r="AB15" s="36"/>
      <c r="AD15" s="37">
        <f t="shared" si="13"/>
        <v>787.60644553385157</v>
      </c>
      <c r="AE15" s="40" t="str">
        <f t="shared" si="14"/>
        <v/>
      </c>
      <c r="AF15" s="25" t="str">
        <f t="shared" si="15"/>
        <v/>
      </c>
      <c r="AG15" t="str">
        <f t="shared" si="0"/>
        <v/>
      </c>
      <c r="AH15" t="str">
        <f t="shared" si="1"/>
        <v/>
      </c>
      <c r="AI15" t="str">
        <f t="shared" si="2"/>
        <v/>
      </c>
      <c r="AJ15" t="str">
        <f t="shared" si="3"/>
        <v/>
      </c>
      <c r="AK15" t="str">
        <f t="shared" si="4"/>
        <v/>
      </c>
      <c r="AL15" t="str">
        <f t="shared" si="5"/>
        <v/>
      </c>
    </row>
    <row r="16" spans="1:38" x14ac:dyDescent="0.15">
      <c r="A16" s="41">
        <f t="shared" si="16"/>
        <v>0.29866666666666669</v>
      </c>
      <c r="B16" s="42">
        <v>4.5599999999999996</v>
      </c>
      <c r="C16" s="43">
        <f t="shared" si="6"/>
        <v>1.2666666666666666</v>
      </c>
      <c r="D16" s="34">
        <f t="shared" si="17"/>
        <v>1.2666666666666666</v>
      </c>
      <c r="E16" s="44">
        <f t="shared" si="7"/>
        <v>0.31568104781448481</v>
      </c>
      <c r="F16" s="34">
        <f t="shared" si="8"/>
        <v>0.27700579423435556</v>
      </c>
      <c r="G16" s="25">
        <f t="shared" si="9"/>
        <v>1.6896501834082422</v>
      </c>
      <c r="H16" s="45">
        <f t="shared" si="10"/>
        <v>0.1789150554350708</v>
      </c>
      <c r="I16" s="51">
        <f t="shared" si="20"/>
        <v>0.31568104781448481</v>
      </c>
      <c r="S16" s="32">
        <f t="shared" si="18"/>
        <v>-1.3020833333333401</v>
      </c>
      <c r="T16" s="33">
        <f t="shared" si="11"/>
        <v>4.7550840481214216</v>
      </c>
      <c r="U16" s="34">
        <f>IF(C16="","",'Relation FV terrain 0'!$N$2*T16+$P$1*(G16-$N$5)^2)</f>
        <v>343.15525606281784</v>
      </c>
      <c r="V16" s="35">
        <f>IF(C16="","",U16/'Relation FV terrain 0'!$N$2)</f>
        <v>4.7660452230946921</v>
      </c>
      <c r="W16" s="36">
        <f t="shared" si="19"/>
        <v>8.0529491853339241</v>
      </c>
      <c r="Z16" s="37">
        <f t="shared" si="12"/>
        <v>8.0122363827201379</v>
      </c>
      <c r="AA16" s="38">
        <f t="shared" si="21"/>
        <v>1.6575322966691148E-3</v>
      </c>
      <c r="AB16" s="36"/>
      <c r="AD16" s="37">
        <f t="shared" si="13"/>
        <v>785.26649754305583</v>
      </c>
      <c r="AE16" s="40" t="str">
        <f t="shared" si="14"/>
        <v/>
      </c>
      <c r="AF16" s="25" t="str">
        <f>IF(AE16="","",G16)</f>
        <v/>
      </c>
      <c r="AG16" t="str">
        <f t="shared" si="0"/>
        <v/>
      </c>
      <c r="AH16" t="str">
        <f t="shared" si="1"/>
        <v/>
      </c>
      <c r="AI16" t="str">
        <f t="shared" si="2"/>
        <v/>
      </c>
      <c r="AJ16" t="str">
        <f t="shared" si="3"/>
        <v/>
      </c>
      <c r="AK16" t="str">
        <f t="shared" si="4"/>
        <v/>
      </c>
      <c r="AL16" t="str">
        <f t="shared" si="5"/>
        <v/>
      </c>
    </row>
    <row r="17" spans="1:38" ht="14" thickBot="1" x14ac:dyDescent="0.2">
      <c r="A17" s="41">
        <f t="shared" si="16"/>
        <v>0.32</v>
      </c>
      <c r="B17" s="42">
        <v>4.62</v>
      </c>
      <c r="C17" s="43">
        <f t="shared" si="6"/>
        <v>1.2833333333333334</v>
      </c>
      <c r="D17" s="34">
        <f t="shared" si="17"/>
        <v>1.2833333333333334</v>
      </c>
      <c r="E17" s="44">
        <f t="shared" si="7"/>
        <v>0.33701438114781812</v>
      </c>
      <c r="F17" s="34">
        <f t="shared" si="8"/>
        <v>0.31412807371526519</v>
      </c>
      <c r="G17" s="25">
        <f t="shared" si="9"/>
        <v>1.7903003226616021</v>
      </c>
      <c r="H17" s="45">
        <f t="shared" si="10"/>
        <v>0.25701552826856888</v>
      </c>
      <c r="I17" s="51">
        <f t="shared" si="20"/>
        <v>0.33701438114781812</v>
      </c>
      <c r="S17" s="32">
        <f t="shared" si="18"/>
        <v>0.78125000000000833</v>
      </c>
      <c r="T17" s="33">
        <f t="shared" si="11"/>
        <v>4.6810600760021268</v>
      </c>
      <c r="U17" s="34">
        <f>IF(C17="","",'Relation FV terrain 0'!$N$2*T17+$P$1*(G17-$N$5)^2)</f>
        <v>337.92235416705199</v>
      </c>
      <c r="V17" s="35">
        <f>IF(C17="","",U17/'Relation FV terrain 0'!$N$2)</f>
        <v>4.6933660300979447</v>
      </c>
      <c r="W17" s="36">
        <f t="shared" si="19"/>
        <v>8.4025347180533529</v>
      </c>
      <c r="Z17" s="37">
        <f t="shared" si="12"/>
        <v>8.3581393968006399</v>
      </c>
      <c r="AA17" s="38">
        <f t="shared" si="21"/>
        <v>1.9709445491315957E-3</v>
      </c>
      <c r="AB17" s="36"/>
      <c r="AD17" s="37">
        <f t="shared" si="13"/>
        <v>782.99390792381166</v>
      </c>
      <c r="AE17" s="40">
        <f t="shared" si="14"/>
        <v>0.43157724568137146</v>
      </c>
      <c r="AF17" s="25">
        <f t="shared" si="15"/>
        <v>1.7903003226616021</v>
      </c>
      <c r="AG17">
        <f>IF(AE17="","",IF($F17&lt;=5,$AE17,""))</f>
        <v>0.43157724568137146</v>
      </c>
      <c r="AH17">
        <f>IF(AE17="","",IF($F17&lt;=10,$AE17,""))</f>
        <v>0.43157724568137146</v>
      </c>
      <c r="AI17">
        <f>IF(AE17="","",IF($F17&lt;=20,$AE17,""))</f>
        <v>0.43157724568137146</v>
      </c>
      <c r="AJ17">
        <f>IF(AE17="","",IF($F17&lt;=30,$AE17,""))</f>
        <v>0.43157724568137146</v>
      </c>
      <c r="AK17">
        <f>IF(AE17="","",IF($F17&lt;=40,$AE17,""))</f>
        <v>0.43157724568137146</v>
      </c>
      <c r="AL17">
        <f>IF(AE17="","",IF($F17&lt;=50,$AE17,""))</f>
        <v>0.43157724568137146</v>
      </c>
    </row>
    <row r="18" spans="1:38" ht="14" thickBot="1" x14ac:dyDescent="0.2">
      <c r="A18" s="41">
        <f t="shared" si="16"/>
        <v>0.34133333333333332</v>
      </c>
      <c r="B18" s="42">
        <v>4.9000000000000004</v>
      </c>
      <c r="C18" s="43">
        <f t="shared" si="6"/>
        <v>1.3611111111111112</v>
      </c>
      <c r="D18" s="34">
        <f t="shared" si="17"/>
        <v>1.3611111111111112</v>
      </c>
      <c r="E18" s="44">
        <f t="shared" si="7"/>
        <v>0.35834771448115144</v>
      </c>
      <c r="F18" s="34">
        <f t="shared" si="8"/>
        <v>0.35338079935216271</v>
      </c>
      <c r="G18" s="25">
        <f t="shared" si="9"/>
        <v>1.8893836077802093</v>
      </c>
      <c r="H18" s="45">
        <f t="shared" si="10"/>
        <v>0.27907183073700231</v>
      </c>
      <c r="I18" s="51">
        <f t="shared" si="20"/>
        <v>0.35834771448115144</v>
      </c>
      <c r="S18" s="32">
        <f t="shared" si="18"/>
        <v>3.6458333333333339</v>
      </c>
      <c r="T18" s="33">
        <f t="shared" si="11"/>
        <v>4.6081884596336167</v>
      </c>
      <c r="U18" s="34">
        <f>IF(C18="","",'Relation FV terrain 0'!$N$2*T18+$P$1*(G18-$N$5)^2)</f>
        <v>332.77638534605092</v>
      </c>
      <c r="V18" s="35">
        <f>IF(C18="","",U18/'Relation FV terrain 0'!$N$2)</f>
        <v>4.6218942409173742</v>
      </c>
      <c r="W18" s="36">
        <f t="shared" si="19"/>
        <v>8.732531215683041</v>
      </c>
      <c r="X18" s="49" t="s">
        <v>49</v>
      </c>
      <c r="Y18" s="65">
        <f>SLOPE(AE2:AE349,AF2:AF349)</f>
        <v>-6.4904411974115492E-2</v>
      </c>
      <c r="Z18" s="37">
        <f t="shared" si="12"/>
        <v>8.6850782800867972</v>
      </c>
      <c r="AA18" s="38">
        <f t="shared" si="21"/>
        <v>2.2517810967012677E-3</v>
      </c>
      <c r="AB18" s="36"/>
      <c r="AD18" s="37">
        <f t="shared" si="13"/>
        <v>780.78682432785934</v>
      </c>
      <c r="AE18" s="40">
        <f t="shared" si="14"/>
        <v>0.42620645607400154</v>
      </c>
      <c r="AF18" s="25">
        <f t="shared" si="15"/>
        <v>1.8893836077802093</v>
      </c>
      <c r="AG18">
        <f t="shared" ref="AG18:AG81" si="22">IF(AE18="","",IF($F18&lt;=5,$AE18,""))</f>
        <v>0.42620645607400154</v>
      </c>
      <c r="AH18">
        <f t="shared" ref="AH18:AH81" si="23">IF(AE18="","",IF($F18&lt;=10,$AE18,""))</f>
        <v>0.42620645607400154</v>
      </c>
      <c r="AI18">
        <f t="shared" ref="AI18:AI81" si="24">IF(AE18="","",IF($F18&lt;=20,$AE18,""))</f>
        <v>0.42620645607400154</v>
      </c>
      <c r="AJ18">
        <f t="shared" ref="AJ18:AJ81" si="25">IF(AE18="","",IF($F18&lt;=30,$AE18,""))</f>
        <v>0.42620645607400154</v>
      </c>
      <c r="AK18">
        <f t="shared" ref="AK18:AK81" si="26">IF(AE18="","",IF($F18&lt;=40,$AE18,""))</f>
        <v>0.42620645607400154</v>
      </c>
      <c r="AL18">
        <f t="shared" ref="AL18:AL81" si="27">IF(AE18="","",IF($F18&lt;=50,$AE18,""))</f>
        <v>0.42620645607400154</v>
      </c>
    </row>
    <row r="19" spans="1:38" x14ac:dyDescent="0.15">
      <c r="A19" s="41">
        <f t="shared" si="16"/>
        <v>0.36266666666666664</v>
      </c>
      <c r="B19" s="42">
        <v>5.4</v>
      </c>
      <c r="C19" s="43">
        <f t="shared" si="6"/>
        <v>1.5</v>
      </c>
      <c r="D19" s="34">
        <f t="shared" si="17"/>
        <v>1.5</v>
      </c>
      <c r="E19" s="44">
        <f t="shared" si="7"/>
        <v>0.37968104781448475</v>
      </c>
      <c r="F19" s="34">
        <f t="shared" si="8"/>
        <v>0.39473080578240705</v>
      </c>
      <c r="G19" s="25">
        <f t="shared" si="9"/>
        <v>1.9869244305025926</v>
      </c>
      <c r="H19" s="45">
        <f t="shared" si="10"/>
        <v>0.23709540102027413</v>
      </c>
      <c r="I19" s="51">
        <f t="shared" si="20"/>
        <v>0.37968104781448475</v>
      </c>
      <c r="S19" s="32">
        <f t="shared" si="18"/>
        <v>6.5104166666666696</v>
      </c>
      <c r="T19" s="33">
        <f t="shared" si="11"/>
        <v>4.5364512599113249</v>
      </c>
      <c r="U19" s="34">
        <f>IF(C19="","",'Relation FV terrain 0'!$N$2*T19+$P$1*(G19-$N$5)^2)</f>
        <v>327.7158272794951</v>
      </c>
      <c r="V19" s="35">
        <f>IF(C19="","",U19/'Relation FV terrain 0'!$N$2)</f>
        <v>4.5516087122152094</v>
      </c>
      <c r="W19" s="36">
        <f t="shared" si="19"/>
        <v>9.0437025483888434</v>
      </c>
      <c r="X19" s="55" t="s">
        <v>40</v>
      </c>
      <c r="Y19" s="65">
        <f>RSQ(AE2:AE349,AF2:AF349)</f>
        <v>0.99919904143768523</v>
      </c>
      <c r="Z19" s="37">
        <f t="shared" si="12"/>
        <v>8.9937677509607372</v>
      </c>
      <c r="AA19" s="38">
        <f t="shared" si="21"/>
        <v>2.4934839941859951E-3</v>
      </c>
      <c r="AB19" s="36"/>
      <c r="AD19" s="37">
        <f t="shared" si="13"/>
        <v>778.64343948272244</v>
      </c>
      <c r="AE19" s="40">
        <f t="shared" si="14"/>
        <v>0.42088048349473944</v>
      </c>
      <c r="AF19" s="25">
        <f t="shared" si="15"/>
        <v>1.9869244305025926</v>
      </c>
      <c r="AG19">
        <f t="shared" si="22"/>
        <v>0.42088048349473944</v>
      </c>
      <c r="AH19">
        <f t="shared" si="23"/>
        <v>0.42088048349473944</v>
      </c>
      <c r="AI19">
        <f t="shared" si="24"/>
        <v>0.42088048349473944</v>
      </c>
      <c r="AJ19">
        <f t="shared" si="25"/>
        <v>0.42088048349473944</v>
      </c>
      <c r="AK19">
        <f t="shared" si="26"/>
        <v>0.42088048349473944</v>
      </c>
      <c r="AL19">
        <f t="shared" si="27"/>
        <v>0.42088048349473944</v>
      </c>
    </row>
    <row r="20" spans="1:38" x14ac:dyDescent="0.15">
      <c r="A20" s="41">
        <f t="shared" si="16"/>
        <v>0.38399999999999995</v>
      </c>
      <c r="B20" s="42">
        <v>6.08</v>
      </c>
      <c r="C20" s="43">
        <f t="shared" si="6"/>
        <v>1.6888888888888889</v>
      </c>
      <c r="D20" s="34">
        <f>IF(F19&lt;=60,C20,"")</f>
        <v>1.6888888888888889</v>
      </c>
      <c r="E20" s="44">
        <f t="shared" si="7"/>
        <v>0.40101438114781807</v>
      </c>
      <c r="F20" s="34">
        <f t="shared" si="8"/>
        <v>0.43814544393956467</v>
      </c>
      <c r="G20" s="25">
        <f t="shared" si="9"/>
        <v>2.0829468028529909</v>
      </c>
      <c r="H20" s="45">
        <f t="shared" si="10"/>
        <v>0.15528163955773966</v>
      </c>
      <c r="I20" s="51">
        <f t="shared" si="20"/>
        <v>0.40101438114781807</v>
      </c>
      <c r="S20" s="32">
        <f t="shared" si="18"/>
        <v>8.8541666666666732</v>
      </c>
      <c r="T20" s="33">
        <f t="shared" si="11"/>
        <v>4.4658308169946785</v>
      </c>
      <c r="U20" s="34">
        <f>IF(C20="","",'Relation FV terrain 0'!$N$2*T20+$P$1*(G20-$N$5)^2)</f>
        <v>322.73918656646555</v>
      </c>
      <c r="V20" s="35">
        <f>IF(C20="","",U20/'Relation FV terrain 0'!$N$2)</f>
        <v>4.4824887023120219</v>
      </c>
      <c r="W20" s="36">
        <f t="shared" si="19"/>
        <v>9.3367855113054787</v>
      </c>
      <c r="Y20" s="66"/>
      <c r="Z20" s="37">
        <f t="shared" si="12"/>
        <v>9.2848984422954892</v>
      </c>
      <c r="AA20" s="38">
        <f t="shared" si="21"/>
        <v>2.6922679304474144E-3</v>
      </c>
      <c r="AB20" s="36"/>
      <c r="AD20" s="37">
        <f t="shared" si="13"/>
        <v>776.56199040745219</v>
      </c>
      <c r="AE20" s="40">
        <f t="shared" si="14"/>
        <v>0.41560003007245877</v>
      </c>
      <c r="AF20" s="25">
        <f t="shared" si="15"/>
        <v>2.0829468028529909</v>
      </c>
      <c r="AG20">
        <f t="shared" si="22"/>
        <v>0.41560003007245877</v>
      </c>
      <c r="AH20">
        <f t="shared" si="23"/>
        <v>0.41560003007245877</v>
      </c>
      <c r="AI20">
        <f t="shared" si="24"/>
        <v>0.41560003007245877</v>
      </c>
      <c r="AJ20">
        <f t="shared" si="25"/>
        <v>0.41560003007245877</v>
      </c>
      <c r="AK20">
        <f t="shared" si="26"/>
        <v>0.41560003007245877</v>
      </c>
      <c r="AL20">
        <f t="shared" si="27"/>
        <v>0.41560003007245877</v>
      </c>
    </row>
    <row r="21" spans="1:38" x14ac:dyDescent="0.15">
      <c r="A21" s="41">
        <f t="shared" si="16"/>
        <v>0.40533333333333327</v>
      </c>
      <c r="B21" s="42">
        <v>6.85</v>
      </c>
      <c r="C21" s="43">
        <f t="shared" si="6"/>
        <v>1.9027777777777777</v>
      </c>
      <c r="D21" s="34">
        <f t="shared" si="17"/>
        <v>1.9027777777777777</v>
      </c>
      <c r="E21" s="44">
        <f t="shared" si="7"/>
        <v>0.42234771448115138</v>
      </c>
      <c r="F21" s="34">
        <f t="shared" si="8"/>
        <v>0.48359257301606284</v>
      </c>
      <c r="G21" s="25">
        <f t="shared" si="9"/>
        <v>2.1774743630524864</v>
      </c>
      <c r="H21" s="45">
        <f t="shared" si="10"/>
        <v>7.5458213961585335E-2</v>
      </c>
      <c r="I21" s="51">
        <f t="shared" si="20"/>
        <v>0.42234771448115138</v>
      </c>
      <c r="S21" s="32">
        <f t="shared" si="18"/>
        <v>10.026041666666671</v>
      </c>
      <c r="T21" s="33">
        <f t="shared" si="11"/>
        <v>4.3963097459597087</v>
      </c>
      <c r="U21" s="34">
        <f>IF(C21="","",'Relation FV terrain 0'!$N$2*T21+$P$1*(G21-$N$5)^2)</f>
        <v>317.84499811395898</v>
      </c>
      <c r="V21" s="35">
        <f>IF(C21="","",U21/'Relation FV terrain 0'!$N$2)</f>
        <v>4.4145138626938749</v>
      </c>
      <c r="W21" s="36">
        <f t="shared" si="19"/>
        <v>9.6124907613557173</v>
      </c>
      <c r="Z21" s="37">
        <f t="shared" si="12"/>
        <v>9.5591376767434451</v>
      </c>
      <c r="AA21" s="38">
        <f t="shared" si="21"/>
        <v>2.8465516376442856E-3</v>
      </c>
      <c r="AB21" s="36"/>
      <c r="AD21" s="37">
        <f t="shared" si="13"/>
        <v>774.54075762742309</v>
      </c>
      <c r="AE21" s="40">
        <f t="shared" si="14"/>
        <v>0.41036574897308603</v>
      </c>
      <c r="AF21" s="25">
        <f t="shared" si="15"/>
        <v>2.1774743630524864</v>
      </c>
      <c r="AG21">
        <f t="shared" si="22"/>
        <v>0.41036574897308603</v>
      </c>
      <c r="AH21">
        <f t="shared" si="23"/>
        <v>0.41036574897308603</v>
      </c>
      <c r="AI21">
        <f t="shared" si="24"/>
        <v>0.41036574897308603</v>
      </c>
      <c r="AJ21">
        <f t="shared" si="25"/>
        <v>0.41036574897308603</v>
      </c>
      <c r="AK21">
        <f t="shared" si="26"/>
        <v>0.41036574897308603</v>
      </c>
      <c r="AL21">
        <f t="shared" si="27"/>
        <v>0.41036574897308603</v>
      </c>
    </row>
    <row r="22" spans="1:38" x14ac:dyDescent="0.15">
      <c r="A22" s="41">
        <f t="shared" si="16"/>
        <v>0.42666666666666658</v>
      </c>
      <c r="B22" s="42">
        <v>7.63</v>
      </c>
      <c r="C22" s="43">
        <f t="shared" si="6"/>
        <v>2.1194444444444445</v>
      </c>
      <c r="D22" s="34">
        <f t="shared" si="17"/>
        <v>2.1194444444444445</v>
      </c>
      <c r="E22" s="44">
        <f t="shared" si="7"/>
        <v>0.4436810478144847</v>
      </c>
      <c r="F22" s="34">
        <f t="shared" si="8"/>
        <v>0.53104055255094806</v>
      </c>
      <c r="G22" s="25">
        <f t="shared" si="9"/>
        <v>2.2705303813381277</v>
      </c>
      <c r="H22" s="45">
        <f t="shared" si="10"/>
        <v>2.2826960327042026E-2</v>
      </c>
      <c r="I22" s="51">
        <f t="shared" si="20"/>
        <v>0.4436810478144847</v>
      </c>
      <c r="S22" s="32">
        <f t="shared" si="18"/>
        <v>10.156250000000014</v>
      </c>
      <c r="T22" s="33">
        <f t="shared" si="11"/>
        <v>4.3278709325193292</v>
      </c>
      <c r="U22" s="34">
        <f>IF(C22="","",'Relation FV terrain 0'!$N$2*T22+$P$1*(G22-$N$5)^2)</f>
        <v>313.03182453990513</v>
      </c>
      <c r="V22" s="35">
        <f>IF(C22="","",U22/'Relation FV terrain 0'!$N$2)</f>
        <v>4.3476642297209045</v>
      </c>
      <c r="W22" s="36">
        <f t="shared" si="19"/>
        <v>9.8715037214383425</v>
      </c>
      <c r="Z22" s="37">
        <f t="shared" si="12"/>
        <v>9.8171302175881916</v>
      </c>
      <c r="AA22" s="38">
        <f t="shared" si="21"/>
        <v>2.9564779209423791E-3</v>
      </c>
      <c r="AB22" s="36"/>
      <c r="AD22" s="37">
        <f t="shared" si="13"/>
        <v>772.57806438882403</v>
      </c>
      <c r="AE22" s="40">
        <f t="shared" si="14"/>
        <v>0.40517824536934055</v>
      </c>
      <c r="AF22" s="25">
        <f t="shared" si="15"/>
        <v>2.2705303813381277</v>
      </c>
      <c r="AG22">
        <f t="shared" si="22"/>
        <v>0.40517824536934055</v>
      </c>
      <c r="AH22">
        <f t="shared" si="23"/>
        <v>0.40517824536934055</v>
      </c>
      <c r="AI22">
        <f t="shared" si="24"/>
        <v>0.40517824536934055</v>
      </c>
      <c r="AJ22">
        <f t="shared" si="25"/>
        <v>0.40517824536934055</v>
      </c>
      <c r="AK22">
        <f t="shared" si="26"/>
        <v>0.40517824536934055</v>
      </c>
      <c r="AL22">
        <f t="shared" si="27"/>
        <v>0.40517824536934055</v>
      </c>
    </row>
    <row r="23" spans="1:38" x14ac:dyDescent="0.15">
      <c r="A23" s="41">
        <f t="shared" si="16"/>
        <v>0.4479999999999999</v>
      </c>
      <c r="B23" s="42">
        <v>8.32</v>
      </c>
      <c r="C23" s="43">
        <f t="shared" si="6"/>
        <v>2.3111111111111113</v>
      </c>
      <c r="D23" s="34">
        <f t="shared" si="17"/>
        <v>2.3111111111111113</v>
      </c>
      <c r="E23" s="44">
        <f t="shared" si="7"/>
        <v>0.46501438114781801</v>
      </c>
      <c r="F23" s="34">
        <f t="shared" si="8"/>
        <v>0.58045823464083135</v>
      </c>
      <c r="G23" s="25">
        <f t="shared" si="9"/>
        <v>2.3621377656914548</v>
      </c>
      <c r="H23" s="45">
        <f t="shared" si="10"/>
        <v>2.6037194776616901E-3</v>
      </c>
      <c r="I23" s="51">
        <f t="shared" si="20"/>
        <v>0.46501438114781801</v>
      </c>
      <c r="S23" s="32">
        <f t="shared" si="18"/>
        <v>8.9843750000000178</v>
      </c>
      <c r="T23" s="33">
        <f t="shared" si="11"/>
        <v>4.2604975288102445</v>
      </c>
      <c r="U23" s="34">
        <f>IF(C23="","",'Relation FV terrain 0'!$N$2*T23+$P$1*(G23-$N$5)^2)</f>
        <v>308.29825559030576</v>
      </c>
      <c r="V23" s="35">
        <f>IF(C23="","",U23/'Relation FV terrain 0'!$N$2)</f>
        <v>4.2819202165320247</v>
      </c>
      <c r="W23" s="36">
        <f t="shared" si="19"/>
        <v>10.114485453148028</v>
      </c>
      <c r="Z23" s="37">
        <f t="shared" si="12"/>
        <v>10.059498995922137</v>
      </c>
      <c r="AA23" s="38">
        <f t="shared" si="21"/>
        <v>3.0235104782546812E-3</v>
      </c>
      <c r="AB23" s="36"/>
      <c r="AD23" s="37">
        <f t="shared" si="13"/>
        <v>770.67227587349055</v>
      </c>
      <c r="AE23" s="40">
        <f t="shared" si="14"/>
        <v>0.40003807745760189</v>
      </c>
      <c r="AF23" s="25">
        <f t="shared" si="15"/>
        <v>2.3621377656914548</v>
      </c>
      <c r="AG23">
        <f t="shared" si="22"/>
        <v>0.40003807745760189</v>
      </c>
      <c r="AH23">
        <f t="shared" si="23"/>
        <v>0.40003807745760189</v>
      </c>
      <c r="AI23">
        <f t="shared" si="24"/>
        <v>0.40003807745760189</v>
      </c>
      <c r="AJ23">
        <f t="shared" si="25"/>
        <v>0.40003807745760189</v>
      </c>
      <c r="AK23">
        <f t="shared" si="26"/>
        <v>0.40003807745760189</v>
      </c>
      <c r="AL23">
        <f t="shared" si="27"/>
        <v>0.40003807745760189</v>
      </c>
    </row>
    <row r="24" spans="1:38" x14ac:dyDescent="0.15">
      <c r="A24" s="41">
        <f t="shared" si="16"/>
        <v>0.46933333333333321</v>
      </c>
      <c r="B24" s="42">
        <v>8.89</v>
      </c>
      <c r="C24" s="43">
        <f t="shared" si="6"/>
        <v>2.4694444444444446</v>
      </c>
      <c r="D24" s="34">
        <f t="shared" si="17"/>
        <v>2.4694444444444446</v>
      </c>
      <c r="E24" s="44">
        <f t="shared" si="7"/>
        <v>0.48634771448115133</v>
      </c>
      <c r="F24" s="34">
        <f t="shared" si="8"/>
        <v>0.63181495627207696</v>
      </c>
      <c r="G24" s="25">
        <f t="shared" si="9"/>
        <v>2.4523190674778568</v>
      </c>
      <c r="H24" s="45">
        <f t="shared" si="10"/>
        <v>2.9327853624773524E-4</v>
      </c>
      <c r="I24" s="51">
        <f t="shared" si="20"/>
        <v>0.48634771448115133</v>
      </c>
      <c r="S24" s="32">
        <f t="shared" si="18"/>
        <v>7.4218750000000009</v>
      </c>
      <c r="T24" s="33">
        <f t="shared" si="11"/>
        <v>4.1941729492454378</v>
      </c>
      <c r="U24" s="34">
        <f>IF(C24="","",'Relation FV terrain 0'!$N$2*T24+$P$1*(G24-$N$5)^2)</f>
        <v>303.64290757012634</v>
      </c>
      <c r="V24" s="35">
        <f>IF(C24="","",U24/'Relation FV terrain 0'!$N$2)</f>
        <v>4.2172626051406432</v>
      </c>
      <c r="W24" s="36">
        <f t="shared" si="19"/>
        <v>10.342073499147739</v>
      </c>
      <c r="Z24" s="37">
        <f t="shared" si="12"/>
        <v>10.286845814888816</v>
      </c>
      <c r="AA24" s="38">
        <f t="shared" si="21"/>
        <v>3.050097108603364E-3</v>
      </c>
      <c r="AB24" s="36"/>
      <c r="AD24" s="37">
        <f t="shared" si="13"/>
        <v>768.82179841471736</v>
      </c>
      <c r="AE24" s="40">
        <f t="shared" si="14"/>
        <v>0.39494575751653632</v>
      </c>
      <c r="AF24" s="25">
        <f t="shared" si="15"/>
        <v>2.4523190674778568</v>
      </c>
      <c r="AG24">
        <f t="shared" si="22"/>
        <v>0.39494575751653632</v>
      </c>
      <c r="AH24">
        <f t="shared" si="23"/>
        <v>0.39494575751653632</v>
      </c>
      <c r="AI24">
        <f t="shared" si="24"/>
        <v>0.39494575751653632</v>
      </c>
      <c r="AJ24">
        <f t="shared" si="25"/>
        <v>0.39494575751653632</v>
      </c>
      <c r="AK24">
        <f t="shared" si="26"/>
        <v>0.39494575751653632</v>
      </c>
      <c r="AL24">
        <f t="shared" si="27"/>
        <v>0.39494575751653632</v>
      </c>
    </row>
    <row r="25" spans="1:38" x14ac:dyDescent="0.15">
      <c r="A25" s="41">
        <f t="shared" si="16"/>
        <v>0.49066666666666653</v>
      </c>
      <c r="B25" s="42">
        <v>9.31</v>
      </c>
      <c r="C25" s="43">
        <f t="shared" si="6"/>
        <v>2.5861111111111112</v>
      </c>
      <c r="D25" s="34">
        <f t="shared" si="17"/>
        <v>2.5861111111111112</v>
      </c>
      <c r="E25" s="44">
        <f t="shared" si="7"/>
        <v>0.50768104781448464</v>
      </c>
      <c r="F25" s="34">
        <f t="shared" si="8"/>
        <v>0.68508053177235695</v>
      </c>
      <c r="G25" s="25">
        <f t="shared" si="9"/>
        <v>2.541096486998129</v>
      </c>
      <c r="H25" s="45">
        <f t="shared" si="10"/>
        <v>2.0263163840330868E-3</v>
      </c>
      <c r="I25" s="51">
        <f t="shared" si="20"/>
        <v>0.50768104781448464</v>
      </c>
      <c r="S25" s="32">
        <f t="shared" si="18"/>
        <v>5.4687500000000062</v>
      </c>
      <c r="T25" s="33">
        <f t="shared" si="11"/>
        <v>4.1288808664312331</v>
      </c>
      <c r="U25" s="34">
        <f>IF(C25="","",'Relation FV terrain 0'!$N$2*T25+$P$1*(G25-$N$5)^2)</f>
        <v>299.06442278758277</v>
      </c>
      <c r="V25" s="35">
        <f>IF(C25="","",U25/'Relation FV terrain 0'!$N$2)</f>
        <v>4.1536725387164273</v>
      </c>
      <c r="W25" s="36">
        <f t="shared" si="19"/>
        <v>10.554882696272912</v>
      </c>
      <c r="Z25" s="37">
        <f t="shared" si="12"/>
        <v>10.499752031705615</v>
      </c>
      <c r="AA25" s="38">
        <f t="shared" si="21"/>
        <v>3.0393901756318518E-3</v>
      </c>
      <c r="AB25" s="36"/>
      <c r="AD25" s="37">
        <f t="shared" si="13"/>
        <v>767.02507871468583</v>
      </c>
      <c r="AE25" s="40">
        <f t="shared" si="14"/>
        <v>0.38990175300229951</v>
      </c>
      <c r="AF25" s="25">
        <f t="shared" si="15"/>
        <v>2.541096486998129</v>
      </c>
      <c r="AG25">
        <f t="shared" si="22"/>
        <v>0.38990175300229951</v>
      </c>
      <c r="AH25">
        <f t="shared" si="23"/>
        <v>0.38990175300229951</v>
      </c>
      <c r="AI25">
        <f t="shared" si="24"/>
        <v>0.38990175300229951</v>
      </c>
      <c r="AJ25">
        <f t="shared" si="25"/>
        <v>0.38990175300229951</v>
      </c>
      <c r="AK25">
        <f t="shared" si="26"/>
        <v>0.38990175300229951</v>
      </c>
      <c r="AL25">
        <f t="shared" si="27"/>
        <v>0.38990175300229951</v>
      </c>
    </row>
    <row r="26" spans="1:38" x14ac:dyDescent="0.15">
      <c r="A26" s="41">
        <f t="shared" si="16"/>
        <v>0.5119999999999999</v>
      </c>
      <c r="B26" s="42">
        <v>9.6300000000000008</v>
      </c>
      <c r="C26" s="43">
        <f t="shared" si="6"/>
        <v>2.6750000000000003</v>
      </c>
      <c r="D26" s="34">
        <f t="shared" si="17"/>
        <v>2.6750000000000003</v>
      </c>
      <c r="E26" s="44">
        <f t="shared" si="7"/>
        <v>0.52901438114781807</v>
      </c>
      <c r="F26" s="34">
        <f t="shared" si="8"/>
        <v>0.74022524537973311</v>
      </c>
      <c r="G26" s="25">
        <f t="shared" si="9"/>
        <v>2.628491878953612</v>
      </c>
      <c r="H26" s="45">
        <f t="shared" si="10"/>
        <v>2.1630053232655007E-3</v>
      </c>
      <c r="I26" s="51">
        <f t="shared" si="20"/>
        <v>0.52901438114781807</v>
      </c>
      <c r="S26" s="32">
        <f t="shared" si="18"/>
        <v>4.1666666666666652</v>
      </c>
      <c r="T26" s="33">
        <f t="shared" si="11"/>
        <v>4.0646052071479142</v>
      </c>
      <c r="U26" s="34">
        <f>IF(C26="","",'Relation FV terrain 0'!$N$2*T26+$P$1*(G26-$N$5)^2)</f>
        <v>294.56146901147378</v>
      </c>
      <c r="V26" s="35">
        <f>IF(C26="","",U26/'Relation FV terrain 0'!$N$2)</f>
        <v>4.0911315140482465</v>
      </c>
      <c r="W26" s="36">
        <f t="shared" si="19"/>
        <v>10.753505960407011</v>
      </c>
      <c r="Z26" s="37">
        <f t="shared" si="12"/>
        <v>10.698779218160682</v>
      </c>
      <c r="AA26" s="38">
        <f t="shared" si="21"/>
        <v>2.9950163168961201E-3</v>
      </c>
      <c r="AB26" s="36"/>
      <c r="AD26" s="37">
        <f t="shared" si="13"/>
        <v>765.28060306412931</v>
      </c>
      <c r="AE26" s="40">
        <f t="shared" si="14"/>
        <v>0.38490648767533181</v>
      </c>
      <c r="AF26" s="25">
        <f t="shared" si="15"/>
        <v>2.628491878953612</v>
      </c>
      <c r="AG26">
        <f t="shared" si="22"/>
        <v>0.38490648767533181</v>
      </c>
      <c r="AH26">
        <f t="shared" si="23"/>
        <v>0.38490648767533181</v>
      </c>
      <c r="AI26">
        <f t="shared" si="24"/>
        <v>0.38490648767533181</v>
      </c>
      <c r="AJ26">
        <f t="shared" si="25"/>
        <v>0.38490648767533181</v>
      </c>
      <c r="AK26">
        <f t="shared" si="26"/>
        <v>0.38490648767533181</v>
      </c>
      <c r="AL26">
        <f t="shared" si="27"/>
        <v>0.38490648767533181</v>
      </c>
    </row>
    <row r="27" spans="1:38" x14ac:dyDescent="0.15">
      <c r="A27" s="41">
        <f t="shared" si="16"/>
        <v>0.53333333333333321</v>
      </c>
      <c r="B27" s="42">
        <v>9.8699999999999992</v>
      </c>
      <c r="C27" s="43">
        <f t="shared" si="6"/>
        <v>2.7416666666666663</v>
      </c>
      <c r="D27" s="34">
        <f t="shared" si="17"/>
        <v>2.7416666666666663</v>
      </c>
      <c r="E27" s="44">
        <f t="shared" si="7"/>
        <v>0.55034771448115138</v>
      </c>
      <c r="F27" s="34">
        <f t="shared" si="8"/>
        <v>0.7972198439273992</v>
      </c>
      <c r="G27" s="25">
        <f t="shared" si="9"/>
        <v>2.7145267578262549</v>
      </c>
      <c r="H27" s="45">
        <f t="shared" si="10"/>
        <v>7.3657465186584075E-4</v>
      </c>
      <c r="I27" s="51">
        <f t="shared" si="20"/>
        <v>0.55034771448115138</v>
      </c>
      <c r="S27" s="32">
        <f t="shared" si="18"/>
        <v>3.1249999999999707</v>
      </c>
      <c r="T27" s="33">
        <f t="shared" si="11"/>
        <v>4.0013301483929133</v>
      </c>
      <c r="U27" s="34">
        <f>IF(C27="","",'Relation FV terrain 0'!$N$2*T27+$P$1*(G27-$N$5)^2)</f>
        <v>290.1327389412196</v>
      </c>
      <c r="V27" s="35">
        <f>IF(C27="","",U27/'Relation FV terrain 0'!$N$2)</f>
        <v>4.0296213741836056</v>
      </c>
      <c r="W27" s="36">
        <f t="shared" si="19"/>
        <v>10.93851504413</v>
      </c>
      <c r="Z27" s="37">
        <f t="shared" si="12"/>
        <v>10.884469800256019</v>
      </c>
      <c r="AA27" s="38">
        <f t="shared" si="21"/>
        <v>2.9208883853980711E-3</v>
      </c>
      <c r="AB27" s="36"/>
      <c r="AD27" s="37">
        <f t="shared" si="13"/>
        <v>763.58689656484671</v>
      </c>
      <c r="AE27" s="40">
        <f t="shared" si="14"/>
        <v>0.37996034275397028</v>
      </c>
      <c r="AF27" s="25">
        <f t="shared" si="15"/>
        <v>2.7145267578262549</v>
      </c>
      <c r="AG27">
        <f t="shared" si="22"/>
        <v>0.37996034275397028</v>
      </c>
      <c r="AH27">
        <f t="shared" si="23"/>
        <v>0.37996034275397028</v>
      </c>
      <c r="AI27">
        <f t="shared" si="24"/>
        <v>0.37996034275397028</v>
      </c>
      <c r="AJ27">
        <f t="shared" si="25"/>
        <v>0.37996034275397028</v>
      </c>
      <c r="AK27">
        <f t="shared" si="26"/>
        <v>0.37996034275397028</v>
      </c>
      <c r="AL27">
        <f t="shared" si="27"/>
        <v>0.37996034275397028</v>
      </c>
    </row>
    <row r="28" spans="1:38" x14ac:dyDescent="0.15">
      <c r="A28" s="41">
        <f t="shared" si="16"/>
        <v>0.55466666666666653</v>
      </c>
      <c r="B28" s="42">
        <v>10.09</v>
      </c>
      <c r="C28" s="43">
        <f t="shared" si="6"/>
        <v>2.8027777777777776</v>
      </c>
      <c r="D28" s="34">
        <f t="shared" si="17"/>
        <v>2.8027777777777776</v>
      </c>
      <c r="E28" s="44">
        <f t="shared" si="7"/>
        <v>0.5716810478144847</v>
      </c>
      <c r="F28" s="34">
        <f t="shared" si="8"/>
        <v>0.85603552964230012</v>
      </c>
      <c r="G28" s="25">
        <f t="shared" si="9"/>
        <v>2.7992223031749273</v>
      </c>
      <c r="H28" s="45">
        <f t="shared" si="10"/>
        <v>1.2641399651513699E-5</v>
      </c>
      <c r="I28" s="51">
        <f t="shared" si="20"/>
        <v>0.5716810478144847</v>
      </c>
      <c r="S28" s="32">
        <f t="shared" si="18"/>
        <v>2.8645833333333464</v>
      </c>
      <c r="T28" s="33">
        <f t="shared" si="11"/>
        <v>3.939040113485591</v>
      </c>
      <c r="U28" s="34">
        <f>IF(C28="","",'Relation FV terrain 0'!$N$2*T28+$P$1*(G28-$N$5)^2)</f>
        <v>285.77694968927858</v>
      </c>
      <c r="V28" s="35">
        <f>IF(C28="","",U28/'Relation FV terrain 0'!$N$2)</f>
        <v>3.9691243012399804</v>
      </c>
      <c r="W28" s="36">
        <f t="shared" si="19"/>
        <v>11.110461268104551</v>
      </c>
      <c r="Z28" s="37">
        <f t="shared" si="12"/>
        <v>11.057347677648016</v>
      </c>
      <c r="AA28" s="38">
        <f t="shared" si="21"/>
        <v>2.8210534911845219E-3</v>
      </c>
      <c r="AB28" s="36"/>
      <c r="AD28" s="37">
        <f t="shared" si="13"/>
        <v>761.94252235566205</v>
      </c>
      <c r="AE28" s="40">
        <f t="shared" si="14"/>
        <v>0.37506365809031811</v>
      </c>
      <c r="AF28" s="25">
        <f t="shared" si="15"/>
        <v>2.7992223031749273</v>
      </c>
      <c r="AG28">
        <f t="shared" si="22"/>
        <v>0.37506365809031811</v>
      </c>
      <c r="AH28">
        <f t="shared" si="23"/>
        <v>0.37506365809031811</v>
      </c>
      <c r="AI28">
        <f t="shared" si="24"/>
        <v>0.37506365809031811</v>
      </c>
      <c r="AJ28">
        <f t="shared" si="25"/>
        <v>0.37506365809031811</v>
      </c>
      <c r="AK28">
        <f t="shared" si="26"/>
        <v>0.37506365809031811</v>
      </c>
      <c r="AL28">
        <f t="shared" si="27"/>
        <v>0.37506365809031811</v>
      </c>
    </row>
    <row r="29" spans="1:38" x14ac:dyDescent="0.15">
      <c r="A29" s="41">
        <f t="shared" si="16"/>
        <v>0.57599999999999985</v>
      </c>
      <c r="B29" s="42">
        <v>10.35</v>
      </c>
      <c r="C29" s="43">
        <f t="shared" si="6"/>
        <v>2.875</v>
      </c>
      <c r="D29" s="34">
        <f t="shared" si="17"/>
        <v>2.875</v>
      </c>
      <c r="E29" s="44">
        <f t="shared" si="7"/>
        <v>0.59301438114781801</v>
      </c>
      <c r="F29" s="34">
        <f t="shared" si="8"/>
        <v>0.91664395305588897</v>
      </c>
      <c r="G29" s="25">
        <f t="shared" si="9"/>
        <v>2.882599364849268</v>
      </c>
      <c r="H29" s="45">
        <f t="shared" si="10"/>
        <v>5.7750346112290691E-5</v>
      </c>
      <c r="I29" s="51">
        <f t="shared" si="20"/>
        <v>0.59301438114781801</v>
      </c>
      <c r="S29" s="32">
        <f t="shared" si="18"/>
        <v>3.3854166666666785</v>
      </c>
      <c r="T29" s="33">
        <f t="shared" si="11"/>
        <v>3.8777197682326752</v>
      </c>
      <c r="U29" s="34">
        <f>IF(C29="","",'Relation FV terrain 0'!$N$2*T29+$P$1*(G29-$N$5)^2)</f>
        <v>281.49284227562185</v>
      </c>
      <c r="V29" s="35">
        <f>IF(C29="","",U29/'Relation FV terrain 0'!$N$2)</f>
        <v>3.9096228093836367</v>
      </c>
      <c r="W29" s="36">
        <f t="shared" si="19"/>
        <v>11.269876227129481</v>
      </c>
      <c r="Z29" s="37">
        <f t="shared" si="12"/>
        <v>11.217918823516401</v>
      </c>
      <c r="AA29" s="38">
        <f t="shared" si="21"/>
        <v>2.6995717902125551E-3</v>
      </c>
      <c r="AB29" s="36"/>
      <c r="AD29" s="37">
        <f t="shared" si="13"/>
        <v>760.3460808424071</v>
      </c>
      <c r="AE29" s="40">
        <f t="shared" si="14"/>
        <v>0.37021673336403427</v>
      </c>
      <c r="AF29" s="25">
        <f t="shared" si="15"/>
        <v>2.882599364849268</v>
      </c>
      <c r="AG29">
        <f t="shared" si="22"/>
        <v>0.37021673336403427</v>
      </c>
      <c r="AH29">
        <f t="shared" si="23"/>
        <v>0.37021673336403427</v>
      </c>
      <c r="AI29">
        <f t="shared" si="24"/>
        <v>0.37021673336403427</v>
      </c>
      <c r="AJ29">
        <f t="shared" si="25"/>
        <v>0.37021673336403427</v>
      </c>
      <c r="AK29">
        <f t="shared" si="26"/>
        <v>0.37021673336403427</v>
      </c>
      <c r="AL29">
        <f t="shared" si="27"/>
        <v>0.37021673336403427</v>
      </c>
    </row>
    <row r="30" spans="1:38" x14ac:dyDescent="0.15">
      <c r="A30" s="41">
        <f t="shared" si="16"/>
        <v>0.59733333333333316</v>
      </c>
      <c r="B30" s="42">
        <v>10.68</v>
      </c>
      <c r="C30" s="43">
        <f t="shared" si="6"/>
        <v>2.9666666666666663</v>
      </c>
      <c r="D30" s="34">
        <f t="shared" si="17"/>
        <v>2.9666666666666663</v>
      </c>
      <c r="E30" s="44">
        <f t="shared" si="7"/>
        <v>0.61434771448115133</v>
      </c>
      <c r="F30" s="34">
        <f t="shared" si="8"/>
        <v>0.97901720602519759</v>
      </c>
      <c r="G30" s="25">
        <f t="shared" si="9"/>
        <v>2.9646784681223872</v>
      </c>
      <c r="H30" s="45">
        <f t="shared" si="10"/>
        <v>3.9529334514736051E-6</v>
      </c>
      <c r="I30" s="51">
        <f t="shared" si="20"/>
        <v>0.61434771448115133</v>
      </c>
      <c r="S30" s="32">
        <f t="shared" si="18"/>
        <v>4.2968749999999885</v>
      </c>
      <c r="T30" s="33">
        <f t="shared" si="11"/>
        <v>3.8173540171533658</v>
      </c>
      <c r="U30" s="34">
        <f>IF(C30="","",'Relation FV terrain 0'!$N$2*T30+$P$1*(G30-$N$5)^2)</f>
        <v>277.27918113395219</v>
      </c>
      <c r="V30" s="35">
        <f>IF(C30="","",U30/'Relation FV terrain 0'!$N$2)</f>
        <v>3.8510997379715581</v>
      </c>
      <c r="W30" s="36">
        <f t="shared" si="19"/>
        <v>11.417272471756046</v>
      </c>
      <c r="Z30" s="37">
        <f t="shared" si="12"/>
        <v>11.366671865473036</v>
      </c>
      <c r="AA30" s="38">
        <f t="shared" si="21"/>
        <v>2.560421356208258E-3</v>
      </c>
      <c r="AB30" s="36"/>
      <c r="AD30" s="37">
        <f t="shared" si="13"/>
        <v>758.79620893248739</v>
      </c>
      <c r="AE30" s="40">
        <f t="shared" si="14"/>
        <v>0.3654198292899255</v>
      </c>
      <c r="AF30" s="25">
        <f t="shared" si="15"/>
        <v>2.9646784681223872</v>
      </c>
      <c r="AG30">
        <f t="shared" si="22"/>
        <v>0.3654198292899255</v>
      </c>
      <c r="AH30">
        <f t="shared" si="23"/>
        <v>0.3654198292899255</v>
      </c>
      <c r="AI30">
        <f t="shared" si="24"/>
        <v>0.3654198292899255</v>
      </c>
      <c r="AJ30">
        <f t="shared" si="25"/>
        <v>0.3654198292899255</v>
      </c>
      <c r="AK30">
        <f t="shared" si="26"/>
        <v>0.3654198292899255</v>
      </c>
      <c r="AL30">
        <f t="shared" si="27"/>
        <v>0.3654198292899255</v>
      </c>
    </row>
    <row r="31" spans="1:38" x14ac:dyDescent="0.15">
      <c r="A31" s="41">
        <f t="shared" si="16"/>
        <v>0.61866666666666648</v>
      </c>
      <c r="B31" s="42">
        <v>11.09</v>
      </c>
      <c r="C31" s="43">
        <f t="shared" si="6"/>
        <v>3.0805555555555553</v>
      </c>
      <c r="D31" s="34">
        <f t="shared" si="17"/>
        <v>3.0805555555555553</v>
      </c>
      <c r="E31" s="44">
        <f t="shared" si="7"/>
        <v>0.63568104781448465</v>
      </c>
      <c r="F31" s="34">
        <f t="shared" si="8"/>
        <v>1.0431278148625882</v>
      </c>
      <c r="G31" s="25">
        <f t="shared" si="9"/>
        <v>3.0454798187436558</v>
      </c>
      <c r="H31" s="45">
        <f t="shared" si="10"/>
        <v>1.2303073128976389E-3</v>
      </c>
      <c r="I31" s="51">
        <f t="shared" si="20"/>
        <v>0.63568104781448465</v>
      </c>
      <c r="S31" s="32">
        <f t="shared" si="18"/>
        <v>5.3385416666666732</v>
      </c>
      <c r="T31" s="33">
        <f t="shared" si="11"/>
        <v>3.757927999763226</v>
      </c>
      <c r="U31" s="34">
        <f>IF(C31="","",'Relation FV terrain 0'!$N$2*T31+$P$1*(G31-$N$5)^2)</f>
        <v>273.13475362936873</v>
      </c>
      <c r="V31" s="35">
        <f>IF(C31="","",U31/'Relation FV terrain 0'!$N$2)</f>
        <v>3.7935382448523436</v>
      </c>
      <c r="W31" s="36">
        <f t="shared" si="19"/>
        <v>11.553144166330041</v>
      </c>
      <c r="Z31" s="37">
        <f t="shared" si="12"/>
        <v>11.504078648102915</v>
      </c>
      <c r="AA31" s="38">
        <f t="shared" si="21"/>
        <v>2.4074250788964132E-3</v>
      </c>
      <c r="AB31" s="36"/>
      <c r="AD31" s="37">
        <f t="shared" si="13"/>
        <v>757.29157927457243</v>
      </c>
      <c r="AE31" s="40">
        <f t="shared" si="14"/>
        <v>0.3606731688354583</v>
      </c>
      <c r="AF31" s="25">
        <f t="shared" si="15"/>
        <v>3.0454798187436558</v>
      </c>
      <c r="AG31">
        <f t="shared" si="22"/>
        <v>0.3606731688354583</v>
      </c>
      <c r="AH31">
        <f t="shared" si="23"/>
        <v>0.3606731688354583</v>
      </c>
      <c r="AI31">
        <f t="shared" si="24"/>
        <v>0.3606731688354583</v>
      </c>
      <c r="AJ31">
        <f t="shared" si="25"/>
        <v>0.3606731688354583</v>
      </c>
      <c r="AK31">
        <f t="shared" si="26"/>
        <v>0.3606731688354583</v>
      </c>
      <c r="AL31">
        <f t="shared" si="27"/>
        <v>0.3606731688354583</v>
      </c>
    </row>
    <row r="32" spans="1:38" x14ac:dyDescent="0.15">
      <c r="A32" s="41">
        <f t="shared" si="16"/>
        <v>0.63999999999999979</v>
      </c>
      <c r="B32" s="42">
        <v>11.58</v>
      </c>
      <c r="C32" s="43">
        <f t="shared" si="6"/>
        <v>3.2166666666666668</v>
      </c>
      <c r="D32" s="34">
        <f t="shared" si="17"/>
        <v>3.2166666666666668</v>
      </c>
      <c r="E32" s="44">
        <f t="shared" si="7"/>
        <v>0.65701438114781796</v>
      </c>
      <c r="F32" s="34">
        <f t="shared" si="8"/>
        <v>1.1089487335724417</v>
      </c>
      <c r="G32" s="25">
        <f t="shared" si="9"/>
        <v>3.1250233079128318</v>
      </c>
      <c r="H32" s="45">
        <f t="shared" si="10"/>
        <v>8.3985052036841066E-3</v>
      </c>
      <c r="I32" s="51">
        <f t="shared" si="20"/>
        <v>0.65701438114781796</v>
      </c>
      <c r="S32" s="32">
        <f t="shared" si="18"/>
        <v>6.3802083333333579</v>
      </c>
      <c r="T32" s="33">
        <f t="shared" si="11"/>
        <v>3.6994270869159154</v>
      </c>
      <c r="U32" s="34">
        <f>IF(C32="","",'Relation FV terrain 0'!$N$2*T32+$P$1*(G32-$N$5)^2)</f>
        <v>269.05836958717879</v>
      </c>
      <c r="V32" s="35">
        <f>IF(C32="","",U32/'Relation FV terrain 0'!$N$2)</f>
        <v>3.7369217998219275</v>
      </c>
      <c r="W32" s="36">
        <f t="shared" si="19"/>
        <v>11.677967724291094</v>
      </c>
      <c r="Z32" s="37">
        <f t="shared" si="12"/>
        <v>11.630594777711361</v>
      </c>
      <c r="AA32" s="38">
        <f t="shared" si="21"/>
        <v>2.2441960676462375E-3</v>
      </c>
      <c r="AB32" s="36"/>
      <c r="AD32" s="37">
        <f t="shared" si="13"/>
        <v>755.83089950392412</v>
      </c>
      <c r="AE32" s="40">
        <f t="shared" si="14"/>
        <v>0.35597693844452555</v>
      </c>
      <c r="AF32" s="25">
        <f t="shared" si="15"/>
        <v>3.1250233079128318</v>
      </c>
      <c r="AG32">
        <f t="shared" si="22"/>
        <v>0.35597693844452555</v>
      </c>
      <c r="AH32">
        <f t="shared" si="23"/>
        <v>0.35597693844452555</v>
      </c>
      <c r="AI32">
        <f t="shared" si="24"/>
        <v>0.35597693844452555</v>
      </c>
      <c r="AJ32">
        <f t="shared" si="25"/>
        <v>0.35597693844452555</v>
      </c>
      <c r="AK32">
        <f t="shared" si="26"/>
        <v>0.35597693844452555</v>
      </c>
      <c r="AL32">
        <f t="shared" si="27"/>
        <v>0.35597693844452555</v>
      </c>
    </row>
    <row r="33" spans="1:38" x14ac:dyDescent="0.15">
      <c r="A33" s="41">
        <f t="shared" si="16"/>
        <v>0.66133333333333311</v>
      </c>
      <c r="B33" s="42">
        <v>12.1</v>
      </c>
      <c r="C33" s="43">
        <f t="shared" si="6"/>
        <v>3.3611111111111107</v>
      </c>
      <c r="D33" s="34">
        <f t="shared" si="17"/>
        <v>3.3611111111111107</v>
      </c>
      <c r="E33" s="44">
        <f t="shared" si="7"/>
        <v>0.67834771448115128</v>
      </c>
      <c r="F33" s="34">
        <f t="shared" si="8"/>
        <v>1.1764533371931325</v>
      </c>
      <c r="G33" s="25">
        <f t="shared" si="9"/>
        <v>3.2033285171767645</v>
      </c>
      <c r="H33" s="45">
        <f t="shared" si="10"/>
        <v>2.4895346948650796E-2</v>
      </c>
      <c r="I33" s="51">
        <f t="shared" si="20"/>
        <v>0.67834771448115128</v>
      </c>
      <c r="S33" s="32">
        <f t="shared" si="18"/>
        <v>6.7708333333333153</v>
      </c>
      <c r="T33" s="33">
        <f t="shared" si="11"/>
        <v>3.6418368772018694</v>
      </c>
      <c r="U33" s="34">
        <f>IF(C33="","",'Relation FV terrain 0'!$N$2*T33+$P$1*(G33-$N$5)^2)</f>
        <v>265.04886083257423</v>
      </c>
      <c r="V33" s="35">
        <f>IF(C33="","",U33/'Relation FV terrain 0'!$N$2)</f>
        <v>3.6812341782301976</v>
      </c>
      <c r="W33" s="36">
        <f t="shared" si="19"/>
        <v>11.792202421530565</v>
      </c>
      <c r="Z33" s="37">
        <f t="shared" si="12"/>
        <v>11.746660149833625</v>
      </c>
      <c r="AA33" s="38">
        <f t="shared" si="21"/>
        <v>2.0740985113178846E-3</v>
      </c>
      <c r="AB33" s="36"/>
      <c r="AD33" s="37">
        <f t="shared" si="13"/>
        <v>754.41291149386188</v>
      </c>
      <c r="AE33" s="40">
        <f t="shared" si="14"/>
        <v>0.35133128926403689</v>
      </c>
      <c r="AF33" s="25">
        <f t="shared" si="15"/>
        <v>3.2033285171767645</v>
      </c>
      <c r="AG33">
        <f t="shared" si="22"/>
        <v>0.35133128926403689</v>
      </c>
      <c r="AH33">
        <f t="shared" si="23"/>
        <v>0.35133128926403689</v>
      </c>
      <c r="AI33">
        <f t="shared" si="24"/>
        <v>0.35133128926403689</v>
      </c>
      <c r="AJ33">
        <f t="shared" si="25"/>
        <v>0.35133128926403689</v>
      </c>
      <c r="AK33">
        <f t="shared" si="26"/>
        <v>0.35133128926403689</v>
      </c>
      <c r="AL33">
        <f t="shared" si="27"/>
        <v>0.35133128926403689</v>
      </c>
    </row>
    <row r="34" spans="1:38" x14ac:dyDescent="0.15">
      <c r="A34" s="41">
        <f t="shared" si="16"/>
        <v>0.68266666666666642</v>
      </c>
      <c r="B34" s="42">
        <v>12.6</v>
      </c>
      <c r="C34" s="43">
        <f t="shared" si="6"/>
        <v>3.5</v>
      </c>
      <c r="D34" s="34">
        <f t="shared" si="17"/>
        <v>3.5</v>
      </c>
      <c r="E34" s="44">
        <f t="shared" si="7"/>
        <v>0.69968104781448459</v>
      </c>
      <c r="F34" s="34">
        <f t="shared" si="8"/>
        <v>1.2456154152426446</v>
      </c>
      <c r="G34" s="25">
        <f t="shared" si="9"/>
        <v>3.2804147232498622</v>
      </c>
      <c r="H34" s="45">
        <f t="shared" si="10"/>
        <v>4.8217693765434624E-2</v>
      </c>
      <c r="I34" s="51">
        <f t="shared" si="20"/>
        <v>0.69968104781448459</v>
      </c>
      <c r="S34" s="32">
        <f t="shared" si="18"/>
        <v>6.5104166666666909</v>
      </c>
      <c r="T34" s="33">
        <f t="shared" si="11"/>
        <v>3.5851431934030491</v>
      </c>
      <c r="U34" s="34">
        <f>IF(C34="","",'Relation FV terrain 0'!$N$2*T34+$P$1*(G34-$N$5)^2)</f>
        <v>261.10508074089273</v>
      </c>
      <c r="V34" s="35">
        <f>IF(C34="","",U34/'Relation FV terrain 0'!$N$2)</f>
        <v>3.6264594547346212</v>
      </c>
      <c r="W34" s="36">
        <f t="shared" si="19"/>
        <v>11.896290988580118</v>
      </c>
      <c r="Z34" s="37">
        <f t="shared" si="12"/>
        <v>11.852699460045748</v>
      </c>
      <c r="AA34" s="38">
        <f t="shared" si="21"/>
        <v>1.9002213599627344E-3</v>
      </c>
      <c r="AB34" s="36"/>
      <c r="AD34" s="37">
        <f t="shared" si="13"/>
        <v>753.03639061383228</v>
      </c>
      <c r="AE34" s="40">
        <f t="shared" si="14"/>
        <v>0.34673633837012147</v>
      </c>
      <c r="AF34" s="25">
        <f t="shared" si="15"/>
        <v>3.2804147232498622</v>
      </c>
      <c r="AG34">
        <f t="shared" si="22"/>
        <v>0.34673633837012147</v>
      </c>
      <c r="AH34">
        <f t="shared" si="23"/>
        <v>0.34673633837012147</v>
      </c>
      <c r="AI34">
        <f t="shared" si="24"/>
        <v>0.34673633837012147</v>
      </c>
      <c r="AJ34">
        <f t="shared" si="25"/>
        <v>0.34673633837012147</v>
      </c>
      <c r="AK34">
        <f t="shared" si="26"/>
        <v>0.34673633837012147</v>
      </c>
      <c r="AL34">
        <f t="shared" si="27"/>
        <v>0.34673633837012147</v>
      </c>
    </row>
    <row r="35" spans="1:38" x14ac:dyDescent="0.15">
      <c r="A35" s="41">
        <f t="shared" si="16"/>
        <v>0.70399999999999974</v>
      </c>
      <c r="B35" s="42">
        <v>13.03</v>
      </c>
      <c r="C35" s="43">
        <f t="shared" si="6"/>
        <v>3.619444444444444</v>
      </c>
      <c r="D35" s="34">
        <f t="shared" si="17"/>
        <v>3.619444444444444</v>
      </c>
      <c r="E35" s="44">
        <f t="shared" si="7"/>
        <v>0.72101438114781791</v>
      </c>
      <c r="F35" s="34">
        <f t="shared" si="8"/>
        <v>1.3164091652662524</v>
      </c>
      <c r="G35" s="25">
        <f t="shared" si="9"/>
        <v>3.3563009027595192</v>
      </c>
      <c r="H35" s="45">
        <f t="shared" si="10"/>
        <v>6.9244523530485769E-2</v>
      </c>
      <c r="I35" s="51">
        <f t="shared" si="20"/>
        <v>0.72101438114781791</v>
      </c>
      <c r="S35" s="32">
        <f t="shared" si="18"/>
        <v>5.5989583333333179</v>
      </c>
      <c r="T35" s="33">
        <f t="shared" si="11"/>
        <v>3.5293320790028755</v>
      </c>
      <c r="U35" s="34">
        <f>IF(C35="","",'Relation FV terrain 0'!$N$2*T35+$P$1*(G35-$N$5)^2)</f>
        <v>257.2259037981932</v>
      </c>
      <c r="V35" s="35">
        <f>IF(C35="","",U35/'Relation FV terrain 0'!$N$2)</f>
        <v>3.572581997197128</v>
      </c>
      <c r="W35" s="36">
        <f t="shared" si="19"/>
        <v>11.990660182375127</v>
      </c>
      <c r="Z35" s="37">
        <f t="shared" si="12"/>
        <v>11.949122698598766</v>
      </c>
      <c r="AA35" s="38">
        <f t="shared" si="21"/>
        <v>1.725362558471464E-3</v>
      </c>
      <c r="AB35" s="36"/>
      <c r="AD35" s="37">
        <f t="shared" si="13"/>
        <v>751.70014499452998</v>
      </c>
      <c r="AE35" s="40">
        <f t="shared" si="14"/>
        <v>0.34219216999095431</v>
      </c>
      <c r="AF35" s="25">
        <f t="shared" si="15"/>
        <v>3.3563009027595192</v>
      </c>
      <c r="AG35">
        <f t="shared" si="22"/>
        <v>0.34219216999095431</v>
      </c>
      <c r="AH35">
        <f t="shared" si="23"/>
        <v>0.34219216999095431</v>
      </c>
      <c r="AI35">
        <f t="shared" si="24"/>
        <v>0.34219216999095431</v>
      </c>
      <c r="AJ35">
        <f t="shared" si="25"/>
        <v>0.34219216999095431</v>
      </c>
      <c r="AK35">
        <f t="shared" si="26"/>
        <v>0.34219216999095431</v>
      </c>
      <c r="AL35">
        <f t="shared" si="27"/>
        <v>0.34219216999095431</v>
      </c>
    </row>
    <row r="36" spans="1:38" x14ac:dyDescent="0.15">
      <c r="A36" s="41">
        <f t="shared" si="16"/>
        <v>0.72533333333333305</v>
      </c>
      <c r="B36" s="42">
        <v>13.37</v>
      </c>
      <c r="C36" s="43">
        <f t="shared" si="6"/>
        <v>3.7138888888888886</v>
      </c>
      <c r="D36" s="34">
        <f t="shared" si="17"/>
        <v>3.7138888888888886</v>
      </c>
      <c r="E36" s="44">
        <f t="shared" si="7"/>
        <v>0.74234771448115122</v>
      </c>
      <c r="F36" s="34">
        <f t="shared" si="8"/>
        <v>1.3888091864845968</v>
      </c>
      <c r="G36" s="25">
        <f t="shared" si="9"/>
        <v>3.4310057369176721</v>
      </c>
      <c r="H36" s="45">
        <f t="shared" si="10"/>
        <v>8.0022877669170364E-2</v>
      </c>
      <c r="I36" s="51">
        <f t="shared" si="20"/>
        <v>0.74234771448115122</v>
      </c>
      <c r="S36" s="32">
        <f t="shared" si="18"/>
        <v>4.4270833333333419</v>
      </c>
      <c r="T36" s="33">
        <f t="shared" si="11"/>
        <v>3.4743897947504965</v>
      </c>
      <c r="U36" s="34">
        <f>IF(C36="","",'Relation FV terrain 0'!$N$2*T36+$P$1*(G36-$N$5)^2)</f>
        <v>253.41022517188384</v>
      </c>
      <c r="V36" s="35">
        <f>IF(C36="","",U36/'Relation FV terrain 0'!$N$2)</f>
        <v>3.5195864607206087</v>
      </c>
      <c r="W36" s="36">
        <f t="shared" si="19"/>
        <v>12.075721338310172</v>
      </c>
      <c r="Z36" s="37">
        <f t="shared" si="12"/>
        <v>12.03632562938224</v>
      </c>
      <c r="AA36" s="38">
        <f t="shared" si="21"/>
        <v>1.5520218819343571E-3</v>
      </c>
      <c r="AB36" s="36"/>
      <c r="AD36" s="37">
        <f t="shared" si="13"/>
        <v>750.40301480049038</v>
      </c>
      <c r="AE36" s="40">
        <f t="shared" si="14"/>
        <v>0.33769883672343454</v>
      </c>
      <c r="AF36" s="25">
        <f t="shared" si="15"/>
        <v>3.4310057369176721</v>
      </c>
      <c r="AG36">
        <f t="shared" si="22"/>
        <v>0.33769883672343454</v>
      </c>
      <c r="AH36">
        <f t="shared" si="23"/>
        <v>0.33769883672343454</v>
      </c>
      <c r="AI36">
        <f t="shared" si="24"/>
        <v>0.33769883672343454</v>
      </c>
      <c r="AJ36">
        <f t="shared" si="25"/>
        <v>0.33769883672343454</v>
      </c>
      <c r="AK36">
        <f t="shared" si="26"/>
        <v>0.33769883672343454</v>
      </c>
      <c r="AL36">
        <f t="shared" si="27"/>
        <v>0.33769883672343454</v>
      </c>
    </row>
    <row r="37" spans="1:38" x14ac:dyDescent="0.15">
      <c r="A37" s="41">
        <f t="shared" si="16"/>
        <v>0.74666666666666637</v>
      </c>
      <c r="B37" s="42">
        <v>13.62</v>
      </c>
      <c r="C37" s="43">
        <f t="shared" si="6"/>
        <v>3.7833333333333332</v>
      </c>
      <c r="D37" s="34">
        <f t="shared" si="17"/>
        <v>3.7833333333333332</v>
      </c>
      <c r="E37" s="44">
        <f t="shared" si="7"/>
        <v>0.76368104781448454</v>
      </c>
      <c r="F37" s="34">
        <f t="shared" si="8"/>
        <v>1.4627904735406894</v>
      </c>
      <c r="G37" s="25">
        <f t="shared" si="9"/>
        <v>3.504547616119627</v>
      </c>
      <c r="H37" s="45">
        <f t="shared" si="10"/>
        <v>7.7721476122360592E-2</v>
      </c>
      <c r="I37" s="51">
        <f t="shared" si="20"/>
        <v>0.76368104781448454</v>
      </c>
      <c r="S37" s="32">
        <f t="shared" si="18"/>
        <v>3.2552083333333455</v>
      </c>
      <c r="T37" s="33">
        <f t="shared" si="11"/>
        <v>3.4203028152785397</v>
      </c>
      <c r="U37" s="34">
        <f>IF(C37="","",'Relation FV terrain 0'!$N$2*T37+$P$1*(G37-$N$5)^2)</f>
        <v>249.65696029114559</v>
      </c>
      <c r="V37" s="35">
        <f>IF(C37="","",U37/'Relation FV terrain 0'!$N$2)</f>
        <v>3.4674577818214667</v>
      </c>
      <c r="W37" s="36">
        <f t="shared" si="19"/>
        <v>12.151870903277871</v>
      </c>
      <c r="Z37" s="37">
        <f t="shared" si="12"/>
        <v>12.114690253707273</v>
      </c>
      <c r="AA37" s="38">
        <f t="shared" si="21"/>
        <v>1.3824007024915738E-3</v>
      </c>
      <c r="AB37" s="36"/>
      <c r="AD37" s="37">
        <f t="shared" si="13"/>
        <v>749.1438715105495</v>
      </c>
      <c r="AE37" s="40">
        <f t="shared" si="14"/>
        <v>0.33325636074115561</v>
      </c>
      <c r="AF37" s="25">
        <f t="shared" si="15"/>
        <v>3.504547616119627</v>
      </c>
      <c r="AG37">
        <f t="shared" si="22"/>
        <v>0.33325636074115561</v>
      </c>
      <c r="AH37">
        <f t="shared" si="23"/>
        <v>0.33325636074115561</v>
      </c>
      <c r="AI37">
        <f t="shared" si="24"/>
        <v>0.33325636074115561</v>
      </c>
      <c r="AJ37">
        <f t="shared" si="25"/>
        <v>0.33325636074115561</v>
      </c>
      <c r="AK37">
        <f t="shared" si="26"/>
        <v>0.33325636074115561</v>
      </c>
      <c r="AL37">
        <f t="shared" si="27"/>
        <v>0.33325636074115561</v>
      </c>
    </row>
    <row r="38" spans="1:38" x14ac:dyDescent="0.15">
      <c r="A38" s="41">
        <f t="shared" si="16"/>
        <v>0.76799999999999968</v>
      </c>
      <c r="B38" s="42">
        <v>13.8</v>
      </c>
      <c r="C38" s="43">
        <f t="shared" si="6"/>
        <v>3.8333333333333335</v>
      </c>
      <c r="D38" s="34">
        <f t="shared" si="17"/>
        <v>3.8333333333333335</v>
      </c>
      <c r="E38" s="44">
        <f t="shared" si="7"/>
        <v>0.78501438114781785</v>
      </c>
      <c r="F38" s="34">
        <f t="shared" si="8"/>
        <v>1.538328410344235</v>
      </c>
      <c r="G38" s="25">
        <f t="shared" si="9"/>
        <v>3.5769446444713018</v>
      </c>
      <c r="H38" s="45">
        <f t="shared" si="10"/>
        <v>6.5735159776391702E-2</v>
      </c>
      <c r="I38" s="51">
        <f t="shared" si="20"/>
        <v>0.78501438114781785</v>
      </c>
      <c r="S38" s="32">
        <f t="shared" si="18"/>
        <v>2.3437500000000147</v>
      </c>
      <c r="T38" s="33">
        <f t="shared" si="11"/>
        <v>3.3670578257735171</v>
      </c>
      <c r="U38" s="34">
        <f>IF(C38="","",'Relation FV terrain 0'!$N$2*T38+$P$1*(G38-$N$5)^2)</f>
        <v>245.96504443690355</v>
      </c>
      <c r="V38" s="35">
        <f>IF(C38="","",U38/'Relation FV terrain 0'!$N$2)</f>
        <v>3.4161811727347717</v>
      </c>
      <c r="W38" s="36">
        <f t="shared" si="19"/>
        <v>12.219490950357333</v>
      </c>
      <c r="Z38" s="37">
        <f t="shared" si="12"/>
        <v>12.184585259383899</v>
      </c>
      <c r="AA38" s="38">
        <f t="shared" si="21"/>
        <v>1.2184072623328246E-3</v>
      </c>
      <c r="AB38" s="36"/>
      <c r="AD38" s="37">
        <f t="shared" si="13"/>
        <v>747.92161720654121</v>
      </c>
      <c r="AE38" s="40">
        <f t="shared" si="14"/>
        <v>0.32886473499131319</v>
      </c>
      <c r="AF38" s="25">
        <f t="shared" si="15"/>
        <v>3.5769446444713018</v>
      </c>
      <c r="AG38">
        <f t="shared" si="22"/>
        <v>0.32886473499131319</v>
      </c>
      <c r="AH38">
        <f t="shared" si="23"/>
        <v>0.32886473499131319</v>
      </c>
      <c r="AI38">
        <f t="shared" si="24"/>
        <v>0.32886473499131319</v>
      </c>
      <c r="AJ38">
        <f t="shared" si="25"/>
        <v>0.32886473499131319</v>
      </c>
      <c r="AK38">
        <f t="shared" si="26"/>
        <v>0.32886473499131319</v>
      </c>
      <c r="AL38">
        <f t="shared" si="27"/>
        <v>0.32886473499131319</v>
      </c>
    </row>
    <row r="39" spans="1:38" x14ac:dyDescent="0.15">
      <c r="A39" s="41">
        <f t="shared" si="16"/>
        <v>0.789333333333333</v>
      </c>
      <c r="B39" s="42">
        <v>13.93</v>
      </c>
      <c r="C39" s="43">
        <f t="shared" si="6"/>
        <v>3.8694444444444445</v>
      </c>
      <c r="D39" s="34">
        <f t="shared" si="17"/>
        <v>3.8694444444444445</v>
      </c>
      <c r="E39" s="44">
        <f t="shared" si="7"/>
        <v>0.80634771448115117</v>
      </c>
      <c r="F39" s="34">
        <f t="shared" si="8"/>
        <v>1.6153987640117897</v>
      </c>
      <c r="G39" s="25">
        <f t="shared" si="9"/>
        <v>3.6482146442459857</v>
      </c>
      <c r="H39" s="45">
        <f t="shared" si="10"/>
        <v>4.8942624495849969E-2</v>
      </c>
      <c r="I39" s="51">
        <f t="shared" si="20"/>
        <v>0.80634771448115117</v>
      </c>
      <c r="S39" s="32">
        <f t="shared" si="18"/>
        <v>1.6927083333333288</v>
      </c>
      <c r="T39" s="33">
        <f t="shared" si="11"/>
        <v>3.3146417186980646</v>
      </c>
      <c r="U39" s="34">
        <f>IF(C39="","",'Relation FV terrain 0'!$N$2*T39+$P$1*(G39-$N$5)^2)</f>
        <v>242.33343234110384</v>
      </c>
      <c r="V39" s="35">
        <f>IF(C39="","",U39/'Relation FV terrain 0'!$N$2)</f>
        <v>3.3657421158486645</v>
      </c>
      <c r="W39" s="36">
        <f t="shared" si="19"/>
        <v>12.278949675794566</v>
      </c>
      <c r="Z39" s="37">
        <f t="shared" si="12"/>
        <v>12.246366455553117</v>
      </c>
      <c r="AA39" s="38">
        <f t="shared" si="21"/>
        <v>1.0616662413027644E-3</v>
      </c>
      <c r="AB39" s="36"/>
      <c r="AD39" s="37">
        <f t="shared" si="13"/>
        <v>746.73518387057436</v>
      </c>
      <c r="AE39" s="40">
        <f t="shared" si="14"/>
        <v>0.32452392437839861</v>
      </c>
      <c r="AF39" s="25">
        <f t="shared" si="15"/>
        <v>3.6482146442459857</v>
      </c>
      <c r="AG39">
        <f t="shared" si="22"/>
        <v>0.32452392437839861</v>
      </c>
      <c r="AH39">
        <f t="shared" si="23"/>
        <v>0.32452392437839861</v>
      </c>
      <c r="AI39">
        <f t="shared" si="24"/>
        <v>0.32452392437839861</v>
      </c>
      <c r="AJ39">
        <f t="shared" si="25"/>
        <v>0.32452392437839861</v>
      </c>
      <c r="AK39">
        <f t="shared" si="26"/>
        <v>0.32452392437839861</v>
      </c>
      <c r="AL39">
        <f t="shared" si="27"/>
        <v>0.32452392437839861</v>
      </c>
    </row>
    <row r="40" spans="1:38" x14ac:dyDescent="0.15">
      <c r="A40" s="41">
        <f t="shared" si="16"/>
        <v>0.81066666666666631</v>
      </c>
      <c r="B40" s="42">
        <v>14.06</v>
      </c>
      <c r="C40" s="43">
        <f t="shared" si="6"/>
        <v>3.9055555555555554</v>
      </c>
      <c r="D40" s="34">
        <f t="shared" si="17"/>
        <v>3.9055555555555554</v>
      </c>
      <c r="E40" s="44">
        <f t="shared" si="7"/>
        <v>0.82768104781448448</v>
      </c>
      <c r="F40" s="34">
        <f t="shared" si="8"/>
        <v>1.6939776789012537</v>
      </c>
      <c r="G40" s="25">
        <f t="shared" si="9"/>
        <v>3.7183751602717239</v>
      </c>
      <c r="H40" s="45">
        <f t="shared" si="10"/>
        <v>3.5036500378611432E-2</v>
      </c>
      <c r="I40" s="51">
        <f t="shared" si="20"/>
        <v>0.82768104781448448</v>
      </c>
      <c r="S40" s="32">
        <f t="shared" si="18"/>
        <v>1.6927083333333288</v>
      </c>
      <c r="T40" s="33">
        <f t="shared" si="11"/>
        <v>3.2630415905642005</v>
      </c>
      <c r="U40" s="34">
        <f>IF(C40="","",'Relation FV terrain 0'!$N$2*T40+$P$1*(G40-$N$5)^2)</f>
        <v>238.76109779506081</v>
      </c>
      <c r="V40" s="35">
        <f>IF(C40="","",U40/'Relation FV terrain 0'!$N$2)</f>
        <v>3.3161263582647336</v>
      </c>
      <c r="W40" s="36">
        <f t="shared" si="19"/>
        <v>12.330601878893917</v>
      </c>
      <c r="Z40" s="37">
        <f t="shared" si="12"/>
        <v>12.30037719371934</v>
      </c>
      <c r="AA40" s="38">
        <f t="shared" si="21"/>
        <v>9.1353159390230101E-4</v>
      </c>
      <c r="AB40" s="36"/>
      <c r="AD40" s="37">
        <f t="shared" si="13"/>
        <v>745.58353269120869</v>
      </c>
      <c r="AE40" s="40">
        <f t="shared" si="14"/>
        <v>0.32023386693271594</v>
      </c>
      <c r="AF40" s="25">
        <f t="shared" si="15"/>
        <v>3.7183751602717239</v>
      </c>
      <c r="AG40">
        <f t="shared" si="22"/>
        <v>0.32023386693271594</v>
      </c>
      <c r="AH40">
        <f t="shared" si="23"/>
        <v>0.32023386693271594</v>
      </c>
      <c r="AI40">
        <f t="shared" si="24"/>
        <v>0.32023386693271594</v>
      </c>
      <c r="AJ40">
        <f t="shared" si="25"/>
        <v>0.32023386693271594</v>
      </c>
      <c r="AK40">
        <f t="shared" si="26"/>
        <v>0.32023386693271594</v>
      </c>
      <c r="AL40">
        <f t="shared" si="27"/>
        <v>0.32023386693271594</v>
      </c>
    </row>
    <row r="41" spans="1:38" x14ac:dyDescent="0.15">
      <c r="A41" s="41">
        <f t="shared" si="16"/>
        <v>0.83199999999999963</v>
      </c>
      <c r="B41" s="42">
        <v>14.21</v>
      </c>
      <c r="C41" s="43">
        <f t="shared" si="6"/>
        <v>3.9472222222222224</v>
      </c>
      <c r="D41" s="34">
        <f t="shared" si="17"/>
        <v>3.9472222222222224</v>
      </c>
      <c r="E41" s="44">
        <f t="shared" si="7"/>
        <v>0.8490143811478178</v>
      </c>
      <c r="F41" s="34">
        <f t="shared" si="8"/>
        <v>1.7740416707392228</v>
      </c>
      <c r="G41" s="25">
        <f t="shared" si="9"/>
        <v>3.7874434642503969</v>
      </c>
      <c r="H41" s="45">
        <f t="shared" si="10"/>
        <v>2.552925149901919E-2</v>
      </c>
      <c r="I41" s="51">
        <f t="shared" si="20"/>
        <v>0.8490143811478178</v>
      </c>
      <c r="S41" s="32">
        <f t="shared" si="18"/>
        <v>1.9531250000000155</v>
      </c>
      <c r="T41" s="33">
        <f t="shared" si="11"/>
        <v>3.2122447387568287</v>
      </c>
      <c r="U41" s="34">
        <f>IF(C41="","",'Relation FV terrain 0'!$N$2*T41+$P$1*(G41-$N$5)^2)</f>
        <v>235.24703326664684</v>
      </c>
      <c r="V41" s="35">
        <f>IF(C41="","",U41/'Relation FV terrain 0'!$N$2)</f>
        <v>3.2673199064812062</v>
      </c>
      <c r="W41" s="36">
        <f t="shared" si="19"/>
        <v>12.374789425417463</v>
      </c>
      <c r="Z41" s="37">
        <f t="shared" si="12"/>
        <v>12.34694877541536</v>
      </c>
      <c r="AA41" s="38">
        <f t="shared" si="21"/>
        <v>7.751017925396043E-4</v>
      </c>
      <c r="AB41" s="36"/>
      <c r="AD41" s="37">
        <f t="shared" si="13"/>
        <v>744.46565337882373</v>
      </c>
      <c r="AE41" s="40">
        <f t="shared" si="14"/>
        <v>0.31599447496195049</v>
      </c>
      <c r="AF41" s="25">
        <f t="shared" si="15"/>
        <v>3.7874434642503969</v>
      </c>
      <c r="AG41">
        <f t="shared" si="22"/>
        <v>0.31599447496195049</v>
      </c>
      <c r="AH41">
        <f t="shared" si="23"/>
        <v>0.31599447496195049</v>
      </c>
      <c r="AI41">
        <f t="shared" si="24"/>
        <v>0.31599447496195049</v>
      </c>
      <c r="AJ41">
        <f t="shared" si="25"/>
        <v>0.31599447496195049</v>
      </c>
      <c r="AK41">
        <f t="shared" si="26"/>
        <v>0.31599447496195049</v>
      </c>
      <c r="AL41">
        <f t="shared" si="27"/>
        <v>0.31599447496195049</v>
      </c>
    </row>
    <row r="42" spans="1:38" x14ac:dyDescent="0.15">
      <c r="A42" s="41">
        <f t="shared" si="16"/>
        <v>0.85333333333333294</v>
      </c>
      <c r="B42" s="42">
        <v>14.4</v>
      </c>
      <c r="C42" s="43">
        <f t="shared" si="6"/>
        <v>4</v>
      </c>
      <c r="D42" s="34">
        <f t="shared" si="17"/>
        <v>4</v>
      </c>
      <c r="E42" s="44">
        <f t="shared" si="7"/>
        <v>0.87034771448115111</v>
      </c>
      <c r="F42" s="34">
        <f t="shared" si="8"/>
        <v>1.855567620839782</v>
      </c>
      <c r="G42" s="25">
        <f t="shared" si="9"/>
        <v>3.8554365590095689</v>
      </c>
      <c r="H42" s="45">
        <f t="shared" si="10"/>
        <v>2.0898588470993844E-2</v>
      </c>
      <c r="I42" s="51">
        <f t="shared" si="20"/>
        <v>0.87034771448115111</v>
      </c>
      <c r="S42" s="32">
        <f t="shared" si="18"/>
        <v>2.4739583333333268</v>
      </c>
      <c r="T42" s="33">
        <f t="shared" si="11"/>
        <v>3.1622386584066766</v>
      </c>
      <c r="U42" s="34">
        <f>IF(C42="","",'Relation FV terrain 0'!$N$2*T42+$P$1*(G42-$N$5)^2)</f>
        <v>231.79024952610033</v>
      </c>
      <c r="V42" s="35">
        <f>IF(C42="","",U42/'Relation FV terrain 0'!$N$2)</f>
        <v>3.2193090211958379</v>
      </c>
      <c r="W42" s="36">
        <f t="shared" si="19"/>
        <v>12.411841695067745</v>
      </c>
      <c r="Z42" s="37">
        <f t="shared" si="12"/>
        <v>12.38640084691832</v>
      </c>
      <c r="AA42" s="38">
        <f t="shared" si="21"/>
        <v>6.4723675456205849E-4</v>
      </c>
      <c r="AB42" s="36"/>
      <c r="AD42" s="37">
        <f t="shared" si="13"/>
        <v>743.3805634904453</v>
      </c>
      <c r="AE42" s="40">
        <f t="shared" si="14"/>
        <v>0.31180563618419049</v>
      </c>
      <c r="AF42" s="25">
        <f t="shared" si="15"/>
        <v>3.8554365590095689</v>
      </c>
      <c r="AG42">
        <f t="shared" si="22"/>
        <v>0.31180563618419049</v>
      </c>
      <c r="AH42">
        <f t="shared" si="23"/>
        <v>0.31180563618419049</v>
      </c>
      <c r="AI42">
        <f t="shared" si="24"/>
        <v>0.31180563618419049</v>
      </c>
      <c r="AJ42">
        <f t="shared" si="25"/>
        <v>0.31180563618419049</v>
      </c>
      <c r="AK42">
        <f t="shared" si="26"/>
        <v>0.31180563618419049</v>
      </c>
      <c r="AL42">
        <f t="shared" si="27"/>
        <v>0.31180563618419049</v>
      </c>
    </row>
    <row r="43" spans="1:38" x14ac:dyDescent="0.15">
      <c r="A43" s="41">
        <f t="shared" si="16"/>
        <v>0.87466666666666626</v>
      </c>
      <c r="B43" s="42">
        <v>14.63</v>
      </c>
      <c r="C43" s="43">
        <f t="shared" si="6"/>
        <v>4.0638888888888891</v>
      </c>
      <c r="D43" s="34">
        <f t="shared" si="17"/>
        <v>4.0638888888888891</v>
      </c>
      <c r="E43" s="44">
        <f t="shared" si="7"/>
        <v>0.89168104781448443</v>
      </c>
      <c r="F43" s="34">
        <f t="shared" si="8"/>
        <v>1.938532770413266</v>
      </c>
      <c r="G43" s="25">
        <f t="shared" si="9"/>
        <v>3.9223711826881416</v>
      </c>
      <c r="H43" s="45">
        <f t="shared" si="10"/>
        <v>2.0027261168321101E-2</v>
      </c>
      <c r="I43" s="51">
        <f t="shared" si="20"/>
        <v>0.89168104781448443</v>
      </c>
      <c r="S43" s="32">
        <f t="shared" si="18"/>
        <v>2.9947916666666794</v>
      </c>
      <c r="T43" s="33">
        <f t="shared" si="11"/>
        <v>3.1130110393119246</v>
      </c>
      <c r="U43" s="34">
        <f>IF(C43="","",'Relation FV terrain 0'!$N$2*T43+$P$1*(G43-$N$5)^2)</f>
        <v>228.38977528023807</v>
      </c>
      <c r="V43" s="35">
        <f>IF(C43="","",U43/'Relation FV terrain 0'!$N$2)</f>
        <v>3.1720802122255289</v>
      </c>
      <c r="W43" s="36">
        <f t="shared" si="19"/>
        <v>12.442076013608698</v>
      </c>
      <c r="Z43" s="37">
        <f t="shared" si="12"/>
        <v>12.419041781422314</v>
      </c>
      <c r="AA43" s="38">
        <f t="shared" si="21"/>
        <v>5.3057585241628473E-4</v>
      </c>
      <c r="AB43" s="36"/>
      <c r="AD43" s="37">
        <f t="shared" si="13"/>
        <v>742.3273077642757</v>
      </c>
      <c r="AE43" s="40">
        <f t="shared" si="14"/>
        <v>0.30766721484098053</v>
      </c>
      <c r="AF43" s="25">
        <f t="shared" si="15"/>
        <v>3.9223711826881416</v>
      </c>
      <c r="AG43">
        <f t="shared" si="22"/>
        <v>0.30766721484098053</v>
      </c>
      <c r="AH43">
        <f t="shared" si="23"/>
        <v>0.30766721484098053</v>
      </c>
      <c r="AI43">
        <f t="shared" si="24"/>
        <v>0.30766721484098053</v>
      </c>
      <c r="AJ43">
        <f t="shared" si="25"/>
        <v>0.30766721484098053</v>
      </c>
      <c r="AK43">
        <f t="shared" si="26"/>
        <v>0.30766721484098053</v>
      </c>
      <c r="AL43">
        <f t="shared" si="27"/>
        <v>0.30766721484098053</v>
      </c>
    </row>
    <row r="44" spans="1:38" x14ac:dyDescent="0.15">
      <c r="A44" s="41">
        <f t="shared" si="16"/>
        <v>0.89599999999999957</v>
      </c>
      <c r="B44" s="42">
        <v>14.89</v>
      </c>
      <c r="C44" s="43">
        <f t="shared" si="6"/>
        <v>4.1361111111111111</v>
      </c>
      <c r="D44" s="34">
        <f t="shared" si="17"/>
        <v>4.1361111111111111</v>
      </c>
      <c r="E44" s="44">
        <f t="shared" si="7"/>
        <v>0.91301438114781774</v>
      </c>
      <c r="F44" s="34">
        <f t="shared" si="8"/>
        <v>2.0229147149636511</v>
      </c>
      <c r="G44" s="25">
        <f t="shared" si="9"/>
        <v>3.9882638128568493</v>
      </c>
      <c r="H44" s="45">
        <f t="shared" si="10"/>
        <v>2.1858823601084643E-2</v>
      </c>
      <c r="I44" s="51">
        <f t="shared" si="20"/>
        <v>0.91301438114781774</v>
      </c>
      <c r="S44" s="32">
        <f t="shared" si="18"/>
        <v>3.3854166666666576</v>
      </c>
      <c r="T44" s="33">
        <f t="shared" si="11"/>
        <v>3.0645497629077529</v>
      </c>
      <c r="U44" s="34">
        <f>IF(C44="","",'Relation FV terrain 0'!$N$2*T44+$P$1*(G44-$N$5)^2)</f>
        <v>225.04465681485917</v>
      </c>
      <c r="V44" s="35">
        <f>IF(C44="","",U44/'Relation FV terrain 0'!$N$2)</f>
        <v>3.1256202335397107</v>
      </c>
      <c r="W44" s="36">
        <f t="shared" si="19"/>
        <v>12.465798070159602</v>
      </c>
      <c r="Z44" s="37">
        <f t="shared" si="12"/>
        <v>12.445169049060489</v>
      </c>
      <c r="AA44" s="38">
        <f t="shared" si="21"/>
        <v>4.2555651150765476E-4</v>
      </c>
      <c r="AB44" s="36"/>
      <c r="AD44" s="37">
        <f t="shared" si="13"/>
        <v>741.30495746414499</v>
      </c>
      <c r="AE44" s="40">
        <f t="shared" si="14"/>
        <v>0.30357905278914044</v>
      </c>
      <c r="AF44" s="25">
        <f t="shared" si="15"/>
        <v>3.9882638128568493</v>
      </c>
      <c r="AG44">
        <f t="shared" si="22"/>
        <v>0.30357905278914044</v>
      </c>
      <c r="AH44">
        <f t="shared" si="23"/>
        <v>0.30357905278914044</v>
      </c>
      <c r="AI44">
        <f t="shared" si="24"/>
        <v>0.30357905278914044</v>
      </c>
      <c r="AJ44">
        <f t="shared" si="25"/>
        <v>0.30357905278914044</v>
      </c>
      <c r="AK44">
        <f t="shared" si="26"/>
        <v>0.30357905278914044</v>
      </c>
      <c r="AL44">
        <f t="shared" si="27"/>
        <v>0.30357905278914044</v>
      </c>
    </row>
    <row r="45" spans="1:38" x14ac:dyDescent="0.15">
      <c r="A45" s="41">
        <f t="shared" si="16"/>
        <v>0.91733333333333289</v>
      </c>
      <c r="B45" s="42">
        <v>15.17</v>
      </c>
      <c r="C45" s="43">
        <f t="shared" si="6"/>
        <v>4.2138888888888886</v>
      </c>
      <c r="D45" s="34">
        <f t="shared" si="17"/>
        <v>4.2138888888888886</v>
      </c>
      <c r="E45" s="44">
        <f t="shared" si="7"/>
        <v>0.93434771448115106</v>
      </c>
      <c r="F45" s="34">
        <f t="shared" si="8"/>
        <v>2.108691398773141</v>
      </c>
      <c r="G45" s="25">
        <f t="shared" si="9"/>
        <v>4.0531306705746166</v>
      </c>
      <c r="H45" s="45">
        <f t="shared" si="10"/>
        <v>2.5843204755579122E-2</v>
      </c>
      <c r="I45" s="51">
        <f t="shared" si="20"/>
        <v>0.93434771448115106</v>
      </c>
      <c r="S45" s="32">
        <f t="shared" si="18"/>
        <v>3.6458333333333233</v>
      </c>
      <c r="T45" s="33">
        <f t="shared" si="11"/>
        <v>3.0168428992830614</v>
      </c>
      <c r="U45" s="34">
        <f>IF(C45="","",'Relation FV terrain 0'!$N$2*T45+$P$1*(G45-$N$5)^2)</f>
        <v>221.75395764513712</v>
      </c>
      <c r="V45" s="35">
        <f>IF(C45="","",U45/'Relation FV terrain 0'!$N$2)</f>
        <v>3.0799160784046822</v>
      </c>
      <c r="W45" s="36">
        <f t="shared" si="19"/>
        <v>12.483302320177913</v>
      </c>
      <c r="Z45" s="37">
        <f t="shared" si="12"/>
        <v>12.465069575157424</v>
      </c>
      <c r="AA45" s="38">
        <f t="shared" si="21"/>
        <v>3.3243299098217026E-4</v>
      </c>
      <c r="AB45" s="36"/>
      <c r="AD45" s="37">
        <f t="shared" si="13"/>
        <v>740.31260973407802</v>
      </c>
      <c r="AE45" s="40">
        <f t="shared" si="14"/>
        <v>0.29954097057024553</v>
      </c>
      <c r="AF45" s="25">
        <f t="shared" si="15"/>
        <v>4.0531306705746166</v>
      </c>
      <c r="AG45">
        <f t="shared" si="22"/>
        <v>0.29954097057024553</v>
      </c>
      <c r="AH45">
        <f t="shared" si="23"/>
        <v>0.29954097057024553</v>
      </c>
      <c r="AI45">
        <f t="shared" si="24"/>
        <v>0.29954097057024553</v>
      </c>
      <c r="AJ45">
        <f t="shared" si="25"/>
        <v>0.29954097057024553</v>
      </c>
      <c r="AK45">
        <f t="shared" si="26"/>
        <v>0.29954097057024553</v>
      </c>
      <c r="AL45">
        <f t="shared" si="27"/>
        <v>0.29954097057024553</v>
      </c>
    </row>
    <row r="46" spans="1:38" x14ac:dyDescent="0.15">
      <c r="A46" s="41">
        <f t="shared" si="16"/>
        <v>0.93866666666666621</v>
      </c>
      <c r="B46" s="42">
        <v>15.45</v>
      </c>
      <c r="C46" s="43">
        <f t="shared" si="6"/>
        <v>4.2916666666666661</v>
      </c>
      <c r="D46" s="34">
        <f t="shared" si="17"/>
        <v>4.2916666666666661</v>
      </c>
      <c r="E46" s="44">
        <f t="shared" si="7"/>
        <v>0.95568104781448437</v>
      </c>
      <c r="F46" s="34">
        <f t="shared" si="8"/>
        <v>2.1958411094726156</v>
      </c>
      <c r="G46" s="25">
        <f t="shared" si="9"/>
        <v>4.1169877243817536</v>
      </c>
      <c r="H46" s="45">
        <f t="shared" si="10"/>
        <v>3.0512732877775769E-2</v>
      </c>
      <c r="I46" s="51">
        <f t="shared" si="20"/>
        <v>0.95568104781448437</v>
      </c>
      <c r="S46" s="32">
        <f t="shared" si="18"/>
        <v>3.6458333333333233</v>
      </c>
      <c r="T46" s="33">
        <f t="shared" si="11"/>
        <v>2.969878704243639</v>
      </c>
      <c r="U46" s="34">
        <f>IF(C46="","",'Relation FV terrain 0'!$N$2*T46+$P$1*(G46-$N$5)^2)</f>
        <v>218.51675817380107</v>
      </c>
      <c r="V46" s="35">
        <f>IF(C46="","",U46/'Relation FV terrain 0'!$N$2)</f>
        <v>3.034954974636126</v>
      </c>
      <c r="W46" s="36">
        <f t="shared" si="19"/>
        <v>12.494872374628267</v>
      </c>
      <c r="Z46" s="37">
        <f t="shared" si="12"/>
        <v>12.47902008708061</v>
      </c>
      <c r="AA46" s="38">
        <f t="shared" si="21"/>
        <v>2.5129502049361512E-4</v>
      </c>
      <c r="AB46" s="36"/>
      <c r="AD46" s="37">
        <f t="shared" si="13"/>
        <v>739.34938696315123</v>
      </c>
      <c r="AE46" s="40">
        <f t="shared" si="14"/>
        <v>0.29555276845680517</v>
      </c>
      <c r="AF46" s="25">
        <f t="shared" si="15"/>
        <v>4.1169877243817536</v>
      </c>
      <c r="AG46">
        <f t="shared" si="22"/>
        <v>0.29555276845680517</v>
      </c>
      <c r="AH46">
        <f t="shared" si="23"/>
        <v>0.29555276845680517</v>
      </c>
      <c r="AI46">
        <f t="shared" si="24"/>
        <v>0.29555276845680517</v>
      </c>
      <c r="AJ46">
        <f t="shared" si="25"/>
        <v>0.29555276845680517</v>
      </c>
      <c r="AK46">
        <f t="shared" si="26"/>
        <v>0.29555276845680517</v>
      </c>
      <c r="AL46">
        <f t="shared" si="27"/>
        <v>0.29555276845680517</v>
      </c>
    </row>
    <row r="47" spans="1:38" x14ac:dyDescent="0.15">
      <c r="A47" s="41">
        <f t="shared" si="16"/>
        <v>0.95999999999999952</v>
      </c>
      <c r="B47" s="42">
        <v>15.71</v>
      </c>
      <c r="C47" s="43">
        <f t="shared" si="6"/>
        <v>4.3638888888888889</v>
      </c>
      <c r="D47" s="34">
        <f t="shared" si="17"/>
        <v>4.3638888888888889</v>
      </c>
      <c r="E47" s="44">
        <f t="shared" si="7"/>
        <v>0.97701438114781769</v>
      </c>
      <c r="F47" s="34">
        <f t="shared" si="8"/>
        <v>2.2843424726966202</v>
      </c>
      <c r="G47" s="25">
        <f t="shared" si="9"/>
        <v>4.1798506942310043</v>
      </c>
      <c r="H47" s="45">
        <f t="shared" si="10"/>
        <v>3.3870057092933434E-2</v>
      </c>
      <c r="I47" s="51">
        <f t="shared" si="20"/>
        <v>0.97701438114781769</v>
      </c>
      <c r="S47" s="32">
        <f t="shared" si="18"/>
        <v>3.3854166666666989</v>
      </c>
      <c r="T47" s="33">
        <f t="shared" si="11"/>
        <v>2.923645616421044</v>
      </c>
      <c r="U47" s="34">
        <f>IF(C47="","",'Relation FV terrain 0'!$N$2*T47+$P$1*(G47-$N$5)^2)</f>
        <v>215.33215535691133</v>
      </c>
      <c r="V47" s="35">
        <f>IF(C47="","",U47/'Relation FV terrain 0'!$N$2)</f>
        <v>2.9907243799571019</v>
      </c>
      <c r="W47" s="36">
        <f t="shared" si="19"/>
        <v>12.500781375817283</v>
      </c>
      <c r="Z47" s="37">
        <f t="shared" si="12"/>
        <v>12.487287450048475</v>
      </c>
      <c r="AA47" s="38">
        <f t="shared" si="21"/>
        <v>1.8208603265409552E-4</v>
      </c>
      <c r="AB47" s="36"/>
      <c r="AD47" s="37">
        <f t="shared" si="13"/>
        <v>738.41443616078698</v>
      </c>
      <c r="AE47" s="40">
        <f t="shared" si="14"/>
        <v>0.29161422747431709</v>
      </c>
      <c r="AF47" s="25">
        <f t="shared" si="15"/>
        <v>4.1798506942310043</v>
      </c>
      <c r="AG47">
        <f t="shared" si="22"/>
        <v>0.29161422747431709</v>
      </c>
      <c r="AH47">
        <f t="shared" si="23"/>
        <v>0.29161422747431709</v>
      </c>
      <c r="AI47">
        <f t="shared" si="24"/>
        <v>0.29161422747431709</v>
      </c>
      <c r="AJ47">
        <f t="shared" si="25"/>
        <v>0.29161422747431709</v>
      </c>
      <c r="AK47">
        <f t="shared" si="26"/>
        <v>0.29161422747431709</v>
      </c>
      <c r="AL47">
        <f t="shared" si="27"/>
        <v>0.29161422747431709</v>
      </c>
    </row>
    <row r="48" spans="1:38" ht="14" thickBot="1" x14ac:dyDescent="0.2">
      <c r="A48" s="41">
        <f t="shared" si="16"/>
        <v>0.98133333333333284</v>
      </c>
      <c r="B48" s="42">
        <v>15.96</v>
      </c>
      <c r="C48" s="43">
        <f t="shared" si="6"/>
        <v>4.4333333333333336</v>
      </c>
      <c r="D48" s="34">
        <f t="shared" si="17"/>
        <v>4.4333333333333336</v>
      </c>
      <c r="E48" s="44">
        <f t="shared" si="7"/>
        <v>0.99834771448115101</v>
      </c>
      <c r="F48" s="34">
        <f t="shared" si="8"/>
        <v>2.3741744468215451</v>
      </c>
      <c r="G48" s="25">
        <f t="shared" si="9"/>
        <v>4.2417350553573874</v>
      </c>
      <c r="H48" s="45">
        <f t="shared" si="10"/>
        <v>3.6709900123347947E-2</v>
      </c>
      <c r="I48" s="51">
        <f t="shared" si="20"/>
        <v>0.99834771448115101</v>
      </c>
      <c r="S48" s="32">
        <f t="shared" si="18"/>
        <v>3.2552083333333455</v>
      </c>
      <c r="T48" s="33">
        <f t="shared" si="11"/>
        <v>2.8781322544264962</v>
      </c>
      <c r="U48" s="34">
        <f>IF(C48="","",'Relation FV terrain 0'!$N$2*T48+$P$1*(G48-$N$5)^2)</f>
        <v>212.19926237704217</v>
      </c>
      <c r="V48" s="35">
        <f>IF(C48="","",U48/'Relation FV terrain 0'!$N$2)</f>
        <v>2.9472119774589189</v>
      </c>
      <c r="W48" s="36">
        <f t="shared" si="19"/>
        <v>12.501292360356663</v>
      </c>
      <c r="Z48" s="37">
        <f t="shared" si="12"/>
        <v>12.490128992241146</v>
      </c>
      <c r="AA48" s="38">
        <f t="shared" si="21"/>
        <v>1.2462078768253149E-4</v>
      </c>
      <c r="AB48" s="36"/>
      <c r="AD48" s="37">
        <f t="shared" si="13"/>
        <v>737.50692834261622</v>
      </c>
      <c r="AE48" s="40">
        <f t="shared" si="14"/>
        <v>0.28772511039850585</v>
      </c>
      <c r="AF48" s="25">
        <f t="shared" si="15"/>
        <v>4.2417350553573874</v>
      </c>
      <c r="AG48">
        <f t="shared" si="22"/>
        <v>0.28772511039850585</v>
      </c>
      <c r="AH48">
        <f t="shared" si="23"/>
        <v>0.28772511039850585</v>
      </c>
      <c r="AI48">
        <f t="shared" si="24"/>
        <v>0.28772511039850585</v>
      </c>
      <c r="AJ48">
        <f t="shared" si="25"/>
        <v>0.28772511039850585</v>
      </c>
      <c r="AK48">
        <f t="shared" si="26"/>
        <v>0.28772511039850585</v>
      </c>
      <c r="AL48">
        <f t="shared" si="27"/>
        <v>0.28772511039850585</v>
      </c>
    </row>
    <row r="49" spans="1:38" ht="14" thickBot="1" x14ac:dyDescent="0.2">
      <c r="A49" s="41">
        <f t="shared" si="16"/>
        <v>1.0026666666666662</v>
      </c>
      <c r="B49" s="42">
        <v>16.190000000000001</v>
      </c>
      <c r="C49" s="43">
        <f t="shared" si="6"/>
        <v>4.4972222222222227</v>
      </c>
      <c r="D49" s="34">
        <f t="shared" si="17"/>
        <v>4.4972222222222227</v>
      </c>
      <c r="E49" s="44">
        <f t="shared" si="7"/>
        <v>1.0196810478144842</v>
      </c>
      <c r="F49" s="34">
        <f t="shared" si="8"/>
        <v>2.4653163177857103</v>
      </c>
      <c r="G49" s="25">
        <f t="shared" si="9"/>
        <v>4.3026560420878024</v>
      </c>
      <c r="H49" s="45">
        <f t="shared" si="10"/>
        <v>3.7855998452099686E-2</v>
      </c>
      <c r="I49" s="51">
        <f t="shared" si="20"/>
        <v>1.0196810478144842</v>
      </c>
      <c r="L49" s="67" t="s">
        <v>3</v>
      </c>
      <c r="M49" s="67" t="s">
        <v>50</v>
      </c>
      <c r="N49" s="67" t="s">
        <v>7</v>
      </c>
      <c r="O49" s="67" t="s">
        <v>20</v>
      </c>
      <c r="P49" s="67" t="s">
        <v>51</v>
      </c>
      <c r="Q49" s="68" t="s">
        <v>52</v>
      </c>
      <c r="S49" s="32">
        <f t="shared" si="18"/>
        <v>2.9947916666666794</v>
      </c>
      <c r="T49" s="33">
        <f t="shared" si="11"/>
        <v>2.8333274140490734</v>
      </c>
      <c r="U49" s="34">
        <f>IF(C49="","",'Relation FV terrain 0'!$N$2*T49+$P$1*(G49-$N$5)^2)</f>
        <v>209.11720832368715</v>
      </c>
      <c r="V49" s="35">
        <f>IF(C49="","",U49/'Relation FV terrain 0'!$N$2)</f>
        <v>2.9044056711623214</v>
      </c>
      <c r="W49" s="36">
        <f t="shared" si="19"/>
        <v>12.49665860970064</v>
      </c>
      <c r="Z49" s="37">
        <f t="shared" si="12"/>
        <v>12.487792819549545</v>
      </c>
      <c r="AA49" s="38">
        <f t="shared" si="21"/>
        <v>7.8602235003251306E-5</v>
      </c>
      <c r="AB49" s="36"/>
      <c r="AD49" s="37">
        <f t="shared" si="13"/>
        <v>736.6260579270139</v>
      </c>
      <c r="AE49" s="40">
        <f t="shared" si="14"/>
        <v>0.28388516272717412</v>
      </c>
      <c r="AF49" s="25">
        <f t="shared" si="15"/>
        <v>4.3026560420878024</v>
      </c>
      <c r="AG49">
        <f t="shared" si="22"/>
        <v>0.28388516272717412</v>
      </c>
      <c r="AH49">
        <f t="shared" si="23"/>
        <v>0.28388516272717412</v>
      </c>
      <c r="AI49">
        <f t="shared" si="24"/>
        <v>0.28388516272717412</v>
      </c>
      <c r="AJ49">
        <f t="shared" si="25"/>
        <v>0.28388516272717412</v>
      </c>
      <c r="AK49">
        <f t="shared" si="26"/>
        <v>0.28388516272717412</v>
      </c>
      <c r="AL49">
        <f t="shared" si="27"/>
        <v>0.28388516272717412</v>
      </c>
    </row>
    <row r="50" spans="1:38" ht="21" customHeight="1" thickBot="1" x14ac:dyDescent="0.2">
      <c r="A50" s="41">
        <f t="shared" si="16"/>
        <v>1.0239999999999996</v>
      </c>
      <c r="B50" s="42">
        <v>16.420000000000002</v>
      </c>
      <c r="C50" s="43">
        <f t="shared" si="6"/>
        <v>4.5611111111111118</v>
      </c>
      <c r="D50" s="34">
        <f t="shared" si="17"/>
        <v>4.5611111111111118</v>
      </c>
      <c r="E50" s="44">
        <f t="shared" si="7"/>
        <v>1.0410143811478176</v>
      </c>
      <c r="F50" s="34">
        <f t="shared" si="8"/>
        <v>2.5577476939901267</v>
      </c>
      <c r="G50" s="25">
        <f t="shared" si="9"/>
        <v>4.3626286515913213</v>
      </c>
      <c r="H50" s="45">
        <f t="shared" si="10"/>
        <v>3.9395286737025269E-2</v>
      </c>
      <c r="I50" s="51">
        <f t="shared" si="20"/>
        <v>1.0410143811478176</v>
      </c>
      <c r="L50" s="69">
        <v>5</v>
      </c>
      <c r="M50" s="70">
        <f>IF(MAX($F$2:$F$305)&lt;L50,"",VLOOKUP(L50,$F$4:$I$305,4,1))</f>
        <v>1.5316810478144864</v>
      </c>
      <c r="N50" s="70">
        <f>MAX(G2:G305)</f>
        <v>7.7591068987758867</v>
      </c>
      <c r="O50" s="71">
        <f>AVERAGE(AG2:AG305)</f>
        <v>0.30618345224280735</v>
      </c>
      <c r="P50" s="71">
        <f>MAX(AE2:AE305)</f>
        <v>0.43157724568137146</v>
      </c>
      <c r="Q50" s="72"/>
      <c r="S50" s="32">
        <f t="shared" si="18"/>
        <v>2.9947916666666639</v>
      </c>
      <c r="T50" s="33">
        <f t="shared" si="11"/>
        <v>2.7892200654975245</v>
      </c>
      <c r="U50" s="34">
        <f>IF(C50="","",'Relation FV terrain 0'!$N$2*T50+$P$1*(G50-$N$5)^2)</f>
        <v>206.08513788070945</v>
      </c>
      <c r="V50" s="35">
        <f>IF(C50="","",U50/'Relation FV terrain 0'!$N$2)</f>
        <v>2.86229358167652</v>
      </c>
      <c r="W50" s="36">
        <f t="shared" si="19"/>
        <v>12.48712398868793</v>
      </c>
      <c r="Z50" s="37">
        <f t="shared" si="12"/>
        <v>12.480518120287782</v>
      </c>
      <c r="AA50" s="38">
        <f t="shared" si="21"/>
        <v>4.3637497320082497E-5</v>
      </c>
      <c r="AB50" s="36"/>
      <c r="AD50" s="37">
        <f t="shared" si="13"/>
        <v>735.77104214239841</v>
      </c>
      <c r="AE50" s="40">
        <f t="shared" si="14"/>
        <v>0.28009411362621212</v>
      </c>
      <c r="AF50" s="25">
        <f t="shared" si="15"/>
        <v>4.3626286515913213</v>
      </c>
      <c r="AG50">
        <f t="shared" si="22"/>
        <v>0.28009411362621212</v>
      </c>
      <c r="AH50">
        <f t="shared" si="23"/>
        <v>0.28009411362621212</v>
      </c>
      <c r="AI50">
        <f t="shared" si="24"/>
        <v>0.28009411362621212</v>
      </c>
      <c r="AJ50">
        <f t="shared" si="25"/>
        <v>0.28009411362621212</v>
      </c>
      <c r="AK50">
        <f t="shared" si="26"/>
        <v>0.28009411362621212</v>
      </c>
      <c r="AL50">
        <f t="shared" si="27"/>
        <v>0.28009411362621212</v>
      </c>
    </row>
    <row r="51" spans="1:38" x14ac:dyDescent="0.15">
      <c r="A51" s="41">
        <f t="shared" si="16"/>
        <v>1.045333333333333</v>
      </c>
      <c r="B51" s="42">
        <v>16.670000000000002</v>
      </c>
      <c r="C51" s="43">
        <f t="shared" si="6"/>
        <v>4.6305555555555555</v>
      </c>
      <c r="D51" s="34">
        <f t="shared" si="17"/>
        <v>4.6305555555555555</v>
      </c>
      <c r="E51" s="44">
        <f t="shared" si="7"/>
        <v>1.0623477144811511</v>
      </c>
      <c r="F51" s="34">
        <f t="shared" si="8"/>
        <v>2.6514485012785833</v>
      </c>
      <c r="G51" s="25">
        <f t="shared" si="9"/>
        <v>4.421667647571109</v>
      </c>
      <c r="H51" s="45">
        <f t="shared" si="10"/>
        <v>4.3634158102118611E-2</v>
      </c>
      <c r="I51" s="51">
        <f t="shared" si="20"/>
        <v>1.0623477144811511</v>
      </c>
      <c r="L51" s="69">
        <v>10</v>
      </c>
      <c r="M51" s="70">
        <f t="shared" ref="M51:M55" si="28">IF(MAX($F$2:$F$305)&lt;L51,"",VLOOKUP(L51,$F$4:$I$305,4,1))</f>
        <v>2.3423477144811535</v>
      </c>
      <c r="O51" s="71">
        <f>AVERAGE(AH2:AH305)</f>
        <v>0.24805257896786123</v>
      </c>
      <c r="S51" s="32">
        <f t="shared" si="18"/>
        <v>3.2552083333332869</v>
      </c>
      <c r="T51" s="33">
        <f t="shared" si="11"/>
        <v>2.7457993506850209</v>
      </c>
      <c r="U51" s="34">
        <f>IF(C51="","",'Relation FV terrain 0'!$N$2*T51+$P$1*(G51-$N$5)^2)</f>
        <v>203.10221102066345</v>
      </c>
      <c r="V51" s="35">
        <f>IF(C51="","",U51/'Relation FV terrain 0'!$N$2)</f>
        <v>2.820864041953659</v>
      </c>
      <c r="W51" s="36">
        <f t="shared" si="19"/>
        <v>12.472923272503165</v>
      </c>
      <c r="Z51" s="37">
        <f t="shared" si="12"/>
        <v>12.468535460183839</v>
      </c>
      <c r="AA51" s="38">
        <f t="shared" si="21"/>
        <v>1.9252896949628535E-5</v>
      </c>
      <c r="AB51" s="36"/>
      <c r="AD51" s="37">
        <f t="shared" si="13"/>
        <v>734.94112044536064</v>
      </c>
      <c r="AE51" s="40">
        <f t="shared" si="14"/>
        <v>0.2763516768494152</v>
      </c>
      <c r="AF51" s="25">
        <f t="shared" si="15"/>
        <v>4.421667647571109</v>
      </c>
      <c r="AG51">
        <f t="shared" si="22"/>
        <v>0.2763516768494152</v>
      </c>
      <c r="AH51">
        <f t="shared" si="23"/>
        <v>0.2763516768494152</v>
      </c>
      <c r="AI51">
        <f t="shared" si="24"/>
        <v>0.2763516768494152</v>
      </c>
      <c r="AJ51">
        <f t="shared" si="25"/>
        <v>0.2763516768494152</v>
      </c>
      <c r="AK51">
        <f t="shared" si="26"/>
        <v>0.2763516768494152</v>
      </c>
      <c r="AL51">
        <f t="shared" si="27"/>
        <v>0.2763516768494152</v>
      </c>
    </row>
    <row r="52" spans="1:38" x14ac:dyDescent="0.15">
      <c r="A52" s="41">
        <f t="shared" si="16"/>
        <v>1.0666666666666664</v>
      </c>
      <c r="B52" s="42">
        <v>16.920000000000002</v>
      </c>
      <c r="C52" s="43">
        <f t="shared" si="6"/>
        <v>4.7</v>
      </c>
      <c r="D52" s="34">
        <f t="shared" si="17"/>
        <v>4.7</v>
      </c>
      <c r="E52" s="44">
        <f t="shared" si="7"/>
        <v>1.0836810478144845</v>
      </c>
      <c r="F52" s="34">
        <f t="shared" si="8"/>
        <v>2.7463989779959306</v>
      </c>
      <c r="G52" s="25">
        <f t="shared" si="9"/>
        <v>4.4797875638988582</v>
      </c>
      <c r="H52" s="45">
        <f t="shared" si="10"/>
        <v>4.8493517013599524E-2</v>
      </c>
      <c r="I52" s="51">
        <f t="shared" si="20"/>
        <v>1.0836810478144845</v>
      </c>
      <c r="L52" s="69">
        <v>20</v>
      </c>
      <c r="M52" s="70">
        <f t="shared" si="28"/>
        <v>3.7076810478144786</v>
      </c>
      <c r="O52" s="71">
        <f>AVERAGE(AI2:AI305)</f>
        <v>0.18384070936682798</v>
      </c>
      <c r="S52" s="32">
        <f t="shared" si="18"/>
        <v>3.2552083333333286</v>
      </c>
      <c r="T52" s="33">
        <f t="shared" si="11"/>
        <v>2.7030545805561763</v>
      </c>
      <c r="U52" s="34">
        <f>IF(C52="","",'Relation FV terrain 0'!$N$2*T52+$P$1*(G52-$N$5)^2)</f>
        <v>200.16760270581821</v>
      </c>
      <c r="V52" s="35">
        <f>IF(C52="","",U52/'Relation FV terrain 0'!$N$2)</f>
        <v>2.7801055931363639</v>
      </c>
      <c r="W52" s="36">
        <f t="shared" si="19"/>
        <v>12.454282462457941</v>
      </c>
      <c r="Z52" s="37">
        <f t="shared" si="12"/>
        <v>12.452067067953632</v>
      </c>
      <c r="AA52" s="38">
        <f t="shared" si="21"/>
        <v>4.9079728097258083E-6</v>
      </c>
      <c r="AB52" s="36"/>
      <c r="AD52" s="37">
        <f t="shared" si="13"/>
        <v>734.13555394967375</v>
      </c>
      <c r="AE52" s="40">
        <f t="shared" si="14"/>
        <v>0.27265755163186123</v>
      </c>
      <c r="AF52" s="25">
        <f t="shared" si="15"/>
        <v>4.4797875638988582</v>
      </c>
      <c r="AG52">
        <f t="shared" si="22"/>
        <v>0.27265755163186123</v>
      </c>
      <c r="AH52">
        <f t="shared" si="23"/>
        <v>0.27265755163186123</v>
      </c>
      <c r="AI52">
        <f t="shared" si="24"/>
        <v>0.27265755163186123</v>
      </c>
      <c r="AJ52">
        <f t="shared" si="25"/>
        <v>0.27265755163186123</v>
      </c>
      <c r="AK52">
        <f t="shared" si="26"/>
        <v>0.27265755163186123</v>
      </c>
      <c r="AL52">
        <f t="shared" si="27"/>
        <v>0.27265755163186123</v>
      </c>
    </row>
    <row r="53" spans="1:38" x14ac:dyDescent="0.15">
      <c r="A53" s="41">
        <f t="shared" si="16"/>
        <v>1.0879999999999999</v>
      </c>
      <c r="B53" s="42">
        <v>17.149999999999999</v>
      </c>
      <c r="C53" s="43">
        <f t="shared" si="6"/>
        <v>4.7638888888888884</v>
      </c>
      <c r="D53" s="34">
        <f t="shared" si="17"/>
        <v>4.7638888888888884</v>
      </c>
      <c r="E53" s="44">
        <f t="shared" si="7"/>
        <v>1.1050143811478179</v>
      </c>
      <c r="F53" s="34">
        <f t="shared" si="8"/>
        <v>2.842579670123266</v>
      </c>
      <c r="G53" s="25">
        <f t="shared" si="9"/>
        <v>4.5370027081926576</v>
      </c>
      <c r="H53" s="45">
        <f t="shared" si="10"/>
        <v>5.1477338990922689E-2</v>
      </c>
      <c r="I53" s="51">
        <f t="shared" si="20"/>
        <v>1.1050143811478179</v>
      </c>
      <c r="L53" s="69">
        <v>30</v>
      </c>
      <c r="M53" s="70" t="str">
        <f t="shared" si="28"/>
        <v/>
      </c>
      <c r="O53" s="71">
        <f>AVERAGE(AJ2:AJ305)</f>
        <v>0.17034555547689606</v>
      </c>
      <c r="S53" s="32">
        <f t="shared" si="18"/>
        <v>2.9947916666666221</v>
      </c>
      <c r="T53" s="33">
        <f t="shared" si="11"/>
        <v>2.6609752324556788</v>
      </c>
      <c r="U53" s="34">
        <f>IF(C53="","",'Relation FV terrain 0'!$N$2*T53+$P$1*(G53-$N$5)^2)</f>
        <v>197.28050259571921</v>
      </c>
      <c r="V53" s="35">
        <f>IF(C53="","",U53/'Relation FV terrain 0'!$N$2)</f>
        <v>2.7400069804961</v>
      </c>
      <c r="W53" s="36">
        <f t="shared" si="19"/>
        <v>12.431419090977592</v>
      </c>
      <c r="Z53" s="37">
        <f t="shared" si="12"/>
        <v>12.431327111754101</v>
      </c>
      <c r="AA53" s="38">
        <f t="shared" si="21"/>
        <v>8.4601775540116081E-9</v>
      </c>
      <c r="AB53" s="36"/>
      <c r="AD53" s="37">
        <f t="shared" si="13"/>
        <v>733.35362486621671</v>
      </c>
      <c r="AE53" s="40">
        <f t="shared" si="14"/>
        <v>0.26901142355668922</v>
      </c>
      <c r="AF53" s="25">
        <f t="shared" si="15"/>
        <v>4.5370027081926576</v>
      </c>
      <c r="AG53">
        <f t="shared" si="22"/>
        <v>0.26901142355668922</v>
      </c>
      <c r="AH53">
        <f t="shared" si="23"/>
        <v>0.26901142355668922</v>
      </c>
      <c r="AI53">
        <f t="shared" si="24"/>
        <v>0.26901142355668922</v>
      </c>
      <c r="AJ53">
        <f t="shared" si="25"/>
        <v>0.26901142355668922</v>
      </c>
      <c r="AK53">
        <f t="shared" si="26"/>
        <v>0.26901142355668922</v>
      </c>
      <c r="AL53">
        <f t="shared" si="27"/>
        <v>0.26901142355668922</v>
      </c>
    </row>
    <row r="54" spans="1:38" x14ac:dyDescent="0.15">
      <c r="A54" s="41">
        <f t="shared" si="16"/>
        <v>1.1093333333333333</v>
      </c>
      <c r="B54" s="42">
        <v>17.329999999999998</v>
      </c>
      <c r="C54" s="43">
        <f t="shared" si="6"/>
        <v>4.8138888888888882</v>
      </c>
      <c r="D54" s="34">
        <f t="shared" si="17"/>
        <v>4.8138888888888882</v>
      </c>
      <c r="E54" s="44">
        <f t="shared" si="7"/>
        <v>1.1263477144811513</v>
      </c>
      <c r="F54" s="34">
        <f t="shared" si="8"/>
        <v>2.9399714264888548</v>
      </c>
      <c r="G54" s="25">
        <f t="shared" si="9"/>
        <v>4.5933271653391552</v>
      </c>
      <c r="H54" s="45">
        <f t="shared" si="10"/>
        <v>4.8647473895228853E-2</v>
      </c>
      <c r="I54" s="51">
        <f t="shared" si="20"/>
        <v>1.1263477144811513</v>
      </c>
      <c r="L54" s="69">
        <v>40</v>
      </c>
      <c r="M54" s="70" t="str">
        <f t="shared" si="28"/>
        <v/>
      </c>
      <c r="O54" s="71">
        <f>AVERAGE(AK2:AK305)</f>
        <v>0.17034555547689606</v>
      </c>
      <c r="S54" s="32">
        <f t="shared" si="18"/>
        <v>2.3437499999999813</v>
      </c>
      <c r="T54" s="33">
        <f t="shared" si="11"/>
        <v>2.6195509475378858</v>
      </c>
      <c r="U54" s="34">
        <f>IF(C54="","",'Relation FV terrain 0'!$N$2*T54+$P$1*(G54-$N$5)^2)</f>
        <v>194.44011476112752</v>
      </c>
      <c r="V54" s="35">
        <f>IF(C54="","",U54/'Relation FV terrain 0'!$N$2)</f>
        <v>2.7005571494601046</v>
      </c>
      <c r="W54" s="36">
        <f t="shared" si="19"/>
        <v>12.404542516165971</v>
      </c>
      <c r="Z54" s="37">
        <f t="shared" si="12"/>
        <v>12.406521966801757</v>
      </c>
      <c r="AA54" s="38">
        <f t="shared" si="21"/>
        <v>3.9182248195099769E-6</v>
      </c>
      <c r="AB54" s="36"/>
      <c r="AD54" s="37">
        <f t="shared" si="13"/>
        <v>732.59463595382715</v>
      </c>
      <c r="AE54" s="40">
        <f t="shared" si="14"/>
        <v>0.26541296539520715</v>
      </c>
      <c r="AF54" s="25">
        <f t="shared" si="15"/>
        <v>4.5933271653391552</v>
      </c>
      <c r="AG54">
        <f t="shared" si="22"/>
        <v>0.26541296539520715</v>
      </c>
      <c r="AH54">
        <f t="shared" si="23"/>
        <v>0.26541296539520715</v>
      </c>
      <c r="AI54">
        <f t="shared" si="24"/>
        <v>0.26541296539520715</v>
      </c>
      <c r="AJ54">
        <f t="shared" si="25"/>
        <v>0.26541296539520715</v>
      </c>
      <c r="AK54">
        <f t="shared" si="26"/>
        <v>0.26541296539520715</v>
      </c>
      <c r="AL54">
        <f t="shared" si="27"/>
        <v>0.26541296539520715</v>
      </c>
    </row>
    <row r="55" spans="1:38" x14ac:dyDescent="0.15">
      <c r="A55" s="41">
        <f t="shared" si="16"/>
        <v>1.1306666666666667</v>
      </c>
      <c r="B55" s="42">
        <v>17.45</v>
      </c>
      <c r="C55" s="43">
        <f t="shared" si="6"/>
        <v>4.8472222222222223</v>
      </c>
      <c r="D55" s="34">
        <f t="shared" si="17"/>
        <v>4.8472222222222223</v>
      </c>
      <c r="E55" s="44">
        <f t="shared" si="7"/>
        <v>1.1476810478144848</v>
      </c>
      <c r="F55" s="34">
        <f t="shared" si="8"/>
        <v>3.0385553940536116</v>
      </c>
      <c r="G55" s="25">
        <f t="shared" si="9"/>
        <v>4.64877480096089</v>
      </c>
      <c r="H55" s="45">
        <f t="shared" si="10"/>
        <v>3.9381379005272686E-2</v>
      </c>
      <c r="I55" s="51">
        <f t="shared" si="20"/>
        <v>1.1476810478144848</v>
      </c>
      <c r="L55" s="69">
        <v>50</v>
      </c>
      <c r="M55" s="70" t="str">
        <f t="shared" si="28"/>
        <v/>
      </c>
      <c r="O55" s="71">
        <f>AVERAGE(AL2:AL305)</f>
        <v>0.17034555547689606</v>
      </c>
      <c r="S55" s="32">
        <f t="shared" si="18"/>
        <v>1.5625000000000293</v>
      </c>
      <c r="T55" s="33">
        <f t="shared" si="11"/>
        <v>2.5787715282167438</v>
      </c>
      <c r="U55" s="34">
        <f>IF(C55="","",'Relation FV terrain 0'!$N$2*T55+$P$1*(G55-$N$5)^2)</f>
        <v>191.64565740418149</v>
      </c>
      <c r="V55" s="35">
        <f>IF(C55="","",U55/'Relation FV terrain 0'!$N$2)</f>
        <v>2.6617452417247431</v>
      </c>
      <c r="W55" s="36">
        <f t="shared" si="19"/>
        <v>12.37385420630754</v>
      </c>
      <c r="Z55" s="37">
        <f t="shared" si="12"/>
        <v>12.377850474434185</v>
      </c>
      <c r="AA55" s="38">
        <f t="shared" si="21"/>
        <v>1.5970158940040492E-5</v>
      </c>
      <c r="AB55" s="36"/>
      <c r="AD55" s="37">
        <f t="shared" si="13"/>
        <v>731.85790998108439</v>
      </c>
      <c r="AE55" s="40">
        <f t="shared" si="14"/>
        <v>0.26186183792033452</v>
      </c>
      <c r="AF55" s="25">
        <f t="shared" si="15"/>
        <v>4.64877480096089</v>
      </c>
      <c r="AG55">
        <f t="shared" si="22"/>
        <v>0.26186183792033452</v>
      </c>
      <c r="AH55">
        <f t="shared" si="23"/>
        <v>0.26186183792033452</v>
      </c>
      <c r="AI55">
        <f t="shared" si="24"/>
        <v>0.26186183792033452</v>
      </c>
      <c r="AJ55">
        <f t="shared" si="25"/>
        <v>0.26186183792033452</v>
      </c>
      <c r="AK55">
        <f t="shared" si="26"/>
        <v>0.26186183792033452</v>
      </c>
      <c r="AL55">
        <f t="shared" si="27"/>
        <v>0.26186183792033452</v>
      </c>
    </row>
    <row r="56" spans="1:38" x14ac:dyDescent="0.15">
      <c r="A56" s="41">
        <f t="shared" si="16"/>
        <v>1.1520000000000001</v>
      </c>
      <c r="B56" s="42">
        <v>17.48</v>
      </c>
      <c r="C56" s="43">
        <f t="shared" si="6"/>
        <v>4.8555555555555552</v>
      </c>
      <c r="D56" s="34">
        <f t="shared" si="17"/>
        <v>4.8555555555555552</v>
      </c>
      <c r="E56" s="44">
        <f t="shared" si="7"/>
        <v>1.1690143811478182</v>
      </c>
      <c r="F56" s="34">
        <f t="shared" si="8"/>
        <v>3.1383130132699755</v>
      </c>
      <c r="G56" s="25">
        <f t="shared" si="9"/>
        <v>4.7033592648296523</v>
      </c>
      <c r="H56" s="45">
        <f t="shared" si="10"/>
        <v>2.316371091072356E-2</v>
      </c>
      <c r="I56" s="51">
        <f t="shared" si="20"/>
        <v>1.1690143811478182</v>
      </c>
      <c r="L56" s="73">
        <f>IF(VLOOKUP(M56,E1:F305,2,1)=MAX(F2:F305),"",VLOOKUP(M56,E1:F305,2,1))</f>
        <v>7.6415905309509373</v>
      </c>
      <c r="M56" s="74">
        <v>2</v>
      </c>
      <c r="O56" s="71">
        <f>AVERAGE(AE2:AE96)</f>
        <v>0.26878456032399078</v>
      </c>
      <c r="S56" s="32">
        <f t="shared" si="18"/>
        <v>0.39062499999997607</v>
      </c>
      <c r="T56" s="33">
        <f t="shared" si="11"/>
        <v>2.5386269356554068</v>
      </c>
      <c r="U56" s="34">
        <f>IF(C56="","",'Relation FV terrain 0'!$N$2*T56+$P$1*(G56-$N$5)^2)</f>
        <v>188.89636258462895</v>
      </c>
      <c r="V56" s="35">
        <f>IF(C56="","",U56/'Relation FV terrain 0'!$N$2)</f>
        <v>2.6235605914531797</v>
      </c>
      <c r="W56" s="36">
        <f t="shared" si="19"/>
        <v>12.339548014653275</v>
      </c>
      <c r="Z56" s="37">
        <f t="shared" si="12"/>
        <v>12.345504192883304</v>
      </c>
      <c r="AA56" s="38">
        <f t="shared" si="21"/>
        <v>3.5476059107874395E-5</v>
      </c>
      <c r="AB56" s="36"/>
      <c r="AD56" s="37">
        <f t="shared" si="13"/>
        <v>731.1427891990071</v>
      </c>
      <c r="AE56" s="40">
        <f t="shared" si="14"/>
        <v>0.2583576906934576</v>
      </c>
      <c r="AF56" s="25">
        <f t="shared" si="15"/>
        <v>4.7033592648296523</v>
      </c>
      <c r="AG56">
        <f t="shared" si="22"/>
        <v>0.2583576906934576</v>
      </c>
      <c r="AH56">
        <f t="shared" si="23"/>
        <v>0.2583576906934576</v>
      </c>
      <c r="AI56">
        <f t="shared" si="24"/>
        <v>0.2583576906934576</v>
      </c>
      <c r="AJ56">
        <f t="shared" si="25"/>
        <v>0.2583576906934576</v>
      </c>
      <c r="AK56">
        <f t="shared" si="26"/>
        <v>0.2583576906934576</v>
      </c>
      <c r="AL56">
        <f t="shared" si="27"/>
        <v>0.2583576906934576</v>
      </c>
    </row>
    <row r="57" spans="1:38" x14ac:dyDescent="0.15">
      <c r="A57" s="41">
        <f t="shared" si="16"/>
        <v>1.1733333333333336</v>
      </c>
      <c r="B57" s="42">
        <v>17.45</v>
      </c>
      <c r="C57" s="43">
        <f t="shared" si="6"/>
        <v>4.8472222222222223</v>
      </c>
      <c r="D57" s="34">
        <f t="shared" si="17"/>
        <v>4.8472222222222223</v>
      </c>
      <c r="E57" s="44">
        <f t="shared" si="7"/>
        <v>1.1903477144811516</v>
      </c>
      <c r="F57" s="34">
        <f t="shared" si="8"/>
        <v>3.2392260135130186</v>
      </c>
      <c r="G57" s="25">
        <f t="shared" si="9"/>
        <v>4.7570939942267048</v>
      </c>
      <c r="H57" s="45">
        <f t="shared" si="10"/>
        <v>8.1230974816119961E-3</v>
      </c>
      <c r="I57" s="51">
        <f t="shared" si="20"/>
        <v>1.1903477144811516</v>
      </c>
      <c r="L57" s="73">
        <f>IF(VLOOKUP(M57,E2:F306,2,1)=MAX(F3:F306),"",VLOOKUP(M57,E2:F306,2,1))</f>
        <v>22.001398249190167</v>
      </c>
      <c r="M57" s="74">
        <v>4</v>
      </c>
      <c r="O57" s="71">
        <f>AVERAGE(AE2:AE190)</f>
        <v>0.17302413013651871</v>
      </c>
      <c r="S57" s="32">
        <f t="shared" si="18"/>
        <v>-0.39062499999997607</v>
      </c>
      <c r="T57" s="33">
        <f t="shared" si="11"/>
        <v>2.4991072872949349</v>
      </c>
      <c r="U57" s="34">
        <f>IF(C57="","",'Relation FV terrain 0'!$N$2*T57+$P$1*(G57-$N$5)^2)</f>
        <v>186.19147595198265</v>
      </c>
      <c r="V57" s="35">
        <f>IF(C57="","",U57/'Relation FV terrain 0'!$N$2)</f>
        <v>2.5859927215553147</v>
      </c>
      <c r="W57" s="36">
        <f t="shared" si="19"/>
        <v>12.301810444824758</v>
      </c>
      <c r="Z57" s="37">
        <f t="shared" si="12"/>
        <v>12.309667640020965</v>
      </c>
      <c r="AA57" s="38">
        <f t="shared" si="21"/>
        <v>6.173551635130151E-5</v>
      </c>
      <c r="AB57" s="36"/>
      <c r="AD57" s="37">
        <f t="shared" si="13"/>
        <v>730.44863482463836</v>
      </c>
      <c r="AE57" s="40">
        <f t="shared" si="14"/>
        <v>0.25490016282484035</v>
      </c>
      <c r="AF57" s="25">
        <f t="shared" si="15"/>
        <v>4.7570939942267048</v>
      </c>
      <c r="AG57">
        <f t="shared" si="22"/>
        <v>0.25490016282484035</v>
      </c>
      <c r="AH57">
        <f t="shared" si="23"/>
        <v>0.25490016282484035</v>
      </c>
      <c r="AI57">
        <f t="shared" si="24"/>
        <v>0.25490016282484035</v>
      </c>
      <c r="AJ57">
        <f t="shared" si="25"/>
        <v>0.25490016282484035</v>
      </c>
      <c r="AK57">
        <f t="shared" si="26"/>
        <v>0.25490016282484035</v>
      </c>
      <c r="AL57">
        <f t="shared" si="27"/>
        <v>0.25490016282484035</v>
      </c>
    </row>
    <row r="58" spans="1:38" x14ac:dyDescent="0.15">
      <c r="A58" s="41">
        <f t="shared" si="16"/>
        <v>1.194666666666667</v>
      </c>
      <c r="B58" s="42">
        <v>17.39</v>
      </c>
      <c r="C58" s="43">
        <f t="shared" si="6"/>
        <v>4.8305555555555557</v>
      </c>
      <c r="D58" s="34">
        <f t="shared" si="17"/>
        <v>4.8305555555555557</v>
      </c>
      <c r="E58" s="44">
        <f t="shared" si="7"/>
        <v>1.211681047814485</v>
      </c>
      <c r="F58" s="34">
        <f t="shared" si="8"/>
        <v>3.3412764085826954</v>
      </c>
      <c r="G58" s="25">
        <f t="shared" si="9"/>
        <v>4.8099922172506906</v>
      </c>
      <c r="H58" s="45">
        <f t="shared" si="10"/>
        <v>4.2285088224033309E-4</v>
      </c>
      <c r="I58" s="51">
        <f t="shared" si="20"/>
        <v>1.211681047814485</v>
      </c>
      <c r="S58" s="32">
        <f t="shared" si="18"/>
        <v>-0.78124999999999378</v>
      </c>
      <c r="T58" s="33">
        <f t="shared" si="11"/>
        <v>2.4602028544214649</v>
      </c>
      <c r="U58" s="34">
        <f>IF(C58="","",'Relation FV terrain 0'!$N$2*T58+$P$1*(G58-$N$5)^2)</f>
        <v>183.53025648345556</v>
      </c>
      <c r="V58" s="35">
        <f>IF(C58="","",U58/'Relation FV terrain 0'!$N$2)</f>
        <v>2.549031340047994</v>
      </c>
      <c r="W58" s="36">
        <f t="shared" si="19"/>
        <v>12.26082090715895</v>
      </c>
      <c r="Z58" s="37">
        <f t="shared" si="12"/>
        <v>12.270518528329173</v>
      </c>
      <c r="AA58" s="38">
        <f t="shared" si="21"/>
        <v>9.4043856361172222E-5</v>
      </c>
      <c r="AB58" s="36"/>
      <c r="AD58" s="37">
        <f t="shared" si="13"/>
        <v>729.77482653547531</v>
      </c>
      <c r="AE58" s="40">
        <f t="shared" si="14"/>
        <v>0.25148888370779382</v>
      </c>
      <c r="AF58" s="25">
        <f t="shared" si="15"/>
        <v>4.8099922172506906</v>
      </c>
      <c r="AG58">
        <f t="shared" si="22"/>
        <v>0.25148888370779382</v>
      </c>
      <c r="AH58">
        <f t="shared" si="23"/>
        <v>0.25148888370779382</v>
      </c>
      <c r="AI58">
        <f t="shared" si="24"/>
        <v>0.25148888370779382</v>
      </c>
      <c r="AJ58">
        <f t="shared" si="25"/>
        <v>0.25148888370779382</v>
      </c>
      <c r="AK58">
        <f t="shared" si="26"/>
        <v>0.25148888370779382</v>
      </c>
      <c r="AL58">
        <f t="shared" si="27"/>
        <v>0.25148888370779382</v>
      </c>
    </row>
    <row r="59" spans="1:38" x14ac:dyDescent="0.15">
      <c r="A59" s="41">
        <f t="shared" si="16"/>
        <v>1.2160000000000004</v>
      </c>
      <c r="B59" s="42">
        <v>17.350000000000001</v>
      </c>
      <c r="C59" s="43">
        <f t="shared" si="6"/>
        <v>4.8194444444444446</v>
      </c>
      <c r="D59" s="34">
        <f t="shared" si="17"/>
        <v>4.8194444444444446</v>
      </c>
      <c r="E59" s="44">
        <f t="shared" si="7"/>
        <v>1.2330143811478185</v>
      </c>
      <c r="F59" s="34">
        <f t="shared" si="8"/>
        <v>3.4444464922761178</v>
      </c>
      <c r="G59" s="25">
        <f t="shared" si="9"/>
        <v>4.862066956074047</v>
      </c>
      <c r="H59" s="45">
        <f t="shared" si="10"/>
        <v>1.8166784976155919E-3</v>
      </c>
      <c r="I59" s="51">
        <f t="shared" si="20"/>
        <v>1.2330143811478185</v>
      </c>
      <c r="L59" t="s">
        <v>36</v>
      </c>
      <c r="M59" s="75">
        <f>INTERCEPT(U3:U200,G3:G200)</f>
        <v>427.38908426860337</v>
      </c>
      <c r="N59">
        <v>504</v>
      </c>
      <c r="S59" s="32">
        <f t="shared" si="18"/>
        <v>-0.52083333333332926</v>
      </c>
      <c r="T59" s="33">
        <f t="shared" si="11"/>
        <v>2.4219040597712524</v>
      </c>
      <c r="U59" s="34">
        <f>IF(C59="","",'Relation FV terrain 0'!$N$2*T59+$P$1*(G59-$N$5)^2)</f>
        <v>180.91197622753586</v>
      </c>
      <c r="V59" s="35">
        <f>IF(C59="","",U59/'Relation FV terrain 0'!$N$2)</f>
        <v>2.5126663364935538</v>
      </c>
      <c r="W59" s="36">
        <f t="shared" si="19"/>
        <v>12.21675196630494</v>
      </c>
      <c r="Z59" s="37">
        <f t="shared" si="12"/>
        <v>12.228227992339454</v>
      </c>
      <c r="AA59" s="38">
        <f t="shared" si="21"/>
        <v>1.3169917354482598E-4</v>
      </c>
      <c r="AB59" s="36"/>
      <c r="AD59" s="37">
        <f t="shared" si="13"/>
        <v>729.12076197469003</v>
      </c>
      <c r="AE59" s="40">
        <f t="shared" si="14"/>
        <v>0.24812347372686097</v>
      </c>
      <c r="AF59" s="25">
        <f t="shared" si="15"/>
        <v>4.862066956074047</v>
      </c>
      <c r="AG59">
        <f t="shared" si="22"/>
        <v>0.24812347372686097</v>
      </c>
      <c r="AH59">
        <f t="shared" si="23"/>
        <v>0.24812347372686097</v>
      </c>
      <c r="AI59">
        <f t="shared" si="24"/>
        <v>0.24812347372686097</v>
      </c>
      <c r="AJ59">
        <f t="shared" si="25"/>
        <v>0.24812347372686097</v>
      </c>
      <c r="AK59">
        <f t="shared" si="26"/>
        <v>0.24812347372686097</v>
      </c>
      <c r="AL59">
        <f t="shared" si="27"/>
        <v>0.24812347372686097</v>
      </c>
    </row>
    <row r="60" spans="1:38" x14ac:dyDescent="0.15">
      <c r="A60" s="41">
        <f t="shared" si="16"/>
        <v>1.2373333333333338</v>
      </c>
      <c r="B60" s="42">
        <v>17.39</v>
      </c>
      <c r="C60" s="43">
        <f t="shared" si="6"/>
        <v>4.8305555555555557</v>
      </c>
      <c r="D60" s="34">
        <f t="shared" si="17"/>
        <v>4.8305555555555557</v>
      </c>
      <c r="E60" s="44">
        <f t="shared" si="7"/>
        <v>1.2543477144811519</v>
      </c>
      <c r="F60" s="34">
        <f t="shared" si="8"/>
        <v>3.5487188340287243</v>
      </c>
      <c r="G60" s="25">
        <f t="shared" si="9"/>
        <v>4.9133310301487336</v>
      </c>
      <c r="H60" s="45">
        <f t="shared" si="10"/>
        <v>6.8517791941258418E-3</v>
      </c>
      <c r="I60" s="51">
        <f t="shared" si="20"/>
        <v>1.2543477144811519</v>
      </c>
      <c r="L60" t="s">
        <v>33</v>
      </c>
      <c r="M60" s="75">
        <f>-M59/SLOPE(U3:U200,G3:G200)</f>
        <v>8.4800488945421844</v>
      </c>
      <c r="N60">
        <v>8.35</v>
      </c>
      <c r="S60" s="32">
        <f t="shared" si="18"/>
        <v>0.52083333333332926</v>
      </c>
      <c r="T60" s="33">
        <f t="shared" si="11"/>
        <v>2.3842014751729965</v>
      </c>
      <c r="U60" s="34">
        <f>IF(C60="","",'Relation FV terrain 0'!$N$2*T60+$P$1*(G60-$N$5)^2)</f>
        <v>178.33592005306613</v>
      </c>
      <c r="V60" s="35">
        <f>IF(C60="","",U60/'Relation FV terrain 0'!$N$2)</f>
        <v>2.4768877785148073</v>
      </c>
      <c r="W60" s="36">
        <f t="shared" si="19"/>
        <v>12.169769580372966</v>
      </c>
      <c r="Z60" s="37">
        <f t="shared" si="12"/>
        <v>12.182960808778292</v>
      </c>
      <c r="AA60" s="38">
        <f t="shared" si="21"/>
        <v>1.7400850684147205E-4</v>
      </c>
      <c r="AB60" s="36"/>
      <c r="AD60" s="37">
        <f t="shared" si="13"/>
        <v>728.48585626707518</v>
      </c>
      <c r="AE60" s="40">
        <f t="shared" si="14"/>
        <v>0.24480354494032233</v>
      </c>
      <c r="AF60" s="25">
        <f t="shared" si="15"/>
        <v>4.9133310301487336</v>
      </c>
      <c r="AG60">
        <f t="shared" si="22"/>
        <v>0.24480354494032233</v>
      </c>
      <c r="AH60">
        <f t="shared" si="23"/>
        <v>0.24480354494032233</v>
      </c>
      <c r="AI60">
        <f t="shared" si="24"/>
        <v>0.24480354494032233</v>
      </c>
      <c r="AJ60">
        <f t="shared" si="25"/>
        <v>0.24480354494032233</v>
      </c>
      <c r="AK60">
        <f t="shared" si="26"/>
        <v>0.24480354494032233</v>
      </c>
      <c r="AL60">
        <f t="shared" si="27"/>
        <v>0.24480354494032233</v>
      </c>
    </row>
    <row r="61" spans="1:38" x14ac:dyDescent="0.15">
      <c r="A61" s="41">
        <f t="shared" si="16"/>
        <v>1.2586666666666673</v>
      </c>
      <c r="B61" s="42">
        <v>17.53</v>
      </c>
      <c r="C61" s="43">
        <f t="shared" si="6"/>
        <v>4.8694444444444445</v>
      </c>
      <c r="D61" s="34">
        <f t="shared" si="17"/>
        <v>4.8694444444444445</v>
      </c>
      <c r="E61" s="44">
        <f t="shared" si="7"/>
        <v>1.2756810478144853</v>
      </c>
      <c r="F61" s="34">
        <f t="shared" si="8"/>
        <v>3.6540762746233515</v>
      </c>
      <c r="G61" s="25">
        <f t="shared" si="9"/>
        <v>4.9637970593620411</v>
      </c>
      <c r="H61" s="45">
        <f t="shared" si="10"/>
        <v>8.9024159417882744E-3</v>
      </c>
      <c r="I61" s="51">
        <f t="shared" si="20"/>
        <v>1.2756810478144853</v>
      </c>
      <c r="S61" s="32">
        <f t="shared" si="18"/>
        <v>1.8229166666666523</v>
      </c>
      <c r="T61" s="33">
        <f t="shared" si="11"/>
        <v>2.3470858192268707</v>
      </c>
      <c r="U61" s="34">
        <f>IF(C61="","",'Relation FV terrain 0'!$N$2*T61+$P$1*(G61-$N$5)^2)</f>
        <v>175.80138540369396</v>
      </c>
      <c r="V61" s="35">
        <f>IF(C61="","",U61/'Relation FV terrain 0'!$N$2)</f>
        <v>2.4416859083846383</v>
      </c>
      <c r="W61" s="36">
        <f t="shared" si="19"/>
        <v>12.120033331925402</v>
      </c>
      <c r="Z61" s="37">
        <f t="shared" si="12"/>
        <v>12.134875609648036</v>
      </c>
      <c r="AA61" s="38">
        <f t="shared" si="21"/>
        <v>2.202932079957982E-4</v>
      </c>
      <c r="AB61" s="36"/>
      <c r="AD61" s="37">
        <f t="shared" si="13"/>
        <v>727.86954154563864</v>
      </c>
      <c r="AE61" s="40">
        <f t="shared" si="14"/>
        <v>0.24152870173737159</v>
      </c>
      <c r="AF61" s="25">
        <f t="shared" si="15"/>
        <v>4.9637970593620411</v>
      </c>
      <c r="AG61">
        <f t="shared" si="22"/>
        <v>0.24152870173737159</v>
      </c>
      <c r="AH61">
        <f t="shared" si="23"/>
        <v>0.24152870173737159</v>
      </c>
      <c r="AI61">
        <f t="shared" si="24"/>
        <v>0.24152870173737159</v>
      </c>
      <c r="AJ61">
        <f t="shared" si="25"/>
        <v>0.24152870173737159</v>
      </c>
      <c r="AK61">
        <f t="shared" si="26"/>
        <v>0.24152870173737159</v>
      </c>
      <c r="AL61">
        <f t="shared" si="27"/>
        <v>0.24152870173737159</v>
      </c>
    </row>
    <row r="62" spans="1:38" x14ac:dyDescent="0.15">
      <c r="A62" s="41">
        <f t="shared" si="16"/>
        <v>1.2800000000000007</v>
      </c>
      <c r="B62" s="42">
        <v>17.760000000000002</v>
      </c>
      <c r="C62" s="43">
        <f t="shared" si="6"/>
        <v>4.9333333333333336</v>
      </c>
      <c r="D62" s="34">
        <f t="shared" si="17"/>
        <v>4.9333333333333336</v>
      </c>
      <c r="E62" s="44">
        <f t="shared" si="7"/>
        <v>1.2970143811478188</v>
      </c>
      <c r="F62" s="34">
        <f t="shared" si="8"/>
        <v>3.7605019219660534</v>
      </c>
      <c r="G62" s="25">
        <f t="shared" si="9"/>
        <v>5.0134774671432867</v>
      </c>
      <c r="H62" s="45">
        <f t="shared" si="10"/>
        <v>6.4230821841476694E-3</v>
      </c>
      <c r="I62" s="51">
        <f t="shared" si="20"/>
        <v>1.2970143811478188</v>
      </c>
      <c r="S62" s="32">
        <f t="shared" si="18"/>
        <v>2.9947916666666639</v>
      </c>
      <c r="T62" s="33">
        <f t="shared" si="11"/>
        <v>2.310547955019679</v>
      </c>
      <c r="U62" s="34">
        <f>IF(C62="","",'Relation FV terrain 0'!$N$2*T62+$P$1*(G62-$N$5)^2)</f>
        <v>173.30768205756536</v>
      </c>
      <c r="V62" s="35">
        <f>IF(C62="","",U62/'Relation FV terrain 0'!$N$2)</f>
        <v>2.4070511396884076</v>
      </c>
      <c r="W62" s="36">
        <f t="shared" si="19"/>
        <v>12.067696651089399</v>
      </c>
      <c r="Z62" s="37">
        <f t="shared" si="12"/>
        <v>12.084125088465735</v>
      </c>
      <c r="AA62" s="38">
        <f t="shared" si="21"/>
        <v>2.6989355462817661E-4</v>
      </c>
      <c r="AB62" s="36"/>
      <c r="AD62" s="37">
        <f t="shared" si="13"/>
        <v>727.27126648876083</v>
      </c>
      <c r="AE62" s="40">
        <f t="shared" si="14"/>
        <v>0.23829854147034921</v>
      </c>
      <c r="AF62" s="25">
        <f t="shared" si="15"/>
        <v>5.0134774671432867</v>
      </c>
      <c r="AG62">
        <f t="shared" si="22"/>
        <v>0.23829854147034921</v>
      </c>
      <c r="AH62">
        <f t="shared" si="23"/>
        <v>0.23829854147034921</v>
      </c>
      <c r="AI62">
        <f t="shared" si="24"/>
        <v>0.23829854147034921</v>
      </c>
      <c r="AJ62">
        <f t="shared" si="25"/>
        <v>0.23829854147034921</v>
      </c>
      <c r="AK62">
        <f t="shared" si="26"/>
        <v>0.23829854147034921</v>
      </c>
      <c r="AL62">
        <f t="shared" si="27"/>
        <v>0.23829854147034921</v>
      </c>
    </row>
    <row r="63" spans="1:38" x14ac:dyDescent="0.15">
      <c r="A63" s="41">
        <f t="shared" si="16"/>
        <v>1.3013333333333341</v>
      </c>
      <c r="B63" s="42">
        <v>18.07</v>
      </c>
      <c r="C63" s="43">
        <f t="shared" si="6"/>
        <v>5.0194444444444448</v>
      </c>
      <c r="D63" s="34">
        <f t="shared" si="17"/>
        <v>5.0194444444444448</v>
      </c>
      <c r="E63" s="44">
        <f t="shared" si="7"/>
        <v>1.3183477144811522</v>
      </c>
      <c r="F63" s="34">
        <f t="shared" si="8"/>
        <v>3.8679791469277305</v>
      </c>
      <c r="G63" s="25">
        <f t="shared" si="9"/>
        <v>5.0623844835221403</v>
      </c>
      <c r="H63" s="45">
        <f t="shared" si="10"/>
        <v>1.8438469559940167E-3</v>
      </c>
      <c r="I63" s="51">
        <f t="shared" si="20"/>
        <v>1.3183477144811522</v>
      </c>
      <c r="S63" s="32">
        <f t="shared" si="18"/>
        <v>4.0364583333333224</v>
      </c>
      <c r="T63" s="33">
        <f t="shared" si="11"/>
        <v>2.274578887875589</v>
      </c>
      <c r="U63" s="34">
        <f>IF(C63="","",'Relation FV terrain 0'!$N$2*T63+$P$1*(G63-$N$5)^2)</f>
        <v>170.85413189213546</v>
      </c>
      <c r="V63" s="35">
        <f>IF(C63="","",U63/'Relation FV terrain 0'!$N$2)</f>
        <v>2.3729740540574369</v>
      </c>
      <c r="W63" s="36">
        <f t="shared" si="19"/>
        <v>12.012907031060998</v>
      </c>
      <c r="Z63" s="37">
        <f t="shared" si="12"/>
        <v>12.030856199875226</v>
      </c>
      <c r="AA63" s="38">
        <f t="shared" si="21"/>
        <v>3.221726611216602E-4</v>
      </c>
      <c r="AB63" s="36"/>
      <c r="AD63" s="37">
        <f t="shared" si="13"/>
        <v>726.69049586781807</v>
      </c>
      <c r="AE63" s="40">
        <f t="shared" si="14"/>
        <v>0.23511265506245604</v>
      </c>
      <c r="AF63" s="25">
        <f t="shared" si="15"/>
        <v>5.0623844835221403</v>
      </c>
      <c r="AG63">
        <f t="shared" si="22"/>
        <v>0.23511265506245604</v>
      </c>
      <c r="AH63">
        <f t="shared" si="23"/>
        <v>0.23511265506245604</v>
      </c>
      <c r="AI63">
        <f t="shared" si="24"/>
        <v>0.23511265506245604</v>
      </c>
      <c r="AJ63">
        <f t="shared" si="25"/>
        <v>0.23511265506245604</v>
      </c>
      <c r="AK63">
        <f t="shared" si="26"/>
        <v>0.23511265506245604</v>
      </c>
      <c r="AL63">
        <f t="shared" si="27"/>
        <v>0.23511265506245604</v>
      </c>
    </row>
    <row r="64" spans="1:38" x14ac:dyDescent="0.15">
      <c r="A64" s="41">
        <f t="shared" si="16"/>
        <v>1.3226666666666675</v>
      </c>
      <c r="B64" s="42">
        <v>18.39</v>
      </c>
      <c r="C64" s="43">
        <f t="shared" si="6"/>
        <v>5.1083333333333334</v>
      </c>
      <c r="D64" s="34">
        <f t="shared" si="17"/>
        <v>5.1083333333333334</v>
      </c>
      <c r="E64" s="44">
        <f t="shared" si="7"/>
        <v>1.3396810478144856</v>
      </c>
      <c r="F64" s="34">
        <f t="shared" si="8"/>
        <v>3.9764915792504532</v>
      </c>
      <c r="G64" s="25">
        <f t="shared" si="9"/>
        <v>5.1105301481393361</v>
      </c>
      <c r="H64" s="45">
        <f t="shared" si="10"/>
        <v>4.8259952918729259E-6</v>
      </c>
      <c r="I64" s="51">
        <f t="shared" si="20"/>
        <v>1.3396810478144856</v>
      </c>
      <c r="S64" s="32">
        <f t="shared" si="18"/>
        <v>4.1666666666666341</v>
      </c>
      <c r="T64" s="33">
        <f t="shared" si="11"/>
        <v>2.2391697631418719</v>
      </c>
      <c r="U64" s="34">
        <f>IF(C64="","",'Relation FV terrain 0'!$N$2*T64+$P$1*(G64-$N$5)^2)</f>
        <v>168.44006865397387</v>
      </c>
      <c r="V64" s="35">
        <f>IF(C64="","",U64/'Relation FV terrain 0'!$N$2)</f>
        <v>2.3394453979718595</v>
      </c>
      <c r="W64" s="36">
        <f t="shared" si="19"/>
        <v>11.955806236261015</v>
      </c>
      <c r="Z64" s="37">
        <f t="shared" si="12"/>
        <v>11.97521035284119</v>
      </c>
      <c r="AA64" s="38">
        <f t="shared" si="21"/>
        <v>3.7651974025700686E-4</v>
      </c>
      <c r="AB64" s="36"/>
      <c r="AD64" s="37">
        <f t="shared" si="13"/>
        <v>726.12671010516863</v>
      </c>
      <c r="AE64" s="40">
        <f t="shared" si="14"/>
        <v>0.23197062759139908</v>
      </c>
      <c r="AF64" s="25">
        <f t="shared" si="15"/>
        <v>5.1105301481393361</v>
      </c>
      <c r="AG64">
        <f t="shared" si="22"/>
        <v>0.23197062759139908</v>
      </c>
      <c r="AH64">
        <f t="shared" si="23"/>
        <v>0.23197062759139908</v>
      </c>
      <c r="AI64">
        <f t="shared" si="24"/>
        <v>0.23197062759139908</v>
      </c>
      <c r="AJ64">
        <f t="shared" si="25"/>
        <v>0.23197062759139908</v>
      </c>
      <c r="AK64">
        <f t="shared" si="26"/>
        <v>0.23197062759139908</v>
      </c>
      <c r="AL64">
        <f t="shared" si="27"/>
        <v>0.23197062759139908</v>
      </c>
    </row>
    <row r="65" spans="1:38" x14ac:dyDescent="0.15">
      <c r="A65" s="41">
        <f t="shared" si="16"/>
        <v>1.344000000000001</v>
      </c>
      <c r="B65" s="42">
        <v>18.68</v>
      </c>
      <c r="C65" s="43">
        <f t="shared" si="6"/>
        <v>5.1888888888888891</v>
      </c>
      <c r="D65" s="34">
        <f t="shared" si="17"/>
        <v>5.1888888888888891</v>
      </c>
      <c r="E65" s="44">
        <f t="shared" si="7"/>
        <v>1.361014381147819</v>
      </c>
      <c r="F65" s="34">
        <f t="shared" si="8"/>
        <v>4.0860231035175278</v>
      </c>
      <c r="G65" s="25">
        <f t="shared" si="9"/>
        <v>5.1579263132105257</v>
      </c>
      <c r="H65" s="45">
        <f t="shared" si="10"/>
        <v>9.5868109263837816E-4</v>
      </c>
      <c r="I65" s="51">
        <f t="shared" si="20"/>
        <v>1.361014381147819</v>
      </c>
      <c r="S65" s="32">
        <f t="shared" si="18"/>
        <v>3.7760416666666576</v>
      </c>
      <c r="T65" s="33">
        <f t="shared" si="11"/>
        <v>2.2043118640091182</v>
      </c>
      <c r="U65" s="34">
        <f>IF(C65="","",'Relation FV terrain 0'!$N$2*T65+$P$1*(G65-$N$5)^2)</f>
        <v>166.06483773344647</v>
      </c>
      <c r="V65" s="35">
        <f>IF(C65="","",U65/'Relation FV terrain 0'!$N$2)</f>
        <v>2.306456079631201</v>
      </c>
      <c r="W65" s="36">
        <f t="shared" si="19"/>
        <v>11.896530503394164</v>
      </c>
      <c r="Z65" s="37">
        <f t="shared" si="12"/>
        <v>11.917323597627393</v>
      </c>
      <c r="AA65" s="38">
        <f t="shared" si="21"/>
        <v>4.3235276779192509E-4</v>
      </c>
      <c r="AB65" s="36"/>
      <c r="AD65" s="37">
        <f t="shared" si="13"/>
        <v>725.57940484238929</v>
      </c>
      <c r="AE65" s="40">
        <f t="shared" si="14"/>
        <v>0.22887203884944771</v>
      </c>
      <c r="AF65" s="25">
        <f t="shared" si="15"/>
        <v>5.1579263132105257</v>
      </c>
      <c r="AG65">
        <f t="shared" si="22"/>
        <v>0.22887203884944771</v>
      </c>
      <c r="AH65">
        <f t="shared" si="23"/>
        <v>0.22887203884944771</v>
      </c>
      <c r="AI65">
        <f t="shared" si="24"/>
        <v>0.22887203884944771</v>
      </c>
      <c r="AJ65">
        <f t="shared" si="25"/>
        <v>0.22887203884944771</v>
      </c>
      <c r="AK65">
        <f t="shared" si="26"/>
        <v>0.22887203884944771</v>
      </c>
      <c r="AL65">
        <f t="shared" si="27"/>
        <v>0.22887203884944771</v>
      </c>
    </row>
    <row r="66" spans="1:38" x14ac:dyDescent="0.15">
      <c r="A66" s="41">
        <f t="shared" si="16"/>
        <v>1.3653333333333344</v>
      </c>
      <c r="B66" s="42">
        <v>18.899999999999999</v>
      </c>
      <c r="C66" s="43">
        <f t="shared" si="6"/>
        <v>5.2499999999999991</v>
      </c>
      <c r="D66" s="34">
        <f t="shared" si="17"/>
        <v>5.2499999999999991</v>
      </c>
      <c r="E66" s="44">
        <f t="shared" si="7"/>
        <v>1.3823477144811525</v>
      </c>
      <c r="F66" s="34">
        <f t="shared" si="8"/>
        <v>4.1965578551863096</v>
      </c>
      <c r="G66" s="25">
        <f t="shared" si="9"/>
        <v>5.2045846464439833</v>
      </c>
      <c r="H66" s="45">
        <f t="shared" si="10"/>
        <v>2.0625543386179153E-3</v>
      </c>
      <c r="I66" s="51">
        <f t="shared" si="20"/>
        <v>1.3823477144811525</v>
      </c>
      <c r="S66" s="32">
        <f t="shared" si="18"/>
        <v>2.8645833333332691</v>
      </c>
      <c r="T66" s="33">
        <f t="shared" si="11"/>
        <v>2.1699966093653851</v>
      </c>
      <c r="U66" s="34">
        <f>IF(C66="","",'Relation FV terrain 0'!$N$2*T66+$P$1*(G66-$N$5)^2)</f>
        <v>163.72779594415732</v>
      </c>
      <c r="V66" s="35">
        <f>IF(C66="","",U66/'Relation FV terrain 0'!$N$2)</f>
        <v>2.2739971658910738</v>
      </c>
      <c r="W66" s="36">
        <f t="shared" si="19"/>
        <v>11.835210735653815</v>
      </c>
      <c r="Z66" s="37">
        <f t="shared" si="12"/>
        <v>11.857326806754946</v>
      </c>
      <c r="AA66" s="38">
        <f t="shared" si="21"/>
        <v>4.891206009502723E-4</v>
      </c>
      <c r="AB66" s="36"/>
      <c r="AD66" s="37">
        <f t="shared" si="13"/>
        <v>725.0480905186439</v>
      </c>
      <c r="AE66" s="40">
        <f t="shared" si="14"/>
        <v>0.22581646388040136</v>
      </c>
      <c r="AF66" s="25">
        <f t="shared" si="15"/>
        <v>5.2045846464439833</v>
      </c>
      <c r="AG66">
        <f t="shared" si="22"/>
        <v>0.22581646388040136</v>
      </c>
      <c r="AH66">
        <f t="shared" si="23"/>
        <v>0.22581646388040136</v>
      </c>
      <c r="AI66">
        <f t="shared" si="24"/>
        <v>0.22581646388040136</v>
      </c>
      <c r="AJ66">
        <f t="shared" si="25"/>
        <v>0.22581646388040136</v>
      </c>
      <c r="AK66">
        <f t="shared" si="26"/>
        <v>0.22581646388040136</v>
      </c>
      <c r="AL66">
        <f t="shared" si="27"/>
        <v>0.22581646388040136</v>
      </c>
    </row>
    <row r="67" spans="1:38" x14ac:dyDescent="0.15">
      <c r="A67" s="41">
        <f t="shared" si="16"/>
        <v>1.3866666666666678</v>
      </c>
      <c r="B67" s="42">
        <v>19.059999999999999</v>
      </c>
      <c r="C67" s="43">
        <f t="shared" ref="C67:C130" si="29">IF(B67="","",B67/3.6)</f>
        <v>5.2944444444444443</v>
      </c>
      <c r="D67" s="34">
        <f t="shared" si="17"/>
        <v>5.2944444444444443</v>
      </c>
      <c r="E67" s="44">
        <f t="shared" ref="E67:E130" si="30">IF(D67&lt;&gt;"",A67-$K$3,"")</f>
        <v>1.4036810478144859</v>
      </c>
      <c r="F67" s="34">
        <f t="shared" ref="F67:F130" si="31">$J$2*((A67-$K$3)+$K$2*EXP(-(A67-$K$3)/$K$2))-$J$2*$K$2</f>
        <v>4.3080802166827521</v>
      </c>
      <c r="G67" s="25">
        <f t="shared" ref="G67:G130" si="32">IF(E67&lt;&gt;"",$J$2*(1-EXP(-(A67-$K$3)/$K$2)),"")</f>
        <v>5.2505166339128975</v>
      </c>
      <c r="H67" s="45">
        <f t="shared" ref="H67:H130" si="33">IF(D67=0,0,IF(E67&lt;&gt;"",(D67-G67)^2,""))</f>
        <v>1.9296525380954755E-3</v>
      </c>
      <c r="I67" s="51">
        <f t="shared" si="20"/>
        <v>1.4036810478144859</v>
      </c>
      <c r="S67" s="32">
        <f t="shared" si="18"/>
        <v>2.0833333333333584</v>
      </c>
      <c r="T67" s="33">
        <f t="shared" ref="T67:T130" si="34">($J$2/$K$2)*EXP(-(A67-$K$3)/$K$2)</f>
        <v>2.1362155516837467</v>
      </c>
      <c r="U67" s="34">
        <f>IF(C67="","",'Relation FV terrain 0'!$N$2*T67+$P$1*(G67-$N$5)^2)</f>
        <v>161.42831130703789</v>
      </c>
      <c r="V67" s="35">
        <f>IF(C67="","",U67/'Relation FV terrain 0'!$N$2)</f>
        <v>2.2420598792644153</v>
      </c>
      <c r="W67" s="36">
        <f t="shared" si="19"/>
        <v>11.771972690306555</v>
      </c>
      <c r="Z67" s="37">
        <f t="shared" ref="Z67:Z130" si="35">IF(C67="","",$Y$9*G67^2+$Y$10*G67+$Y$11)</f>
        <v>11.795345850130348</v>
      </c>
      <c r="AA67" s="38">
        <f t="shared" si="21"/>
        <v>5.4630460014855873E-4</v>
      </c>
      <c r="AB67" s="36"/>
      <c r="AD67" s="37">
        <f t="shared" ref="AD67:AD130" si="36">SQRT(U67^2+($N$2*9.81)^2)</f>
        <v>724.53229195905556</v>
      </c>
      <c r="AE67" s="40">
        <f t="shared" ref="AE67:AE130" si="37">IF(A67&gt;=0.3,U67/AD67,"")</f>
        <v>0.2228034734939881</v>
      </c>
      <c r="AF67" s="25">
        <f t="shared" ref="AF67:AF130" si="38">IF(AE67="","",G67)</f>
        <v>5.2505166339128975</v>
      </c>
      <c r="AG67">
        <f t="shared" si="22"/>
        <v>0.2228034734939881</v>
      </c>
      <c r="AH67">
        <f t="shared" si="23"/>
        <v>0.2228034734939881</v>
      </c>
      <c r="AI67">
        <f t="shared" si="24"/>
        <v>0.2228034734939881</v>
      </c>
      <c r="AJ67">
        <f t="shared" si="25"/>
        <v>0.2228034734939881</v>
      </c>
      <c r="AK67">
        <f t="shared" si="26"/>
        <v>0.2228034734939881</v>
      </c>
      <c r="AL67">
        <f t="shared" si="27"/>
        <v>0.2228034734939881</v>
      </c>
    </row>
    <row r="68" spans="1:38" x14ac:dyDescent="0.15">
      <c r="A68" s="41">
        <f t="shared" ref="A68:A131" si="39">A67+1/$N$1</f>
        <v>1.4080000000000013</v>
      </c>
      <c r="B68" s="42">
        <v>19.149999999999999</v>
      </c>
      <c r="C68" s="43">
        <f t="shared" si="29"/>
        <v>5.3194444444444438</v>
      </c>
      <c r="D68" s="34">
        <f t="shared" ref="D68:D131" si="40">IF(F67&lt;=60,C68,"")</f>
        <v>5.3194444444444438</v>
      </c>
      <c r="E68" s="44">
        <f t="shared" si="30"/>
        <v>1.4250143811478193</v>
      </c>
      <c r="F68" s="34">
        <f t="shared" si="31"/>
        <v>4.4205748135567688</v>
      </c>
      <c r="G68" s="25">
        <f t="shared" si="32"/>
        <v>5.2957335828829386</v>
      </c>
      <c r="H68" s="45">
        <f t="shared" si="33"/>
        <v>5.6220495598886236E-4</v>
      </c>
      <c r="I68" s="51">
        <f t="shared" si="20"/>
        <v>1.4250143811478193</v>
      </c>
      <c r="S68" s="32">
        <f t="shared" ref="S68:S131" si="41">IF(C68="","",(D68-D67)/(A68-A67))</f>
        <v>1.17187499999997</v>
      </c>
      <c r="T68" s="33">
        <f t="shared" si="34"/>
        <v>2.102960374942735</v>
      </c>
      <c r="U68" s="34">
        <f>IF(C68="","",'Relation FV terrain 0'!$N$2*T68+$P$1*(G68-$N$5)^2)</f>
        <v>159.16576283897388</v>
      </c>
      <c r="V68" s="35">
        <f>IF(C68="","",U68/'Relation FV terrain 0'!$N$2)</f>
        <v>2.2106355949857481</v>
      </c>
      <c r="W68" s="36">
        <f t="shared" ref="W68:W131" si="42">IF(C68="","",V68*G68)</f>
        <v>11.706937159882433</v>
      </c>
      <c r="Z68" s="37">
        <f t="shared" si="35"/>
        <v>11.731501764527197</v>
      </c>
      <c r="AA68" s="38">
        <f t="shared" si="21"/>
        <v>6.0341980135357519E-4</v>
      </c>
      <c r="AB68" s="36"/>
      <c r="AD68" s="37">
        <f t="shared" si="36"/>
        <v>724.0315479729544</v>
      </c>
      <c r="AE68" s="40">
        <f t="shared" si="37"/>
        <v>0.21983263475822931</v>
      </c>
      <c r="AF68" s="25">
        <f t="shared" si="38"/>
        <v>5.2957335828829386</v>
      </c>
      <c r="AG68">
        <f t="shared" si="22"/>
        <v>0.21983263475822931</v>
      </c>
      <c r="AH68">
        <f t="shared" si="23"/>
        <v>0.21983263475822931</v>
      </c>
      <c r="AI68">
        <f t="shared" si="24"/>
        <v>0.21983263475822931</v>
      </c>
      <c r="AJ68">
        <f t="shared" si="25"/>
        <v>0.21983263475822931</v>
      </c>
      <c r="AK68">
        <f t="shared" si="26"/>
        <v>0.21983263475822931</v>
      </c>
      <c r="AL68">
        <f t="shared" si="27"/>
        <v>0.21983263475822931</v>
      </c>
    </row>
    <row r="69" spans="1:38" x14ac:dyDescent="0.15">
      <c r="A69" s="41">
        <f t="shared" si="39"/>
        <v>1.4293333333333347</v>
      </c>
      <c r="B69" s="42">
        <v>19.2</v>
      </c>
      <c r="C69" s="43">
        <f t="shared" si="29"/>
        <v>5.333333333333333</v>
      </c>
      <c r="D69" s="34">
        <f t="shared" si="40"/>
        <v>5.333333333333333</v>
      </c>
      <c r="E69" s="44">
        <f t="shared" si="30"/>
        <v>1.4463477144811527</v>
      </c>
      <c r="F69" s="34">
        <f t="shared" si="31"/>
        <v>4.5340265106974478</v>
      </c>
      <c r="G69" s="25">
        <f t="shared" si="32"/>
        <v>5.3402466245958182</v>
      </c>
      <c r="H69" s="45">
        <f t="shared" si="33"/>
        <v>4.7793596079954047E-5</v>
      </c>
      <c r="I69" s="51">
        <f t="shared" ref="I69:I132" si="43">E69</f>
        <v>1.4463477144811527</v>
      </c>
      <c r="S69" s="32">
        <f t="shared" si="41"/>
        <v>0.65104166666668228</v>
      </c>
      <c r="T69" s="33">
        <f t="shared" si="34"/>
        <v>2.0702228925791495</v>
      </c>
      <c r="U69" s="34">
        <f>IF(C69="","",'Relation FV terrain 0'!$N$2*T69+$P$1*(G69-$N$5)^2)</f>
        <v>156.93954034586292</v>
      </c>
      <c r="V69" s="35">
        <f>IF(C69="","",U69/'Relation FV terrain 0'!$N$2)</f>
        <v>2.179715838136985</v>
      </c>
      <c r="W69" s="36">
        <f t="shared" si="42"/>
        <v>11.64022014718908</v>
      </c>
      <c r="Z69" s="37">
        <f t="shared" si="35"/>
        <v>11.665910917599673</v>
      </c>
      <c r="AA69" s="38">
        <f t="shared" ref="AA69:AA132" si="44">IF(C69="","",(W69-Z69)^2)</f>
        <v>6.6001568428980539E-4</v>
      </c>
      <c r="AB69" s="36"/>
      <c r="AD69" s="37">
        <f t="shared" si="36"/>
        <v>723.54541096186267</v>
      </c>
      <c r="AE69" s="40">
        <f t="shared" si="37"/>
        <v>0.2169035114703188</v>
      </c>
      <c r="AF69" s="25">
        <f t="shared" si="38"/>
        <v>5.3402466245958182</v>
      </c>
      <c r="AG69">
        <f t="shared" si="22"/>
        <v>0.2169035114703188</v>
      </c>
      <c r="AH69">
        <f t="shared" si="23"/>
        <v>0.2169035114703188</v>
      </c>
      <c r="AI69">
        <f t="shared" si="24"/>
        <v>0.2169035114703188</v>
      </c>
      <c r="AJ69">
        <f t="shared" si="25"/>
        <v>0.2169035114703188</v>
      </c>
      <c r="AK69">
        <f t="shared" si="26"/>
        <v>0.2169035114703188</v>
      </c>
      <c r="AL69">
        <f t="shared" si="27"/>
        <v>0.2169035114703188</v>
      </c>
    </row>
    <row r="70" spans="1:38" x14ac:dyDescent="0.15">
      <c r="A70" s="41">
        <f t="shared" si="39"/>
        <v>1.4506666666666681</v>
      </c>
      <c r="B70" s="42">
        <v>19.22</v>
      </c>
      <c r="C70" s="43">
        <f t="shared" si="29"/>
        <v>5.3388888888888886</v>
      </c>
      <c r="D70" s="34">
        <f t="shared" si="40"/>
        <v>5.3388888888888886</v>
      </c>
      <c r="E70" s="44">
        <f t="shared" si="30"/>
        <v>1.4676810478144862</v>
      </c>
      <c r="F70" s="34">
        <f t="shared" si="31"/>
        <v>4.6484204086071657</v>
      </c>
      <c r="G70" s="25">
        <f t="shared" si="32"/>
        <v>5.3840667170095182</v>
      </c>
      <c r="H70" s="45">
        <f t="shared" si="33"/>
        <v>2.0410361536971552E-3</v>
      </c>
      <c r="I70" s="51">
        <f t="shared" si="43"/>
        <v>1.4676810478144862</v>
      </c>
      <c r="S70" s="32">
        <f t="shared" si="41"/>
        <v>0.26041666666666463</v>
      </c>
      <c r="T70" s="33">
        <f t="shared" si="34"/>
        <v>2.0379950454727354</v>
      </c>
      <c r="U70" s="34">
        <f>IF(C70="","",'Relation FV terrain 0'!$N$2*T70+$P$1*(G70-$N$5)^2)</f>
        <v>154.74904421999821</v>
      </c>
      <c r="V70" s="35">
        <f>IF(C70="","",U70/'Relation FV terrain 0'!$N$2)</f>
        <v>2.1492922808333086</v>
      </c>
      <c r="W70" s="36">
        <f t="shared" si="42"/>
        <v>11.571933034360091</v>
      </c>
      <c r="Z70" s="37">
        <f t="shared" si="35"/>
        <v>11.598685166600246</v>
      </c>
      <c r="AA70" s="38">
        <f t="shared" si="44"/>
        <v>7.156765793947371E-4</v>
      </c>
      <c r="AB70" s="36"/>
      <c r="AD70" s="37">
        <f t="shared" si="36"/>
        <v>723.07344653707412</v>
      </c>
      <c r="AE70" s="40">
        <f t="shared" si="37"/>
        <v>0.21401566460657434</v>
      </c>
      <c r="AF70" s="25">
        <f t="shared" si="38"/>
        <v>5.3840667170095182</v>
      </c>
      <c r="AG70">
        <f t="shared" si="22"/>
        <v>0.21401566460657434</v>
      </c>
      <c r="AH70">
        <f t="shared" si="23"/>
        <v>0.21401566460657434</v>
      </c>
      <c r="AI70">
        <f t="shared" si="24"/>
        <v>0.21401566460657434</v>
      </c>
      <c r="AJ70">
        <f t="shared" si="25"/>
        <v>0.21401566460657434</v>
      </c>
      <c r="AK70">
        <f t="shared" si="26"/>
        <v>0.21401566460657434</v>
      </c>
      <c r="AL70">
        <f t="shared" si="27"/>
        <v>0.21401566460657434</v>
      </c>
    </row>
    <row r="71" spans="1:38" x14ac:dyDescent="0.15">
      <c r="A71" s="41">
        <f t="shared" si="39"/>
        <v>1.4720000000000015</v>
      </c>
      <c r="B71" s="42">
        <v>19.25</v>
      </c>
      <c r="C71" s="43">
        <f t="shared" si="29"/>
        <v>5.3472222222222223</v>
      </c>
      <c r="D71" s="34">
        <f t="shared" si="40"/>
        <v>5.3472222222222223</v>
      </c>
      <c r="E71" s="44">
        <f t="shared" si="30"/>
        <v>1.4890143811478196</v>
      </c>
      <c r="F71" s="34">
        <f t="shared" si="31"/>
        <v>4.763741839733731</v>
      </c>
      <c r="G71" s="25">
        <f t="shared" si="32"/>
        <v>5.4272046474958415</v>
      </c>
      <c r="H71" s="45">
        <f t="shared" si="33"/>
        <v>6.39718835265008E-3</v>
      </c>
      <c r="I71" s="51">
        <f t="shared" si="43"/>
        <v>1.4890143811478196</v>
      </c>
      <c r="S71" s="32">
        <f t="shared" si="41"/>
        <v>0.39062500000001771</v>
      </c>
      <c r="T71" s="33">
        <f t="shared" si="34"/>
        <v>2.0062688999622402</v>
      </c>
      <c r="U71" s="34">
        <f>IF(C71="","",'Relation FV terrain 0'!$N$2*T71+$P$1*(G71-$N$5)^2)</f>
        <v>152.59368524167752</v>
      </c>
      <c r="V71" s="35">
        <f>IF(C71="","",U71/'Relation FV terrain 0'!$N$2)</f>
        <v>2.1193567394677433</v>
      </c>
      <c r="W71" s="36">
        <f t="shared" si="42"/>
        <v>11.502182746140969</v>
      </c>
      <c r="Z71" s="37">
        <f t="shared" si="35"/>
        <v>11.529932011968929</v>
      </c>
      <c r="AA71" s="38">
        <f t="shared" si="44"/>
        <v>7.7002175399081951E-4</v>
      </c>
      <c r="AB71" s="36"/>
      <c r="AD71" s="37">
        <f t="shared" si="36"/>
        <v>722.61523314668386</v>
      </c>
      <c r="AE71" s="40">
        <f t="shared" si="37"/>
        <v>0.21116865275202756</v>
      </c>
      <c r="AF71" s="25">
        <f t="shared" si="38"/>
        <v>5.4272046474958415</v>
      </c>
      <c r="AG71">
        <f t="shared" si="22"/>
        <v>0.21116865275202756</v>
      </c>
      <c r="AH71">
        <f t="shared" si="23"/>
        <v>0.21116865275202756</v>
      </c>
      <c r="AI71">
        <f t="shared" si="24"/>
        <v>0.21116865275202756</v>
      </c>
      <c r="AJ71">
        <f t="shared" si="25"/>
        <v>0.21116865275202756</v>
      </c>
      <c r="AK71">
        <f t="shared" si="26"/>
        <v>0.21116865275202756</v>
      </c>
      <c r="AL71">
        <f t="shared" si="27"/>
        <v>0.21116865275202756</v>
      </c>
    </row>
    <row r="72" spans="1:38" x14ac:dyDescent="0.15">
      <c r="A72" s="41">
        <f t="shared" si="39"/>
        <v>1.493333333333335</v>
      </c>
      <c r="B72" s="42">
        <v>19.32</v>
      </c>
      <c r="C72" s="43">
        <f t="shared" si="29"/>
        <v>5.3666666666666663</v>
      </c>
      <c r="D72" s="34">
        <f t="shared" si="40"/>
        <v>5.3666666666666663</v>
      </c>
      <c r="E72" s="44">
        <f t="shared" si="30"/>
        <v>1.510347714481153</v>
      </c>
      <c r="F72" s="34">
        <f t="shared" si="31"/>
        <v>4.8799763648596048</v>
      </c>
      <c r="G72" s="25">
        <f t="shared" si="32"/>
        <v>5.469671035495999</v>
      </c>
      <c r="H72" s="45">
        <f t="shared" si="33"/>
        <v>1.0609899997929212E-2</v>
      </c>
      <c r="I72" s="51">
        <f t="shared" si="43"/>
        <v>1.510347714481153</v>
      </c>
      <c r="S72" s="32">
        <f t="shared" si="41"/>
        <v>0.91145833333330528</v>
      </c>
      <c r="T72" s="33">
        <f t="shared" si="34"/>
        <v>1.9750366458923492</v>
      </c>
      <c r="U72" s="34">
        <f>IF(C72="","",'Relation FV terrain 0'!$N$2*T72+$P$1*(G72-$N$5)^2)</f>
        <v>150.47288438493771</v>
      </c>
      <c r="V72" s="35">
        <f>IF(C72="","",U72/'Relation FV terrain 0'!$N$2)</f>
        <v>2.0899011720130236</v>
      </c>
      <c r="W72" s="36">
        <f t="shared" si="42"/>
        <v>11.431071907608777</v>
      </c>
      <c r="Z72" s="37">
        <f t="shared" si="35"/>
        <v>11.459754745955872</v>
      </c>
      <c r="AA72" s="38">
        <f t="shared" si="44"/>
        <v>8.2270521564556799E-4</v>
      </c>
      <c r="AB72" s="36"/>
      <c r="AD72" s="37">
        <f t="shared" si="36"/>
        <v>722.1703617119183</v>
      </c>
      <c r="AE72" s="40">
        <f t="shared" si="37"/>
        <v>0.20836203251022228</v>
      </c>
      <c r="AF72" s="25">
        <f t="shared" si="38"/>
        <v>5.469671035495999</v>
      </c>
      <c r="AG72">
        <f t="shared" si="22"/>
        <v>0.20836203251022228</v>
      </c>
      <c r="AH72">
        <f t="shared" si="23"/>
        <v>0.20836203251022228</v>
      </c>
      <c r="AI72">
        <f t="shared" si="24"/>
        <v>0.20836203251022228</v>
      </c>
      <c r="AJ72">
        <f t="shared" si="25"/>
        <v>0.20836203251022228</v>
      </c>
      <c r="AK72">
        <f t="shared" si="26"/>
        <v>0.20836203251022228</v>
      </c>
      <c r="AL72">
        <f t="shared" si="27"/>
        <v>0.20836203251022228</v>
      </c>
    </row>
    <row r="73" spans="1:38" x14ac:dyDescent="0.15">
      <c r="A73" s="41">
        <f t="shared" si="39"/>
        <v>1.5146666666666684</v>
      </c>
      <c r="B73" s="42">
        <v>19.47</v>
      </c>
      <c r="C73" s="43">
        <f t="shared" si="29"/>
        <v>5.4083333333333332</v>
      </c>
      <c r="D73" s="34">
        <f t="shared" si="40"/>
        <v>5.4083333333333332</v>
      </c>
      <c r="E73" s="44">
        <f t="shared" si="30"/>
        <v>1.5316810478144864</v>
      </c>
      <c r="F73" s="34">
        <f t="shared" si="31"/>
        <v>4.997109769547345</v>
      </c>
      <c r="G73" s="25">
        <f t="shared" si="32"/>
        <v>5.5114763351348328</v>
      </c>
      <c r="H73" s="45">
        <f t="shared" si="33"/>
        <v>1.063847882062415E-2</v>
      </c>
      <c r="I73" s="51">
        <f t="shared" si="43"/>
        <v>1.5316810478144864</v>
      </c>
      <c r="S73" s="32">
        <f t="shared" si="41"/>
        <v>1.9531250000000053</v>
      </c>
      <c r="T73" s="33">
        <f t="shared" si="34"/>
        <v>1.9442905946910292</v>
      </c>
      <c r="U73" s="34">
        <f>IF(C73="","",'Relation FV terrain 0'!$N$2*T73+$P$1*(G73-$N$5)^2)</f>
        <v>148.38607262731992</v>
      </c>
      <c r="V73" s="35">
        <f>IF(C73="","",U73/'Relation FV terrain 0'!$N$2)</f>
        <v>2.0609176753794434</v>
      </c>
      <c r="W73" s="36">
        <f t="shared" si="42"/>
        <v>11.358698996514894</v>
      </c>
      <c r="Z73" s="37">
        <f t="shared" si="35"/>
        <v>11.388252596434258</v>
      </c>
      <c r="AA73" s="38">
        <f t="shared" si="44"/>
        <v>8.734152681938262E-4</v>
      </c>
      <c r="AB73" s="36"/>
      <c r="AD73" s="37">
        <f t="shared" si="36"/>
        <v>721.7384352726134</v>
      </c>
      <c r="AE73" s="40">
        <f t="shared" si="37"/>
        <v>0.20559535889379629</v>
      </c>
      <c r="AF73" s="25">
        <f t="shared" si="38"/>
        <v>5.5114763351348328</v>
      </c>
      <c r="AG73">
        <f t="shared" si="22"/>
        <v>0.20559535889379629</v>
      </c>
      <c r="AH73">
        <f t="shared" si="23"/>
        <v>0.20559535889379629</v>
      </c>
      <c r="AI73">
        <f t="shared" si="24"/>
        <v>0.20559535889379629</v>
      </c>
      <c r="AJ73">
        <f t="shared" si="25"/>
        <v>0.20559535889379629</v>
      </c>
      <c r="AK73">
        <f t="shared" si="26"/>
        <v>0.20559535889379629</v>
      </c>
      <c r="AL73">
        <f t="shared" si="27"/>
        <v>0.20559535889379629</v>
      </c>
    </row>
    <row r="74" spans="1:38" x14ac:dyDescent="0.15">
      <c r="A74" s="41">
        <f t="shared" si="39"/>
        <v>1.5360000000000018</v>
      </c>
      <c r="B74" s="42">
        <v>19.690000000000001</v>
      </c>
      <c r="C74" s="43">
        <f t="shared" si="29"/>
        <v>5.469444444444445</v>
      </c>
      <c r="D74" s="34">
        <f t="shared" si="40"/>
        <v>5.469444444444445</v>
      </c>
      <c r="E74" s="44">
        <f t="shared" si="30"/>
        <v>1.5530143811478199</v>
      </c>
      <c r="F74" s="34">
        <f t="shared" si="31"/>
        <v>5.1151280606403677</v>
      </c>
      <c r="G74" s="25">
        <f t="shared" si="32"/>
        <v>5.5526308377943518</v>
      </c>
      <c r="H74" s="45">
        <f t="shared" si="33"/>
        <v>6.9199760385654265E-3</v>
      </c>
      <c r="I74" s="51">
        <f t="shared" si="43"/>
        <v>1.5530143811478199</v>
      </c>
      <c r="S74" s="32">
        <f t="shared" si="41"/>
        <v>2.8645833333333521</v>
      </c>
      <c r="T74" s="33">
        <f t="shared" si="34"/>
        <v>1.9140231774768004</v>
      </c>
      <c r="U74" s="34">
        <f>IF(C74="","",'Relation FV terrain 0'!$N$2*T74+$P$1*(G74-$N$5)^2)</f>
        <v>146.33269076356976</v>
      </c>
      <c r="V74" s="35">
        <f>IF(C74="","",U74/'Relation FV terrain 0'!$N$2)</f>
        <v>2.0323984828273578</v>
      </c>
      <c r="W74" s="36">
        <f t="shared" si="42"/>
        <v>11.285158490433641</v>
      </c>
      <c r="Z74" s="37">
        <f t="shared" si="35"/>
        <v>11.315520866055492</v>
      </c>
      <c r="AA74" s="38">
        <f t="shared" si="44"/>
        <v>9.2187385340232887E-4</v>
      </c>
      <c r="AB74" s="36"/>
      <c r="AD74" s="37">
        <f t="shared" si="36"/>
        <v>721.31906864168411</v>
      </c>
      <c r="AE74" s="40">
        <f t="shared" si="37"/>
        <v>0.20286818569641982</v>
      </c>
      <c r="AF74" s="25">
        <f t="shared" si="38"/>
        <v>5.5526308377943518</v>
      </c>
      <c r="AG74" t="str">
        <f t="shared" si="22"/>
        <v/>
      </c>
      <c r="AH74">
        <f t="shared" si="23"/>
        <v>0.20286818569641982</v>
      </c>
      <c r="AI74">
        <f t="shared" si="24"/>
        <v>0.20286818569641982</v>
      </c>
      <c r="AJ74">
        <f t="shared" si="25"/>
        <v>0.20286818569641982</v>
      </c>
      <c r="AK74">
        <f t="shared" si="26"/>
        <v>0.20286818569641982</v>
      </c>
      <c r="AL74">
        <f t="shared" si="27"/>
        <v>0.20286818569641982</v>
      </c>
    </row>
    <row r="75" spans="1:38" x14ac:dyDescent="0.15">
      <c r="A75" s="41">
        <f t="shared" si="39"/>
        <v>1.5573333333333352</v>
      </c>
      <c r="B75" s="42">
        <v>19.95</v>
      </c>
      <c r="C75" s="43">
        <f t="shared" si="29"/>
        <v>5.5416666666666661</v>
      </c>
      <c r="D75" s="34">
        <f t="shared" si="40"/>
        <v>5.5416666666666661</v>
      </c>
      <c r="E75" s="44">
        <f t="shared" si="30"/>
        <v>1.5743477144811533</v>
      </c>
      <c r="F75" s="34">
        <f t="shared" si="31"/>
        <v>5.2340174628182172</v>
      </c>
      <c r="G75" s="25">
        <f t="shared" si="32"/>
        <v>5.5931446746472062</v>
      </c>
      <c r="H75" s="45">
        <f t="shared" si="33"/>
        <v>2.6499853056445545E-3</v>
      </c>
      <c r="I75" s="51">
        <f t="shared" si="43"/>
        <v>1.5743477144811533</v>
      </c>
      <c r="S75" s="32">
        <f t="shared" si="41"/>
        <v>3.3854166666665981</v>
      </c>
      <c r="T75" s="33">
        <f t="shared" si="34"/>
        <v>1.884226943195473</v>
      </c>
      <c r="U75" s="34">
        <f>IF(C75="","",'Relation FV terrain 0'!$N$2*T75+$P$1*(G75-$N$5)^2)</f>
        <v>144.3121892231826</v>
      </c>
      <c r="V75" s="35">
        <f>IF(C75="","",U75/'Relation FV terrain 0'!$N$2)</f>
        <v>2.0043359614330916</v>
      </c>
      <c r="W75" s="36">
        <f t="shared" si="42"/>
        <v>11.210541008893385</v>
      </c>
      <c r="Z75" s="37">
        <f t="shared" si="35"/>
        <v>11.241651066893825</v>
      </c>
      <c r="AA75" s="38">
        <f t="shared" si="44"/>
        <v>9.6783570879073943E-4</v>
      </c>
      <c r="AB75" s="36"/>
      <c r="AD75" s="37">
        <f t="shared" si="36"/>
        <v>720.91188806842945</v>
      </c>
      <c r="AE75" s="40">
        <f t="shared" si="37"/>
        <v>0.20018006584666612</v>
      </c>
      <c r="AF75" s="25">
        <f t="shared" si="38"/>
        <v>5.5931446746472062</v>
      </c>
      <c r="AG75" t="str">
        <f t="shared" si="22"/>
        <v/>
      </c>
      <c r="AH75">
        <f t="shared" si="23"/>
        <v>0.20018006584666612</v>
      </c>
      <c r="AI75">
        <f t="shared" si="24"/>
        <v>0.20018006584666612</v>
      </c>
      <c r="AJ75">
        <f t="shared" si="25"/>
        <v>0.20018006584666612</v>
      </c>
      <c r="AK75">
        <f t="shared" si="26"/>
        <v>0.20018006584666612</v>
      </c>
      <c r="AL75">
        <f t="shared" si="27"/>
        <v>0.20018006584666612</v>
      </c>
    </row>
    <row r="76" spans="1:38" x14ac:dyDescent="0.15">
      <c r="A76" s="41">
        <f t="shared" si="39"/>
        <v>1.5786666666666687</v>
      </c>
      <c r="B76" s="42">
        <v>20.2</v>
      </c>
      <c r="C76" s="43">
        <f t="shared" si="29"/>
        <v>5.6111111111111107</v>
      </c>
      <c r="D76" s="34">
        <f t="shared" si="40"/>
        <v>5.6111111111111107</v>
      </c>
      <c r="E76" s="44">
        <f t="shared" si="30"/>
        <v>1.5956810478144867</v>
      </c>
      <c r="F76" s="34">
        <f t="shared" si="31"/>
        <v>5.3537644152054167</v>
      </c>
      <c r="G76" s="25">
        <f t="shared" si="32"/>
        <v>5.6330278191507137</v>
      </c>
      <c r="H76" s="45">
        <f t="shared" si="33"/>
        <v>4.8034209129319851E-4</v>
      </c>
      <c r="I76" s="51">
        <f t="shared" si="43"/>
        <v>1.5956810478144867</v>
      </c>
      <c r="S76" s="32">
        <f t="shared" si="41"/>
        <v>3.2552083333333286</v>
      </c>
      <c r="T76" s="33">
        <f t="shared" si="34"/>
        <v>1.8548945567858937</v>
      </c>
      <c r="U76" s="34">
        <f>IF(C76="","",'Relation FV terrain 0'!$N$2*T76+$P$1*(G76-$N$5)^2)</f>
        <v>142.32402789170476</v>
      </c>
      <c r="V76" s="35">
        <f>IF(C76="","",U76/'Relation FV terrain 0'!$N$2)</f>
        <v>1.9767226096070105</v>
      </c>
      <c r="W76" s="36">
        <f t="shared" si="42"/>
        <v>11.134933450660487</v>
      </c>
      <c r="Z76" s="37">
        <f t="shared" si="35"/>
        <v>11.166731050723206</v>
      </c>
      <c r="AA76" s="38">
        <f t="shared" si="44"/>
        <v>1.0110873697486084E-3</v>
      </c>
      <c r="AB76" s="36"/>
      <c r="AD76" s="37">
        <f t="shared" si="36"/>
        <v>720.51653091051196</v>
      </c>
      <c r="AE76" s="40">
        <f t="shared" si="37"/>
        <v>0.19753055174438652</v>
      </c>
      <c r="AF76" s="25">
        <f t="shared" si="38"/>
        <v>5.6330278191507137</v>
      </c>
      <c r="AG76" t="str">
        <f t="shared" si="22"/>
        <v/>
      </c>
      <c r="AH76">
        <f t="shared" si="23"/>
        <v>0.19753055174438652</v>
      </c>
      <c r="AI76">
        <f t="shared" si="24"/>
        <v>0.19753055174438652</v>
      </c>
      <c r="AJ76">
        <f t="shared" si="25"/>
        <v>0.19753055174438652</v>
      </c>
      <c r="AK76">
        <f t="shared" si="26"/>
        <v>0.19753055174438652</v>
      </c>
      <c r="AL76">
        <f t="shared" si="27"/>
        <v>0.19753055174438652</v>
      </c>
    </row>
    <row r="77" spans="1:38" x14ac:dyDescent="0.15">
      <c r="A77" s="41">
        <f t="shared" si="39"/>
        <v>1.6000000000000021</v>
      </c>
      <c r="B77" s="42">
        <v>20.37</v>
      </c>
      <c r="C77" s="43">
        <f t="shared" si="29"/>
        <v>5.6583333333333332</v>
      </c>
      <c r="D77" s="34">
        <f t="shared" si="40"/>
        <v>5.6583333333333332</v>
      </c>
      <c r="E77" s="44">
        <f t="shared" si="30"/>
        <v>1.6170143811478201</v>
      </c>
      <c r="F77" s="34">
        <f t="shared" si="31"/>
        <v>5.4743555680331273</v>
      </c>
      <c r="G77" s="25">
        <f t="shared" si="32"/>
        <v>5.672290089502078</v>
      </c>
      <c r="H77" s="45">
        <f t="shared" si="33"/>
        <v>1.9479104275379631E-4</v>
      </c>
      <c r="I77" s="51">
        <f t="shared" si="43"/>
        <v>1.6170143811478201</v>
      </c>
      <c r="S77" s="32">
        <f t="shared" si="41"/>
        <v>2.2135416666666701</v>
      </c>
      <c r="T77" s="33">
        <f t="shared" si="34"/>
        <v>1.826018797374239</v>
      </c>
      <c r="U77" s="34">
        <f>IF(C77="","",'Relation FV terrain 0'!$N$2*T77+$P$1*(G77-$N$5)^2)</f>
        <v>140.36767593570275</v>
      </c>
      <c r="V77" s="35">
        <f>IF(C77="","",U77/'Relation FV terrain 0'!$N$2)</f>
        <v>1.9495510546625381</v>
      </c>
      <c r="W77" s="36">
        <f t="shared" si="42"/>
        <v>11.058419126340638</v>
      </c>
      <c r="Z77" s="37">
        <f t="shared" si="35"/>
        <v>11.090845135064376</v>
      </c>
      <c r="AA77" s="38">
        <f t="shared" si="44"/>
        <v>1.0514460417518909E-3</v>
      </c>
      <c r="AB77" s="36"/>
      <c r="AD77" s="37">
        <f t="shared" si="36"/>
        <v>720.13264531445213</v>
      </c>
      <c r="AE77" s="40">
        <f t="shared" si="37"/>
        <v>0.19491919558015591</v>
      </c>
      <c r="AF77" s="25">
        <f t="shared" si="38"/>
        <v>5.672290089502078</v>
      </c>
      <c r="AG77" t="str">
        <f t="shared" si="22"/>
        <v/>
      </c>
      <c r="AH77">
        <f t="shared" si="23"/>
        <v>0.19491919558015591</v>
      </c>
      <c r="AI77">
        <f t="shared" si="24"/>
        <v>0.19491919558015591</v>
      </c>
      <c r="AJ77">
        <f t="shared" si="25"/>
        <v>0.19491919558015591</v>
      </c>
      <c r="AK77">
        <f t="shared" si="26"/>
        <v>0.19491919558015591</v>
      </c>
      <c r="AL77">
        <f t="shared" si="27"/>
        <v>0.19491919558015591</v>
      </c>
    </row>
    <row r="78" spans="1:38" x14ac:dyDescent="0.15">
      <c r="A78" s="41">
        <f t="shared" si="39"/>
        <v>1.6213333333333355</v>
      </c>
      <c r="B78" s="42">
        <v>20.440000000000001</v>
      </c>
      <c r="C78" s="43">
        <f t="shared" si="29"/>
        <v>5.677777777777778</v>
      </c>
      <c r="D78" s="34">
        <f t="shared" si="40"/>
        <v>5.677777777777778</v>
      </c>
      <c r="E78" s="44">
        <f t="shared" si="30"/>
        <v>1.6383477144811536</v>
      </c>
      <c r="F78" s="34">
        <f t="shared" si="31"/>
        <v>5.5957777793528241</v>
      </c>
      <c r="G78" s="25">
        <f t="shared" si="32"/>
        <v>5.7109411510553603</v>
      </c>
      <c r="H78" s="45">
        <f t="shared" si="33"/>
        <v>1.0998093271482553E-3</v>
      </c>
      <c r="I78" s="51">
        <f t="shared" si="43"/>
        <v>1.6383477144811536</v>
      </c>
      <c r="S78" s="32">
        <f t="shared" si="41"/>
        <v>0.91145833333334692</v>
      </c>
      <c r="T78" s="33">
        <f t="shared" si="34"/>
        <v>1.797592556496427</v>
      </c>
      <c r="U78" s="34">
        <f>IF(C78="","",'Relation FV terrain 0'!$N$2*T78+$P$1*(G78-$N$5)^2)</f>
        <v>138.44261163131748</v>
      </c>
      <c r="V78" s="35">
        <f>IF(C78="","",U78/'Relation FV terrain 0'!$N$2)</f>
        <v>1.9228140504349649</v>
      </c>
      <c r="W78" s="36">
        <f t="shared" si="42"/>
        <v>10.981077886456477</v>
      </c>
      <c r="Z78" s="37">
        <f t="shared" si="35"/>
        <v>11.014074225136168</v>
      </c>
      <c r="AA78" s="38">
        <f t="shared" si="44"/>
        <v>1.088758366264886E-3</v>
      </c>
      <c r="AB78" s="36"/>
      <c r="AD78" s="37">
        <f t="shared" si="36"/>
        <v>719.75988990447354</v>
      </c>
      <c r="AE78" s="40">
        <f t="shared" si="37"/>
        <v>0.19234554963835448</v>
      </c>
      <c r="AF78" s="25">
        <f t="shared" si="38"/>
        <v>5.7109411510553603</v>
      </c>
      <c r="AG78" t="str">
        <f t="shared" si="22"/>
        <v/>
      </c>
      <c r="AH78">
        <f t="shared" si="23"/>
        <v>0.19234554963835448</v>
      </c>
      <c r="AI78">
        <f t="shared" si="24"/>
        <v>0.19234554963835448</v>
      </c>
      <c r="AJ78">
        <f t="shared" si="25"/>
        <v>0.19234554963835448</v>
      </c>
      <c r="AK78">
        <f t="shared" si="26"/>
        <v>0.19234554963835448</v>
      </c>
      <c r="AL78">
        <f t="shared" si="27"/>
        <v>0.19234554963835448</v>
      </c>
    </row>
    <row r="79" spans="1:38" x14ac:dyDescent="0.15">
      <c r="A79" s="41">
        <f t="shared" si="39"/>
        <v>1.6426666666666689</v>
      </c>
      <c r="B79" s="42">
        <v>20.43</v>
      </c>
      <c r="C79" s="43">
        <f t="shared" si="29"/>
        <v>5.6749999999999998</v>
      </c>
      <c r="D79" s="34">
        <f t="shared" si="40"/>
        <v>5.6749999999999998</v>
      </c>
      <c r="E79" s="44">
        <f t="shared" si="30"/>
        <v>1.659681047814487</v>
      </c>
      <c r="F79" s="34">
        <f t="shared" si="31"/>
        <v>5.7180181118010349</v>
      </c>
      <c r="G79" s="25">
        <f t="shared" si="32"/>
        <v>5.7489905187008485</v>
      </c>
      <c r="H79" s="45">
        <f t="shared" si="33"/>
        <v>5.4745968576206437E-3</v>
      </c>
      <c r="I79" s="51">
        <f t="shared" si="43"/>
        <v>1.659681047814487</v>
      </c>
      <c r="S79" s="32">
        <f t="shared" si="41"/>
        <v>-0.13020833333335313</v>
      </c>
      <c r="T79" s="33">
        <f t="shared" si="34"/>
        <v>1.7696088363481972</v>
      </c>
      <c r="U79" s="34">
        <f>IF(C79="","",'Relation FV terrain 0'!$N$2*T79+$P$1*(G79-$N$5)^2)</f>
        <v>136.54832219632041</v>
      </c>
      <c r="V79" s="35">
        <f>IF(C79="","",U79/'Relation FV terrain 0'!$N$2)</f>
        <v>1.8965044749488946</v>
      </c>
      <c r="W79" s="36">
        <f t="shared" si="42"/>
        <v>10.902986245154926</v>
      </c>
      <c r="Z79" s="37">
        <f t="shared" si="35"/>
        <v>10.936495931840648</v>
      </c>
      <c r="AA79" s="38">
        <f t="shared" si="44"/>
        <v>1.1228991017752591E-3</v>
      </c>
      <c r="AB79" s="36"/>
      <c r="AD79" s="37">
        <f t="shared" si="36"/>
        <v>719.39793347953832</v>
      </c>
      <c r="AE79" s="40">
        <f t="shared" si="37"/>
        <v>0.18980916658444116</v>
      </c>
      <c r="AF79" s="25">
        <f t="shared" si="38"/>
        <v>5.7489905187008485</v>
      </c>
      <c r="AG79" t="str">
        <f t="shared" si="22"/>
        <v/>
      </c>
      <c r="AH79">
        <f t="shared" si="23"/>
        <v>0.18980916658444116</v>
      </c>
      <c r="AI79">
        <f t="shared" si="24"/>
        <v>0.18980916658444116</v>
      </c>
      <c r="AJ79">
        <f t="shared" si="25"/>
        <v>0.18980916658444116</v>
      </c>
      <c r="AK79">
        <f t="shared" si="26"/>
        <v>0.18980916658444116</v>
      </c>
      <c r="AL79">
        <f t="shared" si="27"/>
        <v>0.18980916658444116</v>
      </c>
    </row>
    <row r="80" spans="1:38" x14ac:dyDescent="0.15">
      <c r="A80" s="41">
        <f t="shared" si="39"/>
        <v>1.6640000000000024</v>
      </c>
      <c r="B80" s="42">
        <v>20.37</v>
      </c>
      <c r="C80" s="43">
        <f t="shared" si="29"/>
        <v>5.6583333333333332</v>
      </c>
      <c r="D80" s="34">
        <f t="shared" si="40"/>
        <v>5.6583333333333332</v>
      </c>
      <c r="E80" s="44">
        <f t="shared" si="30"/>
        <v>1.6810143811478204</v>
      </c>
      <c r="F80" s="34">
        <f t="shared" si="31"/>
        <v>5.8410638294145247</v>
      </c>
      <c r="G80" s="25">
        <f t="shared" si="32"/>
        <v>5.7864475592073754</v>
      </c>
      <c r="H80" s="45">
        <f t="shared" si="33"/>
        <v>1.6413254871305103E-2</v>
      </c>
      <c r="I80" s="51">
        <f t="shared" si="43"/>
        <v>1.6810143811478204</v>
      </c>
      <c r="S80" s="32">
        <f t="shared" si="41"/>
        <v>-0.78124999999999378</v>
      </c>
      <c r="T80" s="33">
        <f t="shared" si="34"/>
        <v>1.7420607480624286</v>
      </c>
      <c r="U80" s="34">
        <f>IF(C80="","",'Relation FV terrain 0'!$N$2*T80+$P$1*(G80-$N$5)^2)</f>
        <v>134.68430362559073</v>
      </c>
      <c r="V80" s="35">
        <f>IF(C80="","",U80/'Relation FV terrain 0'!$N$2)</f>
        <v>1.8706153281332045</v>
      </c>
      <c r="W80" s="36">
        <f t="shared" si="42"/>
        <v>10.824217499692285</v>
      </c>
      <c r="Z80" s="37">
        <f t="shared" si="35"/>
        <v>10.858184685907725</v>
      </c>
      <c r="AA80" s="38">
        <f t="shared" si="44"/>
        <v>1.1537697393943797E-3</v>
      </c>
      <c r="AB80" s="36"/>
      <c r="AD80" s="37">
        <f t="shared" si="36"/>
        <v>719.04645471840718</v>
      </c>
      <c r="AE80" s="40">
        <f t="shared" si="37"/>
        <v>0.18730959973696801</v>
      </c>
      <c r="AF80" s="25">
        <f t="shared" si="38"/>
        <v>5.7864475592073754</v>
      </c>
      <c r="AG80" t="str">
        <f t="shared" si="22"/>
        <v/>
      </c>
      <c r="AH80">
        <f t="shared" si="23"/>
        <v>0.18730959973696801</v>
      </c>
      <c r="AI80">
        <f t="shared" si="24"/>
        <v>0.18730959973696801</v>
      </c>
      <c r="AJ80">
        <f t="shared" si="25"/>
        <v>0.18730959973696801</v>
      </c>
      <c r="AK80">
        <f t="shared" si="26"/>
        <v>0.18730959973696801</v>
      </c>
      <c r="AL80">
        <f t="shared" si="27"/>
        <v>0.18730959973696801</v>
      </c>
    </row>
    <row r="81" spans="1:38" x14ac:dyDescent="0.15">
      <c r="A81" s="41">
        <f t="shared" si="39"/>
        <v>1.6853333333333358</v>
      </c>
      <c r="B81" s="42">
        <v>20.32</v>
      </c>
      <c r="C81" s="43">
        <f t="shared" si="29"/>
        <v>5.6444444444444448</v>
      </c>
      <c r="D81" s="34">
        <f t="shared" si="40"/>
        <v>5.6444444444444448</v>
      </c>
      <c r="E81" s="44">
        <f t="shared" si="30"/>
        <v>1.7023477144811539</v>
      </c>
      <c r="F81" s="34">
        <f t="shared" si="31"/>
        <v>5.9649023944950326</v>
      </c>
      <c r="G81" s="25">
        <f t="shared" si="32"/>
        <v>5.8233214935281712</v>
      </c>
      <c r="H81" s="45">
        <f t="shared" si="33"/>
        <v>3.1996998688901851E-2</v>
      </c>
      <c r="I81" s="51">
        <f t="shared" si="43"/>
        <v>1.7023477144811539</v>
      </c>
      <c r="S81" s="32">
        <f t="shared" si="41"/>
        <v>-0.65104166666664065</v>
      </c>
      <c r="T81" s="33">
        <f t="shared" si="34"/>
        <v>1.714941510013285</v>
      </c>
      <c r="U81" s="34">
        <f>IF(C81="","",'Relation FV terrain 0'!$N$2*T81+$P$1*(G81-$N$5)^2)</f>
        <v>132.85006052993722</v>
      </c>
      <c r="V81" s="35">
        <f>IF(C81="","",U81/'Relation FV terrain 0'!$N$2)</f>
        <v>1.8451397295824614</v>
      </c>
      <c r="W81" s="36">
        <f t="shared" si="42"/>
        <v>10.744841845840305</v>
      </c>
      <c r="Z81" s="37">
        <f t="shared" si="35"/>
        <v>10.779211848320907</v>
      </c>
      <c r="AA81" s="38">
        <f t="shared" si="44"/>
        <v>1.1812970705165542E-3</v>
      </c>
      <c r="AB81" s="36"/>
      <c r="AD81" s="37">
        <f t="shared" si="36"/>
        <v>718.70514189256221</v>
      </c>
      <c r="AE81" s="40">
        <f t="shared" si="37"/>
        <v>0.18484640332487939</v>
      </c>
      <c r="AF81" s="25">
        <f t="shared" si="38"/>
        <v>5.8233214935281712</v>
      </c>
      <c r="AG81" t="str">
        <f t="shared" si="22"/>
        <v/>
      </c>
      <c r="AH81">
        <f t="shared" si="23"/>
        <v>0.18484640332487939</v>
      </c>
      <c r="AI81">
        <f t="shared" si="24"/>
        <v>0.18484640332487939</v>
      </c>
      <c r="AJ81">
        <f t="shared" si="25"/>
        <v>0.18484640332487939</v>
      </c>
      <c r="AK81">
        <f t="shared" si="26"/>
        <v>0.18484640332487939</v>
      </c>
      <c r="AL81">
        <f t="shared" si="27"/>
        <v>0.18484640332487939</v>
      </c>
    </row>
    <row r="82" spans="1:38" x14ac:dyDescent="0.15">
      <c r="A82" s="41">
        <f t="shared" si="39"/>
        <v>1.7066666666666692</v>
      </c>
      <c r="B82" s="42">
        <v>20.34</v>
      </c>
      <c r="C82" s="43">
        <f t="shared" si="29"/>
        <v>5.6499999999999995</v>
      </c>
      <c r="D82" s="34">
        <f t="shared" si="40"/>
        <v>5.6499999999999995</v>
      </c>
      <c r="E82" s="44">
        <f t="shared" si="30"/>
        <v>1.7236810478144873</v>
      </c>
      <c r="F82" s="34">
        <f t="shared" si="31"/>
        <v>6.089521464522802</v>
      </c>
      <c r="G82" s="25">
        <f t="shared" si="32"/>
        <v>5.8596213990708286</v>
      </c>
      <c r="H82" s="45">
        <f t="shared" si="33"/>
        <v>4.3941130948411795E-2</v>
      </c>
      <c r="I82" s="51">
        <f t="shared" si="43"/>
        <v>1.7236810478144873</v>
      </c>
      <c r="S82" s="32">
        <f t="shared" si="41"/>
        <v>0.260416666666623</v>
      </c>
      <c r="T82" s="33">
        <f t="shared" si="34"/>
        <v>1.6882444461467487</v>
      </c>
      <c r="U82" s="34">
        <f>IF(C82="","",'Relation FV terrain 0'!$N$2*T82+$P$1*(G82-$N$5)^2)</f>
        <v>131.0451059781864</v>
      </c>
      <c r="V82" s="35">
        <f>IF(C82="","",U82/'Relation FV terrain 0'!$N$2)</f>
        <v>1.8200709163636999</v>
      </c>
      <c r="W82" s="36">
        <f t="shared" si="42"/>
        <v>10.664926489351188</v>
      </c>
      <c r="Z82" s="37">
        <f t="shared" si="35"/>
        <v>10.699645817142079</v>
      </c>
      <c r="AA82" s="38">
        <f t="shared" si="44"/>
        <v>1.2054317222512927E-3</v>
      </c>
      <c r="AB82" s="36"/>
      <c r="AD82" s="37">
        <f t="shared" si="36"/>
        <v>718.37369258682781</v>
      </c>
      <c r="AE82" s="40">
        <f t="shared" si="37"/>
        <v>0.1824191327306259</v>
      </c>
      <c r="AF82" s="25">
        <f t="shared" si="38"/>
        <v>5.8596213990708286</v>
      </c>
      <c r="AG82" t="str">
        <f t="shared" ref="AG82:AG145" si="45">IF(AE82="","",IF($F82&lt;=5,$AE82,""))</f>
        <v/>
      </c>
      <c r="AH82">
        <f t="shared" ref="AH82:AH145" si="46">IF(AE82="","",IF($F82&lt;=10,$AE82,""))</f>
        <v>0.1824191327306259</v>
      </c>
      <c r="AI82">
        <f t="shared" ref="AI82:AI145" si="47">IF(AE82="","",IF($F82&lt;=20,$AE82,""))</f>
        <v>0.1824191327306259</v>
      </c>
      <c r="AJ82">
        <f t="shared" ref="AJ82:AJ145" si="48">IF(AE82="","",IF($F82&lt;=30,$AE82,""))</f>
        <v>0.1824191327306259</v>
      </c>
      <c r="AK82">
        <f t="shared" ref="AK82:AK145" si="49">IF(AE82="","",IF($F82&lt;=40,$AE82,""))</f>
        <v>0.1824191327306259</v>
      </c>
      <c r="AL82">
        <f t="shared" ref="AL82:AL145" si="50">IF(AE82="","",IF($F82&lt;=50,$AE82,""))</f>
        <v>0.1824191327306259</v>
      </c>
    </row>
    <row r="83" spans="1:38" x14ac:dyDescent="0.15">
      <c r="A83" s="41">
        <f t="shared" si="39"/>
        <v>1.7280000000000026</v>
      </c>
      <c r="B83" s="42">
        <v>20.46</v>
      </c>
      <c r="C83" s="43">
        <f t="shared" si="29"/>
        <v>5.6833333333333336</v>
      </c>
      <c r="D83" s="34">
        <f t="shared" si="40"/>
        <v>5.6833333333333336</v>
      </c>
      <c r="E83" s="44">
        <f t="shared" si="30"/>
        <v>1.7450143811478207</v>
      </c>
      <c r="F83" s="34">
        <f t="shared" si="31"/>
        <v>6.214908889118183</v>
      </c>
      <c r="G83" s="25">
        <f t="shared" si="32"/>
        <v>5.8953562119319205</v>
      </c>
      <c r="H83" s="45">
        <f t="shared" si="33"/>
        <v>4.4953701049231132E-2</v>
      </c>
      <c r="I83" s="51">
        <f t="shared" si="43"/>
        <v>1.7450143811478207</v>
      </c>
      <c r="S83" s="32">
        <f t="shared" si="41"/>
        <v>1.5625000000000293</v>
      </c>
      <c r="T83" s="33">
        <f t="shared" si="34"/>
        <v>1.6619629843371528</v>
      </c>
      <c r="U83" s="34">
        <f>IF(C83="","",'Relation FV terrain 0'!$N$2*T83+$P$1*(G83-$N$5)^2)</f>
        <v>129.26896134246405</v>
      </c>
      <c r="V83" s="35">
        <f>IF(C83="","",U83/'Relation FV terrain 0'!$N$2)</f>
        <v>1.7954022408675563</v>
      </c>
      <c r="W83" s="36">
        <f t="shared" si="42"/>
        <v>10.584535753615038</v>
      </c>
      <c r="Z83" s="37">
        <f t="shared" si="35"/>
        <v>10.619552130849575</v>
      </c>
      <c r="AA83" s="38">
        <f t="shared" si="44"/>
        <v>1.226146674631439E-3</v>
      </c>
      <c r="AB83" s="36"/>
      <c r="AD83" s="37">
        <f t="shared" si="36"/>
        <v>718.05181342752667</v>
      </c>
      <c r="AE83" s="40">
        <f t="shared" si="37"/>
        <v>0.18002734471961784</v>
      </c>
      <c r="AF83" s="25">
        <f t="shared" si="38"/>
        <v>5.8953562119319205</v>
      </c>
      <c r="AG83" t="str">
        <f t="shared" si="45"/>
        <v/>
      </c>
      <c r="AH83">
        <f t="shared" si="46"/>
        <v>0.18002734471961784</v>
      </c>
      <c r="AI83">
        <f t="shared" si="47"/>
        <v>0.18002734471961784</v>
      </c>
      <c r="AJ83">
        <f t="shared" si="48"/>
        <v>0.18002734471961784</v>
      </c>
      <c r="AK83">
        <f t="shared" si="49"/>
        <v>0.18002734471961784</v>
      </c>
      <c r="AL83">
        <f t="shared" si="50"/>
        <v>0.18002734471961784</v>
      </c>
    </row>
    <row r="84" spans="1:38" x14ac:dyDescent="0.15">
      <c r="A84" s="41">
        <f t="shared" si="39"/>
        <v>1.7493333333333361</v>
      </c>
      <c r="B84" s="42">
        <v>20.68</v>
      </c>
      <c r="C84" s="43">
        <f t="shared" si="29"/>
        <v>5.7444444444444445</v>
      </c>
      <c r="D84" s="34">
        <f t="shared" si="40"/>
        <v>5.7444444444444445</v>
      </c>
      <c r="E84" s="44">
        <f t="shared" si="30"/>
        <v>1.7663477144811541</v>
      </c>
      <c r="F84" s="34">
        <f t="shared" si="31"/>
        <v>6.3410527070505207</v>
      </c>
      <c r="G84" s="25">
        <f t="shared" si="32"/>
        <v>5.9305347290968378</v>
      </c>
      <c r="H84" s="45">
        <f t="shared" si="33"/>
        <v>3.4629594042008764E-2</v>
      </c>
      <c r="I84" s="51">
        <f t="shared" si="43"/>
        <v>1.7663477144811541</v>
      </c>
      <c r="S84" s="32">
        <f t="shared" si="41"/>
        <v>2.8645833333333108</v>
      </c>
      <c r="T84" s="33">
        <f t="shared" si="34"/>
        <v>1.6360906547692924</v>
      </c>
      <c r="U84" s="34">
        <f>IF(C84="","",'Relation FV terrain 0'!$N$2*T84+$P$1*(G84-$N$5)^2)</f>
        <v>127.52115614659765</v>
      </c>
      <c r="V84" s="35">
        <f>IF(C84="","",U84/'Relation FV terrain 0'!$N$2)</f>
        <v>1.771127168702745</v>
      </c>
      <c r="W84" s="36">
        <f t="shared" si="42"/>
        <v>10.503731183638584</v>
      </c>
      <c r="Z84" s="37">
        <f t="shared" si="35"/>
        <v>10.53899356830002</v>
      </c>
      <c r="AA84" s="38">
        <f t="shared" si="44"/>
        <v>1.2434357720111041E-3</v>
      </c>
      <c r="AB84" s="36"/>
      <c r="AD84" s="37">
        <f t="shared" si="36"/>
        <v>717.73921981800959</v>
      </c>
      <c r="AE84" s="40">
        <f t="shared" si="37"/>
        <v>0.17767059765653045</v>
      </c>
      <c r="AF84" s="25">
        <f t="shared" si="38"/>
        <v>5.9305347290968378</v>
      </c>
      <c r="AG84" t="str">
        <f t="shared" si="45"/>
        <v/>
      </c>
      <c r="AH84">
        <f t="shared" si="46"/>
        <v>0.17767059765653045</v>
      </c>
      <c r="AI84">
        <f t="shared" si="47"/>
        <v>0.17767059765653045</v>
      </c>
      <c r="AJ84">
        <f t="shared" si="48"/>
        <v>0.17767059765653045</v>
      </c>
      <c r="AK84">
        <f t="shared" si="49"/>
        <v>0.17767059765653045</v>
      </c>
      <c r="AL84">
        <f t="shared" si="50"/>
        <v>0.17767059765653045</v>
      </c>
    </row>
    <row r="85" spans="1:38" x14ac:dyDescent="0.15">
      <c r="A85" s="41">
        <f t="shared" si="39"/>
        <v>1.7706666666666695</v>
      </c>
      <c r="B85" s="42">
        <v>20.93</v>
      </c>
      <c r="C85" s="43">
        <f t="shared" si="29"/>
        <v>5.8138888888888891</v>
      </c>
      <c r="D85" s="34">
        <f t="shared" si="40"/>
        <v>5.8138888888888891</v>
      </c>
      <c r="E85" s="44">
        <f t="shared" si="30"/>
        <v>1.7876810478144876</v>
      </c>
      <c r="F85" s="34">
        <f t="shared" si="31"/>
        <v>6.4679411432936025</v>
      </c>
      <c r="G85" s="25">
        <f t="shared" si="32"/>
        <v>5.9651656106053803</v>
      </c>
      <c r="H85" s="45">
        <f t="shared" si="33"/>
        <v>2.288464653328872E-2</v>
      </c>
      <c r="I85" s="51">
        <f t="shared" si="43"/>
        <v>1.7876810478144876</v>
      </c>
      <c r="S85" s="32">
        <f t="shared" si="41"/>
        <v>3.2552083333333286</v>
      </c>
      <c r="T85" s="33">
        <f t="shared" si="34"/>
        <v>1.6106210883457235</v>
      </c>
      <c r="U85" s="34">
        <f>IF(C85="","",'Relation FV terrain 0'!$N$2*T85+$P$1*(G85-$N$5)^2)</f>
        <v>125.80122791756828</v>
      </c>
      <c r="V85" s="35">
        <f>IF(C85="","",U85/'Relation FV terrain 0'!$N$2)</f>
        <v>1.7472392766328928</v>
      </c>
      <c r="W85" s="36">
        <f t="shared" si="42"/>
        <v>10.422571646469553</v>
      </c>
      <c r="Z85" s="37">
        <f t="shared" si="35"/>
        <v>10.458030245421233</v>
      </c>
      <c r="AA85" s="38">
        <f t="shared" si="44"/>
        <v>1.2573122396160521E-3</v>
      </c>
      <c r="AB85" s="36"/>
      <c r="AD85" s="37">
        <f t="shared" si="36"/>
        <v>717.43563568139541</v>
      </c>
      <c r="AE85" s="40">
        <f t="shared" si="37"/>
        <v>0.17534845170896293</v>
      </c>
      <c r="AF85" s="25">
        <f t="shared" si="38"/>
        <v>5.9651656106053803</v>
      </c>
      <c r="AG85" t="str">
        <f t="shared" si="45"/>
        <v/>
      </c>
      <c r="AH85">
        <f t="shared" si="46"/>
        <v>0.17534845170896293</v>
      </c>
      <c r="AI85">
        <f t="shared" si="47"/>
        <v>0.17534845170896293</v>
      </c>
      <c r="AJ85">
        <f t="shared" si="48"/>
        <v>0.17534845170896293</v>
      </c>
      <c r="AK85">
        <f t="shared" si="49"/>
        <v>0.17534845170896293</v>
      </c>
      <c r="AL85">
        <f t="shared" si="50"/>
        <v>0.17534845170896293</v>
      </c>
    </row>
    <row r="86" spans="1:38" x14ac:dyDescent="0.15">
      <c r="A86" s="41">
        <f t="shared" si="39"/>
        <v>1.7920000000000029</v>
      </c>
      <c r="B86" s="42">
        <v>21.16</v>
      </c>
      <c r="C86" s="43">
        <f t="shared" si="29"/>
        <v>5.8777777777777773</v>
      </c>
      <c r="D86" s="34">
        <f t="shared" si="40"/>
        <v>5.8777777777777773</v>
      </c>
      <c r="E86" s="44">
        <f t="shared" si="30"/>
        <v>1.809014381147821</v>
      </c>
      <c r="F86" s="34">
        <f t="shared" si="31"/>
        <v>6.5955626061269701</v>
      </c>
      <c r="G86" s="25">
        <f t="shared" si="32"/>
        <v>5.9992573816836297</v>
      </c>
      <c r="H86" s="45">
        <f t="shared" si="33"/>
        <v>1.4757294165122772E-2</v>
      </c>
      <c r="I86" s="51">
        <f t="shared" si="43"/>
        <v>1.809014381147821</v>
      </c>
      <c r="S86" s="32">
        <f t="shared" si="41"/>
        <v>2.9947916666666221</v>
      </c>
      <c r="T86" s="33">
        <f t="shared" si="34"/>
        <v>1.5855480151188575</v>
      </c>
      <c r="U86" s="34">
        <f>IF(C86="","",'Relation FV terrain 0'!$N$2*T86+$P$1*(G86-$N$5)^2)</f>
        <v>124.10872203994423</v>
      </c>
      <c r="V86" s="35">
        <f>IF(C86="","",U86/'Relation FV terrain 0'!$N$2)</f>
        <v>1.723732250554781</v>
      </c>
      <c r="W86" s="36">
        <f t="shared" si="42"/>
        <v>10.341113428186906</v>
      </c>
      <c r="Z86" s="37">
        <f t="shared" si="35"/>
        <v>10.376719708739936</v>
      </c>
      <c r="AA86" s="38">
        <f t="shared" si="44"/>
        <v>1.2678072148210311E-3</v>
      </c>
      <c r="AB86" s="36"/>
      <c r="AD86" s="37">
        <f t="shared" si="36"/>
        <v>717.14079321036263</v>
      </c>
      <c r="AE86" s="40">
        <f t="shared" si="37"/>
        <v>0.17306046903894193</v>
      </c>
      <c r="AF86" s="25">
        <f t="shared" si="38"/>
        <v>5.9992573816836297</v>
      </c>
      <c r="AG86" t="str">
        <f t="shared" si="45"/>
        <v/>
      </c>
      <c r="AH86">
        <f t="shared" si="46"/>
        <v>0.17306046903894193</v>
      </c>
      <c r="AI86">
        <f t="shared" si="47"/>
        <v>0.17306046903894193</v>
      </c>
      <c r="AJ86">
        <f t="shared" si="48"/>
        <v>0.17306046903894193</v>
      </c>
      <c r="AK86">
        <f t="shared" si="49"/>
        <v>0.17306046903894193</v>
      </c>
      <c r="AL86">
        <f t="shared" si="50"/>
        <v>0.17306046903894193</v>
      </c>
    </row>
    <row r="87" spans="1:38" x14ac:dyDescent="0.15">
      <c r="A87" s="41">
        <f t="shared" si="39"/>
        <v>1.8133333333333364</v>
      </c>
      <c r="B87" s="42">
        <v>21.31</v>
      </c>
      <c r="C87" s="43">
        <f t="shared" si="29"/>
        <v>5.9194444444444443</v>
      </c>
      <c r="D87" s="34">
        <f t="shared" si="40"/>
        <v>5.9194444444444443</v>
      </c>
      <c r="E87" s="44">
        <f t="shared" si="30"/>
        <v>1.8303477144811544</v>
      </c>
      <c r="F87" s="34">
        <f t="shared" si="31"/>
        <v>6.7239056842823128</v>
      </c>
      <c r="G87" s="25">
        <f t="shared" si="32"/>
        <v>6.0328184348426488</v>
      </c>
      <c r="H87" s="45">
        <f t="shared" si="33"/>
        <v>1.2853661698812167E-2</v>
      </c>
      <c r="I87" s="51">
        <f t="shared" si="43"/>
        <v>1.8303477144811544</v>
      </c>
      <c r="S87" s="32">
        <f t="shared" si="41"/>
        <v>1.9531250000000053</v>
      </c>
      <c r="T87" s="33">
        <f t="shared" si="34"/>
        <v>1.56086526274746</v>
      </c>
      <c r="U87" s="34">
        <f>IF(C87="","",'Relation FV terrain 0'!$N$2*T87+$P$1*(G87-$N$5)^2)</f>
        <v>122.44319161322846</v>
      </c>
      <c r="V87" s="35">
        <f>IF(C87="","",U87/'Relation FV terrain 0'!$N$2)</f>
        <v>1.7005998835170619</v>
      </c>
      <c r="W87" s="36">
        <f t="shared" si="42"/>
        <v>10.259410327572992</v>
      </c>
      <c r="Z87" s="37">
        <f t="shared" si="35"/>
        <v>10.29511702584484</v>
      </c>
      <c r="AA87" s="38">
        <f t="shared" si="44"/>
        <v>1.2749683014768344E-3</v>
      </c>
      <c r="AB87" s="36"/>
      <c r="AD87" s="37">
        <f t="shared" si="36"/>
        <v>716.85443262383046</v>
      </c>
      <c r="AE87" s="40">
        <f t="shared" si="37"/>
        <v>0.17080621398274951</v>
      </c>
      <c r="AF87" s="25">
        <f t="shared" si="38"/>
        <v>6.0328184348426488</v>
      </c>
      <c r="AG87" t="str">
        <f t="shared" si="45"/>
        <v/>
      </c>
      <c r="AH87">
        <f t="shared" si="46"/>
        <v>0.17080621398274951</v>
      </c>
      <c r="AI87">
        <f t="shared" si="47"/>
        <v>0.17080621398274951</v>
      </c>
      <c r="AJ87">
        <f t="shared" si="48"/>
        <v>0.17080621398274951</v>
      </c>
      <c r="AK87">
        <f t="shared" si="49"/>
        <v>0.17080621398274951</v>
      </c>
      <c r="AL87">
        <f t="shared" si="50"/>
        <v>0.17080621398274951</v>
      </c>
    </row>
    <row r="88" spans="1:38" x14ac:dyDescent="0.15">
      <c r="A88" s="41">
        <f t="shared" si="39"/>
        <v>1.8346666666666698</v>
      </c>
      <c r="B88" s="42">
        <v>21.39</v>
      </c>
      <c r="C88" s="43">
        <f t="shared" si="29"/>
        <v>5.9416666666666664</v>
      </c>
      <c r="D88" s="34">
        <f t="shared" si="40"/>
        <v>5.9416666666666664</v>
      </c>
      <c r="E88" s="44">
        <f t="shared" si="30"/>
        <v>1.8516810478144878</v>
      </c>
      <c r="F88" s="34">
        <f t="shared" si="31"/>
        <v>6.8529591441343367</v>
      </c>
      <c r="G88" s="25">
        <f t="shared" si="32"/>
        <v>6.0658570319444873</v>
      </c>
      <c r="H88" s="45">
        <f t="shared" si="33"/>
        <v>1.5423246827838584E-2</v>
      </c>
      <c r="I88" s="51">
        <f t="shared" si="43"/>
        <v>1.8516810478144878</v>
      </c>
      <c r="S88" s="32">
        <f t="shared" si="41"/>
        <v>1.0416666666666585</v>
      </c>
      <c r="T88" s="33">
        <f t="shared" si="34"/>
        <v>1.536566754977184</v>
      </c>
      <c r="U88" s="34">
        <f>IF(C88="","",'Relation FV terrain 0'!$N$2*T88+$P$1*(G88-$N$5)^2)</f>
        <v>120.80419731205521</v>
      </c>
      <c r="V88" s="35">
        <f>IF(C88="","",U88/'Relation FV terrain 0'!$N$2)</f>
        <v>1.6778360737785445</v>
      </c>
      <c r="W88" s="36">
        <f t="shared" si="42"/>
        <v>10.177513746579713</v>
      </c>
      <c r="Z88" s="37">
        <f t="shared" si="35"/>
        <v>10.213274872882481</v>
      </c>
      <c r="AA88" s="38">
        <f t="shared" si="44"/>
        <v>1.2788581544425379E-3</v>
      </c>
      <c r="AB88" s="36"/>
      <c r="AD88" s="37">
        <f t="shared" si="36"/>
        <v>716.57630193037369</v>
      </c>
      <c r="AE88" s="40">
        <f t="shared" si="37"/>
        <v>0.16858525321954224</v>
      </c>
      <c r="AF88" s="25">
        <f t="shared" si="38"/>
        <v>6.0658570319444873</v>
      </c>
      <c r="AG88" t="str">
        <f t="shared" si="45"/>
        <v/>
      </c>
      <c r="AH88">
        <f t="shared" si="46"/>
        <v>0.16858525321954224</v>
      </c>
      <c r="AI88">
        <f t="shared" si="47"/>
        <v>0.16858525321954224</v>
      </c>
      <c r="AJ88">
        <f t="shared" si="48"/>
        <v>0.16858525321954224</v>
      </c>
      <c r="AK88">
        <f t="shared" si="49"/>
        <v>0.16858525321954224</v>
      </c>
      <c r="AL88">
        <f t="shared" si="50"/>
        <v>0.16858525321954224</v>
      </c>
    </row>
    <row r="89" spans="1:38" x14ac:dyDescent="0.15">
      <c r="A89" s="41">
        <f t="shared" si="39"/>
        <v>1.8560000000000032</v>
      </c>
      <c r="B89" s="42">
        <v>21.42</v>
      </c>
      <c r="C89" s="43">
        <f t="shared" si="29"/>
        <v>5.95</v>
      </c>
      <c r="D89" s="34">
        <f t="shared" si="40"/>
        <v>5.95</v>
      </c>
      <c r="E89" s="44">
        <f t="shared" si="30"/>
        <v>1.8730143811478213</v>
      </c>
      <c r="F89" s="34">
        <f t="shared" si="31"/>
        <v>6.9827119269353073</v>
      </c>
      <c r="G89" s="25">
        <f t="shared" si="32"/>
        <v>6.0983813062360497</v>
      </c>
      <c r="H89" s="45">
        <f t="shared" si="33"/>
        <v>2.2017012040316305E-2</v>
      </c>
      <c r="I89" s="51">
        <f t="shared" si="43"/>
        <v>1.8730143811478213</v>
      </c>
      <c r="S89" s="32">
        <f t="shared" si="41"/>
        <v>0.39062500000001771</v>
      </c>
      <c r="T89" s="33">
        <f t="shared" si="34"/>
        <v>1.5126465101447499</v>
      </c>
      <c r="U89" s="34">
        <f>IF(C89="","",'Relation FV terrain 0'!$N$2*T89+$P$1*(G89-$N$5)^2)</f>
        <v>119.19130724917108</v>
      </c>
      <c r="V89" s="35">
        <f>IF(C89="","",U89/'Relation FV terrain 0'!$N$2)</f>
        <v>1.6554348229051539</v>
      </c>
      <c r="W89" s="36">
        <f t="shared" si="42"/>
        <v>10.095472777696976</v>
      </c>
      <c r="Z89" s="37">
        <f t="shared" si="35"/>
        <v>10.131243619180152</v>
      </c>
      <c r="AA89" s="38">
        <f t="shared" si="44"/>
        <v>1.2795531004144967E-3</v>
      </c>
      <c r="AB89" s="36"/>
      <c r="AD89" s="37">
        <f t="shared" si="36"/>
        <v>716.30615669821407</v>
      </c>
      <c r="AE89" s="40">
        <f t="shared" si="37"/>
        <v>0.16639715592921728</v>
      </c>
      <c r="AF89" s="25">
        <f t="shared" si="38"/>
        <v>6.0983813062360497</v>
      </c>
      <c r="AG89" t="str">
        <f t="shared" si="45"/>
        <v/>
      </c>
      <c r="AH89">
        <f t="shared" si="46"/>
        <v>0.16639715592921728</v>
      </c>
      <c r="AI89">
        <f t="shared" si="47"/>
        <v>0.16639715592921728</v>
      </c>
      <c r="AJ89">
        <f t="shared" si="48"/>
        <v>0.16639715592921728</v>
      </c>
      <c r="AK89">
        <f t="shared" si="49"/>
        <v>0.16639715592921728</v>
      </c>
      <c r="AL89">
        <f t="shared" si="50"/>
        <v>0.16639715592921728</v>
      </c>
    </row>
    <row r="90" spans="1:38" x14ac:dyDescent="0.15">
      <c r="A90" s="41">
        <f t="shared" si="39"/>
        <v>1.8773333333333366</v>
      </c>
      <c r="B90" s="42">
        <v>21.43</v>
      </c>
      <c r="C90" s="43">
        <f t="shared" si="29"/>
        <v>5.9527777777777775</v>
      </c>
      <c r="D90" s="34">
        <f t="shared" si="40"/>
        <v>5.9527777777777775</v>
      </c>
      <c r="E90" s="44">
        <f t="shared" si="30"/>
        <v>1.8943477144811547</v>
      </c>
      <c r="F90" s="34">
        <f t="shared" si="31"/>
        <v>7.1131531460926976</v>
      </c>
      <c r="G90" s="25">
        <f t="shared" si="32"/>
        <v>6.1303992643512863</v>
      </c>
      <c r="H90" s="45">
        <f t="shared" si="33"/>
        <v>3.1549392492583185E-2</v>
      </c>
      <c r="I90" s="51">
        <f t="shared" si="43"/>
        <v>1.8943477144811547</v>
      </c>
      <c r="S90" s="32">
        <f t="shared" si="41"/>
        <v>0.1302083333333115</v>
      </c>
      <c r="T90" s="33">
        <f t="shared" si="34"/>
        <v>1.4890986397054164</v>
      </c>
      <c r="U90" s="34">
        <f>IF(C90="","",'Relation FV terrain 0'!$N$2*T90+$P$1*(G90-$N$5)^2)</f>
        <v>117.60409684113955</v>
      </c>
      <c r="V90" s="35">
        <f>IF(C90="","",U90/'Relation FV terrain 0'!$N$2)</f>
        <v>1.6333902339047159</v>
      </c>
      <c r="W90" s="36">
        <f t="shared" si="42"/>
        <v>10.013334288328046</v>
      </c>
      <c r="Z90" s="37">
        <f t="shared" si="35"/>
        <v>10.049071409087434</v>
      </c>
      <c r="AA90" s="38">
        <f t="shared" si="44"/>
        <v>1.2771418001710456E-3</v>
      </c>
      <c r="AB90" s="36"/>
      <c r="AD90" s="37">
        <f t="shared" si="36"/>
        <v>716.0437598316322</v>
      </c>
      <c r="AE90" s="40">
        <f t="shared" si="37"/>
        <v>0.16424149393996887</v>
      </c>
      <c r="AF90" s="25">
        <f t="shared" si="38"/>
        <v>6.1303992643512863</v>
      </c>
      <c r="AG90" t="str">
        <f t="shared" si="45"/>
        <v/>
      </c>
      <c r="AH90">
        <f t="shared" si="46"/>
        <v>0.16424149393996887</v>
      </c>
      <c r="AI90">
        <f t="shared" si="47"/>
        <v>0.16424149393996887</v>
      </c>
      <c r="AJ90">
        <f t="shared" si="48"/>
        <v>0.16424149393996887</v>
      </c>
      <c r="AK90">
        <f t="shared" si="49"/>
        <v>0.16424149393996887</v>
      </c>
      <c r="AL90">
        <f t="shared" si="50"/>
        <v>0.16424149393996887</v>
      </c>
    </row>
    <row r="91" spans="1:38" x14ac:dyDescent="0.15">
      <c r="A91" s="41">
        <f t="shared" si="39"/>
        <v>1.8986666666666701</v>
      </c>
      <c r="B91" s="42">
        <v>21.46</v>
      </c>
      <c r="C91" s="43">
        <f t="shared" si="29"/>
        <v>5.9611111111111112</v>
      </c>
      <c r="D91" s="34">
        <f t="shared" si="40"/>
        <v>5.9611111111111112</v>
      </c>
      <c r="E91" s="44">
        <f t="shared" si="30"/>
        <v>1.9156810478144881</v>
      </c>
      <c r="F91" s="34">
        <f t="shared" si="31"/>
        <v>7.2442720844891806</v>
      </c>
      <c r="G91" s="25">
        <f t="shared" si="32"/>
        <v>6.1619187882822137</v>
      </c>
      <c r="H91" s="45">
        <f t="shared" si="33"/>
        <v>4.0323723210853715E-2</v>
      </c>
      <c r="I91" s="51">
        <f t="shared" si="43"/>
        <v>1.9156810478144881</v>
      </c>
      <c r="S91" s="32">
        <f t="shared" si="41"/>
        <v>0.39062500000001771</v>
      </c>
      <c r="T91" s="33">
        <f t="shared" si="34"/>
        <v>1.4659173467833742</v>
      </c>
      <c r="U91" s="34">
        <f>IF(C91="","",'Relation FV terrain 0'!$N$2*T91+$P$1*(G91-$N$5)^2)</f>
        <v>116.04214867670753</v>
      </c>
      <c r="V91" s="35">
        <f>IF(C91="","",U91/'Relation FV terrain 0'!$N$2)</f>
        <v>1.6116965093987157</v>
      </c>
      <c r="W91" s="36">
        <f t="shared" si="42"/>
        <v>9.9311430022728082</v>
      </c>
      <c r="Z91" s="37">
        <f t="shared" si="35"/>
        <v>9.9668042411247182</v>
      </c>
      <c r="AA91" s="38">
        <f t="shared" si="44"/>
        <v>1.2717239564529732E-3</v>
      </c>
      <c r="AB91" s="36"/>
      <c r="AD91" s="37">
        <f t="shared" si="36"/>
        <v>715.78888135364821</v>
      </c>
      <c r="AE91" s="40">
        <f t="shared" si="37"/>
        <v>0.16211784186596612</v>
      </c>
      <c r="AF91" s="25">
        <f t="shared" si="38"/>
        <v>6.1619187882822137</v>
      </c>
      <c r="AG91" t="str">
        <f t="shared" si="45"/>
        <v/>
      </c>
      <c r="AH91">
        <f t="shared" si="46"/>
        <v>0.16211784186596612</v>
      </c>
      <c r="AI91">
        <f t="shared" si="47"/>
        <v>0.16211784186596612</v>
      </c>
      <c r="AJ91">
        <f t="shared" si="48"/>
        <v>0.16211784186596612</v>
      </c>
      <c r="AK91">
        <f t="shared" si="49"/>
        <v>0.16211784186596612</v>
      </c>
      <c r="AL91">
        <f t="shared" si="50"/>
        <v>0.16211784186596612</v>
      </c>
    </row>
    <row r="92" spans="1:38" x14ac:dyDescent="0.15">
      <c r="A92" s="41">
        <f t="shared" si="39"/>
        <v>1.9200000000000035</v>
      </c>
      <c r="B92" s="42">
        <v>21.52</v>
      </c>
      <c r="C92" s="43">
        <f t="shared" si="29"/>
        <v>5.9777777777777779</v>
      </c>
      <c r="D92" s="34">
        <f t="shared" si="40"/>
        <v>5.9777777777777779</v>
      </c>
      <c r="E92" s="44">
        <f t="shared" si="30"/>
        <v>1.9370143811478215</v>
      </c>
      <c r="F92" s="34">
        <f t="shared" si="31"/>
        <v>7.3760581918443489</v>
      </c>
      <c r="G92" s="25">
        <f t="shared" si="32"/>
        <v>6.1929476373192678</v>
      </c>
      <c r="H92" s="45">
        <f t="shared" si="33"/>
        <v>4.62980684551045E-2</v>
      </c>
      <c r="I92" s="51">
        <f t="shared" si="43"/>
        <v>1.9370143811478215</v>
      </c>
      <c r="S92" s="32">
        <f t="shared" si="41"/>
        <v>0.78124999999999378</v>
      </c>
      <c r="T92" s="33">
        <f t="shared" si="34"/>
        <v>1.4430969247447032</v>
      </c>
      <c r="U92" s="34">
        <f>IF(C92="","",'Relation FV terrain 0'!$N$2*T92+$P$1*(G92-$N$5)^2)</f>
        <v>114.50505238777487</v>
      </c>
      <c r="V92" s="35">
        <f>IF(C92="","",U92/'Relation FV terrain 0'!$N$2)</f>
        <v>1.5903479498302064</v>
      </c>
      <c r="W92" s="36">
        <f t="shared" si="42"/>
        <v>9.8489415784165182</v>
      </c>
      <c r="Z92" s="37">
        <f t="shared" si="35"/>
        <v>9.8844860445244986</v>
      </c>
      <c r="AA92" s="38">
        <f t="shared" si="44"/>
        <v>1.2634090709013712E-3</v>
      </c>
      <c r="AB92" s="36"/>
      <c r="AD92" s="37">
        <f t="shared" si="36"/>
        <v>715.54129819481921</v>
      </c>
      <c r="AE92" s="40">
        <f t="shared" si="37"/>
        <v>0.16002577723557024</v>
      </c>
      <c r="AF92" s="25">
        <f t="shared" si="38"/>
        <v>6.1929476373192678</v>
      </c>
      <c r="AG92" t="str">
        <f t="shared" si="45"/>
        <v/>
      </c>
      <c r="AH92">
        <f t="shared" si="46"/>
        <v>0.16002577723557024</v>
      </c>
      <c r="AI92">
        <f t="shared" si="47"/>
        <v>0.16002577723557024</v>
      </c>
      <c r="AJ92">
        <f t="shared" si="48"/>
        <v>0.16002577723557024</v>
      </c>
      <c r="AK92">
        <f t="shared" si="49"/>
        <v>0.16002577723557024</v>
      </c>
      <c r="AL92">
        <f t="shared" si="50"/>
        <v>0.16002577723557024</v>
      </c>
    </row>
    <row r="93" spans="1:38" x14ac:dyDescent="0.15">
      <c r="A93" s="41">
        <f t="shared" si="39"/>
        <v>1.9413333333333369</v>
      </c>
      <c r="B93" s="42">
        <v>21.64</v>
      </c>
      <c r="C93" s="43">
        <f t="shared" si="29"/>
        <v>6.0111111111111111</v>
      </c>
      <c r="D93" s="34">
        <f t="shared" si="40"/>
        <v>6.0111111111111111</v>
      </c>
      <c r="E93" s="44">
        <f t="shared" si="30"/>
        <v>1.958347714481155</v>
      </c>
      <c r="F93" s="34">
        <f t="shared" si="31"/>
        <v>7.5085010821175171</v>
      </c>
      <c r="G93" s="25">
        <f t="shared" si="32"/>
        <v>6.2234934499614294</v>
      </c>
      <c r="H93" s="45">
        <f t="shared" si="33"/>
        <v>4.5106257855531427E-2</v>
      </c>
      <c r="I93" s="51">
        <f t="shared" si="43"/>
        <v>1.958347714481155</v>
      </c>
      <c r="S93" s="32">
        <f t="shared" si="41"/>
        <v>1.5624999999999876</v>
      </c>
      <c r="T93" s="33">
        <f t="shared" si="34"/>
        <v>1.420631755792549</v>
      </c>
      <c r="U93" s="34">
        <f>IF(C93="","",'Relation FV terrain 0'!$N$2*T93+$P$1*(G93-$N$5)^2)</f>
        <v>112.99240452290978</v>
      </c>
      <c r="V93" s="35">
        <f>IF(C93="","",U93/'Relation FV terrain 0'!$N$2)</f>
        <v>1.5693389517070804</v>
      </c>
      <c r="W93" s="36">
        <f t="shared" si="42"/>
        <v>9.7667706867183508</v>
      </c>
      <c r="Z93" s="37">
        <f t="shared" si="35"/>
        <v>9.8021587532486212</v>
      </c>
      <c r="AA93" s="38">
        <f t="shared" si="44"/>
        <v>1.2523152527508425E-3</v>
      </c>
      <c r="AB93" s="36"/>
      <c r="AD93" s="37">
        <f t="shared" si="36"/>
        <v>715.30079398800399</v>
      </c>
      <c r="AE93" s="40">
        <f t="shared" si="37"/>
        <v>0.15796488061049843</v>
      </c>
      <c r="AF93" s="25">
        <f t="shared" si="38"/>
        <v>6.2234934499614294</v>
      </c>
      <c r="AG93" t="str">
        <f t="shared" si="45"/>
        <v/>
      </c>
      <c r="AH93">
        <f t="shared" si="46"/>
        <v>0.15796488061049843</v>
      </c>
      <c r="AI93">
        <f t="shared" si="47"/>
        <v>0.15796488061049843</v>
      </c>
      <c r="AJ93">
        <f t="shared" si="48"/>
        <v>0.15796488061049843</v>
      </c>
      <c r="AK93">
        <f t="shared" si="49"/>
        <v>0.15796488061049843</v>
      </c>
      <c r="AL93">
        <f t="shared" si="50"/>
        <v>0.15796488061049843</v>
      </c>
    </row>
    <row r="94" spans="1:38" x14ac:dyDescent="0.15">
      <c r="A94" s="41">
        <f t="shared" si="39"/>
        <v>1.9626666666666703</v>
      </c>
      <c r="B94" s="42">
        <v>21.84</v>
      </c>
      <c r="C94" s="43">
        <f t="shared" si="29"/>
        <v>6.0666666666666664</v>
      </c>
      <c r="D94" s="34">
        <f t="shared" si="40"/>
        <v>6.0666666666666664</v>
      </c>
      <c r="E94" s="44">
        <f t="shared" si="30"/>
        <v>1.9796810478144884</v>
      </c>
      <c r="F94" s="34">
        <f t="shared" si="31"/>
        <v>7.6415905309509373</v>
      </c>
      <c r="G94" s="25">
        <f t="shared" si="32"/>
        <v>6.2535637457966331</v>
      </c>
      <c r="H94" s="45">
        <f t="shared" si="33"/>
        <v>3.493051818731302E-2</v>
      </c>
      <c r="I94" s="51">
        <f t="shared" si="43"/>
        <v>1.9796810478144884</v>
      </c>
      <c r="S94" s="32">
        <f t="shared" si="41"/>
        <v>2.6041666666666461</v>
      </c>
      <c r="T94" s="33">
        <f t="shared" si="34"/>
        <v>1.3985163095841651</v>
      </c>
      <c r="U94" s="34">
        <f>IF(C94="","",'Relation FV terrain 0'!$N$2*T94+$P$1*(G94-$N$5)^2)</f>
        <v>111.50380842335323</v>
      </c>
      <c r="V94" s="35">
        <f>IF(C94="","",U94/'Relation FV terrain 0'!$N$2)</f>
        <v>1.5486640058799059</v>
      </c>
      <c r="W94" s="36">
        <f t="shared" si="42"/>
        <v>9.6846690815907639</v>
      </c>
      <c r="Z94" s="37">
        <f t="shared" si="35"/>
        <v>9.7198623775618156</v>
      </c>
      <c r="AA94" s="38">
        <f t="shared" si="44"/>
        <v>1.2385680813060435E-3</v>
      </c>
      <c r="AB94" s="36"/>
      <c r="AD94" s="37">
        <f t="shared" si="36"/>
        <v>715.06715886894983</v>
      </c>
      <c r="AE94" s="40">
        <f t="shared" si="37"/>
        <v>0.1559347356963271</v>
      </c>
      <c r="AF94" s="25">
        <f t="shared" si="38"/>
        <v>6.2535637457966331</v>
      </c>
      <c r="AG94" t="str">
        <f t="shared" si="45"/>
        <v/>
      </c>
      <c r="AH94">
        <f t="shared" si="46"/>
        <v>0.1559347356963271</v>
      </c>
      <c r="AI94">
        <f t="shared" si="47"/>
        <v>0.1559347356963271</v>
      </c>
      <c r="AJ94">
        <f t="shared" si="48"/>
        <v>0.1559347356963271</v>
      </c>
      <c r="AK94">
        <f t="shared" si="49"/>
        <v>0.1559347356963271</v>
      </c>
      <c r="AL94">
        <f t="shared" si="50"/>
        <v>0.1559347356963271</v>
      </c>
    </row>
    <row r="95" spans="1:38" x14ac:dyDescent="0.15">
      <c r="A95" s="41">
        <f t="shared" si="39"/>
        <v>1.9840000000000038</v>
      </c>
      <c r="B95" s="42">
        <v>22.09</v>
      </c>
      <c r="C95" s="43">
        <f t="shared" si="29"/>
        <v>6.1361111111111111</v>
      </c>
      <c r="D95" s="34">
        <f t="shared" si="40"/>
        <v>6.1361111111111111</v>
      </c>
      <c r="E95" s="44">
        <f t="shared" si="30"/>
        <v>2.0010143811478218</v>
      </c>
      <c r="F95" s="34">
        <f t="shared" si="31"/>
        <v>7.7753164731528361</v>
      </c>
      <c r="G95" s="25">
        <f t="shared" si="32"/>
        <v>6.2831659273528873</v>
      </c>
      <c r="H95" s="45">
        <f t="shared" si="33"/>
        <v>2.1625118979902561E-2</v>
      </c>
      <c r="I95" s="51">
        <f t="shared" si="43"/>
        <v>2.0010143811478218</v>
      </c>
      <c r="S95" s="32">
        <f t="shared" si="41"/>
        <v>3.2552083333333286</v>
      </c>
      <c r="T95" s="33">
        <f t="shared" si="34"/>
        <v>1.3767451418694878</v>
      </c>
      <c r="U95" s="34">
        <f>IF(C95="","",'Relation FV terrain 0'!$N$2*T95+$P$1*(G95-$N$5)^2)</f>
        <v>110.03887410145808</v>
      </c>
      <c r="V95" s="35">
        <f>IF(C95="","",U95/'Relation FV terrain 0'!$N$2)</f>
        <v>1.5283176958535845</v>
      </c>
      <c r="W95" s="36">
        <f t="shared" si="42"/>
        <v>9.6026736727577156</v>
      </c>
      <c r="Z95" s="37">
        <f t="shared" si="35"/>
        <v>9.6376350732394531</v>
      </c>
      <c r="AA95" s="38">
        <f t="shared" si="44"/>
        <v>1.2222995236444399E-3</v>
      </c>
      <c r="AB95" s="36"/>
      <c r="AD95" s="37">
        <f t="shared" si="36"/>
        <v>714.8401892825533</v>
      </c>
      <c r="AE95" s="40">
        <f t="shared" si="37"/>
        <v>0.15393492944471712</v>
      </c>
      <c r="AF95" s="25">
        <f t="shared" si="38"/>
        <v>6.2831659273528873</v>
      </c>
      <c r="AG95" t="str">
        <f t="shared" si="45"/>
        <v/>
      </c>
      <c r="AH95">
        <f t="shared" si="46"/>
        <v>0.15393492944471712</v>
      </c>
      <c r="AI95">
        <f t="shared" si="47"/>
        <v>0.15393492944471712</v>
      </c>
      <c r="AJ95">
        <f t="shared" si="48"/>
        <v>0.15393492944471712</v>
      </c>
      <c r="AK95">
        <f t="shared" si="49"/>
        <v>0.15393492944471712</v>
      </c>
      <c r="AL95">
        <f t="shared" si="50"/>
        <v>0.15393492944471712</v>
      </c>
    </row>
    <row r="96" spans="1:38" x14ac:dyDescent="0.15">
      <c r="A96" s="41">
        <f t="shared" si="39"/>
        <v>2.0053333333333372</v>
      </c>
      <c r="B96" s="42">
        <v>22.37</v>
      </c>
      <c r="C96" s="43">
        <f t="shared" si="29"/>
        <v>6.2138888888888886</v>
      </c>
      <c r="D96" s="34">
        <f t="shared" si="40"/>
        <v>6.2138888888888886</v>
      </c>
      <c r="E96" s="44">
        <f t="shared" si="30"/>
        <v>2.0223477144811555</v>
      </c>
      <c r="F96" s="34">
        <f t="shared" si="31"/>
        <v>7.9096690002196315</v>
      </c>
      <c r="G96" s="25">
        <f t="shared" si="32"/>
        <v>6.3123072819205941</v>
      </c>
      <c r="H96" s="45">
        <f t="shared" si="33"/>
        <v>9.6861800869432624E-3</v>
      </c>
      <c r="I96" s="51">
        <f t="shared" si="43"/>
        <v>2.0223477144811555</v>
      </c>
      <c r="S96" s="32">
        <f t="shared" si="41"/>
        <v>3.6458333333333046</v>
      </c>
      <c r="T96" s="33">
        <f t="shared" si="34"/>
        <v>1.3553128931509011</v>
      </c>
      <c r="U96" s="34">
        <f>IF(C96="","",'Relation FV terrain 0'!$N$2*T96+$P$1*(G96-$N$5)^2)</f>
        <v>108.59721812150897</v>
      </c>
      <c r="V96" s="35">
        <f>IF(C96="","",U96/'Relation FV terrain 0'!$N$2)</f>
        <v>1.5082946961320691</v>
      </c>
      <c r="W96" s="36">
        <f t="shared" si="42"/>
        <v>9.52081959367667</v>
      </c>
      <c r="Z96" s="37">
        <f t="shared" si="35"/>
        <v>9.5555132084851433</v>
      </c>
      <c r="AA96" s="38">
        <f t="shared" si="44"/>
        <v>1.2036469084787198E-3</v>
      </c>
      <c r="AB96" s="36"/>
      <c r="AD96" s="37">
        <f t="shared" si="36"/>
        <v>714.61968779465531</v>
      </c>
      <c r="AE96" s="40">
        <f t="shared" si="37"/>
        <v>0.15196505214772951</v>
      </c>
      <c r="AF96" s="25">
        <f t="shared" si="38"/>
        <v>6.3123072819205941</v>
      </c>
      <c r="AG96" t="str">
        <f t="shared" si="45"/>
        <v/>
      </c>
      <c r="AH96">
        <f t="shared" si="46"/>
        <v>0.15196505214772951</v>
      </c>
      <c r="AI96">
        <f t="shared" si="47"/>
        <v>0.15196505214772951</v>
      </c>
      <c r="AJ96">
        <f t="shared" si="48"/>
        <v>0.15196505214772951</v>
      </c>
      <c r="AK96">
        <f t="shared" si="49"/>
        <v>0.15196505214772951</v>
      </c>
      <c r="AL96">
        <f t="shared" si="50"/>
        <v>0.15196505214772951</v>
      </c>
    </row>
    <row r="97" spans="1:38" x14ac:dyDescent="0.15">
      <c r="A97" s="41">
        <f t="shared" si="39"/>
        <v>2.0266666666666704</v>
      </c>
      <c r="B97" s="42">
        <v>22.65</v>
      </c>
      <c r="C97" s="43">
        <f t="shared" si="29"/>
        <v>6.2916666666666661</v>
      </c>
      <c r="D97" s="34">
        <f t="shared" si="40"/>
        <v>6.2916666666666661</v>
      </c>
      <c r="E97" s="44">
        <f t="shared" si="30"/>
        <v>2.0436810478144887</v>
      </c>
      <c r="F97" s="34">
        <f t="shared" si="31"/>
        <v>8.0446383578966927</v>
      </c>
      <c r="G97" s="25">
        <f t="shared" si="32"/>
        <v>6.3409949833464818</v>
      </c>
      <c r="H97" s="45">
        <f t="shared" si="33"/>
        <v>2.433282826464188E-3</v>
      </c>
      <c r="I97" s="51">
        <f t="shared" si="43"/>
        <v>2.0436810478144887</v>
      </c>
      <c r="S97" s="32">
        <f t="shared" si="41"/>
        <v>3.6458333333333424</v>
      </c>
      <c r="T97" s="33">
        <f t="shared" si="34"/>
        <v>1.3342142873638683</v>
      </c>
      <c r="U97" s="34">
        <f>IF(C97="","",'Relation FV terrain 0'!$N$2*T97+$P$1*(G97-$N$5)^2)</f>
        <v>107.17846348287141</v>
      </c>
      <c r="V97" s="35">
        <f>IF(C97="","",U97/'Relation FV terrain 0'!$N$2)</f>
        <v>1.4885897705954363</v>
      </c>
      <c r="W97" s="36">
        <f t="shared" si="42"/>
        <v>9.4391402676065521</v>
      </c>
      <c r="Z97" s="37">
        <f t="shared" si="35"/>
        <v>9.4735314286311354</v>
      </c>
      <c r="AA97" s="38">
        <f t="shared" si="44"/>
        <v>1.1827519566188164E-3</v>
      </c>
      <c r="AB97" s="36"/>
      <c r="AD97" s="37">
        <f t="shared" si="36"/>
        <v>714.40546290922862</v>
      </c>
      <c r="AE97" s="40">
        <f t="shared" si="37"/>
        <v>0.15002469752458955</v>
      </c>
      <c r="AF97" s="25">
        <f t="shared" si="38"/>
        <v>6.3409949833464818</v>
      </c>
      <c r="AG97" t="str">
        <f t="shared" si="45"/>
        <v/>
      </c>
      <c r="AH97">
        <f t="shared" si="46"/>
        <v>0.15002469752458955</v>
      </c>
      <c r="AI97">
        <f t="shared" si="47"/>
        <v>0.15002469752458955</v>
      </c>
      <c r="AJ97">
        <f t="shared" si="48"/>
        <v>0.15002469752458955</v>
      </c>
      <c r="AK97">
        <f t="shared" si="49"/>
        <v>0.15002469752458955</v>
      </c>
      <c r="AL97">
        <f t="shared" si="50"/>
        <v>0.15002469752458955</v>
      </c>
    </row>
    <row r="98" spans="1:38" x14ac:dyDescent="0.15">
      <c r="A98" s="41">
        <f t="shared" si="39"/>
        <v>2.0480000000000036</v>
      </c>
      <c r="B98" s="42">
        <v>22.91</v>
      </c>
      <c r="C98" s="43">
        <f t="shared" si="29"/>
        <v>6.3638888888888889</v>
      </c>
      <c r="D98" s="34">
        <f t="shared" si="40"/>
        <v>6.3638888888888889</v>
      </c>
      <c r="E98" s="44">
        <f t="shared" si="30"/>
        <v>2.0650143811478219</v>
      </c>
      <c r="F98" s="34">
        <f t="shared" si="31"/>
        <v>8.180214943777111</v>
      </c>
      <c r="G98" s="25">
        <f t="shared" si="32"/>
        <v>6.3692360937996293</v>
      </c>
      <c r="H98" s="45">
        <f t="shared" si="33"/>
        <v>2.8592600357445889E-5</v>
      </c>
      <c r="I98" s="51">
        <f t="shared" si="43"/>
        <v>2.0650143811478219</v>
      </c>
      <c r="S98" s="32">
        <f t="shared" si="41"/>
        <v>3.3854166666667167</v>
      </c>
      <c r="T98" s="33">
        <f t="shared" si="34"/>
        <v>1.3134441305780999</v>
      </c>
      <c r="U98" s="34">
        <f>IF(C98="","",'Relation FV terrain 0'!$N$2*T98+$P$1*(G98-$N$5)^2)</f>
        <v>105.78223950541827</v>
      </c>
      <c r="V98" s="35">
        <f>IF(C98="","",U98/'Relation FV terrain 0'!$N$2)</f>
        <v>1.4691977709085871</v>
      </c>
      <c r="W98" s="36">
        <f t="shared" si="42"/>
        <v>9.3576674714009318</v>
      </c>
      <c r="Z98" s="37">
        <f t="shared" si="35"/>
        <v>9.3917227186924794</v>
      </c>
      <c r="AA98" s="38">
        <f t="shared" si="44"/>
        <v>1.1597598680884622E-3</v>
      </c>
      <c r="AB98" s="36"/>
      <c r="AD98" s="37">
        <f t="shared" si="36"/>
        <v>714.19732889081979</v>
      </c>
      <c r="AE98" s="40">
        <f t="shared" si="37"/>
        <v>0.14811346280124402</v>
      </c>
      <c r="AF98" s="25">
        <f t="shared" si="38"/>
        <v>6.3692360937996293</v>
      </c>
      <c r="AG98" t="str">
        <f t="shared" si="45"/>
        <v/>
      </c>
      <c r="AH98">
        <f t="shared" si="46"/>
        <v>0.14811346280124402</v>
      </c>
      <c r="AI98">
        <f t="shared" si="47"/>
        <v>0.14811346280124402</v>
      </c>
      <c r="AJ98">
        <f t="shared" si="48"/>
        <v>0.14811346280124402</v>
      </c>
      <c r="AK98">
        <f t="shared" si="49"/>
        <v>0.14811346280124402</v>
      </c>
      <c r="AL98">
        <f t="shared" si="50"/>
        <v>0.14811346280124402</v>
      </c>
    </row>
    <row r="99" spans="1:38" x14ac:dyDescent="0.15">
      <c r="A99" s="41">
        <f t="shared" si="39"/>
        <v>2.0693333333333368</v>
      </c>
      <c r="B99" s="42">
        <v>23.16</v>
      </c>
      <c r="C99" s="43">
        <f t="shared" si="29"/>
        <v>6.4333333333333336</v>
      </c>
      <c r="D99" s="34">
        <f t="shared" si="40"/>
        <v>6.4333333333333336</v>
      </c>
      <c r="E99" s="44">
        <f t="shared" si="30"/>
        <v>2.0863477144811551</v>
      </c>
      <c r="F99" s="34">
        <f t="shared" si="31"/>
        <v>8.3163893049378448</v>
      </c>
      <c r="G99" s="25">
        <f t="shared" si="32"/>
        <v>6.3970375655099811</v>
      </c>
      <c r="H99" s="45">
        <f t="shared" si="33"/>
        <v>1.317382761886705E-3</v>
      </c>
      <c r="I99" s="51">
        <f t="shared" si="43"/>
        <v>2.0863477144811551</v>
      </c>
      <c r="S99" s="32">
        <f t="shared" si="41"/>
        <v>3.2552083333333623</v>
      </c>
      <c r="T99" s="33">
        <f t="shared" si="34"/>
        <v>1.2929973097189451</v>
      </c>
      <c r="U99" s="34">
        <f>IF(C99="","",'Relation FV terrain 0'!$N$2*T99+$P$1*(G99-$N$5)^2)</f>
        <v>104.40818171718536</v>
      </c>
      <c r="V99" s="35">
        <f>IF(C99="","",U99/'Relation FV terrain 0'!$N$2)</f>
        <v>1.4501136349609078</v>
      </c>
      <c r="W99" s="36">
        <f t="shared" si="42"/>
        <v>9.2764313971031562</v>
      </c>
      <c r="Z99" s="37">
        <f t="shared" si="35"/>
        <v>9.3101184638434642</v>
      </c>
      <c r="AA99" s="38">
        <f t="shared" si="44"/>
        <v>1.1348184655659635E-3</v>
      </c>
      <c r="AB99" s="36"/>
      <c r="AD99" s="37">
        <f t="shared" si="36"/>
        <v>713.99510559211035</v>
      </c>
      <c r="AE99" s="40">
        <f t="shared" si="37"/>
        <v>0.14623094878304593</v>
      </c>
      <c r="AF99" s="25">
        <f t="shared" si="38"/>
        <v>6.3970375655099811</v>
      </c>
      <c r="AG99" t="str">
        <f t="shared" si="45"/>
        <v/>
      </c>
      <c r="AH99">
        <f t="shared" si="46"/>
        <v>0.14623094878304593</v>
      </c>
      <c r="AI99">
        <f t="shared" si="47"/>
        <v>0.14623094878304593</v>
      </c>
      <c r="AJ99">
        <f t="shared" si="48"/>
        <v>0.14623094878304593</v>
      </c>
      <c r="AK99">
        <f t="shared" si="49"/>
        <v>0.14623094878304593</v>
      </c>
      <c r="AL99">
        <f t="shared" si="50"/>
        <v>0.14623094878304593</v>
      </c>
    </row>
    <row r="100" spans="1:38" x14ac:dyDescent="0.15">
      <c r="A100" s="41">
        <f t="shared" si="39"/>
        <v>2.09066666666667</v>
      </c>
      <c r="B100" s="42">
        <v>23.41</v>
      </c>
      <c r="C100" s="43">
        <f t="shared" si="29"/>
        <v>6.5027777777777773</v>
      </c>
      <c r="D100" s="34">
        <f t="shared" si="40"/>
        <v>6.5027777777777773</v>
      </c>
      <c r="E100" s="44">
        <f t="shared" si="30"/>
        <v>2.1076810478144883</v>
      </c>
      <c r="F100" s="34">
        <f t="shared" si="31"/>
        <v>8.4531521356126351</v>
      </c>
      <c r="G100" s="25">
        <f t="shared" si="32"/>
        <v>6.4244062424798116</v>
      </c>
      <c r="H100" s="45">
        <f t="shared" si="33"/>
        <v>6.1420975449602835E-3</v>
      </c>
      <c r="I100" s="51">
        <f t="shared" si="43"/>
        <v>2.1076810478144883</v>
      </c>
      <c r="S100" s="32">
        <f t="shared" si="41"/>
        <v>3.2552083333333206</v>
      </c>
      <c r="T100" s="33">
        <f t="shared" si="34"/>
        <v>1.2728687913086829</v>
      </c>
      <c r="U100" s="34">
        <f>IF(C100="","",'Relation FV terrain 0'!$N$2*T100+$P$1*(G100-$N$5)^2)</f>
        <v>103.05593174420619</v>
      </c>
      <c r="V100" s="35">
        <f>IF(C100="","",U100/'Relation FV terrain 0'!$N$2)</f>
        <v>1.431332385336197</v>
      </c>
      <c r="W100" s="36">
        <f t="shared" si="42"/>
        <v>9.1954607114173825</v>
      </c>
      <c r="Z100" s="37">
        <f t="shared" si="35"/>
        <v>9.2287485078827896</v>
      </c>
      <c r="AA100" s="38">
        <f t="shared" si="44"/>
        <v>1.1080773935223645E-3</v>
      </c>
      <c r="AB100" s="36"/>
      <c r="AD100" s="37">
        <f t="shared" si="36"/>
        <v>713.79861828646494</v>
      </c>
      <c r="AE100" s="40">
        <f t="shared" si="37"/>
        <v>0.14437675992088753</v>
      </c>
      <c r="AF100" s="25">
        <f t="shared" si="38"/>
        <v>6.4244062424798116</v>
      </c>
      <c r="AG100" t="str">
        <f t="shared" si="45"/>
        <v/>
      </c>
      <c r="AH100">
        <f t="shared" si="46"/>
        <v>0.14437675992088753</v>
      </c>
      <c r="AI100">
        <f t="shared" si="47"/>
        <v>0.14437675992088753</v>
      </c>
      <c r="AJ100">
        <f t="shared" si="48"/>
        <v>0.14437675992088753</v>
      </c>
      <c r="AK100">
        <f t="shared" si="49"/>
        <v>0.14437675992088753</v>
      </c>
      <c r="AL100">
        <f t="shared" si="50"/>
        <v>0.14437675992088753</v>
      </c>
    </row>
    <row r="101" spans="1:38" x14ac:dyDescent="0.15">
      <c r="A101" s="41">
        <f t="shared" si="39"/>
        <v>2.1120000000000032</v>
      </c>
      <c r="B101" s="42">
        <v>23.64</v>
      </c>
      <c r="C101" s="43">
        <f t="shared" si="29"/>
        <v>6.5666666666666664</v>
      </c>
      <c r="D101" s="34">
        <f t="shared" si="40"/>
        <v>6.5666666666666664</v>
      </c>
      <c r="E101" s="44">
        <f t="shared" si="30"/>
        <v>2.1290143811478215</v>
      </c>
      <c r="F101" s="34">
        <f t="shared" si="31"/>
        <v>8.5904942749011735</v>
      </c>
      <c r="G101" s="25">
        <f t="shared" si="32"/>
        <v>6.4513488621685404</v>
      </c>
      <c r="H101" s="45">
        <f t="shared" si="33"/>
        <v>1.329819603426801E-2</v>
      </c>
      <c r="I101" s="51">
        <f t="shared" si="43"/>
        <v>2.1290143811478215</v>
      </c>
      <c r="S101" s="32">
        <f t="shared" si="41"/>
        <v>2.9947916666666949</v>
      </c>
      <c r="T101" s="33">
        <f t="shared" si="34"/>
        <v>1.2530536202274107</v>
      </c>
      <c r="U101" s="34">
        <f>IF(C101="","",'Relation FV terrain 0'!$N$2*T101+$P$1*(G101-$N$5)^2)</f>
        <v>101.7251372024798</v>
      </c>
      <c r="V101" s="35">
        <f>IF(C101="","",U101/'Relation FV terrain 0'!$N$2)</f>
        <v>1.4128491278122195</v>
      </c>
      <c r="W101" s="36">
        <f t="shared" si="42"/>
        <v>9.1147826131271774</v>
      </c>
      <c r="Z101" s="37">
        <f t="shared" si="35"/>
        <v>9.1476412097518764</v>
      </c>
      <c r="AA101" s="38">
        <f t="shared" si="44"/>
        <v>1.0796873721446827E-3</v>
      </c>
      <c r="AB101" s="36"/>
      <c r="AD101" s="37">
        <f t="shared" si="36"/>
        <v>713.60769750533336</v>
      </c>
      <c r="AE101" s="40">
        <f t="shared" si="37"/>
        <v>0.14255050437109323</v>
      </c>
      <c r="AF101" s="25">
        <f t="shared" si="38"/>
        <v>6.4513488621685404</v>
      </c>
      <c r="AG101" t="str">
        <f t="shared" si="45"/>
        <v/>
      </c>
      <c r="AH101">
        <f t="shared" si="46"/>
        <v>0.14255050437109323</v>
      </c>
      <c r="AI101">
        <f t="shared" si="47"/>
        <v>0.14255050437109323</v>
      </c>
      <c r="AJ101">
        <f t="shared" si="48"/>
        <v>0.14255050437109323</v>
      </c>
      <c r="AK101">
        <f t="shared" si="49"/>
        <v>0.14255050437109323</v>
      </c>
      <c r="AL101">
        <f t="shared" si="50"/>
        <v>0.14255050437109323</v>
      </c>
    </row>
    <row r="102" spans="1:38" x14ac:dyDescent="0.15">
      <c r="A102" s="41">
        <f t="shared" si="39"/>
        <v>2.1333333333333364</v>
      </c>
      <c r="B102" s="42">
        <v>23.84</v>
      </c>
      <c r="C102" s="43">
        <f t="shared" si="29"/>
        <v>6.6222222222222218</v>
      </c>
      <c r="D102" s="34">
        <f t="shared" si="40"/>
        <v>6.6222222222222218</v>
      </c>
      <c r="E102" s="44">
        <f t="shared" si="30"/>
        <v>2.1503477144811547</v>
      </c>
      <c r="F102" s="34">
        <f t="shared" si="31"/>
        <v>8.728406704513942</v>
      </c>
      <c r="G102" s="25">
        <f t="shared" si="32"/>
        <v>6.4778720571513171</v>
      </c>
      <c r="H102" s="45">
        <f t="shared" si="33"/>
        <v>2.0836970155997437E-2</v>
      </c>
      <c r="I102" s="51">
        <f t="shared" si="43"/>
        <v>2.1503477144811547</v>
      </c>
      <c r="S102" s="32">
        <f t="shared" si="41"/>
        <v>2.6041666666666732</v>
      </c>
      <c r="T102" s="33">
        <f t="shared" si="34"/>
        <v>1.2335469184932237</v>
      </c>
      <c r="U102" s="34">
        <f>IF(C102="","",'Relation FV terrain 0'!$N$2*T102+$P$1*(G102-$N$5)^2)</f>
        <v>100.41545159202506</v>
      </c>
      <c r="V102" s="35">
        <f>IF(C102="","",U102/'Relation FV terrain 0'!$N$2)</f>
        <v>1.3946590498892371</v>
      </c>
      <c r="W102" s="36">
        <f t="shared" si="42"/>
        <v>9.0344228885306936</v>
      </c>
      <c r="Z102" s="37">
        <f t="shared" si="35"/>
        <v>9.0668234981686329</v>
      </c>
      <c r="AA102" s="38">
        <f t="shared" si="44"/>
        <v>1.0497995049101204E-3</v>
      </c>
      <c r="AB102" s="36"/>
      <c r="AD102" s="37">
        <f t="shared" si="36"/>
        <v>713.42217888038101</v>
      </c>
      <c r="AE102" s="40">
        <f t="shared" si="37"/>
        <v>0.14075179404937121</v>
      </c>
      <c r="AF102" s="25">
        <f t="shared" si="38"/>
        <v>6.4778720571513171</v>
      </c>
      <c r="AG102" t="str">
        <f t="shared" si="45"/>
        <v/>
      </c>
      <c r="AH102">
        <f t="shared" si="46"/>
        <v>0.14075179404937121</v>
      </c>
      <c r="AI102">
        <f t="shared" si="47"/>
        <v>0.14075179404937121</v>
      </c>
      <c r="AJ102">
        <f t="shared" si="48"/>
        <v>0.14075179404937121</v>
      </c>
      <c r="AK102">
        <f t="shared" si="49"/>
        <v>0.14075179404937121</v>
      </c>
      <c r="AL102">
        <f t="shared" si="50"/>
        <v>0.14075179404937121</v>
      </c>
    </row>
    <row r="103" spans="1:38" x14ac:dyDescent="0.15">
      <c r="A103" s="41">
        <f t="shared" si="39"/>
        <v>2.1546666666666696</v>
      </c>
      <c r="B103" s="42">
        <v>24</v>
      </c>
      <c r="C103" s="43">
        <f t="shared" si="29"/>
        <v>6.6666666666666661</v>
      </c>
      <c r="D103" s="34">
        <f t="shared" si="40"/>
        <v>6.6666666666666661</v>
      </c>
      <c r="E103" s="44">
        <f t="shared" si="30"/>
        <v>2.1716810478144879</v>
      </c>
      <c r="F103" s="34">
        <f t="shared" si="31"/>
        <v>8.8668805465521157</v>
      </c>
      <c r="G103" s="25">
        <f t="shared" si="32"/>
        <v>6.5039823567517923</v>
      </c>
      <c r="H103" s="45">
        <f t="shared" si="33"/>
        <v>2.646618469247871E-2</v>
      </c>
      <c r="I103" s="51">
        <f t="shared" si="43"/>
        <v>2.1716810478144879</v>
      </c>
      <c r="S103" s="32">
        <f t="shared" si="41"/>
        <v>2.0833333333333384</v>
      </c>
      <c r="T103" s="33">
        <f t="shared" si="34"/>
        <v>1.2143438840613807</v>
      </c>
      <c r="U103" s="34">
        <f>IF(C103="","",'Relation FV terrain 0'!$N$2*T103+$P$1*(G103-$N$5)^2)</f>
        <v>99.126534192976521</v>
      </c>
      <c r="V103" s="35">
        <f>IF(C103="","",U103/'Relation FV terrain 0'!$N$2)</f>
        <v>1.3767574193468961</v>
      </c>
      <c r="W103" s="36">
        <f t="shared" si="42"/>
        <v>8.9544059649593404</v>
      </c>
      <c r="Z103" s="37">
        <f t="shared" si="35"/>
        <v>8.9863209244369759</v>
      </c>
      <c r="AA103" s="38">
        <f t="shared" si="44"/>
        <v>1.01856463845912E-3</v>
      </c>
      <c r="AB103" s="36"/>
      <c r="AD103" s="37">
        <f t="shared" si="36"/>
        <v>713.24190299022064</v>
      </c>
      <c r="AE103" s="40">
        <f t="shared" si="37"/>
        <v>0.13898024467911227</v>
      </c>
      <c r="AF103" s="25">
        <f t="shared" si="38"/>
        <v>6.5039823567517923</v>
      </c>
      <c r="AG103" t="str">
        <f t="shared" si="45"/>
        <v/>
      </c>
      <c r="AH103">
        <f t="shared" si="46"/>
        <v>0.13898024467911227</v>
      </c>
      <c r="AI103">
        <f t="shared" si="47"/>
        <v>0.13898024467911227</v>
      </c>
      <c r="AJ103">
        <f t="shared" si="48"/>
        <v>0.13898024467911227</v>
      </c>
      <c r="AK103">
        <f t="shared" si="49"/>
        <v>0.13898024467911227</v>
      </c>
      <c r="AL103">
        <f t="shared" si="50"/>
        <v>0.13898024467911227</v>
      </c>
    </row>
    <row r="104" spans="1:38" x14ac:dyDescent="0.15">
      <c r="A104" s="41">
        <f t="shared" si="39"/>
        <v>2.1760000000000028</v>
      </c>
      <c r="B104" s="42">
        <v>24.11</v>
      </c>
      <c r="C104" s="43">
        <f t="shared" si="29"/>
        <v>6.697222222222222</v>
      </c>
      <c r="D104" s="34">
        <f t="shared" si="40"/>
        <v>6.697222222222222</v>
      </c>
      <c r="E104" s="44">
        <f t="shared" si="30"/>
        <v>2.1930143811478211</v>
      </c>
      <c r="F104" s="34">
        <f t="shared" si="31"/>
        <v>9.0059070613220715</v>
      </c>
      <c r="G104" s="25">
        <f t="shared" si="32"/>
        <v>6.5296861886494701</v>
      </c>
      <c r="H104" s="45">
        <f t="shared" si="33"/>
        <v>2.8068322545290226E-2</v>
      </c>
      <c r="I104" s="51">
        <f t="shared" si="43"/>
        <v>2.1930143811478211</v>
      </c>
      <c r="S104" s="32">
        <f t="shared" si="41"/>
        <v>1.4322916666666912</v>
      </c>
      <c r="T104" s="33">
        <f t="shared" si="34"/>
        <v>1.1954397896421645</v>
      </c>
      <c r="U104" s="34">
        <f>IF(C104="","",'Relation FV terrain 0'!$N$2*T104+$P$1*(G104-$N$5)^2)</f>
        <v>97.858049963677757</v>
      </c>
      <c r="V104" s="35">
        <f>IF(C104="","",U104/'Relation FV terrain 0'!$N$2)</f>
        <v>1.3591395828288577</v>
      </c>
      <c r="W104" s="36">
        <f t="shared" si="42"/>
        <v>8.8747549624443955</v>
      </c>
      <c r="Z104" s="37">
        <f t="shared" si="35"/>
        <v>8.9061577134907122</v>
      </c>
      <c r="AA104" s="38">
        <f t="shared" si="44"/>
        <v>9.861327732769399E-4</v>
      </c>
      <c r="AB104" s="36"/>
      <c r="AD104" s="37">
        <f t="shared" si="36"/>
        <v>713.06671521162286</v>
      </c>
      <c r="AE104" s="40">
        <f t="shared" si="37"/>
        <v>0.1372354758343132</v>
      </c>
      <c r="AF104" s="25">
        <f t="shared" si="38"/>
        <v>6.5296861886494701</v>
      </c>
      <c r="AG104" t="str">
        <f t="shared" si="45"/>
        <v/>
      </c>
      <c r="AH104">
        <f t="shared" si="46"/>
        <v>0.1372354758343132</v>
      </c>
      <c r="AI104">
        <f t="shared" si="47"/>
        <v>0.1372354758343132</v>
      </c>
      <c r="AJ104">
        <f t="shared" si="48"/>
        <v>0.1372354758343132</v>
      </c>
      <c r="AK104">
        <f t="shared" si="49"/>
        <v>0.1372354758343132</v>
      </c>
      <c r="AL104">
        <f t="shared" si="50"/>
        <v>0.1372354758343132</v>
      </c>
    </row>
    <row r="105" spans="1:38" x14ac:dyDescent="0.15">
      <c r="A105" s="41">
        <f t="shared" si="39"/>
        <v>2.197333333333336</v>
      </c>
      <c r="B105" s="42">
        <v>24.17</v>
      </c>
      <c r="C105" s="43">
        <f t="shared" si="29"/>
        <v>6.7138888888888895</v>
      </c>
      <c r="D105" s="34">
        <f t="shared" si="40"/>
        <v>6.7138888888888895</v>
      </c>
      <c r="E105" s="44">
        <f t="shared" si="30"/>
        <v>2.2143477144811543</v>
      </c>
      <c r="F105" s="34">
        <f t="shared" si="31"/>
        <v>9.1454776451839042</v>
      </c>
      <c r="G105" s="25">
        <f t="shared" si="32"/>
        <v>6.5549898804620312</v>
      </c>
      <c r="H105" s="45">
        <f t="shared" si="33"/>
        <v>2.5248894879038759E-2</v>
      </c>
      <c r="I105" s="51">
        <f t="shared" si="43"/>
        <v>2.2143477144811543</v>
      </c>
      <c r="S105" s="32">
        <f t="shared" si="41"/>
        <v>0.78125000000004363</v>
      </c>
      <c r="T105" s="33">
        <f t="shared" si="34"/>
        <v>1.1768299815371477</v>
      </c>
      <c r="U105" s="34">
        <f>IF(C105="","",'Relation FV terrain 0'!$N$2*T105+$P$1*(G105-$N$5)^2)</f>
        <v>96.609669440729832</v>
      </c>
      <c r="V105" s="35">
        <f>IF(C105="","",U105/'Relation FV terrain 0'!$N$2)</f>
        <v>1.341800964454581</v>
      </c>
      <c r="W105" s="36">
        <f t="shared" si="42"/>
        <v>8.7954917435939723</v>
      </c>
      <c r="Z105" s="37">
        <f t="shared" si="35"/>
        <v>8.826356813228335</v>
      </c>
      <c r="AA105" s="38">
        <f t="shared" si="44"/>
        <v>9.5265252353405477E-4</v>
      </c>
      <c r="AB105" s="36"/>
      <c r="AD105" s="37">
        <f t="shared" si="36"/>
        <v>712.89646557508422</v>
      </c>
      <c r="AE105" s="40">
        <f t="shared" si="37"/>
        <v>0.13551711097739289</v>
      </c>
      <c r="AF105" s="25">
        <f t="shared" si="38"/>
        <v>6.5549898804620312</v>
      </c>
      <c r="AG105" t="str">
        <f t="shared" si="45"/>
        <v/>
      </c>
      <c r="AH105">
        <f t="shared" si="46"/>
        <v>0.13551711097739289</v>
      </c>
      <c r="AI105">
        <f t="shared" si="47"/>
        <v>0.13551711097739289</v>
      </c>
      <c r="AJ105">
        <f t="shared" si="48"/>
        <v>0.13551711097739289</v>
      </c>
      <c r="AK105">
        <f t="shared" si="49"/>
        <v>0.13551711097739289</v>
      </c>
      <c r="AL105">
        <f t="shared" si="50"/>
        <v>0.13551711097739289</v>
      </c>
    </row>
    <row r="106" spans="1:38" x14ac:dyDescent="0.15">
      <c r="A106" s="41">
        <f t="shared" si="39"/>
        <v>2.2186666666666692</v>
      </c>
      <c r="B106" s="42">
        <v>24.16</v>
      </c>
      <c r="C106" s="43">
        <f t="shared" si="29"/>
        <v>6.7111111111111112</v>
      </c>
      <c r="D106" s="34">
        <f t="shared" si="40"/>
        <v>6.7111111111111112</v>
      </c>
      <c r="E106" s="44">
        <f t="shared" si="30"/>
        <v>2.2356810478144875</v>
      </c>
      <c r="F106" s="34">
        <f t="shared" si="31"/>
        <v>9.2855838284334151</v>
      </c>
      <c r="G106" s="25">
        <f t="shared" si="32"/>
        <v>6.5798996613030321</v>
      </c>
      <c r="H106" s="45">
        <f t="shared" si="33"/>
        <v>1.7216444560738085E-2</v>
      </c>
      <c r="I106" s="51">
        <f t="shared" si="43"/>
        <v>2.2356810478144875</v>
      </c>
      <c r="S106" s="32">
        <f t="shared" si="41"/>
        <v>-0.13020833333335446</v>
      </c>
      <c r="T106" s="33">
        <f t="shared" si="34"/>
        <v>1.1585098784935703</v>
      </c>
      <c r="U106" s="34">
        <f>IF(C106="","",'Relation FV terrain 0'!$N$2*T106+$P$1*(G106-$N$5)^2)</f>
        <v>95.381068640952563</v>
      </c>
      <c r="V106" s="35">
        <f>IF(C106="","",U106/'Relation FV terrain 0'!$N$2)</f>
        <v>1.3247370644576746</v>
      </c>
      <c r="W106" s="36">
        <f t="shared" si="42"/>
        <v>8.7166369617406261</v>
      </c>
      <c r="Z106" s="37">
        <f t="shared" si="35"/>
        <v>8.7469399421936114</v>
      </c>
      <c r="AA106" s="38">
        <f t="shared" si="44"/>
        <v>9.1827062433400886E-4</v>
      </c>
      <c r="AB106" s="36"/>
      <c r="AD106" s="37">
        <f t="shared" si="36"/>
        <v>712.73100862463548</v>
      </c>
      <c r="AE106" s="40">
        <f t="shared" si="37"/>
        <v>0.13382477749215713</v>
      </c>
      <c r="AF106" s="25">
        <f t="shared" si="38"/>
        <v>6.5798996613030321</v>
      </c>
      <c r="AG106" t="str">
        <f t="shared" si="45"/>
        <v/>
      </c>
      <c r="AH106">
        <f t="shared" si="46"/>
        <v>0.13382477749215713</v>
      </c>
      <c r="AI106">
        <f t="shared" si="47"/>
        <v>0.13382477749215713</v>
      </c>
      <c r="AJ106">
        <f t="shared" si="48"/>
        <v>0.13382477749215713</v>
      </c>
      <c r="AK106">
        <f t="shared" si="49"/>
        <v>0.13382477749215713</v>
      </c>
      <c r="AL106">
        <f t="shared" si="50"/>
        <v>0.13382477749215713</v>
      </c>
    </row>
    <row r="107" spans="1:38" x14ac:dyDescent="0.15">
      <c r="A107" s="41">
        <f t="shared" si="39"/>
        <v>2.2400000000000024</v>
      </c>
      <c r="B107" s="42">
        <v>24.1</v>
      </c>
      <c r="C107" s="43">
        <f t="shared" si="29"/>
        <v>6.6944444444444446</v>
      </c>
      <c r="D107" s="34">
        <f t="shared" si="40"/>
        <v>6.6944444444444446</v>
      </c>
      <c r="E107" s="44">
        <f t="shared" si="30"/>
        <v>2.2570143811478207</v>
      </c>
      <c r="F107" s="34">
        <f t="shared" si="31"/>
        <v>9.4262172732171177</v>
      </c>
      <c r="G107" s="25">
        <f t="shared" si="32"/>
        <v>6.6044216633153487</v>
      </c>
      <c r="H107" s="45">
        <f t="shared" si="33"/>
        <v>8.1041011222171035E-3</v>
      </c>
      <c r="I107" s="51">
        <f t="shared" si="43"/>
        <v>2.2570143811478207</v>
      </c>
      <c r="S107" s="32">
        <f t="shared" si="41"/>
        <v>-0.781250000000002</v>
      </c>
      <c r="T107" s="33">
        <f t="shared" si="34"/>
        <v>1.1404749705765558</v>
      </c>
      <c r="U107" s="34">
        <f>IF(C107="","",'Relation FV terrain 0'!$N$2*T107+$P$1*(G107-$N$5)^2)</f>
        <v>94.171928965218001</v>
      </c>
      <c r="V107" s="35">
        <f>IF(C107="","",U107/'Relation FV terrain 0'!$N$2)</f>
        <v>1.30794345785025</v>
      </c>
      <c r="W107" s="36">
        <f t="shared" si="42"/>
        <v>8.6382101074177768</v>
      </c>
      <c r="Z107" s="37">
        <f t="shared" si="35"/>
        <v>8.6679276356550421</v>
      </c>
      <c r="AA107" s="38">
        <f t="shared" si="44"/>
        <v>8.8313148453265781E-4</v>
      </c>
      <c r="AB107" s="36"/>
      <c r="AD107" s="37">
        <f t="shared" si="36"/>
        <v>712.57020328177498</v>
      </c>
      <c r="AE107" s="40">
        <f t="shared" si="37"/>
        <v>0.1321581067121595</v>
      </c>
      <c r="AF107" s="25">
        <f t="shared" si="38"/>
        <v>6.6044216633153487</v>
      </c>
      <c r="AG107" t="str">
        <f t="shared" si="45"/>
        <v/>
      </c>
      <c r="AH107">
        <f t="shared" si="46"/>
        <v>0.1321581067121595</v>
      </c>
      <c r="AI107">
        <f t="shared" si="47"/>
        <v>0.1321581067121595</v>
      </c>
      <c r="AJ107">
        <f t="shared" si="48"/>
        <v>0.1321581067121595</v>
      </c>
      <c r="AK107">
        <f t="shared" si="49"/>
        <v>0.1321581067121595</v>
      </c>
      <c r="AL107">
        <f t="shared" si="50"/>
        <v>0.1321581067121595</v>
      </c>
    </row>
    <row r="108" spans="1:38" x14ac:dyDescent="0.15">
      <c r="A108" s="41">
        <f t="shared" si="39"/>
        <v>2.2613333333333356</v>
      </c>
      <c r="B108" s="42">
        <v>23.99</v>
      </c>
      <c r="C108" s="43">
        <f t="shared" si="29"/>
        <v>6.6638888888888879</v>
      </c>
      <c r="D108" s="34">
        <f t="shared" si="40"/>
        <v>6.6638888888888879</v>
      </c>
      <c r="E108" s="44">
        <f t="shared" si="30"/>
        <v>2.2783477144811539</v>
      </c>
      <c r="F108" s="34">
        <f t="shared" si="31"/>
        <v>9.5673697714796528</v>
      </c>
      <c r="G108" s="25">
        <f t="shared" si="32"/>
        <v>6.6285619231807553</v>
      </c>
      <c r="H108" s="45">
        <f t="shared" si="33"/>
        <v>1.2479945061435725E-3</v>
      </c>
      <c r="I108" s="51">
        <f t="shared" si="43"/>
        <v>2.2783477144811539</v>
      </c>
      <c r="S108" s="32">
        <f t="shared" si="41"/>
        <v>-1.4322916666667327</v>
      </c>
      <c r="T108" s="33">
        <f t="shared" si="34"/>
        <v>1.1227208180588808</v>
      </c>
      <c r="U108" s="34">
        <f>IF(C108="","",'Relation FV terrain 0'!$N$2*T108+$P$1*(G108-$N$5)^2)</f>
        <v>92.981937104116398</v>
      </c>
      <c r="V108" s="35">
        <f>IF(C108="","",U108/'Relation FV terrain 0'!$N$2)</f>
        <v>1.2914157931127277</v>
      </c>
      <c r="W108" s="36">
        <f t="shared" si="42"/>
        <v>8.5602295532213031</v>
      </c>
      <c r="Z108" s="37">
        <f t="shared" si="35"/>
        <v>8.5893392901357846</v>
      </c>
      <c r="AA108" s="38">
        <f t="shared" si="44"/>
        <v>8.4737678323032624E-4</v>
      </c>
      <c r="AB108" s="36"/>
      <c r="AD108" s="37">
        <f t="shared" si="36"/>
        <v>712.41391271341263</v>
      </c>
      <c r="AE108" s="40">
        <f t="shared" si="37"/>
        <v>0.13051673394469607</v>
      </c>
      <c r="AF108" s="25">
        <f t="shared" si="38"/>
        <v>6.6285619231807553</v>
      </c>
      <c r="AG108" t="str">
        <f t="shared" si="45"/>
        <v/>
      </c>
      <c r="AH108">
        <f t="shared" si="46"/>
        <v>0.13051673394469607</v>
      </c>
      <c r="AI108">
        <f t="shared" si="47"/>
        <v>0.13051673394469607</v>
      </c>
      <c r="AJ108">
        <f t="shared" si="48"/>
        <v>0.13051673394469607</v>
      </c>
      <c r="AK108">
        <f t="shared" si="49"/>
        <v>0.13051673394469607</v>
      </c>
      <c r="AL108">
        <f t="shared" si="50"/>
        <v>0.13051673394469607</v>
      </c>
    </row>
    <row r="109" spans="1:38" x14ac:dyDescent="0.15">
      <c r="A109" s="41">
        <f t="shared" si="39"/>
        <v>2.2826666666666688</v>
      </c>
      <c r="B109" s="42">
        <v>23.84</v>
      </c>
      <c r="C109" s="43">
        <f t="shared" si="29"/>
        <v>6.6222222222222218</v>
      </c>
      <c r="D109" s="34">
        <f t="shared" si="40"/>
        <v>6.6222222222222218</v>
      </c>
      <c r="E109" s="44">
        <f t="shared" si="30"/>
        <v>2.2996810478144871</v>
      </c>
      <c r="F109" s="34">
        <f t="shared" si="31"/>
        <v>9.7090332429431836</v>
      </c>
      <c r="G109" s="25">
        <f t="shared" si="32"/>
        <v>6.6523263836059954</v>
      </c>
      <c r="H109" s="45">
        <f t="shared" si="33"/>
        <v>9.0626053262028478E-4</v>
      </c>
      <c r="I109" s="51">
        <f t="shared" si="43"/>
        <v>2.2996810478144871</v>
      </c>
      <c r="S109" s="32">
        <f t="shared" si="41"/>
        <v>-1.953124999999984</v>
      </c>
      <c r="T109" s="33">
        <f t="shared" si="34"/>
        <v>1.1052430503280295</v>
      </c>
      <c r="U109" s="34">
        <f>IF(C109="","",'Relation FV terrain 0'!$N$2*T109+$P$1*(G109-$N$5)^2)</f>
        <v>91.810784945415449</v>
      </c>
      <c r="V109" s="35">
        <f>IF(C109="","",U109/'Relation FV terrain 0'!$N$2)</f>
        <v>1.2751497909085479</v>
      </c>
      <c r="W109" s="36">
        <f t="shared" si="42"/>
        <v>8.4827125971106021</v>
      </c>
      <c r="Z109" s="37">
        <f t="shared" si="35"/>
        <v>8.5111932064436839</v>
      </c>
      <c r="AA109" s="38">
        <f t="shared" si="44"/>
        <v>8.1114510798362789E-4</v>
      </c>
      <c r="AB109" s="36"/>
      <c r="AD109" s="37">
        <f t="shared" si="36"/>
        <v>712.26200420371526</v>
      </c>
      <c r="AE109" s="40">
        <f t="shared" si="37"/>
        <v>0.12890029849066115</v>
      </c>
      <c r="AF109" s="25">
        <f t="shared" si="38"/>
        <v>6.6523263836059954</v>
      </c>
      <c r="AG109" t="str">
        <f t="shared" si="45"/>
        <v/>
      </c>
      <c r="AH109">
        <f t="shared" si="46"/>
        <v>0.12890029849066115</v>
      </c>
      <c r="AI109">
        <f t="shared" si="47"/>
        <v>0.12890029849066115</v>
      </c>
      <c r="AJ109">
        <f t="shared" si="48"/>
        <v>0.12890029849066115</v>
      </c>
      <c r="AK109">
        <f t="shared" si="49"/>
        <v>0.12890029849066115</v>
      </c>
      <c r="AL109">
        <f t="shared" si="50"/>
        <v>0.12890029849066115</v>
      </c>
    </row>
    <row r="110" spans="1:38" x14ac:dyDescent="0.15">
      <c r="A110" s="41">
        <f t="shared" si="39"/>
        <v>2.304000000000002</v>
      </c>
      <c r="B110" s="42">
        <v>23.68</v>
      </c>
      <c r="C110" s="43">
        <f t="shared" si="29"/>
        <v>6.5777777777777775</v>
      </c>
      <c r="D110" s="34">
        <f t="shared" si="40"/>
        <v>6.5777777777777775</v>
      </c>
      <c r="E110" s="44">
        <f t="shared" si="30"/>
        <v>2.3210143811478203</v>
      </c>
      <c r="F110" s="34">
        <f t="shared" si="31"/>
        <v>9.8511997331182375</v>
      </c>
      <c r="G110" s="25">
        <f t="shared" si="32"/>
        <v>6.6757208947857238</v>
      </c>
      <c r="H110" s="45">
        <f t="shared" si="33"/>
        <v>9.5928541692322667E-3</v>
      </c>
      <c r="I110" s="51">
        <f t="shared" si="43"/>
        <v>2.3210143811478203</v>
      </c>
      <c r="S110" s="32">
        <f t="shared" si="41"/>
        <v>-2.0833333333333384</v>
      </c>
      <c r="T110" s="33">
        <f t="shared" si="34"/>
        <v>1.0880373648102628</v>
      </c>
      <c r="U110" s="34">
        <f>IF(C110="","",'Relation FV terrain 0'!$N$2*T110+$P$1*(G110-$N$5)^2)</f>
        <v>90.658169483275273</v>
      </c>
      <c r="V110" s="35">
        <f>IF(C110="","",U110/'Relation FV terrain 0'!$N$2)</f>
        <v>1.2591412428232678</v>
      </c>
      <c r="W110" s="36">
        <f t="shared" si="42"/>
        <v>8.4056755042017528</v>
      </c>
      <c r="Z110" s="37">
        <f t="shared" si="35"/>
        <v>8.4335066312498785</v>
      </c>
      <c r="AA110" s="38">
        <f t="shared" si="44"/>
        <v>7.7457163276891598E-4</v>
      </c>
      <c r="AB110" s="36"/>
      <c r="AD110" s="37">
        <f t="shared" si="36"/>
        <v>712.11434902974554</v>
      </c>
      <c r="AE110" s="40">
        <f t="shared" si="37"/>
        <v>0.12730844366048355</v>
      </c>
      <c r="AF110" s="25">
        <f t="shared" si="38"/>
        <v>6.6757208947857238</v>
      </c>
      <c r="AG110" t="str">
        <f t="shared" si="45"/>
        <v/>
      </c>
      <c r="AH110">
        <f t="shared" si="46"/>
        <v>0.12730844366048355</v>
      </c>
      <c r="AI110">
        <f t="shared" si="47"/>
        <v>0.12730844366048355</v>
      </c>
      <c r="AJ110">
        <f t="shared" si="48"/>
        <v>0.12730844366048355</v>
      </c>
      <c r="AK110">
        <f t="shared" si="49"/>
        <v>0.12730844366048355</v>
      </c>
      <c r="AL110">
        <f t="shared" si="50"/>
        <v>0.12730844366048355</v>
      </c>
    </row>
    <row r="111" spans="1:38" x14ac:dyDescent="0.15">
      <c r="A111" s="41">
        <f t="shared" si="39"/>
        <v>2.3253333333333353</v>
      </c>
      <c r="B111" s="42">
        <v>23.52</v>
      </c>
      <c r="C111" s="43">
        <f t="shared" si="29"/>
        <v>6.5333333333333332</v>
      </c>
      <c r="D111" s="34">
        <f t="shared" si="40"/>
        <v>6.5333333333333332</v>
      </c>
      <c r="E111" s="44">
        <f t="shared" si="30"/>
        <v>2.3423477144811535</v>
      </c>
      <c r="F111" s="34">
        <f t="shared" si="31"/>
        <v>9.9938614113455291</v>
      </c>
      <c r="G111" s="25">
        <f t="shared" si="32"/>
        <v>6.6987512158426714</v>
      </c>
      <c r="H111" s="45">
        <f t="shared" si="33"/>
        <v>2.7363075853873216E-2</v>
      </c>
      <c r="I111" s="51">
        <f t="shared" si="43"/>
        <v>2.3423477144811535</v>
      </c>
      <c r="S111" s="32">
        <f t="shared" si="41"/>
        <v>-2.0833333333333384</v>
      </c>
      <c r="T111" s="33">
        <f t="shared" si="34"/>
        <v>1.0710995259114353</v>
      </c>
      <c r="U111" s="34">
        <f>IF(C111="","",'Relation FV terrain 0'!$N$2*T111+$P$1*(G111-$N$5)^2)</f>
        <v>89.52379272918175</v>
      </c>
      <c r="V111" s="35">
        <f>IF(C111="","",U111/'Relation FV terrain 0'!$N$2)</f>
        <v>1.2433860101275243</v>
      </c>
      <c r="W111" s="36">
        <f t="shared" si="42"/>
        <v>8.3291335471035204</v>
      </c>
      <c r="Z111" s="37">
        <f t="shared" si="35"/>
        <v>8.3562957972625238</v>
      </c>
      <c r="AA111" s="38">
        <f t="shared" si="44"/>
        <v>7.3778783370028128E-4</v>
      </c>
      <c r="AB111" s="36"/>
      <c r="AD111" s="37">
        <f t="shared" si="36"/>
        <v>711.97082234078778</v>
      </c>
      <c r="AE111" s="40">
        <f t="shared" si="37"/>
        <v>0.12574081678635254</v>
      </c>
      <c r="AF111" s="25">
        <f t="shared" si="38"/>
        <v>6.6987512158426714</v>
      </c>
      <c r="AG111" t="str">
        <f t="shared" si="45"/>
        <v/>
      </c>
      <c r="AH111">
        <f t="shared" si="46"/>
        <v>0.12574081678635254</v>
      </c>
      <c r="AI111">
        <f t="shared" si="47"/>
        <v>0.12574081678635254</v>
      </c>
      <c r="AJ111">
        <f t="shared" si="48"/>
        <v>0.12574081678635254</v>
      </c>
      <c r="AK111">
        <f t="shared" si="49"/>
        <v>0.12574081678635254</v>
      </c>
      <c r="AL111">
        <f t="shared" si="50"/>
        <v>0.12574081678635254</v>
      </c>
    </row>
    <row r="112" spans="1:38" x14ac:dyDescent="0.15">
      <c r="A112" s="41">
        <f t="shared" si="39"/>
        <v>2.3466666666666685</v>
      </c>
      <c r="B112" s="42">
        <v>23.39</v>
      </c>
      <c r="C112" s="43">
        <f t="shared" si="29"/>
        <v>6.4972222222222218</v>
      </c>
      <c r="D112" s="34">
        <f t="shared" si="40"/>
        <v>6.4972222222222218</v>
      </c>
      <c r="E112" s="44">
        <f t="shared" si="30"/>
        <v>2.3636810478144867</v>
      </c>
      <c r="F112" s="34">
        <f t="shared" si="31"/>
        <v>10.137010568868236</v>
      </c>
      <c r="G112" s="25">
        <f t="shared" si="32"/>
        <v>6.7214230162453976</v>
      </c>
      <c r="H112" s="45">
        <f t="shared" si="33"/>
        <v>5.0265996040622513E-2</v>
      </c>
      <c r="I112" s="51">
        <f t="shared" si="43"/>
        <v>2.3636810478144867</v>
      </c>
      <c r="S112" s="32">
        <f t="shared" si="41"/>
        <v>-1.6927083333333584</v>
      </c>
      <c r="T112" s="33">
        <f t="shared" si="34"/>
        <v>1.0544253639743018</v>
      </c>
      <c r="U112" s="34">
        <f>IF(C112="","",'Relation FV terrain 0'!$N$2*T112+$P$1*(G112-$N$5)^2)</f>
        <v>88.407361624562128</v>
      </c>
      <c r="V112" s="35">
        <f>IF(C112="","",U112/'Relation FV terrain 0'!$N$2)</f>
        <v>1.2278800225633628</v>
      </c>
      <c r="W112" s="36">
        <f t="shared" si="42"/>
        <v>8.2531010448453053</v>
      </c>
      <c r="Z112" s="37">
        <f t="shared" si="35"/>
        <v>8.2795759620410205</v>
      </c>
      <c r="AA112" s="38">
        <f t="shared" si="44"/>
        <v>7.0092124051997977E-4</v>
      </c>
      <c r="AB112" s="36"/>
      <c r="AD112" s="37">
        <f t="shared" si="36"/>
        <v>711.83130304125859</v>
      </c>
      <c r="AE112" s="40">
        <f t="shared" si="37"/>
        <v>0.12419706923093538</v>
      </c>
      <c r="AF112" s="25">
        <f t="shared" si="38"/>
        <v>6.7214230162453976</v>
      </c>
      <c r="AG112" t="str">
        <f t="shared" si="45"/>
        <v/>
      </c>
      <c r="AH112" t="str">
        <f t="shared" si="46"/>
        <v/>
      </c>
      <c r="AI112">
        <f t="shared" si="47"/>
        <v>0.12419706923093538</v>
      </c>
      <c r="AJ112">
        <f t="shared" si="48"/>
        <v>0.12419706923093538</v>
      </c>
      <c r="AK112">
        <f t="shared" si="49"/>
        <v>0.12419706923093538</v>
      </c>
      <c r="AL112">
        <f t="shared" si="50"/>
        <v>0.12419706923093538</v>
      </c>
    </row>
    <row r="113" spans="1:38" x14ac:dyDescent="0.15">
      <c r="A113" s="41">
        <f t="shared" si="39"/>
        <v>2.3680000000000017</v>
      </c>
      <c r="B113" s="42">
        <v>23.31</v>
      </c>
      <c r="C113" s="43">
        <f t="shared" si="29"/>
        <v>6.4749999999999996</v>
      </c>
      <c r="D113" s="34">
        <f t="shared" si="40"/>
        <v>6.4749999999999996</v>
      </c>
      <c r="E113" s="44">
        <f t="shared" si="30"/>
        <v>2.3850143811478199</v>
      </c>
      <c r="F113" s="34">
        <f t="shared" si="31"/>
        <v>10.280639616934321</v>
      </c>
      <c r="G113" s="25">
        <f t="shared" si="32"/>
        <v>6.7437418772039575</v>
      </c>
      <c r="H113" s="45">
        <f t="shared" si="33"/>
        <v>7.2222196563107147E-2</v>
      </c>
      <c r="I113" s="51">
        <f t="shared" si="43"/>
        <v>2.3850143811478199</v>
      </c>
      <c r="S113" s="32">
        <f t="shared" si="41"/>
        <v>-1.0416666666666692</v>
      </c>
      <c r="T113" s="33">
        <f t="shared" si="34"/>
        <v>1.0380107742520555</v>
      </c>
      <c r="U113" s="34">
        <f>IF(C113="","",'Relation FV terrain 0'!$N$2*T113+$P$1*(G113-$N$5)^2)</f>
        <v>87.308587955047557</v>
      </c>
      <c r="V113" s="35">
        <f>IF(C113="","",U113/'Relation FV terrain 0'!$N$2)</f>
        <v>1.2126192771534383</v>
      </c>
      <c r="W113" s="36">
        <f t="shared" si="42"/>
        <v>8.1775914004444346</v>
      </c>
      <c r="Z113" s="37">
        <f t="shared" si="35"/>
        <v>8.2033614454947088</v>
      </c>
      <c r="AA113" s="38">
        <f t="shared" si="44"/>
        <v>6.6409522189316429E-4</v>
      </c>
      <c r="AB113" s="36"/>
      <c r="AD113" s="37">
        <f t="shared" si="36"/>
        <v>711.69567367710215</v>
      </c>
      <c r="AE113" s="40">
        <f t="shared" si="37"/>
        <v>0.12267685639277842</v>
      </c>
      <c r="AF113" s="25">
        <f t="shared" si="38"/>
        <v>6.7437418772039575</v>
      </c>
      <c r="AG113" t="str">
        <f t="shared" si="45"/>
        <v/>
      </c>
      <c r="AH113" t="str">
        <f t="shared" si="46"/>
        <v/>
      </c>
      <c r="AI113">
        <f t="shared" si="47"/>
        <v>0.12267685639277842</v>
      </c>
      <c r="AJ113">
        <f t="shared" si="48"/>
        <v>0.12267685639277842</v>
      </c>
      <c r="AK113">
        <f t="shared" si="49"/>
        <v>0.12267685639277842</v>
      </c>
      <c r="AL113">
        <f t="shared" si="50"/>
        <v>0.12267685639277842</v>
      </c>
    </row>
    <row r="114" spans="1:38" x14ac:dyDescent="0.15">
      <c r="A114" s="41">
        <f t="shared" si="39"/>
        <v>2.3893333333333349</v>
      </c>
      <c r="B114" s="42">
        <v>23.29</v>
      </c>
      <c r="C114" s="43">
        <f t="shared" si="29"/>
        <v>6.4694444444444441</v>
      </c>
      <c r="D114" s="34">
        <f t="shared" si="40"/>
        <v>6.4694444444444441</v>
      </c>
      <c r="E114" s="44">
        <f t="shared" si="30"/>
        <v>2.4063477144811531</v>
      </c>
      <c r="F114" s="34">
        <f t="shared" si="31"/>
        <v>10.424741084928369</v>
      </c>
      <c r="G114" s="25">
        <f t="shared" si="32"/>
        <v>6.7657132930438584</v>
      </c>
      <c r="H114" s="45">
        <f t="shared" si="33"/>
        <v>8.7775230650422656E-2</v>
      </c>
      <c r="I114" s="51">
        <f t="shared" si="43"/>
        <v>2.4063477144811531</v>
      </c>
      <c r="S114" s="32">
        <f t="shared" si="41"/>
        <v>-0.2604166666666673</v>
      </c>
      <c r="T114" s="33">
        <f t="shared" si="34"/>
        <v>1.0218517158978471</v>
      </c>
      <c r="U114" s="34">
        <f>IF(C114="","",'Relation FV terrain 0'!$N$2*T114+$P$1*(G114-$N$5)^2)</f>
        <v>86.227188266348335</v>
      </c>
      <c r="V114" s="35">
        <f>IF(C114="","",U114/'Relation FV terrain 0'!$N$2)</f>
        <v>1.1975998370326157</v>
      </c>
      <c r="W114" s="36">
        <f t="shared" si="42"/>
        <v>8.1026171371587274</v>
      </c>
      <c r="Z114" s="37">
        <f t="shared" si="35"/>
        <v>8.1276656661081059</v>
      </c>
      <c r="AA114" s="38">
        <f t="shared" si="44"/>
        <v>6.2742880252785176E-4</v>
      </c>
      <c r="AB114" s="36"/>
      <c r="AD114" s="37">
        <f t="shared" si="36"/>
        <v>711.56382032557019</v>
      </c>
      <c r="AE114" s="40">
        <f t="shared" si="37"/>
        <v>0.12117983770857797</v>
      </c>
      <c r="AF114" s="25">
        <f t="shared" si="38"/>
        <v>6.7657132930438584</v>
      </c>
      <c r="AG114" t="str">
        <f t="shared" si="45"/>
        <v/>
      </c>
      <c r="AH114" t="str">
        <f t="shared" si="46"/>
        <v/>
      </c>
      <c r="AI114">
        <f t="shared" si="47"/>
        <v>0.12117983770857797</v>
      </c>
      <c r="AJ114">
        <f t="shared" si="48"/>
        <v>0.12117983770857797</v>
      </c>
      <c r="AK114">
        <f t="shared" si="49"/>
        <v>0.12117983770857797</v>
      </c>
      <c r="AL114">
        <f t="shared" si="50"/>
        <v>0.12117983770857797</v>
      </c>
    </row>
    <row r="115" spans="1:38" x14ac:dyDescent="0.15">
      <c r="A115" s="41">
        <f t="shared" si="39"/>
        <v>2.4106666666666681</v>
      </c>
      <c r="B115" s="42">
        <v>23.33</v>
      </c>
      <c r="C115" s="43">
        <f t="shared" si="29"/>
        <v>6.4805555555555552</v>
      </c>
      <c r="D115" s="34">
        <f t="shared" si="40"/>
        <v>6.4805555555555552</v>
      </c>
      <c r="E115" s="44">
        <f t="shared" si="30"/>
        <v>2.4276810478144863</v>
      </c>
      <c r="F115" s="34">
        <f t="shared" si="31"/>
        <v>10.5693076185325</v>
      </c>
      <c r="G115" s="25">
        <f t="shared" si="32"/>
        <v>6.7873426725586183</v>
      </c>
      <c r="H115" s="45">
        <f t="shared" si="33"/>
        <v>9.4118335159051159E-2</v>
      </c>
      <c r="I115" s="51">
        <f t="shared" si="43"/>
        <v>2.4276810478144863</v>
      </c>
      <c r="S115" s="32">
        <f t="shared" si="41"/>
        <v>0.52083333333333459</v>
      </c>
      <c r="T115" s="33">
        <f t="shared" si="34"/>
        <v>1.0059442109700301</v>
      </c>
      <c r="U115" s="34">
        <f>IF(C115="","",'Relation FV terrain 0'!$N$2*T115+$P$1*(G115-$N$5)^2)</f>
        <v>85.162883781707492</v>
      </c>
      <c r="V115" s="35">
        <f>IF(C115="","",U115/'Relation FV terrain 0'!$N$2)</f>
        <v>1.1828178303014929</v>
      </c>
      <c r="W115" s="36">
        <f t="shared" si="42"/>
        <v>8.0281899334685214</v>
      </c>
      <c r="Z115" s="37">
        <f t="shared" si="35"/>
        <v>8.0525011759342977</v>
      </c>
      <c r="AA115" s="38">
        <f t="shared" si="44"/>
        <v>5.9103651022976574E-4</v>
      </c>
      <c r="AB115" s="36"/>
      <c r="AD115" s="37">
        <f t="shared" si="36"/>
        <v>711.43563248829241</v>
      </c>
      <c r="AE115" s="40">
        <f t="shared" si="37"/>
        <v>0.11970567665249597</v>
      </c>
      <c r="AF115" s="25">
        <f t="shared" si="38"/>
        <v>6.7873426725586183</v>
      </c>
      <c r="AG115" t="str">
        <f t="shared" si="45"/>
        <v/>
      </c>
      <c r="AH115" t="str">
        <f t="shared" si="46"/>
        <v/>
      </c>
      <c r="AI115">
        <f t="shared" si="47"/>
        <v>0.11970567665249597</v>
      </c>
      <c r="AJ115">
        <f t="shared" si="48"/>
        <v>0.11970567665249597</v>
      </c>
      <c r="AK115">
        <f t="shared" si="49"/>
        <v>0.11970567665249597</v>
      </c>
      <c r="AL115">
        <f t="shared" si="50"/>
        <v>0.11970567665249597</v>
      </c>
    </row>
    <row r="116" spans="1:38" x14ac:dyDescent="0.15">
      <c r="A116" s="41">
        <f t="shared" si="39"/>
        <v>2.4320000000000013</v>
      </c>
      <c r="B116" s="42">
        <v>23.44</v>
      </c>
      <c r="C116" s="43">
        <f t="shared" si="29"/>
        <v>6.5111111111111111</v>
      </c>
      <c r="D116" s="34">
        <f t="shared" si="40"/>
        <v>6.5111111111111111</v>
      </c>
      <c r="E116" s="44">
        <f t="shared" si="30"/>
        <v>2.4490143811478196</v>
      </c>
      <c r="F116" s="34">
        <f t="shared" si="31"/>
        <v>10.71433197791597</v>
      </c>
      <c r="G116" s="25">
        <f t="shared" si="32"/>
        <v>6.8086353403412723</v>
      </c>
      <c r="H116" s="45">
        <f t="shared" si="33"/>
        <v>8.8520666979001503E-2</v>
      </c>
      <c r="I116" s="51">
        <f t="shared" si="43"/>
        <v>2.4490143811478196</v>
      </c>
      <c r="S116" s="32">
        <f t="shared" si="41"/>
        <v>1.4322916666666912</v>
      </c>
      <c r="T116" s="33">
        <f t="shared" si="34"/>
        <v>0.99028434345289773</v>
      </c>
      <c r="U116" s="34">
        <f>IF(C116="","",'Relation FV terrain 0'!$N$2*T116+$P$1*(G116-$N$5)^2)</f>
        <v>84.115400320900775</v>
      </c>
      <c r="V116" s="35">
        <f>IF(C116="","",U116/'Relation FV terrain 0'!$N$2)</f>
        <v>1.1682694489013996</v>
      </c>
      <c r="W116" s="36">
        <f t="shared" si="42"/>
        <v>7.9543206568310918</v>
      </c>
      <c r="Z116" s="37">
        <f t="shared" si="35"/>
        <v>7.9778796943958552</v>
      </c>
      <c r="AA116" s="38">
        <f t="shared" si="44"/>
        <v>5.5502825097793337E-4</v>
      </c>
      <c r="AB116" s="36"/>
      <c r="AD116" s="37">
        <f t="shared" si="36"/>
        <v>711.3110029875437</v>
      </c>
      <c r="AE116" s="40">
        <f t="shared" si="37"/>
        <v>0.11825404073269169</v>
      </c>
      <c r="AF116" s="25">
        <f t="shared" si="38"/>
        <v>6.8086353403412723</v>
      </c>
      <c r="AG116" t="str">
        <f t="shared" si="45"/>
        <v/>
      </c>
      <c r="AH116" t="str">
        <f t="shared" si="46"/>
        <v/>
      </c>
      <c r="AI116">
        <f t="shared" si="47"/>
        <v>0.11825404073269169</v>
      </c>
      <c r="AJ116">
        <f t="shared" si="48"/>
        <v>0.11825404073269169</v>
      </c>
      <c r="AK116">
        <f t="shared" si="49"/>
        <v>0.11825404073269169</v>
      </c>
      <c r="AL116">
        <f t="shared" si="50"/>
        <v>0.11825404073269169</v>
      </c>
    </row>
    <row r="117" spans="1:38" x14ac:dyDescent="0.15">
      <c r="A117" s="41">
        <f t="shared" si="39"/>
        <v>2.4533333333333345</v>
      </c>
      <c r="B117" s="42">
        <v>23.58</v>
      </c>
      <c r="C117" s="43">
        <f t="shared" si="29"/>
        <v>6.5499999999999989</v>
      </c>
      <c r="D117" s="34">
        <f t="shared" si="40"/>
        <v>6.5499999999999989</v>
      </c>
      <c r="E117" s="44">
        <f t="shared" si="30"/>
        <v>2.4703477144811528</v>
      </c>
      <c r="F117" s="34">
        <f t="shared" si="31"/>
        <v>10.859807035952864</v>
      </c>
      <c r="G117" s="25">
        <f t="shared" si="32"/>
        <v>6.829596538095144</v>
      </c>
      <c r="H117" s="45">
        <f t="shared" si="33"/>
        <v>7.81742241147899E-2</v>
      </c>
      <c r="I117" s="51">
        <f t="shared" si="43"/>
        <v>2.4703477144811528</v>
      </c>
      <c r="S117" s="32">
        <f t="shared" si="41"/>
        <v>1.8229166666666297</v>
      </c>
      <c r="T117" s="33">
        <f t="shared" si="34"/>
        <v>0.97486825829265933</v>
      </c>
      <c r="U117" s="34">
        <f>IF(C117="","",'Relation FV terrain 0'!$N$2*T117+$P$1*(G117-$N$5)^2)</f>
        <v>83.084468220750011</v>
      </c>
      <c r="V117" s="35">
        <f>IF(C117="","",U117/'Relation FV terrain 0'!$N$2)</f>
        <v>1.1539509475104168</v>
      </c>
      <c r="W117" s="36">
        <f t="shared" si="42"/>
        <v>7.881019396248754</v>
      </c>
      <c r="Z117" s="37">
        <f t="shared" si="35"/>
        <v>7.90381214093222</v>
      </c>
      <c r="AA117" s="38">
        <f t="shared" si="44"/>
        <v>5.1950921020566421E-4</v>
      </c>
      <c r="AB117" s="36"/>
      <c r="AD117" s="37">
        <f t="shared" si="36"/>
        <v>711.18982786561628</v>
      </c>
      <c r="AE117" s="40">
        <f t="shared" si="37"/>
        <v>0.11682460148523009</v>
      </c>
      <c r="AF117" s="25">
        <f t="shared" si="38"/>
        <v>6.829596538095144</v>
      </c>
      <c r="AG117" t="str">
        <f t="shared" si="45"/>
        <v/>
      </c>
      <c r="AH117" t="str">
        <f t="shared" si="46"/>
        <v/>
      </c>
      <c r="AI117">
        <f t="shared" si="47"/>
        <v>0.11682460148523009</v>
      </c>
      <c r="AJ117">
        <f t="shared" si="48"/>
        <v>0.11682460148523009</v>
      </c>
      <c r="AK117">
        <f t="shared" si="49"/>
        <v>0.11682460148523009</v>
      </c>
      <c r="AL117">
        <f t="shared" si="50"/>
        <v>0.11682460148523009</v>
      </c>
    </row>
    <row r="118" spans="1:38" x14ac:dyDescent="0.15">
      <c r="A118" s="41">
        <f t="shared" si="39"/>
        <v>2.4746666666666677</v>
      </c>
      <c r="B118" s="42">
        <v>23.76</v>
      </c>
      <c r="C118" s="43">
        <f t="shared" si="29"/>
        <v>6.6000000000000005</v>
      </c>
      <c r="D118" s="34">
        <f t="shared" si="40"/>
        <v>6.6000000000000005</v>
      </c>
      <c r="E118" s="44">
        <f t="shared" si="30"/>
        <v>2.491681047814486</v>
      </c>
      <c r="F118" s="34">
        <f t="shared" si="31"/>
        <v>11.005725776467605</v>
      </c>
      <c r="G118" s="25">
        <f t="shared" si="32"/>
        <v>6.8502314259242247</v>
      </c>
      <c r="H118" s="45">
        <f t="shared" si="33"/>
        <v>6.2615766520070504E-2</v>
      </c>
      <c r="I118" s="51">
        <f t="shared" si="43"/>
        <v>2.491681047814486</v>
      </c>
      <c r="S118" s="32">
        <f t="shared" si="41"/>
        <v>2.3437500000000893</v>
      </c>
      <c r="T118" s="33">
        <f t="shared" si="34"/>
        <v>0.95969216044842653</v>
      </c>
      <c r="U118" s="34">
        <f>IF(C118="","",'Relation FV terrain 0'!$N$2*T118+$P$1*(G118-$N$5)^2)</f>
        <v>82.069822257119</v>
      </c>
      <c r="V118" s="35">
        <f>IF(C118="","",U118/'Relation FV terrain 0'!$N$2)</f>
        <v>1.1398586424599861</v>
      </c>
      <c r="W118" s="36">
        <f t="shared" si="42"/>
        <v>7.8082954936907223</v>
      </c>
      <c r="Z118" s="37">
        <f t="shared" si="35"/>
        <v>7.8303086665305797</v>
      </c>
      <c r="AA118" s="38">
        <f t="shared" si="44"/>
        <v>4.8457977847743444E-4</v>
      </c>
      <c r="AB118" s="36"/>
      <c r="AD118" s="37">
        <f t="shared" si="36"/>
        <v>711.07200628720796</v>
      </c>
      <c r="AE118" s="40">
        <f t="shared" si="37"/>
        <v>0.11541703446552262</v>
      </c>
      <c r="AF118" s="25">
        <f t="shared" si="38"/>
        <v>6.8502314259242247</v>
      </c>
      <c r="AG118" t="str">
        <f t="shared" si="45"/>
        <v/>
      </c>
      <c r="AH118" t="str">
        <f t="shared" si="46"/>
        <v/>
      </c>
      <c r="AI118">
        <f t="shared" si="47"/>
        <v>0.11541703446552262</v>
      </c>
      <c r="AJ118">
        <f t="shared" si="48"/>
        <v>0.11541703446552262</v>
      </c>
      <c r="AK118">
        <f t="shared" si="49"/>
        <v>0.11541703446552262</v>
      </c>
      <c r="AL118">
        <f t="shared" si="50"/>
        <v>0.11541703446552262</v>
      </c>
    </row>
    <row r="119" spans="1:38" x14ac:dyDescent="0.15">
      <c r="A119" s="41">
        <f t="shared" si="39"/>
        <v>2.4960000000000009</v>
      </c>
      <c r="B119" s="42">
        <v>23.97</v>
      </c>
      <c r="C119" s="43">
        <f t="shared" si="29"/>
        <v>6.6583333333333332</v>
      </c>
      <c r="D119" s="34">
        <f t="shared" si="40"/>
        <v>6.6583333333333332</v>
      </c>
      <c r="E119" s="44">
        <f t="shared" si="30"/>
        <v>2.5130143811478192</v>
      </c>
      <c r="F119" s="34">
        <f t="shared" si="31"/>
        <v>11.152081292507754</v>
      </c>
      <c r="G119" s="25">
        <f t="shared" si="32"/>
        <v>6.8705450836034512</v>
      </c>
      <c r="H119" s="45">
        <f t="shared" si="33"/>
        <v>4.5033826952706912E-2</v>
      </c>
      <c r="I119" s="51">
        <f t="shared" si="43"/>
        <v>2.5130143811478192</v>
      </c>
      <c r="S119" s="32">
        <f t="shared" si="41"/>
        <v>2.7343749999999862</v>
      </c>
      <c r="T119" s="33">
        <f t="shared" si="34"/>
        <v>0.94475231395797277</v>
      </c>
      <c r="U119" s="34">
        <f>IF(C119="","",'Relation FV terrain 0'!$N$2*T119+$P$1*(G119-$N$5)^2)</f>
        <v>81.071201568361275</v>
      </c>
      <c r="V119" s="35">
        <f>IF(C119="","",U119/'Relation FV terrain 0'!$N$2)</f>
        <v>1.1259889106716843</v>
      </c>
      <c r="W119" s="36">
        <f t="shared" si="42"/>
        <v>7.7361575744073461</v>
      </c>
      <c r="Z119" s="37">
        <f t="shared" si="35"/>
        <v>7.7573786841766745</v>
      </c>
      <c r="AA119" s="38">
        <f t="shared" si="44"/>
        <v>4.5033549984188739E-4</v>
      </c>
      <c r="AB119" s="36"/>
      <c r="AD119" s="37">
        <f t="shared" si="36"/>
        <v>710.95744044474134</v>
      </c>
      <c r="AE119" s="40">
        <f t="shared" si="37"/>
        <v>0.11403101923744825</v>
      </c>
      <c r="AF119" s="25">
        <f t="shared" si="38"/>
        <v>6.8705450836034512</v>
      </c>
      <c r="AG119" t="str">
        <f t="shared" si="45"/>
        <v/>
      </c>
      <c r="AH119" t="str">
        <f t="shared" si="46"/>
        <v/>
      </c>
      <c r="AI119">
        <f t="shared" si="47"/>
        <v>0.11403101923744825</v>
      </c>
      <c r="AJ119">
        <f t="shared" si="48"/>
        <v>0.11403101923744825</v>
      </c>
      <c r="AK119">
        <f t="shared" si="49"/>
        <v>0.11403101923744825</v>
      </c>
      <c r="AL119">
        <f t="shared" si="50"/>
        <v>0.11403101923744825</v>
      </c>
    </row>
    <row r="120" spans="1:38" x14ac:dyDescent="0.15">
      <c r="A120" s="41">
        <f t="shared" si="39"/>
        <v>2.5173333333333341</v>
      </c>
      <c r="B120" s="42">
        <v>24.19</v>
      </c>
      <c r="C120" s="43">
        <f t="shared" si="29"/>
        <v>6.719444444444445</v>
      </c>
      <c r="D120" s="34">
        <f t="shared" si="40"/>
        <v>6.719444444444445</v>
      </c>
      <c r="E120" s="44">
        <f t="shared" si="30"/>
        <v>2.5343477144811524</v>
      </c>
      <c r="F120" s="34">
        <f t="shared" si="31"/>
        <v>11.298866784643691</v>
      </c>
      <c r="G120" s="25">
        <f t="shared" si="32"/>
        <v>6.8905425118292198</v>
      </c>
      <c r="H120" s="45">
        <f t="shared" si="33"/>
        <v>2.9274548662804954E-2</v>
      </c>
      <c r="I120" s="51">
        <f t="shared" si="43"/>
        <v>2.5343477144811524</v>
      </c>
      <c r="S120" s="32">
        <f t="shared" si="41"/>
        <v>2.8645833333333823</v>
      </c>
      <c r="T120" s="33">
        <f t="shared" si="34"/>
        <v>0.93004504101803531</v>
      </c>
      <c r="U120" s="34">
        <f>IF(C120="","",'Relation FV terrain 0'!$N$2*T120+$P$1*(G120-$N$5)^2)</f>
        <v>80.088349580189373</v>
      </c>
      <c r="V120" s="35">
        <f>IF(C120="","",U120/'Relation FV terrain 0'!$N$2)</f>
        <v>1.1123381886137413</v>
      </c>
      <c r="W120" s="36">
        <f t="shared" si="42"/>
        <v>7.6646135761740934</v>
      </c>
      <c r="Z120" s="37">
        <f t="shared" si="35"/>
        <v>7.6850308982603037</v>
      </c>
      <c r="AA120" s="38">
        <f t="shared" si="44"/>
        <v>4.1686704117204995E-4</v>
      </c>
      <c r="AB120" s="36"/>
      <c r="AD120" s="37">
        <f t="shared" si="36"/>
        <v>710.84603546652681</v>
      </c>
      <c r="AE120" s="40">
        <f t="shared" si="37"/>
        <v>0.11266623936029628</v>
      </c>
      <c r="AF120" s="25">
        <f t="shared" si="38"/>
        <v>6.8905425118292198</v>
      </c>
      <c r="AG120" t="str">
        <f t="shared" si="45"/>
        <v/>
      </c>
      <c r="AH120" t="str">
        <f t="shared" si="46"/>
        <v/>
      </c>
      <c r="AI120">
        <f t="shared" si="47"/>
        <v>0.11266623936029628</v>
      </c>
      <c r="AJ120">
        <f t="shared" si="48"/>
        <v>0.11266623936029628</v>
      </c>
      <c r="AK120">
        <f t="shared" si="49"/>
        <v>0.11266623936029628</v>
      </c>
      <c r="AL120">
        <f t="shared" si="50"/>
        <v>0.11266623936029628</v>
      </c>
    </row>
    <row r="121" spans="1:38" x14ac:dyDescent="0.15">
      <c r="A121" s="41">
        <f t="shared" si="39"/>
        <v>2.5386666666666673</v>
      </c>
      <c r="B121" s="42">
        <v>24.41</v>
      </c>
      <c r="C121" s="43">
        <f t="shared" si="29"/>
        <v>6.780555555555555</v>
      </c>
      <c r="D121" s="34">
        <f t="shared" si="40"/>
        <v>6.780555555555555</v>
      </c>
      <c r="E121" s="44">
        <f t="shared" si="30"/>
        <v>2.5556810478144856</v>
      </c>
      <c r="F121" s="34">
        <f t="shared" si="31"/>
        <v>11.446075559294774</v>
      </c>
      <c r="G121" s="25">
        <f t="shared" si="32"/>
        <v>6.9102286334504228</v>
      </c>
      <c r="H121" s="45">
        <f t="shared" si="33"/>
        <v>1.6815107130728455E-2</v>
      </c>
      <c r="I121" s="51">
        <f t="shared" si="43"/>
        <v>2.5556810478144856</v>
      </c>
      <c r="S121" s="32">
        <f t="shared" si="41"/>
        <v>2.8645833333332988</v>
      </c>
      <c r="T121" s="33">
        <f t="shared" si="34"/>
        <v>0.91556672107893677</v>
      </c>
      <c r="U121" s="34">
        <f>IF(C121="","",'Relation FV terrain 0'!$N$2*T121+$P$1*(G121-$N$5)^2)</f>
        <v>79.121013931937028</v>
      </c>
      <c r="V121" s="35">
        <f>IF(C121="","",U121/'Relation FV terrain 0'!$N$2)</f>
        <v>1.0989029712769032</v>
      </c>
      <c r="W121" s="36">
        <f t="shared" si="42"/>
        <v>7.5936707775014041</v>
      </c>
      <c r="Z121" s="37">
        <f t="shared" si="35"/>
        <v>7.613273332969686</v>
      </c>
      <c r="AA121" s="38">
        <f t="shared" si="44"/>
        <v>3.8426018088706995E-4</v>
      </c>
      <c r="AB121" s="36"/>
      <c r="AD121" s="37">
        <f t="shared" si="36"/>
        <v>710.73769932768994</v>
      </c>
      <c r="AE121" s="40">
        <f t="shared" si="37"/>
        <v>0.11132238237366639</v>
      </c>
      <c r="AF121" s="25">
        <f t="shared" si="38"/>
        <v>6.9102286334504228</v>
      </c>
      <c r="AG121" t="str">
        <f t="shared" si="45"/>
        <v/>
      </c>
      <c r="AH121" t="str">
        <f t="shared" si="46"/>
        <v/>
      </c>
      <c r="AI121">
        <f t="shared" si="47"/>
        <v>0.11132238237366639</v>
      </c>
      <c r="AJ121">
        <f t="shared" si="48"/>
        <v>0.11132238237366639</v>
      </c>
      <c r="AK121">
        <f t="shared" si="49"/>
        <v>0.11132238237366639</v>
      </c>
      <c r="AL121">
        <f t="shared" si="50"/>
        <v>0.11132238237366639</v>
      </c>
    </row>
    <row r="122" spans="1:38" x14ac:dyDescent="0.15">
      <c r="A122" s="41">
        <f t="shared" si="39"/>
        <v>2.5600000000000005</v>
      </c>
      <c r="B122" s="42">
        <v>24.65</v>
      </c>
      <c r="C122" s="43">
        <f t="shared" si="29"/>
        <v>6.8472222222222214</v>
      </c>
      <c r="D122" s="34">
        <f t="shared" si="40"/>
        <v>6.8472222222222214</v>
      </c>
      <c r="E122" s="44">
        <f t="shared" si="30"/>
        <v>2.5770143811478188</v>
      </c>
      <c r="F122" s="34">
        <f t="shared" si="31"/>
        <v>11.593701027081563</v>
      </c>
      <c r="G122" s="25">
        <f t="shared" si="32"/>
        <v>6.9296082946803317</v>
      </c>
      <c r="H122" s="45">
        <f t="shared" si="33"/>
        <v>6.7874649350729921E-3</v>
      </c>
      <c r="I122" s="51">
        <f t="shared" si="43"/>
        <v>2.5770143811478188</v>
      </c>
      <c r="S122" s="32">
        <f t="shared" si="41"/>
        <v>3.125000000000008</v>
      </c>
      <c r="T122" s="33">
        <f t="shared" si="34"/>
        <v>0.90131378995329747</v>
      </c>
      <c r="U122" s="34">
        <f>IF(C122="","",'Relation FV terrain 0'!$N$2*T122+$P$1*(G122-$N$5)^2)</f>
        <v>78.168946404185121</v>
      </c>
      <c r="V122" s="35">
        <f>IF(C122="","",U122/'Relation FV terrain 0'!$N$2)</f>
        <v>1.0856798111692378</v>
      </c>
      <c r="W122" s="36">
        <f t="shared" si="42"/>
        <v>7.5233358248453266</v>
      </c>
      <c r="Z122" s="37">
        <f t="shared" si="35"/>
        <v>7.5421133597073462</v>
      </c>
      <c r="AA122" s="38">
        <f t="shared" si="44"/>
        <v>3.5259581549436169E-4</v>
      </c>
      <c r="AB122" s="36"/>
      <c r="AD122" s="37">
        <f t="shared" si="36"/>
        <v>710.63234276378137</v>
      </c>
      <c r="AE122" s="40">
        <f t="shared" si="37"/>
        <v>0.10999913978045461</v>
      </c>
      <c r="AF122" s="25">
        <f t="shared" si="38"/>
        <v>6.9296082946803317</v>
      </c>
      <c r="AG122" t="str">
        <f t="shared" si="45"/>
        <v/>
      </c>
      <c r="AH122" t="str">
        <f t="shared" si="46"/>
        <v/>
      </c>
      <c r="AI122">
        <f t="shared" si="47"/>
        <v>0.10999913978045461</v>
      </c>
      <c r="AJ122">
        <f t="shared" si="48"/>
        <v>0.10999913978045461</v>
      </c>
      <c r="AK122">
        <f t="shared" si="49"/>
        <v>0.10999913978045461</v>
      </c>
      <c r="AL122">
        <f t="shared" si="50"/>
        <v>0.10999913978045461</v>
      </c>
    </row>
    <row r="123" spans="1:38" x14ac:dyDescent="0.15">
      <c r="A123" s="41">
        <f t="shared" si="39"/>
        <v>2.5813333333333337</v>
      </c>
      <c r="B123" s="42">
        <v>24.9</v>
      </c>
      <c r="C123" s="43">
        <f t="shared" si="29"/>
        <v>6.9166666666666661</v>
      </c>
      <c r="D123" s="34">
        <f t="shared" si="40"/>
        <v>6.9166666666666661</v>
      </c>
      <c r="E123" s="44">
        <f t="shared" si="30"/>
        <v>2.598347714481152</v>
      </c>
      <c r="F123" s="34">
        <f t="shared" si="31"/>
        <v>11.741736701203658</v>
      </c>
      <c r="G123" s="25">
        <f t="shared" si="32"/>
        <v>6.948686266289605</v>
      </c>
      <c r="H123" s="45">
        <f t="shared" si="33"/>
        <v>1.0252547600133075E-3</v>
      </c>
      <c r="I123" s="51">
        <f t="shared" si="43"/>
        <v>2.598347714481152</v>
      </c>
      <c r="S123" s="32">
        <f t="shared" si="41"/>
        <v>3.2552083333333623</v>
      </c>
      <c r="T123" s="33">
        <f t="shared" si="34"/>
        <v>0.88728273893862675</v>
      </c>
      <c r="U123" s="34">
        <f>IF(C123="","",'Relation FV terrain 0'!$N$2*T123+$P$1*(G123-$N$5)^2)</f>
        <v>77.231902847723745</v>
      </c>
      <c r="V123" s="35">
        <f>IF(C123="","",U123/'Relation FV terrain 0'!$N$2)</f>
        <v>1.0726653173294964</v>
      </c>
      <c r="W123" s="36">
        <f t="shared" si="42"/>
        <v>7.4536147588526527</v>
      </c>
      <c r="Z123" s="37">
        <f t="shared" si="35"/>
        <v>7.4715577235593669</v>
      </c>
      <c r="AA123" s="38">
        <f t="shared" si="44"/>
        <v>3.2194998246639115E-4</v>
      </c>
      <c r="AB123" s="36"/>
      <c r="AD123" s="37">
        <f t="shared" si="36"/>
        <v>710.52987918699125</v>
      </c>
      <c r="AE123" s="40">
        <f t="shared" si="37"/>
        <v>0.10869620702804886</v>
      </c>
      <c r="AF123" s="25">
        <f t="shared" si="38"/>
        <v>6.948686266289605</v>
      </c>
      <c r="AG123" t="str">
        <f t="shared" si="45"/>
        <v/>
      </c>
      <c r="AH123" t="str">
        <f t="shared" si="46"/>
        <v/>
      </c>
      <c r="AI123">
        <f t="shared" si="47"/>
        <v>0.10869620702804886</v>
      </c>
      <c r="AJ123">
        <f t="shared" si="48"/>
        <v>0.10869620702804886</v>
      </c>
      <c r="AK123">
        <f t="shared" si="49"/>
        <v>0.10869620702804886</v>
      </c>
      <c r="AL123">
        <f t="shared" si="50"/>
        <v>0.10869620702804886</v>
      </c>
    </row>
    <row r="124" spans="1:38" x14ac:dyDescent="0.15">
      <c r="A124" s="41">
        <f t="shared" si="39"/>
        <v>2.6026666666666669</v>
      </c>
      <c r="B124" s="42">
        <v>25.17</v>
      </c>
      <c r="C124" s="43">
        <f t="shared" si="29"/>
        <v>6.9916666666666671</v>
      </c>
      <c r="D124" s="34">
        <f t="shared" si="40"/>
        <v>6.9916666666666671</v>
      </c>
      <c r="E124" s="44">
        <f t="shared" si="30"/>
        <v>2.6196810478144852</v>
      </c>
      <c r="F124" s="34">
        <f t="shared" si="31"/>
        <v>11.89017619584285</v>
      </c>
      <c r="G124" s="25">
        <f t="shared" si="32"/>
        <v>6.9674672447807335</v>
      </c>
      <c r="H124" s="45">
        <f t="shared" si="33"/>
        <v>5.8561201961340227E-4</v>
      </c>
      <c r="I124" s="51">
        <f t="shared" si="43"/>
        <v>2.6196810478144852</v>
      </c>
      <c r="S124" s="32">
        <f t="shared" si="41"/>
        <v>3.5156250000000711</v>
      </c>
      <c r="T124" s="33">
        <f t="shared" si="34"/>
        <v>0.87347011395357066</v>
      </c>
      <c r="U124" s="34">
        <f>IF(C124="","",'Relation FV terrain 0'!$N$2*T124+$P$1*(G124-$N$5)^2)</f>
        <v>76.30964311382327</v>
      </c>
      <c r="V124" s="35">
        <f>IF(C124="","",U124/'Relation FV terrain 0'!$N$2)</f>
        <v>1.0598561543586564</v>
      </c>
      <c r="W124" s="36">
        <f t="shared" si="42"/>
        <v>7.3845130396732115</v>
      </c>
      <c r="Z124" s="37">
        <f t="shared" si="35"/>
        <v>7.4016125688488641</v>
      </c>
      <c r="AA124" s="38">
        <f t="shared" si="44"/>
        <v>2.923938980289947E-4</v>
      </c>
      <c r="AB124" s="36"/>
      <c r="AD124" s="37">
        <f t="shared" si="36"/>
        <v>710.43022460489328</v>
      </c>
      <c r="AE124" s="40">
        <f t="shared" si="37"/>
        <v>0.1074132834878513</v>
      </c>
      <c r="AF124" s="25">
        <f t="shared" si="38"/>
        <v>6.9674672447807335</v>
      </c>
      <c r="AG124" t="str">
        <f t="shared" si="45"/>
        <v/>
      </c>
      <c r="AH124" t="str">
        <f t="shared" si="46"/>
        <v/>
      </c>
      <c r="AI124">
        <f t="shared" si="47"/>
        <v>0.1074132834878513</v>
      </c>
      <c r="AJ124">
        <f t="shared" si="48"/>
        <v>0.1074132834878513</v>
      </c>
      <c r="AK124">
        <f t="shared" si="49"/>
        <v>0.1074132834878513</v>
      </c>
      <c r="AL124">
        <f t="shared" si="50"/>
        <v>0.1074132834878513</v>
      </c>
    </row>
    <row r="125" spans="1:38" x14ac:dyDescent="0.15">
      <c r="A125" s="41">
        <f t="shared" si="39"/>
        <v>2.6240000000000001</v>
      </c>
      <c r="B125" s="42">
        <v>25.44</v>
      </c>
      <c r="C125" s="43">
        <f t="shared" si="29"/>
        <v>7.0666666666666664</v>
      </c>
      <c r="D125" s="34">
        <f t="shared" si="40"/>
        <v>7.0666666666666664</v>
      </c>
      <c r="E125" s="44">
        <f t="shared" si="30"/>
        <v>2.6410143811478184</v>
      </c>
      <c r="F125" s="34">
        <f t="shared" si="31"/>
        <v>12.039013224591075</v>
      </c>
      <c r="G125" s="25">
        <f t="shared" si="32"/>
        <v>6.9859558535441915</v>
      </c>
      <c r="H125" s="45">
        <f t="shared" si="33"/>
        <v>6.5142353548910776E-3</v>
      </c>
      <c r="I125" s="51">
        <f t="shared" si="43"/>
        <v>2.6410143811478184</v>
      </c>
      <c r="S125" s="32">
        <f t="shared" si="41"/>
        <v>3.515624999999988</v>
      </c>
      <c r="T125" s="33">
        <f t="shared" si="34"/>
        <v>0.85987251468760595</v>
      </c>
      <c r="U125" s="34">
        <f>IF(C125="","",'Relation FV terrain 0'!$N$2*T125+$P$1*(G125-$N$5)^2)</f>
        <v>75.401930985787388</v>
      </c>
      <c r="V125" s="35">
        <f>IF(C125="","",U125/'Relation FV terrain 0'!$N$2)</f>
        <v>1.0472490414692692</v>
      </c>
      <c r="W125" s="36">
        <f t="shared" si="42"/>
        <v>7.3160355713707848</v>
      </c>
      <c r="Z125" s="37">
        <f t="shared" si="35"/>
        <v>7.332283463803452</v>
      </c>
      <c r="AA125" s="38">
        <f t="shared" si="44"/>
        <v>2.6399400850352474E-4</v>
      </c>
      <c r="AB125" s="36"/>
      <c r="AD125" s="37">
        <f t="shared" si="36"/>
        <v>710.33329754164379</v>
      </c>
      <c r="AE125" s="40">
        <f t="shared" si="37"/>
        <v>0.10615007243323955</v>
      </c>
      <c r="AF125" s="25">
        <f t="shared" si="38"/>
        <v>6.9859558535441915</v>
      </c>
      <c r="AG125" t="str">
        <f t="shared" si="45"/>
        <v/>
      </c>
      <c r="AH125" t="str">
        <f t="shared" si="46"/>
        <v/>
      </c>
      <c r="AI125">
        <f t="shared" si="47"/>
        <v>0.10615007243323955</v>
      </c>
      <c r="AJ125">
        <f t="shared" si="48"/>
        <v>0.10615007243323955</v>
      </c>
      <c r="AK125">
        <f t="shared" si="49"/>
        <v>0.10615007243323955</v>
      </c>
      <c r="AL125">
        <f t="shared" si="50"/>
        <v>0.10615007243323955</v>
      </c>
    </row>
    <row r="126" spans="1:38" x14ac:dyDescent="0.15">
      <c r="A126" s="41">
        <f t="shared" si="39"/>
        <v>2.6453333333333333</v>
      </c>
      <c r="B126" s="42">
        <v>25.71</v>
      </c>
      <c r="C126" s="43">
        <f t="shared" si="29"/>
        <v>7.1416666666666666</v>
      </c>
      <c r="D126" s="34">
        <f t="shared" si="40"/>
        <v>7.1416666666666666</v>
      </c>
      <c r="E126" s="44">
        <f t="shared" si="30"/>
        <v>2.6623477144811516</v>
      </c>
      <c r="F126" s="34">
        <f t="shared" si="31"/>
        <v>12.188241598902872</v>
      </c>
      <c r="G126" s="25">
        <f t="shared" si="32"/>
        <v>7.0041566439965983</v>
      </c>
      <c r="H126" s="45">
        <f t="shared" si="33"/>
        <v>1.8909006334722693E-2</v>
      </c>
      <c r="I126" s="51">
        <f t="shared" si="43"/>
        <v>2.6623477144811516</v>
      </c>
      <c r="S126" s="32">
        <f t="shared" si="41"/>
        <v>3.5156250000000298</v>
      </c>
      <c r="T126" s="33">
        <f t="shared" si="34"/>
        <v>0.84648659376397284</v>
      </c>
      <c r="U126" s="34">
        <f>IF(C126="","",'Relation FV terrain 0'!$N$2*T126+$P$1*(G126-$N$5)^2)</f>
        <v>74.508534111762387</v>
      </c>
      <c r="V126" s="35">
        <f>IF(C126="","",U126/'Relation FV terrain 0'!$N$2)</f>
        <v>1.0348407515522553</v>
      </c>
      <c r="W126" s="36">
        <f t="shared" si="42"/>
        <v>7.248186725463162</v>
      </c>
      <c r="Z126" s="37">
        <f t="shared" si="35"/>
        <v>7.2635754243655652</v>
      </c>
      <c r="AA126" s="38">
        <f t="shared" si="44"/>
        <v>2.3681205390882674E-4</v>
      </c>
      <c r="AB126" s="36"/>
      <c r="AD126" s="37">
        <f t="shared" si="36"/>
        <v>710.23901896156315</v>
      </c>
      <c r="AE126" s="40">
        <f t="shared" si="37"/>
        <v>0.10490628101607391</v>
      </c>
      <c r="AF126" s="25">
        <f t="shared" si="38"/>
        <v>7.0041566439965983</v>
      </c>
      <c r="AG126" t="str">
        <f t="shared" si="45"/>
        <v/>
      </c>
      <c r="AH126" t="str">
        <f t="shared" si="46"/>
        <v/>
      </c>
      <c r="AI126">
        <f t="shared" si="47"/>
        <v>0.10490628101607391</v>
      </c>
      <c r="AJ126">
        <f t="shared" si="48"/>
        <v>0.10490628101607391</v>
      </c>
      <c r="AK126">
        <f t="shared" si="49"/>
        <v>0.10490628101607391</v>
      </c>
      <c r="AL126">
        <f t="shared" si="50"/>
        <v>0.10490628101607391</v>
      </c>
    </row>
    <row r="127" spans="1:38" x14ac:dyDescent="0.15">
      <c r="A127" s="41">
        <f t="shared" si="39"/>
        <v>2.6666666666666665</v>
      </c>
      <c r="B127" s="42">
        <v>25.94</v>
      </c>
      <c r="C127" s="43">
        <f t="shared" si="29"/>
        <v>7.2055555555555557</v>
      </c>
      <c r="D127" s="34">
        <f t="shared" si="40"/>
        <v>7.2055555555555557</v>
      </c>
      <c r="E127" s="44">
        <f t="shared" si="30"/>
        <v>2.6836810478144848</v>
      </c>
      <c r="F127" s="34">
        <f t="shared" si="31"/>
        <v>12.337855226571923</v>
      </c>
      <c r="G127" s="25">
        <f t="shared" si="32"/>
        <v>7.0220740967011634</v>
      </c>
      <c r="H127" s="45">
        <f t="shared" si="33"/>
        <v>3.3665445743336041E-2</v>
      </c>
      <c r="I127" s="51">
        <f t="shared" si="43"/>
        <v>2.6836810478144848</v>
      </c>
      <c r="S127" s="32">
        <f t="shared" si="41"/>
        <v>2.9947916666666949</v>
      </c>
      <c r="T127" s="33">
        <f t="shared" si="34"/>
        <v>0.83330905591563642</v>
      </c>
      <c r="U127" s="34">
        <f>IF(C127="","",'Relation FV terrain 0'!$N$2*T127+$P$1*(G127-$N$5)^2)</f>
        <v>73.629223938777116</v>
      </c>
      <c r="V127" s="35">
        <f>IF(C127="","",U127/'Relation FV terrain 0'!$N$2)</f>
        <v>1.0226281102607933</v>
      </c>
      <c r="W127" s="36">
        <f t="shared" si="42"/>
        <v>7.1809703636207773</v>
      </c>
      <c r="Z127" s="37">
        <f t="shared" si="35"/>
        <v>7.1954929371735572</v>
      </c>
      <c r="AA127" s="38">
        <f t="shared" si="44"/>
        <v>2.1090514259590107E-4</v>
      </c>
      <c r="AB127" s="36"/>
      <c r="AD127" s="37">
        <f t="shared" si="36"/>
        <v>710.14731219503085</v>
      </c>
      <c r="AE127" s="40">
        <f t="shared" si="37"/>
        <v>0.10368162024185201</v>
      </c>
      <c r="AF127" s="25">
        <f t="shared" si="38"/>
        <v>7.0220740967011634</v>
      </c>
      <c r="AG127" t="str">
        <f t="shared" si="45"/>
        <v/>
      </c>
      <c r="AH127" t="str">
        <f t="shared" si="46"/>
        <v/>
      </c>
      <c r="AI127">
        <f t="shared" si="47"/>
        <v>0.10368162024185201</v>
      </c>
      <c r="AJ127">
        <f t="shared" si="48"/>
        <v>0.10368162024185201</v>
      </c>
      <c r="AK127">
        <f t="shared" si="49"/>
        <v>0.10368162024185201</v>
      </c>
      <c r="AL127">
        <f t="shared" si="50"/>
        <v>0.10368162024185201</v>
      </c>
    </row>
    <row r="128" spans="1:38" x14ac:dyDescent="0.15">
      <c r="A128" s="41">
        <f t="shared" si="39"/>
        <v>2.6879999999999997</v>
      </c>
      <c r="B128" s="42">
        <v>26.11</v>
      </c>
      <c r="C128" s="43">
        <f t="shared" si="29"/>
        <v>7.2527777777777773</v>
      </c>
      <c r="D128" s="34">
        <f t="shared" si="40"/>
        <v>7.2527777777777773</v>
      </c>
      <c r="E128" s="44">
        <f t="shared" si="30"/>
        <v>2.705014381147818</v>
      </c>
      <c r="F128" s="34">
        <f t="shared" si="31"/>
        <v>12.487848110231303</v>
      </c>
      <c r="G128" s="25">
        <f t="shared" si="32"/>
        <v>7.0397126224706765</v>
      </c>
      <c r="H128" s="45">
        <f t="shared" si="33"/>
        <v>4.5396760406038981E-2</v>
      </c>
      <c r="I128" s="51">
        <f t="shared" si="43"/>
        <v>2.705014381147818</v>
      </c>
      <c r="S128" s="32">
        <f t="shared" si="41"/>
        <v>2.2135416666666514</v>
      </c>
      <c r="T128" s="33">
        <f t="shared" si="34"/>
        <v>0.82033665717407822</v>
      </c>
      <c r="U128" s="34">
        <f>IF(C128="","",'Relation FV terrain 0'!$N$2*T128+$P$1*(G128-$N$5)^2)</f>
        <v>72.763775647988794</v>
      </c>
      <c r="V128" s="35">
        <f>IF(C128="","",U128/'Relation FV terrain 0'!$N$2)</f>
        <v>1.0106079951109554</v>
      </c>
      <c r="W128" s="36">
        <f t="shared" si="42"/>
        <v>7.1143898595523769</v>
      </c>
      <c r="Z128" s="37">
        <f t="shared" si="35"/>
        <v>7.1280399817408506</v>
      </c>
      <c r="AA128" s="38">
        <f t="shared" si="44"/>
        <v>1.8632583576026266E-4</v>
      </c>
      <c r="AB128" s="36"/>
      <c r="AD128" s="37">
        <f t="shared" si="36"/>
        <v>710.05810286662518</v>
      </c>
      <c r="AE128" s="40">
        <f t="shared" si="37"/>
        <v>0.10247580494360824</v>
      </c>
      <c r="AF128" s="25">
        <f t="shared" si="38"/>
        <v>7.0397126224706765</v>
      </c>
      <c r="AG128" t="str">
        <f t="shared" si="45"/>
        <v/>
      </c>
      <c r="AH128" t="str">
        <f t="shared" si="46"/>
        <v/>
      </c>
      <c r="AI128">
        <f t="shared" si="47"/>
        <v>0.10247580494360824</v>
      </c>
      <c r="AJ128">
        <f t="shared" si="48"/>
        <v>0.10247580494360824</v>
      </c>
      <c r="AK128">
        <f t="shared" si="49"/>
        <v>0.10247580494360824</v>
      </c>
      <c r="AL128">
        <f t="shared" si="50"/>
        <v>0.10247580494360824</v>
      </c>
    </row>
    <row r="129" spans="1:38" x14ac:dyDescent="0.15">
      <c r="A129" s="41">
        <f t="shared" si="39"/>
        <v>2.7093333333333329</v>
      </c>
      <c r="B129" s="42">
        <v>26.23</v>
      </c>
      <c r="C129" s="43">
        <f t="shared" si="29"/>
        <v>7.2861111111111114</v>
      </c>
      <c r="D129" s="34">
        <f t="shared" si="40"/>
        <v>7.2861111111111114</v>
      </c>
      <c r="E129" s="44">
        <f t="shared" si="30"/>
        <v>2.7263477144811512</v>
      </c>
      <c r="F129" s="34">
        <f t="shared" si="31"/>
        <v>12.638214345877094</v>
      </c>
      <c r="G129" s="25">
        <f t="shared" si="32"/>
        <v>7.0570765634533448</v>
      </c>
      <c r="H129" s="45">
        <f t="shared" si="33"/>
        <v>5.2456824020797786E-2</v>
      </c>
      <c r="I129" s="51">
        <f t="shared" si="43"/>
        <v>2.7263477144811512</v>
      </c>
      <c r="S129" s="32">
        <f t="shared" si="41"/>
        <v>1.5625000000000455</v>
      </c>
      <c r="T129" s="33">
        <f t="shared" si="34"/>
        <v>0.807566204070714</v>
      </c>
      <c r="U129" s="34">
        <f>IF(C129="","",'Relation FV terrain 0'!$N$2*T129+$P$1*(G129-$N$5)^2)</f>
        <v>71.911968091110325</v>
      </c>
      <c r="V129" s="35">
        <f>IF(C129="","",U129/'Relation FV terrain 0'!$N$2)</f>
        <v>0.99877733459875451</v>
      </c>
      <c r="W129" s="36">
        <f t="shared" si="42"/>
        <v>7.0484481201052702</v>
      </c>
      <c r="Z129" s="37">
        <f t="shared" si="35"/>
        <v>7.0612200518590624</v>
      </c>
      <c r="AA129" s="38">
        <f t="shared" si="44"/>
        <v>1.6312224072352575E-4</v>
      </c>
      <c r="AB129" s="36"/>
      <c r="AD129" s="37">
        <f t="shared" si="36"/>
        <v>709.9713188254417</v>
      </c>
      <c r="AE129" s="40">
        <f t="shared" si="37"/>
        <v>0.10128855375464975</v>
      </c>
      <c r="AF129" s="25">
        <f t="shared" si="38"/>
        <v>7.0570765634533448</v>
      </c>
      <c r="AG129" t="str">
        <f t="shared" si="45"/>
        <v/>
      </c>
      <c r="AH129" t="str">
        <f t="shared" si="46"/>
        <v/>
      </c>
      <c r="AI129">
        <f t="shared" si="47"/>
        <v>0.10128855375464975</v>
      </c>
      <c r="AJ129">
        <f t="shared" si="48"/>
        <v>0.10128855375464975</v>
      </c>
      <c r="AK129">
        <f t="shared" si="49"/>
        <v>0.10128855375464975</v>
      </c>
      <c r="AL129">
        <f t="shared" si="50"/>
        <v>0.10128855375464975</v>
      </c>
    </row>
    <row r="130" spans="1:38" x14ac:dyDescent="0.15">
      <c r="A130" s="41">
        <f t="shared" si="39"/>
        <v>2.7306666666666661</v>
      </c>
      <c r="B130" s="42">
        <v>26.29</v>
      </c>
      <c r="C130" s="43">
        <f t="shared" si="29"/>
        <v>7.3027777777777771</v>
      </c>
      <c r="D130" s="34">
        <f t="shared" si="40"/>
        <v>7.3027777777777771</v>
      </c>
      <c r="E130" s="44">
        <f t="shared" si="30"/>
        <v>2.7476810478144844</v>
      </c>
      <c r="F130" s="34">
        <f t="shared" si="31"/>
        <v>12.78894812141497</v>
      </c>
      <c r="G130" s="25">
        <f t="shared" si="32"/>
        <v>7.0741701942017086</v>
      </c>
      <c r="H130" s="45">
        <f t="shared" si="33"/>
        <v>5.2261427268489181E-2</v>
      </c>
      <c r="I130" s="51">
        <f t="shared" si="43"/>
        <v>2.7476810478144844</v>
      </c>
      <c r="S130" s="32">
        <f t="shared" si="41"/>
        <v>0.78124999999996037</v>
      </c>
      <c r="T130" s="33">
        <f t="shared" si="34"/>
        <v>0.79499455285074638</v>
      </c>
      <c r="U130" s="34">
        <f>IF(C130="","",'Relation FV terrain 0'!$N$2*T130+$P$1*(G130-$N$5)^2)</f>
        <v>71.073583727995498</v>
      </c>
      <c r="V130" s="35">
        <f>IF(C130="","",U130/'Relation FV terrain 0'!$N$2)</f>
        <v>0.98713310733327075</v>
      </c>
      <c r="W130" s="36">
        <f t="shared" si="42"/>
        <v>6.9831476056067396</v>
      </c>
      <c r="Z130" s="37">
        <f t="shared" si="35"/>
        <v>6.9950361762506885</v>
      </c>
      <c r="AA130" s="38">
        <f t="shared" si="44"/>
        <v>1.4133811195616311E-4</v>
      </c>
      <c r="AB130" s="36"/>
      <c r="AD130" s="37">
        <f t="shared" si="36"/>
        <v>709.88689007752532</v>
      </c>
      <c r="AE130" s="40">
        <f t="shared" si="37"/>
        <v>0.10011958908021769</v>
      </c>
      <c r="AF130" s="25">
        <f t="shared" si="38"/>
        <v>7.0741701942017086</v>
      </c>
      <c r="AG130" t="str">
        <f t="shared" si="45"/>
        <v/>
      </c>
      <c r="AH130" t="str">
        <f t="shared" si="46"/>
        <v/>
      </c>
      <c r="AI130">
        <f t="shared" si="47"/>
        <v>0.10011958908021769</v>
      </c>
      <c r="AJ130">
        <f t="shared" si="48"/>
        <v>0.10011958908021769</v>
      </c>
      <c r="AK130">
        <f t="shared" si="49"/>
        <v>0.10011958908021769</v>
      </c>
      <c r="AL130">
        <f t="shared" si="50"/>
        <v>0.10011958908021769</v>
      </c>
    </row>
    <row r="131" spans="1:38" x14ac:dyDescent="0.15">
      <c r="A131" s="41">
        <f t="shared" si="39"/>
        <v>2.7519999999999993</v>
      </c>
      <c r="B131" s="42">
        <v>26.3</v>
      </c>
      <c r="C131" s="43">
        <f t="shared" ref="C131:C194" si="51">IF(B131="","",B131/3.6)</f>
        <v>7.3055555555555554</v>
      </c>
      <c r="D131" s="34">
        <f t="shared" si="40"/>
        <v>7.3055555555555554</v>
      </c>
      <c r="E131" s="44">
        <f t="shared" ref="E131:E194" si="52">IF(D131&lt;&gt;"",A131-$K$3,"")</f>
        <v>2.7690143811478176</v>
      </c>
      <c r="F131" s="34">
        <f t="shared" ref="F131:F194" si="53">$J$2*((A131-$K$3)+$K$2*EXP(-(A131-$K$3)/$K$2))-$J$2*$K$2</f>
        <v>12.940043715229406</v>
      </c>
      <c r="G131" s="25">
        <f t="shared" ref="G131:G194" si="54">IF(E131&lt;&gt;"",$J$2*(1-EXP(-(A131-$K$3)/$K$2)),"")</f>
        <v>7.090997722724933</v>
      </c>
      <c r="H131" s="45">
        <f t="shared" ref="H131:H194" si="55">IF(D131=0,0,IF(E131&lt;&gt;"",(D131-G131)^2,""))</f>
        <v>4.6035063628973284E-2</v>
      </c>
      <c r="I131" s="51">
        <f t="shared" si="43"/>
        <v>2.7690143811478176</v>
      </c>
      <c r="S131" s="32">
        <f t="shared" si="41"/>
        <v>0.13020833333335446</v>
      </c>
      <c r="T131" s="33">
        <f t="shared" ref="T131:T194" si="56">($J$2/$K$2)*EXP(-(A131-$K$3)/$K$2)</f>
        <v>0.78261860869925193</v>
      </c>
      <c r="U131" s="34">
        <f>IF(C131="","",'Relation FV terrain 0'!$N$2*T131+$P$1*(G131-$N$5)^2)</f>
        <v>70.248408565358531</v>
      </c>
      <c r="V131" s="35">
        <f>IF(C131="","",U131/'Relation FV terrain 0'!$N$2)</f>
        <v>0.97567234118553514</v>
      </c>
      <c r="W131" s="36">
        <f t="shared" si="42"/>
        <v>6.918490349472334</v>
      </c>
      <c r="Z131" s="37">
        <f t="shared" ref="Z131:Z194" si="57">IF(C131="","",$Y$9*G131^2+$Y$10*G131+$Y$11)</f>
        <v>6.9294909384958414</v>
      </c>
      <c r="AA131" s="38">
        <f t="shared" si="44"/>
        <v>1.2101295886411201E-4</v>
      </c>
      <c r="AB131" s="36"/>
      <c r="AD131" s="37">
        <f t="shared" ref="AD131:AD194" si="58">SQRT(U131^2+($N$2*9.81)^2)</f>
        <v>709.8047487203545</v>
      </c>
      <c r="AE131" s="40">
        <f t="shared" ref="AE131:AE194" si="59">IF(A131&gt;=0.3,U131/AD131,"")</f>
        <v>9.8968637068156146E-2</v>
      </c>
      <c r="AF131" s="25">
        <f t="shared" ref="AF131:AF194" si="60">IF(AE131="","",G131)</f>
        <v>7.090997722724933</v>
      </c>
      <c r="AG131" t="str">
        <f t="shared" si="45"/>
        <v/>
      </c>
      <c r="AH131" t="str">
        <f t="shared" si="46"/>
        <v/>
      </c>
      <c r="AI131">
        <f t="shared" si="47"/>
        <v>9.8968637068156146E-2</v>
      </c>
      <c r="AJ131">
        <f t="shared" si="48"/>
        <v>9.8968637068156146E-2</v>
      </c>
      <c r="AK131">
        <f t="shared" si="49"/>
        <v>9.8968637068156146E-2</v>
      </c>
      <c r="AL131">
        <f t="shared" si="50"/>
        <v>9.8968637068156146E-2</v>
      </c>
    </row>
    <row r="132" spans="1:38" x14ac:dyDescent="0.15">
      <c r="A132" s="41">
        <f t="shared" ref="A132:A194" si="61">A131+1/$N$1</f>
        <v>2.7733333333333325</v>
      </c>
      <c r="B132" s="42">
        <v>26.28</v>
      </c>
      <c r="C132" s="43">
        <f t="shared" si="51"/>
        <v>7.3</v>
      </c>
      <c r="D132" s="34">
        <f t="shared" ref="D132:D194" si="62">IF(F131&lt;=60,C132,"")</f>
        <v>7.3</v>
      </c>
      <c r="E132" s="44">
        <f t="shared" si="52"/>
        <v>2.7903477144811508</v>
      </c>
      <c r="F132" s="34">
        <f t="shared" si="53"/>
        <v>13.091495494775154</v>
      </c>
      <c r="G132" s="25">
        <f t="shared" si="54"/>
        <v>7.1075632915247038</v>
      </c>
      <c r="H132" s="45">
        <f t="shared" si="55"/>
        <v>3.7031886768806074E-2</v>
      </c>
      <c r="I132" s="51">
        <f t="shared" si="43"/>
        <v>2.7903477144811508</v>
      </c>
      <c r="S132" s="32">
        <f t="shared" ref="S132:S194" si="63">IF(C132="","",(D132-D131)/(A132-A131))</f>
        <v>-0.2604166666666673</v>
      </c>
      <c r="T132" s="33">
        <f t="shared" si="56"/>
        <v>0.77043532497931788</v>
      </c>
      <c r="U132" s="34">
        <f>IF(C132="","",'Relation FV terrain 0'!$N$2*T132+$P$1*(G132-$N$5)^2)</f>
        <v>69.436232096605607</v>
      </c>
      <c r="V132" s="35">
        <f>IF(C132="","",U132/'Relation FV terrain 0'!$N$2)</f>
        <v>0.96439211245285561</v>
      </c>
      <c r="W132" s="36">
        <f t="shared" ref="W132:W194" si="64">IF(C132="","",V132*G132)</f>
        <v>6.8544779771058808</v>
      </c>
      <c r="Z132" s="37">
        <f t="shared" si="57"/>
        <v>6.8645864962569005</v>
      </c>
      <c r="AA132" s="38">
        <f t="shared" si="44"/>
        <v>1.0218215942653274E-4</v>
      </c>
      <c r="AB132" s="36"/>
      <c r="AD132" s="37">
        <f t="shared" si="58"/>
        <v>709.72482887931551</v>
      </c>
      <c r="AE132" s="40">
        <f t="shared" si="59"/>
        <v>9.7835427578669115E-2</v>
      </c>
      <c r="AF132" s="25">
        <f t="shared" si="60"/>
        <v>7.1075632915247038</v>
      </c>
      <c r="AG132" t="str">
        <f t="shared" si="45"/>
        <v/>
      </c>
      <c r="AH132" t="str">
        <f t="shared" si="46"/>
        <v/>
      </c>
      <c r="AI132">
        <f t="shared" si="47"/>
        <v>9.7835427578669115E-2</v>
      </c>
      <c r="AJ132">
        <f t="shared" si="48"/>
        <v>9.7835427578669115E-2</v>
      </c>
      <c r="AK132">
        <f t="shared" si="49"/>
        <v>9.7835427578669115E-2</v>
      </c>
      <c r="AL132">
        <f t="shared" si="50"/>
        <v>9.7835427578669115E-2</v>
      </c>
    </row>
    <row r="133" spans="1:38" x14ac:dyDescent="0.15">
      <c r="A133" s="41">
        <f t="shared" si="61"/>
        <v>2.7946666666666657</v>
      </c>
      <c r="B133" s="42">
        <v>26.22</v>
      </c>
      <c r="C133" s="43">
        <f t="shared" si="51"/>
        <v>7.2833333333333332</v>
      </c>
      <c r="D133" s="34">
        <f t="shared" si="62"/>
        <v>7.2833333333333332</v>
      </c>
      <c r="E133" s="44">
        <f t="shared" si="52"/>
        <v>2.811681047814484</v>
      </c>
      <c r="F133" s="34">
        <f t="shared" si="53"/>
        <v>13.243297915190679</v>
      </c>
      <c r="G133" s="25">
        <f t="shared" si="54"/>
        <v>7.1238709786150105</v>
      </c>
      <c r="H133" s="45">
        <f t="shared" si="55"/>
        <v>2.5428242572312177E-2</v>
      </c>
      <c r="I133" s="51">
        <f t="shared" ref="I133:I194" si="65">E133</f>
        <v>2.811681047814484</v>
      </c>
      <c r="S133" s="32">
        <f t="shared" si="63"/>
        <v>-0.781250000000002</v>
      </c>
      <c r="T133" s="33">
        <f t="shared" si="56"/>
        <v>0.75844170248204179</v>
      </c>
      <c r="U133" s="34">
        <f>IF(C133="","",'Relation FV terrain 0'!$N$2*T133+$P$1*(G133-$N$5)^2)</f>
        <v>68.63684724275636</v>
      </c>
      <c r="V133" s="35">
        <f>IF(C133="","",U133/'Relation FV terrain 0'!$N$2)</f>
        <v>0.95328954503828278</v>
      </c>
      <c r="W133" s="36">
        <f t="shared" si="64"/>
        <v>6.7911117241153294</v>
      </c>
      <c r="Z133" s="37">
        <f t="shared" si="57"/>
        <v>6.8003245998239619</v>
      </c>
      <c r="AA133" s="38">
        <f t="shared" ref="AA133:AA194" si="66">IF(C133="","",(W133-Z133)^2)</f>
        <v>8.4877078822710709E-5</v>
      </c>
      <c r="AB133" s="36"/>
      <c r="AD133" s="37">
        <f t="shared" si="58"/>
        <v>709.64706664610787</v>
      </c>
      <c r="AE133" s="40">
        <f t="shared" si="59"/>
        <v>9.6719694153241248E-2</v>
      </c>
      <c r="AF133" s="25">
        <f t="shared" si="60"/>
        <v>7.1238709786150105</v>
      </c>
      <c r="AG133" t="str">
        <f t="shared" si="45"/>
        <v/>
      </c>
      <c r="AH133" t="str">
        <f t="shared" si="46"/>
        <v/>
      </c>
      <c r="AI133">
        <f t="shared" si="47"/>
        <v>9.6719694153241248E-2</v>
      </c>
      <c r="AJ133">
        <f t="shared" si="48"/>
        <v>9.6719694153241248E-2</v>
      </c>
      <c r="AK133">
        <f t="shared" si="49"/>
        <v>9.6719694153241248E-2</v>
      </c>
      <c r="AL133">
        <f t="shared" si="50"/>
        <v>9.6719694153241248E-2</v>
      </c>
    </row>
    <row r="134" spans="1:38" x14ac:dyDescent="0.15">
      <c r="A134" s="41">
        <f t="shared" si="61"/>
        <v>2.8159999999999989</v>
      </c>
      <c r="B134" s="42">
        <v>26.15</v>
      </c>
      <c r="C134" s="43">
        <f t="shared" si="51"/>
        <v>7.2638888888888884</v>
      </c>
      <c r="D134" s="34">
        <f t="shared" si="62"/>
        <v>7.2638888888888884</v>
      </c>
      <c r="E134" s="44">
        <f t="shared" si="52"/>
        <v>2.8330143811478172</v>
      </c>
      <c r="F134" s="34">
        <f t="shared" si="53"/>
        <v>13.395445517933149</v>
      </c>
      <c r="G134" s="25">
        <f t="shared" si="54"/>
        <v>7.139924798526045</v>
      </c>
      <c r="H134" s="45">
        <f t="shared" si="55"/>
        <v>1.5367095699487202E-2</v>
      </c>
      <c r="I134" s="51">
        <f t="shared" si="65"/>
        <v>2.8330143811478172</v>
      </c>
      <c r="S134" s="32">
        <f t="shared" si="63"/>
        <v>-0.91145833333335646</v>
      </c>
      <c r="T134" s="33">
        <f t="shared" si="56"/>
        <v>0.7466347886882001</v>
      </c>
      <c r="U134" s="34">
        <f>IF(C134="","",'Relation FV terrain 0'!$N$2*T134+$P$1*(G134-$N$5)^2)</f>
        <v>67.850050294432748</v>
      </c>
      <c r="V134" s="35">
        <f>IF(C134="","",U134/'Relation FV terrain 0'!$N$2)</f>
        <v>0.94236180964489924</v>
      </c>
      <c r="W134" s="36">
        <f t="shared" si="64"/>
        <v>6.728392453867496</v>
      </c>
      <c r="Z134" s="37">
        <f t="shared" si="57"/>
        <v>6.7367066100036679</v>
      </c>
      <c r="AA134" s="38">
        <f t="shared" si="66"/>
        <v>6.9125192256645255E-5</v>
      </c>
      <c r="AB134" s="36"/>
      <c r="AD134" s="37">
        <f t="shared" si="58"/>
        <v>709.57140001902349</v>
      </c>
      <c r="AE134" s="40">
        <f t="shared" si="59"/>
        <v>9.5621173982792573E-2</v>
      </c>
      <c r="AF134" s="25">
        <f t="shared" si="60"/>
        <v>7.139924798526045</v>
      </c>
      <c r="AG134" t="str">
        <f t="shared" si="45"/>
        <v/>
      </c>
      <c r="AH134" t="str">
        <f t="shared" si="46"/>
        <v/>
      </c>
      <c r="AI134">
        <f t="shared" si="47"/>
        <v>9.5621173982792573E-2</v>
      </c>
      <c r="AJ134">
        <f t="shared" si="48"/>
        <v>9.5621173982792573E-2</v>
      </c>
      <c r="AK134">
        <f t="shared" si="49"/>
        <v>9.5621173982792573E-2</v>
      </c>
      <c r="AL134">
        <f t="shared" si="50"/>
        <v>9.5621173982792573E-2</v>
      </c>
    </row>
    <row r="135" spans="1:38" x14ac:dyDescent="0.15">
      <c r="A135" s="41">
        <f t="shared" si="61"/>
        <v>2.8373333333333322</v>
      </c>
      <c r="B135" s="42">
        <v>26.07</v>
      </c>
      <c r="C135" s="43">
        <f t="shared" si="51"/>
        <v>7.2416666666666663</v>
      </c>
      <c r="D135" s="34">
        <f t="shared" si="62"/>
        <v>7.2416666666666663</v>
      </c>
      <c r="E135" s="44">
        <f t="shared" si="52"/>
        <v>2.8543477144811504</v>
      </c>
      <c r="F135" s="34">
        <f t="shared" si="53"/>
        <v>13.547932929434674</v>
      </c>
      <c r="G135" s="25">
        <f t="shared" si="54"/>
        <v>7.1557287032924721</v>
      </c>
      <c r="H135" s="45">
        <f t="shared" si="55"/>
        <v>7.3853335489043308E-3</v>
      </c>
      <c r="I135" s="51">
        <f t="shared" si="65"/>
        <v>2.8543477144811504</v>
      </c>
      <c r="S135" s="32">
        <f t="shared" si="63"/>
        <v>-1.0416666666666692</v>
      </c>
      <c r="T135" s="33">
        <f t="shared" si="56"/>
        <v>0.73501167704141757</v>
      </c>
      <c r="U135" s="34">
        <f>IF(C135="","",'Relation FV terrain 0'!$N$2*T135+$P$1*(G135-$N$5)^2)</f>
        <v>67.075640854895283</v>
      </c>
      <c r="V135" s="35">
        <f>IF(C135="","",U135/'Relation FV terrain 0'!$N$2)</f>
        <v>0.93160612298465673</v>
      </c>
      <c r="W135" s="36">
        <f t="shared" si="64"/>
        <v>6.6663206744043251</v>
      </c>
      <c r="Z135" s="37">
        <f t="shared" si="57"/>
        <v>6.6737335153726347</v>
      </c>
      <c r="AA135" s="38">
        <f t="shared" si="66"/>
        <v>5.4950211221449667E-5</v>
      </c>
      <c r="AB135" s="36"/>
      <c r="AD135" s="37">
        <f t="shared" si="58"/>
        <v>709.49776884504365</v>
      </c>
      <c r="AE135" s="40">
        <f t="shared" si="59"/>
        <v>9.4539607875137377E-2</v>
      </c>
      <c r="AF135" s="25">
        <f t="shared" si="60"/>
        <v>7.1557287032924721</v>
      </c>
      <c r="AG135" t="str">
        <f t="shared" si="45"/>
        <v/>
      </c>
      <c r="AH135" t="str">
        <f t="shared" si="46"/>
        <v/>
      </c>
      <c r="AI135">
        <f t="shared" si="47"/>
        <v>9.4539607875137377E-2</v>
      </c>
      <c r="AJ135">
        <f t="shared" si="48"/>
        <v>9.4539607875137377E-2</v>
      </c>
      <c r="AK135">
        <f t="shared" si="49"/>
        <v>9.4539607875137377E-2</v>
      </c>
      <c r="AL135">
        <f t="shared" si="50"/>
        <v>9.4539607875137377E-2</v>
      </c>
    </row>
    <row r="136" spans="1:38" x14ac:dyDescent="0.15">
      <c r="A136" s="41">
        <f t="shared" si="61"/>
        <v>2.8586666666666654</v>
      </c>
      <c r="B136" s="42">
        <v>26.01</v>
      </c>
      <c r="C136" s="43">
        <f t="shared" si="51"/>
        <v>7.2250000000000005</v>
      </c>
      <c r="D136" s="34">
        <f t="shared" si="62"/>
        <v>7.2250000000000005</v>
      </c>
      <c r="E136" s="44">
        <f t="shared" si="52"/>
        <v>2.8756810478144836</v>
      </c>
      <c r="F136" s="34">
        <f t="shared" si="53"/>
        <v>13.700754859779485</v>
      </c>
      <c r="G136" s="25">
        <f t="shared" si="54"/>
        <v>7.1712865834263244</v>
      </c>
      <c r="H136" s="45">
        <f t="shared" si="55"/>
        <v>2.8851311200172643E-3</v>
      </c>
      <c r="I136" s="51">
        <f t="shared" si="65"/>
        <v>2.8756810478144836</v>
      </c>
      <c r="S136" s="32">
        <f t="shared" si="63"/>
        <v>-0.78124999999996037</v>
      </c>
      <c r="T136" s="33">
        <f t="shared" si="56"/>
        <v>0.72356950623264593</v>
      </c>
      <c r="U136" s="34">
        <f>IF(C136="","",'Relation FV terrain 0'!$N$2*T136+$P$1*(G136-$N$5)^2)</f>
        <v>66.313421784104975</v>
      </c>
      <c r="V136" s="35">
        <f>IF(C136="","",U136/'Relation FV terrain 0'!$N$2)</f>
        <v>0.92101974700145794</v>
      </c>
      <c r="W136" s="36">
        <f t="shared" si="64"/>
        <v>6.6048965547422629</v>
      </c>
      <c r="Z136" s="37">
        <f t="shared" si="57"/>
        <v>6.6114059489167856</v>
      </c>
      <c r="AA136" s="38">
        <f t="shared" si="66"/>
        <v>4.2372212519309747E-5</v>
      </c>
      <c r="AB136" s="36"/>
      <c r="AD136" s="37">
        <f t="shared" si="58"/>
        <v>709.42611476369871</v>
      </c>
      <c r="AE136" s="40">
        <f t="shared" si="59"/>
        <v>9.3474740221810376E-2</v>
      </c>
      <c r="AF136" s="25">
        <f t="shared" si="60"/>
        <v>7.1712865834263244</v>
      </c>
      <c r="AG136" t="str">
        <f t="shared" si="45"/>
        <v/>
      </c>
      <c r="AH136" t="str">
        <f t="shared" si="46"/>
        <v/>
      </c>
      <c r="AI136">
        <f t="shared" si="47"/>
        <v>9.3474740221810376E-2</v>
      </c>
      <c r="AJ136">
        <f t="shared" si="48"/>
        <v>9.3474740221810376E-2</v>
      </c>
      <c r="AK136">
        <f t="shared" si="49"/>
        <v>9.3474740221810376E-2</v>
      </c>
      <c r="AL136">
        <f t="shared" si="50"/>
        <v>9.3474740221810376E-2</v>
      </c>
    </row>
    <row r="137" spans="1:38" x14ac:dyDescent="0.15">
      <c r="A137" s="41">
        <f t="shared" si="61"/>
        <v>2.8799999999999986</v>
      </c>
      <c r="B137" s="42">
        <v>25.99</v>
      </c>
      <c r="C137" s="43">
        <f t="shared" si="51"/>
        <v>7.2194444444444441</v>
      </c>
      <c r="D137" s="34">
        <f t="shared" si="62"/>
        <v>7.2194444444444441</v>
      </c>
      <c r="E137" s="44">
        <f t="shared" si="52"/>
        <v>2.8970143811478168</v>
      </c>
      <c r="F137" s="34">
        <f t="shared" si="53"/>
        <v>13.853906101401682</v>
      </c>
      <c r="G137" s="25">
        <f t="shared" si="54"/>
        <v>7.1866022688747382</v>
      </c>
      <c r="H137" s="45">
        <f t="shared" si="55"/>
        <v>1.0786084961513886E-3</v>
      </c>
      <c r="I137" s="51">
        <f t="shared" si="65"/>
        <v>2.8970143811478168</v>
      </c>
      <c r="S137" s="32">
        <f t="shared" si="63"/>
        <v>-0.26041666666670893</v>
      </c>
      <c r="T137" s="33">
        <f t="shared" si="56"/>
        <v>0.71230545949578616</v>
      </c>
      <c r="U137" s="34">
        <f>IF(C137="","",'Relation FV terrain 0'!$N$2*T137+$P$1*(G137-$N$5)^2)</f>
        <v>65.563199143791223</v>
      </c>
      <c r="V137" s="35">
        <f>IF(C137="","",U137/'Relation FV terrain 0'!$N$2)</f>
        <v>0.91059998810821141</v>
      </c>
      <c r="W137" s="36">
        <f t="shared" si="64"/>
        <v>6.5441199405757819</v>
      </c>
      <c r="Z137" s="37">
        <f t="shared" si="57"/>
        <v>6.5497242040765071</v>
      </c>
      <c r="AA137" s="38">
        <f t="shared" si="66"/>
        <v>3.1407769385560469E-5</v>
      </c>
      <c r="AB137" s="36"/>
      <c r="AD137" s="37">
        <f t="shared" si="58"/>
        <v>709.3563811526393</v>
      </c>
      <c r="AE137" s="40">
        <f t="shared" si="59"/>
        <v>9.2426318964322296E-2</v>
      </c>
      <c r="AF137" s="25">
        <f t="shared" si="60"/>
        <v>7.1866022688747382</v>
      </c>
      <c r="AG137" t="str">
        <f t="shared" si="45"/>
        <v/>
      </c>
      <c r="AH137" t="str">
        <f t="shared" si="46"/>
        <v/>
      </c>
      <c r="AI137">
        <f t="shared" si="47"/>
        <v>9.2426318964322296E-2</v>
      </c>
      <c r="AJ137">
        <f t="shared" si="48"/>
        <v>9.2426318964322296E-2</v>
      </c>
      <c r="AK137">
        <f t="shared" si="49"/>
        <v>9.2426318964322296E-2</v>
      </c>
      <c r="AL137">
        <f t="shared" si="50"/>
        <v>9.2426318964322296E-2</v>
      </c>
    </row>
    <row r="138" spans="1:38" x14ac:dyDescent="0.15">
      <c r="A138" s="41">
        <f t="shared" si="61"/>
        <v>2.9013333333333318</v>
      </c>
      <c r="B138" s="42">
        <v>26</v>
      </c>
      <c r="C138" s="43">
        <f t="shared" si="51"/>
        <v>7.2222222222222223</v>
      </c>
      <c r="D138" s="34">
        <f t="shared" si="62"/>
        <v>7.2222222222222223</v>
      </c>
      <c r="E138" s="44">
        <f t="shared" si="52"/>
        <v>2.91834771448115</v>
      </c>
      <c r="F138" s="34">
        <f t="shared" si="53"/>
        <v>14.00738152780327</v>
      </c>
      <c r="G138" s="25">
        <f t="shared" si="54"/>
        <v>7.201679529962794</v>
      </c>
      <c r="H138" s="45">
        <f t="shared" si="55"/>
        <v>4.2200220526557482E-4</v>
      </c>
      <c r="I138" s="51">
        <f t="shared" si="65"/>
        <v>2.91834771448115</v>
      </c>
      <c r="S138" s="32">
        <f t="shared" si="63"/>
        <v>0.13020833333335446</v>
      </c>
      <c r="T138" s="33">
        <f t="shared" si="56"/>
        <v>0.70121676391427112</v>
      </c>
      <c r="U138" s="34">
        <f>IF(C138="","",'Relation FV terrain 0'!$N$2*T138+$P$1*(G138-$N$5)^2)</f>
        <v>64.824782143505516</v>
      </c>
      <c r="V138" s="35">
        <f>IF(C138="","",U138/'Relation FV terrain 0'!$N$2)</f>
        <v>0.90034419643757657</v>
      </c>
      <c r="W138" s="36">
        <f t="shared" si="64"/>
        <v>6.4839903694052961</v>
      </c>
      <c r="Z138" s="37">
        <f t="shared" si="57"/>
        <v>6.4886882502174528</v>
      </c>
      <c r="AA138" s="38">
        <f t="shared" si="66"/>
        <v>2.2070084125230267E-5</v>
      </c>
      <c r="AB138" s="36"/>
      <c r="AD138" s="37">
        <f t="shared" si="58"/>
        <v>709.28851307486502</v>
      </c>
      <c r="AE138" s="40">
        <f t="shared" si="59"/>
        <v>9.1394095559902702E-2</v>
      </c>
      <c r="AF138" s="25">
        <f t="shared" si="60"/>
        <v>7.201679529962794</v>
      </c>
      <c r="AG138" t="str">
        <f t="shared" si="45"/>
        <v/>
      </c>
      <c r="AH138" t="str">
        <f t="shared" si="46"/>
        <v/>
      </c>
      <c r="AI138">
        <f t="shared" si="47"/>
        <v>9.1394095559902702E-2</v>
      </c>
      <c r="AJ138">
        <f t="shared" si="48"/>
        <v>9.1394095559902702E-2</v>
      </c>
      <c r="AK138">
        <f t="shared" si="49"/>
        <v>9.1394095559902702E-2</v>
      </c>
      <c r="AL138">
        <f t="shared" si="50"/>
        <v>9.1394095559902702E-2</v>
      </c>
    </row>
    <row r="139" spans="1:38" x14ac:dyDescent="0.15">
      <c r="A139" s="41">
        <f t="shared" si="61"/>
        <v>2.922666666666665</v>
      </c>
      <c r="B139" s="42">
        <v>26.02</v>
      </c>
      <c r="C139" s="43">
        <f t="shared" si="51"/>
        <v>7.2277777777777779</v>
      </c>
      <c r="D139" s="34">
        <f t="shared" si="62"/>
        <v>7.2277777777777779</v>
      </c>
      <c r="E139" s="44">
        <f t="shared" si="52"/>
        <v>2.9396810478144833</v>
      </c>
      <c r="F139" s="34">
        <f t="shared" si="53"/>
        <v>14.161176092292157</v>
      </c>
      <c r="G139" s="25">
        <f t="shared" si="54"/>
        <v>7.2165220783216704</v>
      </c>
      <c r="H139" s="45">
        <f t="shared" si="55"/>
        <v>1.2669077024621853E-4</v>
      </c>
      <c r="I139" s="51">
        <f t="shared" si="65"/>
        <v>2.9396810478144833</v>
      </c>
      <c r="S139" s="32">
        <f t="shared" si="63"/>
        <v>0.2604166666666673</v>
      </c>
      <c r="T139" s="33">
        <f t="shared" si="56"/>
        <v>0.69030068973844683</v>
      </c>
      <c r="U139" s="34">
        <f>IF(C139="","",'Relation FV terrain 0'!$N$2*T139+$P$1*(G139-$N$5)^2)</f>
        <v>64.097983087641808</v>
      </c>
      <c r="V139" s="35">
        <f>IF(C139="","",U139/'Relation FV terrain 0'!$N$2)</f>
        <v>0.89024976510613618</v>
      </c>
      <c r="W139" s="36">
        <f t="shared" si="64"/>
        <v>6.4245070851091128</v>
      </c>
      <c r="Z139" s="37">
        <f t="shared" si="57"/>
        <v>6.4282977475457512</v>
      </c>
      <c r="AA139" s="38">
        <f t="shared" si="66"/>
        <v>1.4369121708541314E-5</v>
      </c>
      <c r="AB139" s="36"/>
      <c r="AD139" s="37">
        <f t="shared" si="58"/>
        <v>709.22245722756384</v>
      </c>
      <c r="AE139" s="40">
        <f t="shared" si="59"/>
        <v>9.0377824946785465E-2</v>
      </c>
      <c r="AF139" s="25">
        <f t="shared" si="60"/>
        <v>7.2165220783216704</v>
      </c>
      <c r="AG139" t="str">
        <f t="shared" si="45"/>
        <v/>
      </c>
      <c r="AH139" t="str">
        <f t="shared" si="46"/>
        <v/>
      </c>
      <c r="AI139">
        <f t="shared" si="47"/>
        <v>9.0377824946785465E-2</v>
      </c>
      <c r="AJ139">
        <f t="shared" si="48"/>
        <v>9.0377824946785465E-2</v>
      </c>
      <c r="AK139">
        <f t="shared" si="49"/>
        <v>9.0377824946785465E-2</v>
      </c>
      <c r="AL139">
        <f t="shared" si="50"/>
        <v>9.0377824946785465E-2</v>
      </c>
    </row>
    <row r="140" spans="1:38" x14ac:dyDescent="0.15">
      <c r="A140" s="41">
        <f t="shared" si="61"/>
        <v>2.9439999999999982</v>
      </c>
      <c r="B140" s="42">
        <v>26.05</v>
      </c>
      <c r="C140" s="43">
        <f t="shared" si="51"/>
        <v>7.2361111111111107</v>
      </c>
      <c r="D140" s="34">
        <f t="shared" si="62"/>
        <v>7.2361111111111107</v>
      </c>
      <c r="E140" s="44">
        <f t="shared" si="52"/>
        <v>2.9610143811478165</v>
      </c>
      <c r="F140" s="34">
        <f t="shared" si="53"/>
        <v>14.315284826739783</v>
      </c>
      <c r="G140" s="25">
        <f t="shared" si="54"/>
        <v>7.2311335678023481</v>
      </c>
      <c r="H140" s="45">
        <f t="shared" si="55"/>
        <v>2.4775937390607881E-5</v>
      </c>
      <c r="I140" s="51">
        <f t="shared" si="65"/>
        <v>2.9610143811478165</v>
      </c>
      <c r="S140" s="32">
        <f t="shared" si="63"/>
        <v>0.39062499999998018</v>
      </c>
      <c r="T140" s="33">
        <f t="shared" si="56"/>
        <v>0.67955454971357909</v>
      </c>
      <c r="U140" s="34">
        <f>IF(C140="","",'Relation FV terrain 0'!$N$2*T140+$P$1*(G140-$N$5)^2)</f>
        <v>63.382617323404446</v>
      </c>
      <c r="V140" s="35">
        <f>IF(C140="","",U140/'Relation FV terrain 0'!$N$2)</f>
        <v>0.88031412949172838</v>
      </c>
      <c r="W140" s="36">
        <f t="shared" si="64"/>
        <v>6.3656690519783403</v>
      </c>
      <c r="Z140" s="37">
        <f t="shared" si="57"/>
        <v>6.3685520614862439</v>
      </c>
      <c r="AA140" s="38">
        <f t="shared" si="66"/>
        <v>8.3117438226622369E-6</v>
      </c>
      <c r="AB140" s="36"/>
      <c r="AD140" s="37">
        <f t="shared" si="58"/>
        <v>709.1581618925112</v>
      </c>
      <c r="AE140" s="40">
        <f t="shared" si="59"/>
        <v>8.9377265509088935E-2</v>
      </c>
      <c r="AF140" s="25">
        <f t="shared" si="60"/>
        <v>7.2311335678023481</v>
      </c>
      <c r="AG140" t="str">
        <f t="shared" si="45"/>
        <v/>
      </c>
      <c r="AH140" t="str">
        <f t="shared" si="46"/>
        <v/>
      </c>
      <c r="AI140">
        <f t="shared" si="47"/>
        <v>8.9377265509088935E-2</v>
      </c>
      <c r="AJ140">
        <f t="shared" si="48"/>
        <v>8.9377265509088935E-2</v>
      </c>
      <c r="AK140">
        <f t="shared" si="49"/>
        <v>8.9377265509088935E-2</v>
      </c>
      <c r="AL140">
        <f t="shared" si="50"/>
        <v>8.9377265509088935E-2</v>
      </c>
    </row>
    <row r="141" spans="1:38" x14ac:dyDescent="0.15">
      <c r="A141" s="41">
        <f t="shared" si="61"/>
        <v>2.9653333333333314</v>
      </c>
      <c r="B141" s="42">
        <v>26.05</v>
      </c>
      <c r="C141" s="43">
        <f t="shared" si="51"/>
        <v>7.2361111111111107</v>
      </c>
      <c r="D141" s="34">
        <f t="shared" si="62"/>
        <v>7.2361111111111107</v>
      </c>
      <c r="E141" s="44">
        <f t="shared" si="52"/>
        <v>2.9823477144811497</v>
      </c>
      <c r="F141" s="34">
        <f t="shared" si="53"/>
        <v>14.469702840358091</v>
      </c>
      <c r="G141" s="25">
        <f t="shared" si="54"/>
        <v>7.2455175953750981</v>
      </c>
      <c r="H141" s="45">
        <f t="shared" si="55"/>
        <v>8.8481946208642209E-5</v>
      </c>
      <c r="I141" s="51">
        <f t="shared" si="65"/>
        <v>2.9823477144811497</v>
      </c>
      <c r="S141" s="32">
        <f t="shared" si="63"/>
        <v>0</v>
      </c>
      <c r="T141" s="33">
        <f t="shared" si="56"/>
        <v>0.66897569841831928</v>
      </c>
      <c r="U141" s="34">
        <f>IF(C141="","",'Relation FV terrain 0'!$N$2*T141+$P$1*(G141-$N$5)^2)</f>
        <v>62.678503189705054</v>
      </c>
      <c r="V141" s="35">
        <f>IF(C141="","",U141/'Relation FV terrain 0'!$N$2)</f>
        <v>0.87053476652368134</v>
      </c>
      <c r="W141" s="36">
        <f t="shared" si="64"/>
        <v>6.3074749682330857</v>
      </c>
      <c r="Z141" s="37">
        <f t="shared" si="57"/>
        <v>6.3094502765413436</v>
      </c>
      <c r="AA141" s="38">
        <f t="shared" si="66"/>
        <v>3.9018429126725783E-6</v>
      </c>
      <c r="AB141" s="36"/>
      <c r="AD141" s="37">
        <f t="shared" si="58"/>
        <v>709.09557688798338</v>
      </c>
      <c r="AE141" s="40">
        <f t="shared" si="59"/>
        <v>8.839217904134021E-2</v>
      </c>
      <c r="AF141" s="25">
        <f t="shared" si="60"/>
        <v>7.2455175953750981</v>
      </c>
      <c r="AG141" t="str">
        <f t="shared" si="45"/>
        <v/>
      </c>
      <c r="AH141" t="str">
        <f t="shared" si="46"/>
        <v/>
      </c>
      <c r="AI141">
        <f t="shared" si="47"/>
        <v>8.839217904134021E-2</v>
      </c>
      <c r="AJ141">
        <f t="shared" si="48"/>
        <v>8.839217904134021E-2</v>
      </c>
      <c r="AK141">
        <f t="shared" si="49"/>
        <v>8.839217904134021E-2</v>
      </c>
      <c r="AL141">
        <f t="shared" si="50"/>
        <v>8.839217904134021E-2</v>
      </c>
    </row>
    <row r="142" spans="1:38" x14ac:dyDescent="0.15">
      <c r="A142" s="41">
        <f t="shared" si="61"/>
        <v>2.9866666666666646</v>
      </c>
      <c r="B142" s="42">
        <v>26.04</v>
      </c>
      <c r="C142" s="43">
        <f t="shared" si="51"/>
        <v>7.2333333333333325</v>
      </c>
      <c r="D142" s="34">
        <f t="shared" si="62"/>
        <v>7.2333333333333325</v>
      </c>
      <c r="E142" s="44">
        <f t="shared" si="52"/>
        <v>3.0036810478144829</v>
      </c>
      <c r="F142" s="34">
        <f t="shared" si="53"/>
        <v>14.624425318495549</v>
      </c>
      <c r="G142" s="25">
        <f t="shared" si="54"/>
        <v>7.2596777020149634</v>
      </c>
      <c r="H142" s="45">
        <f t="shared" si="55"/>
        <v>6.9402576123369633E-4</v>
      </c>
      <c r="I142" s="51">
        <f t="shared" si="65"/>
        <v>3.0036810478144829</v>
      </c>
      <c r="S142" s="32">
        <f t="shared" si="63"/>
        <v>-0.13020833333335446</v>
      </c>
      <c r="T142" s="33">
        <f t="shared" si="56"/>
        <v>0.65856153161347253</v>
      </c>
      <c r="U142" s="34">
        <f>IF(C142="","",'Relation FV terrain 0'!$N$2*T142+$P$1*(G142-$N$5)^2)</f>
        <v>61.985461966970604</v>
      </c>
      <c r="V142" s="35">
        <f>IF(C142="","",U142/'Relation FV terrain 0'!$N$2)</f>
        <v>0.86090919398570287</v>
      </c>
      <c r="W142" s="36">
        <f t="shared" si="64"/>
        <v>6.2499232790376817</v>
      </c>
      <c r="Z142" s="37">
        <f t="shared" si="57"/>
        <v>6.2509912096476894</v>
      </c>
      <c r="AA142" s="38">
        <f t="shared" si="66"/>
        <v>1.1404757877913118E-6</v>
      </c>
      <c r="AB142" s="36"/>
      <c r="AD142" s="37">
        <f t="shared" si="58"/>
        <v>709.03465352213834</v>
      </c>
      <c r="AE142" s="40">
        <f t="shared" si="59"/>
        <v>8.7422330712690927E-2</v>
      </c>
      <c r="AF142" s="25">
        <f t="shared" si="60"/>
        <v>7.2596777020149634</v>
      </c>
      <c r="AG142" t="str">
        <f t="shared" si="45"/>
        <v/>
      </c>
      <c r="AH142" t="str">
        <f t="shared" si="46"/>
        <v/>
      </c>
      <c r="AI142">
        <f t="shared" si="47"/>
        <v>8.7422330712690927E-2</v>
      </c>
      <c r="AJ142">
        <f t="shared" si="48"/>
        <v>8.7422330712690927E-2</v>
      </c>
      <c r="AK142">
        <f t="shared" si="49"/>
        <v>8.7422330712690927E-2</v>
      </c>
      <c r="AL142">
        <f t="shared" si="50"/>
        <v>8.7422330712690927E-2</v>
      </c>
    </row>
    <row r="143" spans="1:38" x14ac:dyDescent="0.15">
      <c r="A143" s="41">
        <f t="shared" si="61"/>
        <v>3.0079999999999978</v>
      </c>
      <c r="B143" s="42">
        <v>26.02</v>
      </c>
      <c r="C143" s="43">
        <f t="shared" si="51"/>
        <v>7.2277777777777779</v>
      </c>
      <c r="D143" s="34">
        <f t="shared" si="62"/>
        <v>7.2277777777777779</v>
      </c>
      <c r="E143" s="44">
        <f t="shared" si="52"/>
        <v>3.0250143811478161</v>
      </c>
      <c r="F143" s="34">
        <f t="shared" si="53"/>
        <v>14.779447521451901</v>
      </c>
      <c r="G143" s="25">
        <f t="shared" si="54"/>
        <v>7.2736173735734475</v>
      </c>
      <c r="H143" s="45">
        <f t="shared" si="55"/>
        <v>2.1012685427103748E-3</v>
      </c>
      <c r="I143" s="51">
        <f t="shared" si="65"/>
        <v>3.0250143811478161</v>
      </c>
      <c r="S143" s="32">
        <f t="shared" si="63"/>
        <v>-0.26041666666662566</v>
      </c>
      <c r="T143" s="33">
        <f t="shared" si="56"/>
        <v>0.64830948560089885</v>
      </c>
      <c r="U143" s="34">
        <f>IF(C143="","",'Relation FV terrain 0'!$N$2*T143+$P$1*(G143-$N$5)^2)</f>
        <v>61.303317827844197</v>
      </c>
      <c r="V143" s="35">
        <f>IF(C143="","",U143/'Relation FV terrain 0'!$N$2)</f>
        <v>0.8514349698311694</v>
      </c>
      <c r="W143" s="36">
        <f t="shared" si="64"/>
        <v>6.193012189031978</v>
      </c>
      <c r="Z143" s="37">
        <f t="shared" si="57"/>
        <v>6.1931734230475213</v>
      </c>
      <c r="AA143" s="38">
        <f t="shared" si="66"/>
        <v>2.5996407768198874E-8</v>
      </c>
      <c r="AB143" s="36"/>
      <c r="AD143" s="37">
        <f t="shared" si="58"/>
        <v>708.97534454782112</v>
      </c>
      <c r="AE143" s="40">
        <f t="shared" si="59"/>
        <v>8.6467489030867456E-2</v>
      </c>
      <c r="AF143" s="25">
        <f t="shared" si="60"/>
        <v>7.2736173735734475</v>
      </c>
      <c r="AG143" t="str">
        <f t="shared" si="45"/>
        <v/>
      </c>
      <c r="AH143" t="str">
        <f t="shared" si="46"/>
        <v/>
      </c>
      <c r="AI143">
        <f t="shared" si="47"/>
        <v>8.6467489030867456E-2</v>
      </c>
      <c r="AJ143">
        <f t="shared" si="48"/>
        <v>8.6467489030867456E-2</v>
      </c>
      <c r="AK143">
        <f t="shared" si="49"/>
        <v>8.6467489030867456E-2</v>
      </c>
      <c r="AL143">
        <f t="shared" si="50"/>
        <v>8.6467489030867456E-2</v>
      </c>
    </row>
    <row r="144" spans="1:38" x14ac:dyDescent="0.15">
      <c r="A144" s="41">
        <f t="shared" si="61"/>
        <v>3.029333333333331</v>
      </c>
      <c r="B144" s="42">
        <v>26.01</v>
      </c>
      <c r="C144" s="43">
        <f t="shared" si="51"/>
        <v>7.2250000000000005</v>
      </c>
      <c r="D144" s="34">
        <f t="shared" si="62"/>
        <v>7.2250000000000005</v>
      </c>
      <c r="E144" s="44">
        <f t="shared" si="52"/>
        <v>3.0463477144811493</v>
      </c>
      <c r="F144" s="34">
        <f t="shared" si="53"/>
        <v>14.934764783311378</v>
      </c>
      <c r="G144" s="25">
        <f t="shared" si="54"/>
        <v>7.2873400416366509</v>
      </c>
      <c r="H144" s="45">
        <f t="shared" si="55"/>
        <v>3.886280791259307E-3</v>
      </c>
      <c r="I144" s="51">
        <f t="shared" si="65"/>
        <v>3.0463477144811493</v>
      </c>
      <c r="S144" s="32">
        <f t="shared" si="63"/>
        <v>-0.13020833333331283</v>
      </c>
      <c r="T144" s="33">
        <f t="shared" si="56"/>
        <v>0.63821703659239948</v>
      </c>
      <c r="U144" s="34">
        <f>IF(C144="","",'Relation FV terrain 0'!$N$2*T144+$P$1*(G144-$N$5)^2)</f>
        <v>60.631897788762139</v>
      </c>
      <c r="V144" s="35">
        <f>IF(C144="","",U144/'Relation FV terrain 0'!$N$2)</f>
        <v>0.84210969151058523</v>
      </c>
      <c r="W144" s="36">
        <f t="shared" si="64"/>
        <v>6.1367396743953755</v>
      </c>
      <c r="Z144" s="37">
        <f t="shared" si="57"/>
        <v>6.1359952366905928</v>
      </c>
      <c r="AA144" s="38">
        <f t="shared" si="66"/>
        <v>5.5418749630216247E-7</v>
      </c>
      <c r="AB144" s="36"/>
      <c r="AD144" s="37">
        <f t="shared" si="58"/>
        <v>708.91760411874873</v>
      </c>
      <c r="AE144" s="40">
        <f t="shared" si="59"/>
        <v>8.5527425805899254E-2</v>
      </c>
      <c r="AF144" s="25">
        <f t="shared" si="60"/>
        <v>7.2873400416366509</v>
      </c>
      <c r="AG144" t="str">
        <f t="shared" si="45"/>
        <v/>
      </c>
      <c r="AH144" t="str">
        <f t="shared" si="46"/>
        <v/>
      </c>
      <c r="AI144">
        <f t="shared" si="47"/>
        <v>8.5527425805899254E-2</v>
      </c>
      <c r="AJ144">
        <f t="shared" si="48"/>
        <v>8.5527425805899254E-2</v>
      </c>
      <c r="AK144">
        <f t="shared" si="49"/>
        <v>8.5527425805899254E-2</v>
      </c>
      <c r="AL144">
        <f t="shared" si="50"/>
        <v>8.5527425805899254E-2</v>
      </c>
    </row>
    <row r="145" spans="1:38" x14ac:dyDescent="0.15">
      <c r="A145" s="41">
        <f t="shared" si="61"/>
        <v>3.0506666666666642</v>
      </c>
      <c r="B145" s="42">
        <v>26</v>
      </c>
      <c r="C145" s="43">
        <f t="shared" si="51"/>
        <v>7.2222222222222223</v>
      </c>
      <c r="D145" s="34">
        <f t="shared" si="62"/>
        <v>7.2222222222222223</v>
      </c>
      <c r="E145" s="44">
        <f t="shared" si="52"/>
        <v>3.0676810478144825</v>
      </c>
      <c r="F145" s="34">
        <f t="shared" si="53"/>
        <v>15.090372510794074</v>
      </c>
      <c r="G145" s="25">
        <f t="shared" si="54"/>
        <v>7.3008490843700322</v>
      </c>
      <c r="H145" s="45">
        <f t="shared" si="55"/>
        <v>6.1821834512107007E-3</v>
      </c>
      <c r="I145" s="51">
        <f t="shared" si="65"/>
        <v>3.0676810478144825</v>
      </c>
      <c r="S145" s="32">
        <f t="shared" si="63"/>
        <v>-0.13020833333335446</v>
      </c>
      <c r="T145" s="33">
        <f t="shared" si="56"/>
        <v>0.62828170008842366</v>
      </c>
      <c r="U145" s="34">
        <f>IF(C145="","",'Relation FV terrain 0'!$N$2*T145+$P$1*(G145-$N$5)^2)</f>
        <v>59.971031662389478</v>
      </c>
      <c r="V145" s="35">
        <f>IF(C145="","",U145/'Relation FV terrain 0'!$N$2)</f>
        <v>0.83293099531096493</v>
      </c>
      <c r="W145" s="36">
        <f t="shared" si="64"/>
        <v>6.0811034944594775</v>
      </c>
      <c r="Z145" s="37">
        <f t="shared" si="57"/>
        <v>6.0794547401824373</v>
      </c>
      <c r="AA145" s="38">
        <f t="shared" si="66"/>
        <v>2.7183906660585312E-6</v>
      </c>
      <c r="AB145" s="36"/>
      <c r="AD145" s="37">
        <f t="shared" si="58"/>
        <v>708.86138774703431</v>
      </c>
      <c r="AE145" s="40">
        <f t="shared" si="59"/>
        <v>8.4601916113663203E-2</v>
      </c>
      <c r="AF145" s="25">
        <f t="shared" si="60"/>
        <v>7.3008490843700322</v>
      </c>
      <c r="AG145" t="str">
        <f t="shared" si="45"/>
        <v/>
      </c>
      <c r="AH145" t="str">
        <f t="shared" si="46"/>
        <v/>
      </c>
      <c r="AI145">
        <f t="shared" si="47"/>
        <v>8.4601916113663203E-2</v>
      </c>
      <c r="AJ145">
        <f t="shared" si="48"/>
        <v>8.4601916113663203E-2</v>
      </c>
      <c r="AK145">
        <f t="shared" si="49"/>
        <v>8.4601916113663203E-2</v>
      </c>
      <c r="AL145">
        <f t="shared" si="50"/>
        <v>8.4601916113663203E-2</v>
      </c>
    </row>
    <row r="146" spans="1:38" x14ac:dyDescent="0.15">
      <c r="A146" s="41">
        <f t="shared" si="61"/>
        <v>3.0719999999999974</v>
      </c>
      <c r="B146" s="42">
        <v>26.02</v>
      </c>
      <c r="C146" s="43">
        <f t="shared" si="51"/>
        <v>7.2277777777777779</v>
      </c>
      <c r="D146" s="34">
        <f t="shared" si="62"/>
        <v>7.2277777777777779</v>
      </c>
      <c r="E146" s="44">
        <f t="shared" si="52"/>
        <v>3.0890143811478157</v>
      </c>
      <c r="F146" s="34">
        <f t="shared" si="53"/>
        <v>15.246266182125188</v>
      </c>
      <c r="G146" s="25">
        <f t="shared" si="54"/>
        <v>7.314147827350026</v>
      </c>
      <c r="H146" s="45">
        <f t="shared" si="55"/>
        <v>7.4597854631126012E-3</v>
      </c>
      <c r="I146" s="51">
        <f t="shared" si="65"/>
        <v>3.0890143811478157</v>
      </c>
      <c r="S146" s="32">
        <f t="shared" si="63"/>
        <v>0.2604166666666673</v>
      </c>
      <c r="T146" s="33">
        <f t="shared" si="56"/>
        <v>0.61850103026645009</v>
      </c>
      <c r="U146" s="34">
        <f>IF(C146="","",'Relation FV terrain 0'!$N$2*T146+$P$1*(G146-$N$5)^2)</f>
        <v>59.320552010897913</v>
      </c>
      <c r="V146" s="35">
        <f>IF(C146="","",U146/'Relation FV terrain 0'!$N$2)</f>
        <v>0.82389655570691545</v>
      </c>
      <c r="W146" s="36">
        <f t="shared" si="64"/>
        <v>6.026101202884905</v>
      </c>
      <c r="Z146" s="37">
        <f t="shared" si="57"/>
        <v>6.0235498042940447</v>
      </c>
      <c r="AA146" s="38">
        <f t="shared" si="66"/>
        <v>6.5096347694438611E-6</v>
      </c>
      <c r="AB146" s="36"/>
      <c r="AD146" s="37">
        <f t="shared" si="58"/>
        <v>708.80665226200983</v>
      </c>
      <c r="AE146" s="40">
        <f t="shared" si="59"/>
        <v>8.3690738259282194E-2</v>
      </c>
      <c r="AF146" s="25">
        <f t="shared" si="60"/>
        <v>7.314147827350026</v>
      </c>
      <c r="AG146" t="str">
        <f t="shared" ref="AG146:AG209" si="67">IF(AE146="","",IF($F146&lt;=5,$AE146,""))</f>
        <v/>
      </c>
      <c r="AH146" t="str">
        <f t="shared" ref="AH146:AH209" si="68">IF(AE146="","",IF($F146&lt;=10,$AE146,""))</f>
        <v/>
      </c>
      <c r="AI146">
        <f t="shared" ref="AI146:AI209" si="69">IF(AE146="","",IF($F146&lt;=20,$AE146,""))</f>
        <v>8.3690738259282194E-2</v>
      </c>
      <c r="AJ146">
        <f t="shared" ref="AJ146:AJ209" si="70">IF(AE146="","",IF($F146&lt;=30,$AE146,""))</f>
        <v>8.3690738259282194E-2</v>
      </c>
      <c r="AK146">
        <f t="shared" ref="AK146:AK209" si="71">IF(AE146="","",IF($F146&lt;=40,$AE146,""))</f>
        <v>8.3690738259282194E-2</v>
      </c>
      <c r="AL146">
        <f t="shared" ref="AL146:AL209" si="72">IF(AE146="","",IF($F146&lt;=50,$AE146,""))</f>
        <v>8.3690738259282194E-2</v>
      </c>
    </row>
    <row r="147" spans="1:38" x14ac:dyDescent="0.15">
      <c r="A147" s="41">
        <f t="shared" si="61"/>
        <v>3.0933333333333306</v>
      </c>
      <c r="B147" s="42">
        <v>26.06</v>
      </c>
      <c r="C147" s="43">
        <f t="shared" si="51"/>
        <v>7.238888888888888</v>
      </c>
      <c r="D147" s="34">
        <f t="shared" si="62"/>
        <v>7.238888888888888</v>
      </c>
      <c r="E147" s="44">
        <f t="shared" si="52"/>
        <v>3.1103477144811489</v>
      </c>
      <c r="F147" s="34">
        <f t="shared" si="53"/>
        <v>15.402441345921902</v>
      </c>
      <c r="G147" s="25">
        <f t="shared" si="54"/>
        <v>7.3272395443827163</v>
      </c>
      <c r="H147" s="45">
        <f t="shared" si="55"/>
        <v>7.805838326189125E-3</v>
      </c>
      <c r="I147" s="51">
        <f t="shared" si="65"/>
        <v>3.1103477144811489</v>
      </c>
      <c r="S147" s="32">
        <f t="shared" si="63"/>
        <v>0.52083333333329296</v>
      </c>
      <c r="T147" s="33">
        <f t="shared" si="56"/>
        <v>0.60887261937888959</v>
      </c>
      <c r="U147" s="34">
        <f>IF(C147="","",'Relation FV terrain 0'!$N$2*T147+$P$1*(G147-$N$5)^2)</f>
        <v>58.680294100069737</v>
      </c>
      <c r="V147" s="35">
        <f>IF(C147="","",U147/'Relation FV terrain 0'!$N$2)</f>
        <v>0.81500408472319075</v>
      </c>
      <c r="W147" s="36">
        <f t="shared" si="64"/>
        <v>5.9717301584172047</v>
      </c>
      <c r="Z147" s="37">
        <f t="shared" si="57"/>
        <v>5.9682780920475365</v>
      </c>
      <c r="AA147" s="38">
        <f t="shared" si="66"/>
        <v>1.1916762220594298E-5</v>
      </c>
      <c r="AB147" s="36"/>
      <c r="AD147" s="37">
        <f t="shared" si="58"/>
        <v>708.7533557703066</v>
      </c>
      <c r="AE147" s="40">
        <f t="shared" si="59"/>
        <v>8.279367374041316E-2</v>
      </c>
      <c r="AF147" s="25">
        <f t="shared" si="60"/>
        <v>7.3272395443827163</v>
      </c>
      <c r="AG147" t="str">
        <f t="shared" si="67"/>
        <v/>
      </c>
      <c r="AH147" t="str">
        <f t="shared" si="68"/>
        <v/>
      </c>
      <c r="AI147">
        <f t="shared" si="69"/>
        <v>8.279367374041316E-2</v>
      </c>
      <c r="AJ147">
        <f t="shared" si="70"/>
        <v>8.279367374041316E-2</v>
      </c>
      <c r="AK147">
        <f t="shared" si="71"/>
        <v>8.279367374041316E-2</v>
      </c>
      <c r="AL147">
        <f t="shared" si="72"/>
        <v>8.279367374041316E-2</v>
      </c>
    </row>
    <row r="148" spans="1:38" x14ac:dyDescent="0.15">
      <c r="A148" s="41">
        <f t="shared" si="61"/>
        <v>3.1146666666666638</v>
      </c>
      <c r="B148" s="42">
        <v>26.13</v>
      </c>
      <c r="C148" s="43">
        <f t="shared" si="51"/>
        <v>7.2583333333333329</v>
      </c>
      <c r="D148" s="34">
        <f t="shared" si="62"/>
        <v>7.2583333333333329</v>
      </c>
      <c r="E148" s="44">
        <f t="shared" si="52"/>
        <v>3.1316810478144821</v>
      </c>
      <c r="F148" s="34">
        <f t="shared" si="53"/>
        <v>15.558893620097548</v>
      </c>
      <c r="G148" s="25">
        <f t="shared" si="54"/>
        <v>7.3401274583097589</v>
      </c>
      <c r="H148" s="45">
        <f t="shared" si="55"/>
        <v>6.6902788806591984E-3</v>
      </c>
      <c r="I148" s="51">
        <f t="shared" si="65"/>
        <v>3.1316810478144821</v>
      </c>
      <c r="S148" s="32">
        <f t="shared" si="63"/>
        <v>0.91145833333335646</v>
      </c>
      <c r="T148" s="33">
        <f t="shared" si="56"/>
        <v>0.59939409716035763</v>
      </c>
      <c r="U148" s="34">
        <f>IF(C148="","",'Relation FV terrain 0'!$N$2*T148+$P$1*(G148-$N$5)^2)</f>
        <v>58.050095854211506</v>
      </c>
      <c r="V148" s="35">
        <f>IF(C148="","",U148/'Relation FV terrain 0'!$N$2)</f>
        <v>0.80625133130849314</v>
      </c>
      <c r="W148" s="36">
        <f t="shared" si="64"/>
        <v>5.9179875352362687</v>
      </c>
      <c r="Z148" s="37">
        <f t="shared" si="57"/>
        <v>5.9136370693921405</v>
      </c>
      <c r="AA148" s="38">
        <f t="shared" si="66"/>
        <v>1.8926553060926417E-5</v>
      </c>
      <c r="AB148" s="36"/>
      <c r="AD148" s="37">
        <f t="shared" si="58"/>
        <v>708.70145761715719</v>
      </c>
      <c r="AE148" s="40">
        <f t="shared" si="59"/>
        <v>8.1910507210456951E-2</v>
      </c>
      <c r="AF148" s="25">
        <f t="shared" si="60"/>
        <v>7.3401274583097589</v>
      </c>
      <c r="AG148" t="str">
        <f t="shared" si="67"/>
        <v/>
      </c>
      <c r="AH148" t="str">
        <f t="shared" si="68"/>
        <v/>
      </c>
      <c r="AI148">
        <f t="shared" si="69"/>
        <v>8.1910507210456951E-2</v>
      </c>
      <c r="AJ148">
        <f t="shared" si="70"/>
        <v>8.1910507210456951E-2</v>
      </c>
      <c r="AK148">
        <f t="shared" si="71"/>
        <v>8.1910507210456951E-2</v>
      </c>
      <c r="AL148">
        <f t="shared" si="72"/>
        <v>8.1910507210456951E-2</v>
      </c>
    </row>
    <row r="149" spans="1:38" x14ac:dyDescent="0.15">
      <c r="A149" s="41">
        <f t="shared" si="61"/>
        <v>3.135999999999997</v>
      </c>
      <c r="B149" s="42">
        <v>26.2</v>
      </c>
      <c r="C149" s="43">
        <f t="shared" si="51"/>
        <v>7.2777777777777777</v>
      </c>
      <c r="D149" s="34">
        <f t="shared" si="62"/>
        <v>7.2777777777777777</v>
      </c>
      <c r="E149" s="44">
        <f t="shared" si="52"/>
        <v>3.1530143811478153</v>
      </c>
      <c r="F149" s="34">
        <f t="shared" si="53"/>
        <v>15.715618690782842</v>
      </c>
      <c r="G149" s="25">
        <f t="shared" si="54"/>
        <v>7.3528147418017644</v>
      </c>
      <c r="H149" s="45">
        <f t="shared" si="55"/>
        <v>5.6305459699370801E-3</v>
      </c>
      <c r="I149" s="51">
        <f t="shared" si="65"/>
        <v>3.1530143811478153</v>
      </c>
      <c r="S149" s="32">
        <f t="shared" si="63"/>
        <v>0.91145833333335646</v>
      </c>
      <c r="T149" s="33">
        <f t="shared" si="56"/>
        <v>0.59006313024417956</v>
      </c>
      <c r="U149" s="34">
        <f>IF(C149="","",'Relation FV terrain 0'!$N$2*T149+$P$1*(G149-$N$5)^2)</f>
        <v>57.429797811862692</v>
      </c>
      <c r="V149" s="35">
        <f>IF(C149="","",U149/'Relation FV terrain 0'!$N$2)</f>
        <v>0.79763608072031511</v>
      </c>
      <c r="W149" s="36">
        <f t="shared" si="64"/>
        <v>5.8648703329133154</v>
      </c>
      <c r="Z149" s="37">
        <f t="shared" si="57"/>
        <v>5.8596240154839618</v>
      </c>
      <c r="AA149" s="38">
        <f t="shared" si="66"/>
        <v>2.7523846569538874E-5</v>
      </c>
      <c r="AB149" s="36"/>
      <c r="AD149" s="37">
        <f t="shared" si="58"/>
        <v>708.6509183488804</v>
      </c>
      <c r="AE149" s="40">
        <f t="shared" si="59"/>
        <v>8.1041026441722702E-2</v>
      </c>
      <c r="AF149" s="25">
        <f t="shared" si="60"/>
        <v>7.3528147418017644</v>
      </c>
      <c r="AG149" t="str">
        <f t="shared" si="67"/>
        <v/>
      </c>
      <c r="AH149" t="str">
        <f t="shared" si="68"/>
        <v/>
      </c>
      <c r="AI149">
        <f t="shared" si="69"/>
        <v>8.1041026441722702E-2</v>
      </c>
      <c r="AJ149">
        <f t="shared" si="70"/>
        <v>8.1041026441722702E-2</v>
      </c>
      <c r="AK149">
        <f t="shared" si="71"/>
        <v>8.1041026441722702E-2</v>
      </c>
      <c r="AL149">
        <f t="shared" si="72"/>
        <v>8.1041026441722702E-2</v>
      </c>
    </row>
    <row r="150" spans="1:38" x14ac:dyDescent="0.15">
      <c r="A150" s="41">
        <f t="shared" si="61"/>
        <v>3.1573333333333302</v>
      </c>
      <c r="B150" s="42">
        <v>26.27</v>
      </c>
      <c r="C150" s="43">
        <f t="shared" si="51"/>
        <v>7.2972222222222216</v>
      </c>
      <c r="D150" s="34">
        <f t="shared" si="62"/>
        <v>7.2972222222222216</v>
      </c>
      <c r="E150" s="44">
        <f t="shared" si="52"/>
        <v>3.1743477144811485</v>
      </c>
      <c r="F150" s="34">
        <f t="shared" si="53"/>
        <v>15.872612311263955</v>
      </c>
      <c r="G150" s="25">
        <f t="shared" si="54"/>
        <v>7.365304518139328</v>
      </c>
      <c r="H150" s="45">
        <f t="shared" si="55"/>
        <v>4.6351990173444362E-3</v>
      </c>
      <c r="I150" s="51">
        <f t="shared" si="65"/>
        <v>3.1743477144811485</v>
      </c>
      <c r="S150" s="32">
        <f t="shared" si="63"/>
        <v>0.91145833333331483</v>
      </c>
      <c r="T150" s="33">
        <f t="shared" si="56"/>
        <v>0.58087742158797284</v>
      </c>
      <c r="U150" s="34">
        <f>IF(C150="","",'Relation FV terrain 0'!$N$2*T150+$P$1*(G150-$N$5)^2)</f>
        <v>56.819243082283052</v>
      </c>
      <c r="V150" s="35">
        <f>IF(C150="","",U150/'Relation FV terrain 0'!$N$2)</f>
        <v>0.7891561539205979</v>
      </c>
      <c r="W150" s="36">
        <f t="shared" si="64"/>
        <v>5.812375385988835</v>
      </c>
      <c r="Z150" s="37">
        <f t="shared" si="57"/>
        <v>5.8062360325829543</v>
      </c>
      <c r="AA150" s="38">
        <f t="shared" si="66"/>
        <v>3.7691660242298661E-5</v>
      </c>
      <c r="AB150" s="36"/>
      <c r="AD150" s="37">
        <f t="shared" si="58"/>
        <v>708.60169967651336</v>
      </c>
      <c r="AE150" s="40">
        <f t="shared" si="59"/>
        <v>8.0185022288574576E-2</v>
      </c>
      <c r="AF150" s="25">
        <f t="shared" si="60"/>
        <v>7.365304518139328</v>
      </c>
      <c r="AG150" t="str">
        <f t="shared" si="67"/>
        <v/>
      </c>
      <c r="AH150" t="str">
        <f t="shared" si="68"/>
        <v/>
      </c>
      <c r="AI150">
        <f t="shared" si="69"/>
        <v>8.0185022288574576E-2</v>
      </c>
      <c r="AJ150">
        <f t="shared" si="70"/>
        <v>8.0185022288574576E-2</v>
      </c>
      <c r="AK150">
        <f t="shared" si="71"/>
        <v>8.0185022288574576E-2</v>
      </c>
      <c r="AL150">
        <f t="shared" si="72"/>
        <v>8.0185022288574576E-2</v>
      </c>
    </row>
    <row r="151" spans="1:38" x14ac:dyDescent="0.15">
      <c r="A151" s="41">
        <f t="shared" si="61"/>
        <v>3.1786666666666634</v>
      </c>
      <c r="B151" s="42">
        <v>26.33</v>
      </c>
      <c r="C151" s="43">
        <f t="shared" si="51"/>
        <v>7.3138888888888882</v>
      </c>
      <c r="D151" s="34">
        <f t="shared" si="62"/>
        <v>7.3138888888888882</v>
      </c>
      <c r="E151" s="44">
        <f t="shared" si="52"/>
        <v>3.1956810478144817</v>
      </c>
      <c r="F151" s="34">
        <f t="shared" si="53"/>
        <v>16.029870300937056</v>
      </c>
      <c r="G151" s="25">
        <f t="shared" si="54"/>
        <v>7.3775998619818957</v>
      </c>
      <c r="H151" s="45">
        <f t="shared" si="55"/>
        <v>4.0590880924579178E-3</v>
      </c>
      <c r="I151" s="51">
        <f t="shared" si="65"/>
        <v>3.1956810478144817</v>
      </c>
      <c r="S151" s="32">
        <f t="shared" si="63"/>
        <v>0.781250000000002</v>
      </c>
      <c r="T151" s="33">
        <f t="shared" si="56"/>
        <v>0.57183470990817775</v>
      </c>
      <c r="U151" s="34">
        <f>IF(C151="","",'Relation FV terrain 0'!$N$2*T151+$P$1*(G151-$N$5)^2)</f>
        <v>56.218277302704863</v>
      </c>
      <c r="V151" s="35">
        <f>IF(C151="","",U151/'Relation FV terrain 0'!$N$2)</f>
        <v>0.78080940698201196</v>
      </c>
      <c r="W151" s="36">
        <f t="shared" si="64"/>
        <v>5.7604993731846568</v>
      </c>
      <c r="Z151" s="37">
        <f t="shared" si="57"/>
        <v>5.7534700555800127</v>
      </c>
      <c r="AA151" s="38">
        <f t="shared" si="66"/>
        <v>4.9411305986959354E-5</v>
      </c>
      <c r="AB151" s="36"/>
      <c r="AD151" s="37">
        <f t="shared" si="58"/>
        <v>708.55376444055673</v>
      </c>
      <c r="AE151" s="40">
        <f t="shared" si="59"/>
        <v>7.9342288650590079E-2</v>
      </c>
      <c r="AF151" s="25">
        <f t="shared" si="60"/>
        <v>7.3775998619818957</v>
      </c>
      <c r="AG151" t="str">
        <f t="shared" si="67"/>
        <v/>
      </c>
      <c r="AH151" t="str">
        <f t="shared" si="68"/>
        <v/>
      </c>
      <c r="AI151">
        <f t="shared" si="69"/>
        <v>7.9342288650590079E-2</v>
      </c>
      <c r="AJ151">
        <f t="shared" si="70"/>
        <v>7.9342288650590079E-2</v>
      </c>
      <c r="AK151">
        <f t="shared" si="71"/>
        <v>7.9342288650590079E-2</v>
      </c>
      <c r="AL151">
        <f t="shared" si="72"/>
        <v>7.9342288650590079E-2</v>
      </c>
    </row>
    <row r="152" spans="1:38" x14ac:dyDescent="0.15">
      <c r="A152" s="41">
        <f t="shared" si="61"/>
        <v>3.1999999999999966</v>
      </c>
      <c r="B152" s="42">
        <v>26.37</v>
      </c>
      <c r="C152" s="43">
        <f t="shared" si="51"/>
        <v>7.3250000000000002</v>
      </c>
      <c r="D152" s="34">
        <f t="shared" si="62"/>
        <v>7.3250000000000002</v>
      </c>
      <c r="E152" s="44">
        <f t="shared" si="52"/>
        <v>3.2170143811478149</v>
      </c>
      <c r="F152" s="34">
        <f t="shared" si="53"/>
        <v>16.187388544279152</v>
      </c>
      <c r="G152" s="25">
        <f t="shared" si="54"/>
        <v>7.3897038001246704</v>
      </c>
      <c r="H152" s="45">
        <f t="shared" si="55"/>
        <v>4.186581750573278E-3</v>
      </c>
      <c r="I152" s="51">
        <f t="shared" si="65"/>
        <v>3.2170143811478149</v>
      </c>
      <c r="S152" s="32">
        <f t="shared" si="63"/>
        <v>0.52083333333337622</v>
      </c>
      <c r="T152" s="33">
        <f t="shared" si="56"/>
        <v>0.56293276912338541</v>
      </c>
      <c r="U152" s="34">
        <f>IF(C152="","",'Relation FV terrain 0'!$N$2*T152+$P$1*(G152-$N$5)^2)</f>
        <v>55.62674859633448</v>
      </c>
      <c r="V152" s="35">
        <f>IF(C152="","",U152/'Relation FV terrain 0'!$N$2)</f>
        <v>0.77259373050464553</v>
      </c>
      <c r="W152" s="36">
        <f t="shared" si="64"/>
        <v>5.7092388262626743</v>
      </c>
      <c r="Z152" s="37">
        <f t="shared" si="57"/>
        <v>5.7013228611663704</v>
      </c>
      <c r="AA152" s="38">
        <f t="shared" si="66"/>
        <v>6.2662503405901278E-5</v>
      </c>
      <c r="AB152" s="36"/>
      <c r="AD152" s="37">
        <f t="shared" si="58"/>
        <v>708.50707657679743</v>
      </c>
      <c r="AE152" s="40">
        <f t="shared" si="59"/>
        <v>7.8512622435754756E-2</v>
      </c>
      <c r="AF152" s="25">
        <f t="shared" si="60"/>
        <v>7.3897038001246704</v>
      </c>
      <c r="AG152" t="str">
        <f t="shared" si="67"/>
        <v/>
      </c>
      <c r="AH152" t="str">
        <f t="shared" si="68"/>
        <v/>
      </c>
      <c r="AI152">
        <f t="shared" si="69"/>
        <v>7.8512622435754756E-2</v>
      </c>
      <c r="AJ152">
        <f t="shared" si="70"/>
        <v>7.8512622435754756E-2</v>
      </c>
      <c r="AK152">
        <f t="shared" si="71"/>
        <v>7.8512622435754756E-2</v>
      </c>
      <c r="AL152">
        <f t="shared" si="72"/>
        <v>7.8512622435754756E-2</v>
      </c>
    </row>
    <row r="153" spans="1:38" x14ac:dyDescent="0.15">
      <c r="A153" s="41">
        <f t="shared" si="61"/>
        <v>3.2213333333333298</v>
      </c>
      <c r="B153" s="42">
        <v>26.43</v>
      </c>
      <c r="C153" s="43">
        <f t="shared" si="51"/>
        <v>7.3416666666666668</v>
      </c>
      <c r="D153" s="34">
        <f t="shared" si="62"/>
        <v>7.3416666666666668</v>
      </c>
      <c r="E153" s="44">
        <f t="shared" si="52"/>
        <v>3.2383477144811481</v>
      </c>
      <c r="F153" s="34">
        <f t="shared" si="53"/>
        <v>16.345162989834975</v>
      </c>
      <c r="G153" s="25">
        <f t="shared" si="54"/>
        <v>7.4016193122437333</v>
      </c>
      <c r="H153" s="45">
        <f t="shared" si="55"/>
        <v>3.5943197116893484E-3</v>
      </c>
      <c r="I153" s="51">
        <f t="shared" si="65"/>
        <v>3.2383477144811481</v>
      </c>
      <c r="S153" s="32">
        <f t="shared" si="63"/>
        <v>0.781250000000002</v>
      </c>
      <c r="T153" s="33">
        <f t="shared" si="56"/>
        <v>0.55416940780633583</v>
      </c>
      <c r="U153" s="34">
        <f>IF(C153="","",'Relation FV terrain 0'!$N$2*T153+$P$1*(G153-$N$5)^2)</f>
        <v>55.044507531089749</v>
      </c>
      <c r="V153" s="35">
        <f>IF(C153="","",U153/'Relation FV terrain 0'!$N$2)</f>
        <v>0.76450704904291322</v>
      </c>
      <c r="W153" s="36">
        <f t="shared" si="64"/>
        <v>5.6585901385424933</v>
      </c>
      <c r="Z153" s="37">
        <f t="shared" si="57"/>
        <v>5.6497910766575741</v>
      </c>
      <c r="AA153" s="38">
        <f t="shared" si="66"/>
        <v>7.7423490054637651E-5</v>
      </c>
      <c r="AB153" s="36"/>
      <c r="AD153" s="37">
        <f t="shared" si="58"/>
        <v>708.46160108317815</v>
      </c>
      <c r="AE153" s="40">
        <f t="shared" si="59"/>
        <v>7.7695823523718621E-2</v>
      </c>
      <c r="AF153" s="25">
        <f t="shared" si="60"/>
        <v>7.4016193122437333</v>
      </c>
      <c r="AG153" t="str">
        <f t="shared" si="67"/>
        <v/>
      </c>
      <c r="AH153" t="str">
        <f t="shared" si="68"/>
        <v/>
      </c>
      <c r="AI153">
        <f t="shared" si="69"/>
        <v>7.7695823523718621E-2</v>
      </c>
      <c r="AJ153">
        <f t="shared" si="70"/>
        <v>7.7695823523718621E-2</v>
      </c>
      <c r="AK153">
        <f t="shared" si="71"/>
        <v>7.7695823523718621E-2</v>
      </c>
      <c r="AL153">
        <f t="shared" si="72"/>
        <v>7.7695823523718621E-2</v>
      </c>
    </row>
    <row r="154" spans="1:38" x14ac:dyDescent="0.15">
      <c r="A154" s="41">
        <f t="shared" si="61"/>
        <v>3.242666666666663</v>
      </c>
      <c r="B154" s="42">
        <v>26.5</v>
      </c>
      <c r="C154" s="43">
        <f t="shared" si="51"/>
        <v>7.3611111111111107</v>
      </c>
      <c r="D154" s="34">
        <f t="shared" si="62"/>
        <v>7.3611111111111107</v>
      </c>
      <c r="E154" s="44">
        <f t="shared" si="52"/>
        <v>3.2596810478144813</v>
      </c>
      <c r="F154" s="34">
        <f t="shared" si="53"/>
        <v>16.503189649219607</v>
      </c>
      <c r="G154" s="25">
        <f t="shared" si="54"/>
        <v>7.4133493316295516</v>
      </c>
      <c r="H154" s="45">
        <f t="shared" si="55"/>
        <v>2.7288316829332544E-3</v>
      </c>
      <c r="I154" s="51">
        <f t="shared" si="65"/>
        <v>3.2596810478144813</v>
      </c>
      <c r="S154" s="32">
        <f t="shared" si="63"/>
        <v>0.91145833333331483</v>
      </c>
      <c r="T154" s="33">
        <f t="shared" si="56"/>
        <v>0.54554246864444489</v>
      </c>
      <c r="U154" s="34">
        <f>IF(C154="","",'Relation FV terrain 0'!$N$2*T154+$P$1*(G154-$N$5)^2)</f>
        <v>54.471407079058721</v>
      </c>
      <c r="V154" s="35">
        <f>IF(C154="","",U154/'Relation FV terrain 0'!$N$2)</f>
        <v>0.75654732054248219</v>
      </c>
      <c r="W154" s="36">
        <f t="shared" si="64"/>
        <v>5.6085495730897383</v>
      </c>
      <c r="Z154" s="37">
        <f t="shared" si="57"/>
        <v>5.5988711884835594</v>
      </c>
      <c r="AA154" s="38">
        <f t="shared" si="66"/>
        <v>9.367112858512225E-5</v>
      </c>
      <c r="AB154" s="36"/>
      <c r="AD154" s="37">
        <f t="shared" si="58"/>
        <v>708.4173039876797</v>
      </c>
      <c r="AE154" s="40">
        <f t="shared" si="59"/>
        <v>7.689169472913672E-2</v>
      </c>
      <c r="AF154" s="25">
        <f t="shared" si="60"/>
        <v>7.4133493316295516</v>
      </c>
      <c r="AG154" t="str">
        <f t="shared" si="67"/>
        <v/>
      </c>
      <c r="AH154" t="str">
        <f t="shared" si="68"/>
        <v/>
      </c>
      <c r="AI154">
        <f t="shared" si="69"/>
        <v>7.689169472913672E-2</v>
      </c>
      <c r="AJ154">
        <f t="shared" si="70"/>
        <v>7.689169472913672E-2</v>
      </c>
      <c r="AK154">
        <f t="shared" si="71"/>
        <v>7.689169472913672E-2</v>
      </c>
      <c r="AL154">
        <f t="shared" si="72"/>
        <v>7.689169472913672E-2</v>
      </c>
    </row>
    <row r="155" spans="1:38" x14ac:dyDescent="0.15">
      <c r="A155" s="41">
        <f t="shared" si="61"/>
        <v>3.2639999999999962</v>
      </c>
      <c r="B155" s="42">
        <v>26.59</v>
      </c>
      <c r="C155" s="43">
        <f t="shared" si="51"/>
        <v>7.3861111111111111</v>
      </c>
      <c r="D155" s="34">
        <f t="shared" si="62"/>
        <v>7.3861111111111111</v>
      </c>
      <c r="E155" s="44">
        <f t="shared" si="52"/>
        <v>3.2810143811478145</v>
      </c>
      <c r="F155" s="34">
        <f t="shared" si="53"/>
        <v>16.661464596136625</v>
      </c>
      <c r="G155" s="25">
        <f t="shared" si="54"/>
        <v>7.4248967459090904</v>
      </c>
      <c r="H155" s="45">
        <f t="shared" si="55"/>
        <v>1.5043254666822277E-3</v>
      </c>
      <c r="I155" s="51">
        <f t="shared" si="65"/>
        <v>3.2810143811478145</v>
      </c>
      <c r="S155" s="32">
        <f t="shared" si="63"/>
        <v>1.1718750000000238</v>
      </c>
      <c r="T155" s="33">
        <f t="shared" si="56"/>
        <v>0.53704982790872924</v>
      </c>
      <c r="U155" s="34">
        <f>IF(C155="","",'Relation FV terrain 0'!$N$2*T155+$P$1*(G155-$N$5)^2)</f>
        <v>53.90730257666624</v>
      </c>
      <c r="V155" s="35">
        <f>IF(C155="","",U155/'Relation FV terrain 0'!$N$2)</f>
        <v>0.74871253578703112</v>
      </c>
      <c r="W155" s="36">
        <f t="shared" si="64"/>
        <v>5.5591132705864705</v>
      </c>
      <c r="Z155" s="37">
        <f t="shared" si="57"/>
        <v>5.5485595503560701</v>
      </c>
      <c r="AA155" s="38">
        <f t="shared" si="66"/>
        <v>1.1138101070156405E-4</v>
      </c>
      <c r="AB155" s="36"/>
      <c r="AD155" s="37">
        <f t="shared" si="58"/>
        <v>708.37415231718637</v>
      </c>
      <c r="AE155" s="40">
        <f t="shared" si="59"/>
        <v>7.6100041765115589E-2</v>
      </c>
      <c r="AF155" s="25">
        <f t="shared" si="60"/>
        <v>7.4248967459090904</v>
      </c>
      <c r="AG155" t="str">
        <f t="shared" si="67"/>
        <v/>
      </c>
      <c r="AH155" t="str">
        <f t="shared" si="68"/>
        <v/>
      </c>
      <c r="AI155">
        <f t="shared" si="69"/>
        <v>7.6100041765115589E-2</v>
      </c>
      <c r="AJ155">
        <f t="shared" si="70"/>
        <v>7.6100041765115589E-2</v>
      </c>
      <c r="AK155">
        <f t="shared" si="71"/>
        <v>7.6100041765115589E-2</v>
      </c>
      <c r="AL155">
        <f t="shared" si="72"/>
        <v>7.6100041765115589E-2</v>
      </c>
    </row>
    <row r="156" spans="1:38" x14ac:dyDescent="0.15">
      <c r="A156" s="41">
        <f t="shared" si="61"/>
        <v>3.2853333333333294</v>
      </c>
      <c r="B156" s="42">
        <v>26.72</v>
      </c>
      <c r="C156" s="43">
        <f t="shared" si="51"/>
        <v>7.4222222222222216</v>
      </c>
      <c r="D156" s="34">
        <f t="shared" si="62"/>
        <v>7.4222222222222216</v>
      </c>
      <c r="E156" s="44">
        <f t="shared" si="52"/>
        <v>3.3023477144811477</v>
      </c>
      <c r="F156" s="34">
        <f t="shared" si="53"/>
        <v>16.819983965411588</v>
      </c>
      <c r="G156" s="25">
        <f t="shared" si="54"/>
        <v>7.4362643977566654</v>
      </c>
      <c r="H156" s="45">
        <f t="shared" si="55"/>
        <v>1.9718269374013081E-4</v>
      </c>
      <c r="I156" s="51">
        <f t="shared" si="65"/>
        <v>3.3023477144811477</v>
      </c>
      <c r="S156" s="32">
        <f t="shared" si="63"/>
        <v>1.6927083333333168</v>
      </c>
      <c r="T156" s="33">
        <f t="shared" si="56"/>
        <v>0.5286893949310002</v>
      </c>
      <c r="U156" s="34">
        <f>IF(C156="","",'Relation FV terrain 0'!$N$2*T156+$P$1*(G156-$N$5)^2)</f>
        <v>53.352051685535088</v>
      </c>
      <c r="V156" s="35">
        <f>IF(C156="","",U156/'Relation FV terrain 0'!$N$2)</f>
        <v>0.74100071785465405</v>
      </c>
      <c r="W156" s="36">
        <f t="shared" si="64"/>
        <v>5.5102772568946961</v>
      </c>
      <c r="Z156" s="37">
        <f t="shared" si="57"/>
        <v>5.4988523911244895</v>
      </c>
      <c r="AA156" s="38">
        <f t="shared" si="66"/>
        <v>1.3052755786723653E-4</v>
      </c>
      <c r="AB156" s="36"/>
      <c r="AD156" s="37">
        <f t="shared" si="58"/>
        <v>708.33211406730391</v>
      </c>
      <c r="AE156" s="40">
        <f t="shared" si="59"/>
        <v>7.532067320678576E-2</v>
      </c>
      <c r="AF156" s="25">
        <f t="shared" si="60"/>
        <v>7.4362643977566654</v>
      </c>
      <c r="AG156" t="str">
        <f t="shared" si="67"/>
        <v/>
      </c>
      <c r="AH156" t="str">
        <f t="shared" si="68"/>
        <v/>
      </c>
      <c r="AI156">
        <f t="shared" si="69"/>
        <v>7.532067320678576E-2</v>
      </c>
      <c r="AJ156">
        <f t="shared" si="70"/>
        <v>7.532067320678576E-2</v>
      </c>
      <c r="AK156">
        <f t="shared" si="71"/>
        <v>7.532067320678576E-2</v>
      </c>
      <c r="AL156">
        <f t="shared" si="72"/>
        <v>7.532067320678576E-2</v>
      </c>
    </row>
    <row r="157" spans="1:38" x14ac:dyDescent="0.15">
      <c r="A157" s="41">
        <f t="shared" si="61"/>
        <v>3.3066666666666626</v>
      </c>
      <c r="B157" s="42">
        <v>26.86</v>
      </c>
      <c r="C157" s="43">
        <f t="shared" si="51"/>
        <v>7.4611111111111104</v>
      </c>
      <c r="D157" s="34">
        <f t="shared" si="62"/>
        <v>7.4611111111111104</v>
      </c>
      <c r="E157" s="44">
        <f t="shared" si="52"/>
        <v>3.3236810478144809</v>
      </c>
      <c r="F157" s="34">
        <f t="shared" si="53"/>
        <v>16.978743952040496</v>
      </c>
      <c r="G157" s="25">
        <f t="shared" si="54"/>
        <v>7.4474550855937398</v>
      </c>
      <c r="H157" s="45">
        <f t="shared" si="55"/>
        <v>1.8648703293107564E-4</v>
      </c>
      <c r="I157" s="51">
        <f t="shared" si="65"/>
        <v>3.3236810478144809</v>
      </c>
      <c r="S157" s="32">
        <f t="shared" si="63"/>
        <v>1.8229166666666712</v>
      </c>
      <c r="T157" s="33">
        <f t="shared" si="56"/>
        <v>0.52045911158919456</v>
      </c>
      <c r="U157" s="34">
        <f>IF(C157="","",'Relation FV terrain 0'!$N$2*T157+$P$1*(G157-$N$5)^2)</f>
        <v>52.805514354028375</v>
      </c>
      <c r="V157" s="35">
        <f>IF(C157="","",U157/'Relation FV terrain 0'!$N$2)</f>
        <v>0.73340992158372742</v>
      </c>
      <c r="W157" s="36">
        <f t="shared" si="64"/>
        <v>5.4620374503236366</v>
      </c>
      <c r="Z157" s="37">
        <f t="shared" si="57"/>
        <v>5.4497458223303452</v>
      </c>
      <c r="AA157" s="38">
        <f t="shared" si="66"/>
        <v>1.5108411872546528E-4</v>
      </c>
      <c r="AB157" s="36"/>
      <c r="AD157" s="37">
        <f t="shared" si="58"/>
        <v>708.29115817310151</v>
      </c>
      <c r="AE157" s="40">
        <f t="shared" si="59"/>
        <v>7.4553400455018903E-2</v>
      </c>
      <c r="AF157" s="25">
        <f t="shared" si="60"/>
        <v>7.4474550855937398</v>
      </c>
      <c r="AG157" t="str">
        <f t="shared" si="67"/>
        <v/>
      </c>
      <c r="AH157" t="str">
        <f t="shared" si="68"/>
        <v/>
      </c>
      <c r="AI157">
        <f t="shared" si="69"/>
        <v>7.4553400455018903E-2</v>
      </c>
      <c r="AJ157">
        <f t="shared" si="70"/>
        <v>7.4553400455018903E-2</v>
      </c>
      <c r="AK157">
        <f t="shared" si="71"/>
        <v>7.4553400455018903E-2</v>
      </c>
      <c r="AL157">
        <f t="shared" si="72"/>
        <v>7.4553400455018903E-2</v>
      </c>
    </row>
    <row r="158" spans="1:38" x14ac:dyDescent="0.15">
      <c r="A158" s="41">
        <f t="shared" si="61"/>
        <v>3.3279999999999959</v>
      </c>
      <c r="B158" s="42">
        <v>27.01</v>
      </c>
      <c r="C158" s="43">
        <f t="shared" si="51"/>
        <v>7.5027777777777782</v>
      </c>
      <c r="D158" s="34">
        <f t="shared" si="62"/>
        <v>7.5027777777777782</v>
      </c>
      <c r="E158" s="44">
        <f t="shared" si="52"/>
        <v>3.3450143811478141</v>
      </c>
      <c r="F158" s="34">
        <f t="shared" si="53"/>
        <v>17.137740810253106</v>
      </c>
      <c r="G158" s="25">
        <f t="shared" si="54"/>
        <v>7.4584715642778194</v>
      </c>
      <c r="H158" s="45">
        <f t="shared" si="55"/>
        <v>1.9630405547039296E-3</v>
      </c>
      <c r="I158" s="51">
        <f t="shared" si="65"/>
        <v>3.3450143811478141</v>
      </c>
      <c r="S158" s="32">
        <f t="shared" si="63"/>
        <v>1.9531250000000673</v>
      </c>
      <c r="T158" s="33">
        <f t="shared" si="56"/>
        <v>0.51235695180071905</v>
      </c>
      <c r="U158" s="34">
        <f>IF(C158="","",'Relation FV terrain 0'!$N$2*T158+$P$1*(G158-$N$5)^2)</f>
        <v>52.267552779460459</v>
      </c>
      <c r="V158" s="35">
        <f>IF(C158="","",U158/'Relation FV terrain 0'!$N$2)</f>
        <v>0.72593823304806193</v>
      </c>
      <c r="W158" s="36">
        <f t="shared" si="64"/>
        <v>5.4143896686110544</v>
      </c>
      <c r="Z158" s="37">
        <f t="shared" si="57"/>
        <v>5.401235845471045</v>
      </c>
      <c r="AA158" s="38">
        <f t="shared" si="66"/>
        <v>1.7302306319864826E-4</v>
      </c>
      <c r="AB158" s="36"/>
      <c r="AD158" s="37">
        <f t="shared" si="58"/>
        <v>708.25125448074834</v>
      </c>
      <c r="AE158" s="40">
        <f t="shared" si="59"/>
        <v>7.3798037700307656E-2</v>
      </c>
      <c r="AF158" s="25">
        <f t="shared" si="60"/>
        <v>7.4584715642778194</v>
      </c>
      <c r="AG158" t="str">
        <f t="shared" si="67"/>
        <v/>
      </c>
      <c r="AH158" t="str">
        <f t="shared" si="68"/>
        <v/>
      </c>
      <c r="AI158">
        <f t="shared" si="69"/>
        <v>7.3798037700307656E-2</v>
      </c>
      <c r="AJ158">
        <f t="shared" si="70"/>
        <v>7.3798037700307656E-2</v>
      </c>
      <c r="AK158">
        <f t="shared" si="71"/>
        <v>7.3798037700307656E-2</v>
      </c>
      <c r="AL158">
        <f t="shared" si="72"/>
        <v>7.3798037700307656E-2</v>
      </c>
    </row>
    <row r="159" spans="1:38" x14ac:dyDescent="0.15">
      <c r="A159" s="41">
        <f t="shared" si="61"/>
        <v>3.3493333333333291</v>
      </c>
      <c r="B159" s="42">
        <v>27.16</v>
      </c>
      <c r="C159" s="43">
        <f t="shared" si="51"/>
        <v>7.5444444444444443</v>
      </c>
      <c r="D159" s="34">
        <f t="shared" si="62"/>
        <v>7.5444444444444443</v>
      </c>
      <c r="E159" s="44">
        <f t="shared" si="52"/>
        <v>3.3663477144811473</v>
      </c>
      <c r="F159" s="34">
        <f t="shared" si="53"/>
        <v>17.296970852590839</v>
      </c>
      <c r="G159" s="25">
        <f t="shared" si="54"/>
        <v>7.4693165457806261</v>
      </c>
      <c r="H159" s="45">
        <f t="shared" si="55"/>
        <v>5.6442011576409356E-3</v>
      </c>
      <c r="I159" s="51">
        <f t="shared" si="65"/>
        <v>3.3663477144811473</v>
      </c>
      <c r="S159" s="32">
        <f t="shared" si="63"/>
        <v>1.953124999999984</v>
      </c>
      <c r="T159" s="33">
        <f t="shared" si="56"/>
        <v>0.50438092102368037</v>
      </c>
      <c r="U159" s="34">
        <f>IF(C159="","",'Relation FV terrain 0'!$N$2*T159+$P$1*(G159-$N$5)^2)</f>
        <v>51.738031370963839</v>
      </c>
      <c r="V159" s="35">
        <f>IF(C159="","",U159/'Relation FV terrain 0'!$N$2)</f>
        <v>0.71858376904116439</v>
      </c>
      <c r="W159" s="36">
        <f t="shared" si="64"/>
        <v>5.3673296356285736</v>
      </c>
      <c r="Z159" s="37">
        <f t="shared" si="57"/>
        <v>5.3533183589824871</v>
      </c>
      <c r="AA159" s="38">
        <f t="shared" si="66"/>
        <v>1.9631587325316836E-4</v>
      </c>
      <c r="AB159" s="36"/>
      <c r="AD159" s="37">
        <f t="shared" si="58"/>
        <v>708.21237372001838</v>
      </c>
      <c r="AE159" s="40">
        <f t="shared" si="59"/>
        <v>7.3054401886824036E-2</v>
      </c>
      <c r="AF159" s="25">
        <f t="shared" si="60"/>
        <v>7.4693165457806261</v>
      </c>
      <c r="AG159" t="str">
        <f t="shared" si="67"/>
        <v/>
      </c>
      <c r="AH159" t="str">
        <f t="shared" si="68"/>
        <v/>
      </c>
      <c r="AI159">
        <f t="shared" si="69"/>
        <v>7.3054401886824036E-2</v>
      </c>
      <c r="AJ159">
        <f t="shared" si="70"/>
        <v>7.3054401886824036E-2</v>
      </c>
      <c r="AK159">
        <f t="shared" si="71"/>
        <v>7.3054401886824036E-2</v>
      </c>
      <c r="AL159">
        <f t="shared" si="72"/>
        <v>7.3054401886824036E-2</v>
      </c>
    </row>
    <row r="160" spans="1:38" x14ac:dyDescent="0.15">
      <c r="A160" s="41">
        <f t="shared" si="61"/>
        <v>3.3706666666666623</v>
      </c>
      <c r="B160" s="42">
        <v>27.29</v>
      </c>
      <c r="C160" s="43">
        <f t="shared" si="51"/>
        <v>7.5805555555555548</v>
      </c>
      <c r="D160" s="34">
        <f t="shared" si="62"/>
        <v>7.5805555555555548</v>
      </c>
      <c r="E160" s="44">
        <f t="shared" si="52"/>
        <v>3.3876810478144805</v>
      </c>
      <c r="F160" s="34">
        <f t="shared" si="53"/>
        <v>17.456430448998994</v>
      </c>
      <c r="G160" s="25">
        <f t="shared" si="54"/>
        <v>7.4799926998557211</v>
      </c>
      <c r="H160" s="45">
        <f t="shared" si="55"/>
        <v>1.0112887946505575E-2</v>
      </c>
      <c r="I160" s="51">
        <f t="shared" si="65"/>
        <v>3.3876810478144805</v>
      </c>
      <c r="S160" s="32">
        <f t="shared" si="63"/>
        <v>1.6927083333333168</v>
      </c>
      <c r="T160" s="33">
        <f t="shared" si="56"/>
        <v>0.49652905576588074</v>
      </c>
      <c r="U160" s="34">
        <f>IF(C160="","",'Relation FV terrain 0'!$N$2*T160+$P$1*(G160-$N$5)^2)</f>
        <v>51.216816712999609</v>
      </c>
      <c r="V160" s="35">
        <f>IF(C160="","",U160/'Relation FV terrain 0'!$N$2)</f>
        <v>0.71134467656943901</v>
      </c>
      <c r="W160" s="36">
        <f t="shared" si="64"/>
        <v>5.3208529878206328</v>
      </c>
      <c r="Z160" s="37">
        <f t="shared" si="57"/>
        <v>5.3059891649501649</v>
      </c>
      <c r="AA160" s="38">
        <f t="shared" si="66"/>
        <v>2.2093323032464269E-4</v>
      </c>
      <c r="AB160" s="36"/>
      <c r="AD160" s="37">
        <f t="shared" si="58"/>
        <v>708.17448747763649</v>
      </c>
      <c r="AE160" s="40">
        <f t="shared" si="59"/>
        <v>7.2322312676672065E-2</v>
      </c>
      <c r="AF160" s="25">
        <f t="shared" si="60"/>
        <v>7.4799926998557211</v>
      </c>
      <c r="AG160" t="str">
        <f t="shared" si="67"/>
        <v/>
      </c>
      <c r="AH160" t="str">
        <f t="shared" si="68"/>
        <v/>
      </c>
      <c r="AI160">
        <f t="shared" si="69"/>
        <v>7.2322312676672065E-2</v>
      </c>
      <c r="AJ160">
        <f t="shared" si="70"/>
        <v>7.2322312676672065E-2</v>
      </c>
      <c r="AK160">
        <f t="shared" si="71"/>
        <v>7.2322312676672065E-2</v>
      </c>
      <c r="AL160">
        <f t="shared" si="72"/>
        <v>7.2322312676672065E-2</v>
      </c>
    </row>
    <row r="161" spans="1:38" x14ac:dyDescent="0.15">
      <c r="A161" s="41">
        <f t="shared" si="61"/>
        <v>3.3919999999999955</v>
      </c>
      <c r="B161" s="42">
        <v>27.38</v>
      </c>
      <c r="C161" s="43">
        <f t="shared" si="51"/>
        <v>7.6055555555555552</v>
      </c>
      <c r="D161" s="34">
        <f t="shared" si="62"/>
        <v>7.6055555555555552</v>
      </c>
      <c r="E161" s="44">
        <f t="shared" si="52"/>
        <v>3.4090143811478137</v>
      </c>
      <c r="F161" s="34">
        <f t="shared" si="53"/>
        <v>17.616116025933152</v>
      </c>
      <c r="G161" s="25">
        <f t="shared" si="54"/>
        <v>7.4905026546957245</v>
      </c>
      <c r="H161" s="45">
        <f t="shared" si="55"/>
        <v>1.3237169996262024E-2</v>
      </c>
      <c r="I161" s="51">
        <f t="shared" si="65"/>
        <v>3.4090143811478137</v>
      </c>
      <c r="S161" s="32">
        <f t="shared" si="63"/>
        <v>1.1718750000000238</v>
      </c>
      <c r="T161" s="33">
        <f t="shared" si="56"/>
        <v>0.48879942310145857</v>
      </c>
      <c r="U161" s="34">
        <f>IF(C161="","",'Relation FV terrain 0'!$N$2*T161+$P$1*(G161-$N$5)^2)</f>
        <v>50.703777529499781</v>
      </c>
      <c r="V161" s="35">
        <f>IF(C161="","",U161/'Relation FV terrain 0'!$N$2)</f>
        <v>0.70421913235416367</v>
      </c>
      <c r="W161" s="36">
        <f t="shared" si="64"/>
        <v>5.2749552803863828</v>
      </c>
      <c r="Z161" s="37">
        <f t="shared" si="57"/>
        <v>5.2592439755580527</v>
      </c>
      <c r="AA161" s="38">
        <f t="shared" si="66"/>
        <v>2.4684509940871074E-4</v>
      </c>
      <c r="AB161" s="36"/>
      <c r="AD161" s="37">
        <f t="shared" si="58"/>
        <v>708.13756817144019</v>
      </c>
      <c r="AE161" s="40">
        <f t="shared" si="59"/>
        <v>7.1601592414349061E-2</v>
      </c>
      <c r="AF161" s="25">
        <f t="shared" si="60"/>
        <v>7.4905026546957245</v>
      </c>
      <c r="AG161" t="str">
        <f t="shared" si="67"/>
        <v/>
      </c>
      <c r="AH161" t="str">
        <f t="shared" si="68"/>
        <v/>
      </c>
      <c r="AI161">
        <f t="shared" si="69"/>
        <v>7.1601592414349061E-2</v>
      </c>
      <c r="AJ161">
        <f t="shared" si="70"/>
        <v>7.1601592414349061E-2</v>
      </c>
      <c r="AK161">
        <f t="shared" si="71"/>
        <v>7.1601592414349061E-2</v>
      </c>
      <c r="AL161">
        <f t="shared" si="72"/>
        <v>7.1601592414349061E-2</v>
      </c>
    </row>
    <row r="162" spans="1:38" x14ac:dyDescent="0.15">
      <c r="A162" s="41">
        <f t="shared" si="61"/>
        <v>3.4133333333333287</v>
      </c>
      <c r="B162" s="42">
        <v>27.43</v>
      </c>
      <c r="C162" s="43">
        <f t="shared" si="51"/>
        <v>7.6194444444444445</v>
      </c>
      <c r="D162" s="34">
        <f t="shared" si="62"/>
        <v>7.6194444444444445</v>
      </c>
      <c r="E162" s="44">
        <f t="shared" si="52"/>
        <v>3.4303477144811469</v>
      </c>
      <c r="F162" s="34">
        <f t="shared" si="53"/>
        <v>17.776024065479426</v>
      </c>
      <c r="G162" s="25">
        <f t="shared" si="54"/>
        <v>7.5008489975793076</v>
      </c>
      <c r="H162" s="45">
        <f t="shared" si="55"/>
        <v>1.4064880017141511E-2</v>
      </c>
      <c r="I162" s="51">
        <f t="shared" si="65"/>
        <v>3.4303477144811469</v>
      </c>
      <c r="S162" s="32">
        <f t="shared" si="63"/>
        <v>0.65104166666668906</v>
      </c>
      <c r="T162" s="33">
        <f t="shared" si="56"/>
        <v>0.48119012019504942</v>
      </c>
      <c r="U162" s="34">
        <f>IF(C162="","",'Relation FV terrain 0'!$N$2*T162+$P$1*(G162-$N$5)^2)</f>
        <v>50.198784648628958</v>
      </c>
      <c r="V162" s="35">
        <f>IF(C162="","",U162/'Relation FV terrain 0'!$N$2)</f>
        <v>0.69720534234206888</v>
      </c>
      <c r="W162" s="36">
        <f t="shared" si="64"/>
        <v>5.2296319932134452</v>
      </c>
      <c r="Z162" s="37">
        <f t="shared" si="57"/>
        <v>5.2130784192842823</v>
      </c>
      <c r="AA162" s="38">
        <f t="shared" si="66"/>
        <v>2.7402080982826172E-4</v>
      </c>
      <c r="AB162" s="36"/>
      <c r="AD162" s="37">
        <f t="shared" si="58"/>
        <v>708.10158902533158</v>
      </c>
      <c r="AE162" s="40">
        <f t="shared" si="59"/>
        <v>7.0892066091427952E-2</v>
      </c>
      <c r="AF162" s="25">
        <f t="shared" si="60"/>
        <v>7.5008489975793076</v>
      </c>
      <c r="AG162" t="str">
        <f t="shared" si="67"/>
        <v/>
      </c>
      <c r="AH162" t="str">
        <f t="shared" si="68"/>
        <v/>
      </c>
      <c r="AI162">
        <f t="shared" si="69"/>
        <v>7.0892066091427952E-2</v>
      </c>
      <c r="AJ162">
        <f t="shared" si="70"/>
        <v>7.0892066091427952E-2</v>
      </c>
      <c r="AK162">
        <f t="shared" si="71"/>
        <v>7.0892066091427952E-2</v>
      </c>
      <c r="AL162">
        <f t="shared" si="72"/>
        <v>7.0892066091427952E-2</v>
      </c>
    </row>
    <row r="163" spans="1:38" x14ac:dyDescent="0.15">
      <c r="A163" s="41">
        <f t="shared" si="61"/>
        <v>3.4346666666666619</v>
      </c>
      <c r="B163" s="42">
        <v>27.42</v>
      </c>
      <c r="C163" s="43">
        <f t="shared" si="51"/>
        <v>7.6166666666666671</v>
      </c>
      <c r="D163" s="34">
        <f t="shared" si="62"/>
        <v>7.6166666666666671</v>
      </c>
      <c r="E163" s="44">
        <f t="shared" si="52"/>
        <v>3.4516810478144802</v>
      </c>
      <c r="F163" s="34">
        <f t="shared" si="53"/>
        <v>17.936151104488474</v>
      </c>
      <c r="G163" s="25">
        <f t="shared" si="54"/>
        <v>7.511034275508119</v>
      </c>
      <c r="H163" s="45">
        <f t="shared" si="55"/>
        <v>1.1158202061872525E-2</v>
      </c>
      <c r="I163" s="51">
        <f t="shared" si="65"/>
        <v>3.4516810478144802</v>
      </c>
      <c r="S163" s="32">
        <f t="shared" si="63"/>
        <v>-0.13020833333331283</v>
      </c>
      <c r="T163" s="33">
        <f t="shared" si="56"/>
        <v>0.47369927383335997</v>
      </c>
      <c r="U163" s="34">
        <f>IF(C163="","",'Relation FV terrain 0'!$N$2*T163+$P$1*(G163-$N$5)^2)</f>
        <v>49.701710968154757</v>
      </c>
      <c r="V163" s="35">
        <f>IF(C163="","",U163/'Relation FV terrain 0'!$N$2)</f>
        <v>0.6903015412243716</v>
      </c>
      <c r="W163" s="36">
        <f t="shared" si="64"/>
        <v>5.1848785365723362</v>
      </c>
      <c r="Z163" s="37">
        <f t="shared" si="57"/>
        <v>5.1674880468520596</v>
      </c>
      <c r="AA163" s="38">
        <f t="shared" si="66"/>
        <v>3.0242913271104506E-4</v>
      </c>
      <c r="AB163" s="36"/>
      <c r="AD163" s="37">
        <f t="shared" si="58"/>
        <v>708.06652404499539</v>
      </c>
      <c r="AE163" s="40">
        <f t="shared" si="59"/>
        <v>7.0193561311474126E-2</v>
      </c>
      <c r="AF163" s="25">
        <f t="shared" si="60"/>
        <v>7.511034275508119</v>
      </c>
      <c r="AG163" t="str">
        <f t="shared" si="67"/>
        <v/>
      </c>
      <c r="AH163" t="str">
        <f t="shared" si="68"/>
        <v/>
      </c>
      <c r="AI163">
        <f t="shared" si="69"/>
        <v>7.0193561311474126E-2</v>
      </c>
      <c r="AJ163">
        <f t="shared" si="70"/>
        <v>7.0193561311474126E-2</v>
      </c>
      <c r="AK163">
        <f t="shared" si="71"/>
        <v>7.0193561311474126E-2</v>
      </c>
      <c r="AL163">
        <f t="shared" si="72"/>
        <v>7.0193561311474126E-2</v>
      </c>
    </row>
    <row r="164" spans="1:38" x14ac:dyDescent="0.15">
      <c r="A164" s="41">
        <f t="shared" si="61"/>
        <v>3.4559999999999951</v>
      </c>
      <c r="B164" s="42">
        <v>27.37</v>
      </c>
      <c r="C164" s="43">
        <f t="shared" si="51"/>
        <v>7.6027777777777779</v>
      </c>
      <c r="D164" s="34">
        <f t="shared" si="62"/>
        <v>7.6027777777777779</v>
      </c>
      <c r="E164" s="44">
        <f t="shared" si="52"/>
        <v>3.4730143811478134</v>
      </c>
      <c r="F164" s="34">
        <f t="shared" si="53"/>
        <v>18.096493733722951</v>
      </c>
      <c r="G164" s="25">
        <f t="shared" si="54"/>
        <v>7.5210609958337828</v>
      </c>
      <c r="H164" s="45">
        <f t="shared" si="55"/>
        <v>6.6776324512824291E-3</v>
      </c>
      <c r="I164" s="51">
        <f t="shared" si="65"/>
        <v>3.4730143811478134</v>
      </c>
      <c r="S164" s="32">
        <f t="shared" si="63"/>
        <v>-0.65104166666668906</v>
      </c>
      <c r="T164" s="33">
        <f t="shared" si="56"/>
        <v>0.4663250399640293</v>
      </c>
      <c r="U164" s="34">
        <f>IF(C164="","",'Relation FV terrain 0'!$N$2*T164+$P$1*(G164-$N$5)^2)</f>
        <v>49.212431421414749</v>
      </c>
      <c r="V164" s="35">
        <f>IF(C164="","",U164/'Relation FV terrain 0'!$N$2)</f>
        <v>0.68350599196409378</v>
      </c>
      <c r="W164" s="36">
        <f t="shared" si="64"/>
        <v>5.1406902565798251</v>
      </c>
      <c r="Z164" s="37">
        <f t="shared" si="57"/>
        <v>5.1224683369445101</v>
      </c>
      <c r="AA164" s="38">
        <f t="shared" si="66"/>
        <v>3.320383551958803E-4</v>
      </c>
      <c r="AB164" s="36"/>
      <c r="AD164" s="37">
        <f t="shared" si="58"/>
        <v>708.03234799436075</v>
      </c>
      <c r="AE164" s="40">
        <f t="shared" si="59"/>
        <v>6.9505908255206875E-2</v>
      </c>
      <c r="AF164" s="25">
        <f t="shared" si="60"/>
        <v>7.5210609958337828</v>
      </c>
      <c r="AG164" t="str">
        <f t="shared" si="67"/>
        <v/>
      </c>
      <c r="AH164" t="str">
        <f t="shared" si="68"/>
        <v/>
      </c>
      <c r="AI164">
        <f t="shared" si="69"/>
        <v>6.9505908255206875E-2</v>
      </c>
      <c r="AJ164">
        <f t="shared" si="70"/>
        <v>6.9505908255206875E-2</v>
      </c>
      <c r="AK164">
        <f t="shared" si="71"/>
        <v>6.9505908255206875E-2</v>
      </c>
      <c r="AL164">
        <f t="shared" si="72"/>
        <v>6.9505908255206875E-2</v>
      </c>
    </row>
    <row r="165" spans="1:38" x14ac:dyDescent="0.15">
      <c r="A165" s="41">
        <f t="shared" si="61"/>
        <v>3.4773333333333283</v>
      </c>
      <c r="B165" s="42">
        <v>27.28</v>
      </c>
      <c r="C165" s="43">
        <f t="shared" si="51"/>
        <v>7.5777777777777775</v>
      </c>
      <c r="D165" s="34">
        <f t="shared" si="62"/>
        <v>7.5777777777777775</v>
      </c>
      <c r="E165" s="44">
        <f t="shared" si="52"/>
        <v>3.4943477144811466</v>
      </c>
      <c r="F165" s="34">
        <f t="shared" si="53"/>
        <v>18.257048597018247</v>
      </c>
      <c r="G165" s="25">
        <f t="shared" si="54"/>
        <v>7.5309316268751525</v>
      </c>
      <c r="H165" s="45">
        <f t="shared" si="55"/>
        <v>2.1945618543915135E-3</v>
      </c>
      <c r="I165" s="51">
        <f t="shared" si="65"/>
        <v>3.4943477144811466</v>
      </c>
      <c r="S165" s="32">
        <f t="shared" si="63"/>
        <v>-1.1718750000000238</v>
      </c>
      <c r="T165" s="33">
        <f t="shared" si="56"/>
        <v>0.4590656032416725</v>
      </c>
      <c r="U165" s="34">
        <f>IF(C165="","",'Relation FV terrain 0'!$N$2*T165+$P$1*(G165-$N$5)^2)</f>
        <v>48.730822943869583</v>
      </c>
      <c r="V165" s="35">
        <f>IF(C165="","",U165/'Relation FV terrain 0'!$N$2)</f>
        <v>0.67681698533152201</v>
      </c>
      <c r="W165" s="36">
        <f t="shared" si="64"/>
        <v>5.0970624404394549</v>
      </c>
      <c r="Z165" s="37">
        <f t="shared" si="57"/>
        <v>5.078014701691326</v>
      </c>
      <c r="AA165" s="38">
        <f t="shared" si="66"/>
        <v>3.628163514169722E-4</v>
      </c>
      <c r="AB165" s="36"/>
      <c r="AD165" s="37">
        <f t="shared" si="58"/>
        <v>707.99903637278123</v>
      </c>
      <c r="AE165" s="40">
        <f t="shared" si="59"/>
        <v>6.8828939645917048E-2</v>
      </c>
      <c r="AF165" s="25">
        <f t="shared" si="60"/>
        <v>7.5309316268751525</v>
      </c>
      <c r="AG165" t="str">
        <f t="shared" si="67"/>
        <v/>
      </c>
      <c r="AH165" t="str">
        <f t="shared" si="68"/>
        <v/>
      </c>
      <c r="AI165">
        <f t="shared" si="69"/>
        <v>6.8828939645917048E-2</v>
      </c>
      <c r="AJ165">
        <f t="shared" si="70"/>
        <v>6.8828939645917048E-2</v>
      </c>
      <c r="AK165">
        <f t="shared" si="71"/>
        <v>6.8828939645917048E-2</v>
      </c>
      <c r="AL165">
        <f t="shared" si="72"/>
        <v>6.8828939645917048E-2</v>
      </c>
    </row>
    <row r="166" spans="1:38" x14ac:dyDescent="0.15">
      <c r="A166" s="41">
        <f t="shared" si="61"/>
        <v>3.4986666666666615</v>
      </c>
      <c r="B166" s="42">
        <v>27.19</v>
      </c>
      <c r="C166" s="43">
        <f t="shared" si="51"/>
        <v>7.552777777777778</v>
      </c>
      <c r="D166" s="34">
        <f t="shared" si="62"/>
        <v>7.552777777777778</v>
      </c>
      <c r="E166" s="44">
        <f t="shared" si="52"/>
        <v>3.5156810478144798</v>
      </c>
      <c r="F166" s="34">
        <f t="shared" si="53"/>
        <v>18.417812390456263</v>
      </c>
      <c r="G166" s="25">
        <f t="shared" si="54"/>
        <v>7.5406485985259382</v>
      </c>
      <c r="H166" s="45">
        <f t="shared" si="55"/>
        <v>1.4711698932326283E-4</v>
      </c>
      <c r="I166" s="51">
        <f t="shared" si="65"/>
        <v>3.5156810478144798</v>
      </c>
      <c r="S166" s="32">
        <f t="shared" si="63"/>
        <v>-1.171874999999982</v>
      </c>
      <c r="T166" s="33">
        <f t="shared" si="56"/>
        <v>0.45191917658098857</v>
      </c>
      <c r="U166" s="34">
        <f>IF(C166="","",'Relation FV terrain 0'!$N$2*T166+$P$1*(G166-$N$5)^2)</f>
        <v>48.256764440230874</v>
      </c>
      <c r="V166" s="35">
        <f>IF(C166="","",U166/'Relation FV terrain 0'!$N$2)</f>
        <v>0.670232839447651</v>
      </c>
      <c r="W166" s="36">
        <f t="shared" si="64"/>
        <v>5.0539903214669897</v>
      </c>
      <c r="Z166" s="37">
        <f t="shared" si="57"/>
        <v>5.0341224919351317</v>
      </c>
      <c r="AA166" s="38">
        <f t="shared" si="66"/>
        <v>3.947306503069669E-4</v>
      </c>
      <c r="AB166" s="36"/>
      <c r="AD166" s="37">
        <f t="shared" si="58"/>
        <v>707.9665653929145</v>
      </c>
      <c r="AE166" s="40">
        <f t="shared" si="59"/>
        <v>6.8162490715149585E-2</v>
      </c>
      <c r="AF166" s="25">
        <f t="shared" si="60"/>
        <v>7.5406485985259382</v>
      </c>
      <c r="AG166" t="str">
        <f t="shared" si="67"/>
        <v/>
      </c>
      <c r="AH166" t="str">
        <f t="shared" si="68"/>
        <v/>
      </c>
      <c r="AI166">
        <f t="shared" si="69"/>
        <v>6.8162490715149585E-2</v>
      </c>
      <c r="AJ166">
        <f t="shared" si="70"/>
        <v>6.8162490715149585E-2</v>
      </c>
      <c r="AK166">
        <f t="shared" si="71"/>
        <v>6.8162490715149585E-2</v>
      </c>
      <c r="AL166">
        <f t="shared" si="72"/>
        <v>6.8162490715149585E-2</v>
      </c>
    </row>
    <row r="167" spans="1:38" x14ac:dyDescent="0.15">
      <c r="A167" s="41">
        <f t="shared" si="61"/>
        <v>3.5199999999999947</v>
      </c>
      <c r="B167" s="42">
        <v>27.11</v>
      </c>
      <c r="C167" s="43">
        <f t="shared" si="51"/>
        <v>7.530555555555555</v>
      </c>
      <c r="D167" s="34">
        <f t="shared" si="62"/>
        <v>7.530555555555555</v>
      </c>
      <c r="E167" s="44">
        <f t="shared" si="52"/>
        <v>3.537014381147813</v>
      </c>
      <c r="F167" s="34">
        <f t="shared" si="53"/>
        <v>18.578781861552095</v>
      </c>
      <c r="G167" s="25">
        <f t="shared" si="54"/>
        <v>7.5502143028528916</v>
      </c>
      <c r="H167" s="45">
        <f t="shared" si="55"/>
        <v>3.864663453005403E-4</v>
      </c>
      <c r="I167" s="51">
        <f t="shared" si="65"/>
        <v>3.537014381147813</v>
      </c>
      <c r="S167" s="32">
        <f t="shared" si="63"/>
        <v>-1.0416666666667109</v>
      </c>
      <c r="T167" s="33">
        <f t="shared" si="56"/>
        <v>0.44488400071682643</v>
      </c>
      <c r="U167" s="34">
        <f>IF(C167="","",'Relation FV terrain 0'!$N$2*T167+$P$1*(G167-$N$5)^2)</f>
        <v>47.790136752153643</v>
      </c>
      <c r="V167" s="35">
        <f>IF(C167="","",U167/'Relation FV terrain 0'!$N$2)</f>
        <v>0.6637518993354673</v>
      </c>
      <c r="W167" s="36">
        <f t="shared" si="64"/>
        <v>5.0114690839084179</v>
      </c>
      <c r="Z167" s="37">
        <f t="shared" si="57"/>
        <v>4.9907870022852974</v>
      </c>
      <c r="AA167" s="38">
        <f t="shared" si="66"/>
        <v>4.2774850026542174E-4</v>
      </c>
      <c r="AB167" s="36"/>
      <c r="AD167" s="37">
        <f t="shared" si="58"/>
        <v>707.9349119592772</v>
      </c>
      <c r="AE167" s="40">
        <f t="shared" si="59"/>
        <v>6.7506399168660705E-2</v>
      </c>
      <c r="AF167" s="25">
        <f t="shared" si="60"/>
        <v>7.5502143028528916</v>
      </c>
      <c r="AG167" t="str">
        <f t="shared" si="67"/>
        <v/>
      </c>
      <c r="AH167" t="str">
        <f t="shared" si="68"/>
        <v/>
      </c>
      <c r="AI167">
        <f t="shared" si="69"/>
        <v>6.7506399168660705E-2</v>
      </c>
      <c r="AJ167">
        <f t="shared" si="70"/>
        <v>6.7506399168660705E-2</v>
      </c>
      <c r="AK167">
        <f t="shared" si="71"/>
        <v>6.7506399168660705E-2</v>
      </c>
      <c r="AL167">
        <f t="shared" si="72"/>
        <v>6.7506399168660705E-2</v>
      </c>
    </row>
    <row r="168" spans="1:38" x14ac:dyDescent="0.15">
      <c r="A168" s="41">
        <f t="shared" si="61"/>
        <v>3.5413333333333279</v>
      </c>
      <c r="B168" s="42">
        <v>27.05</v>
      </c>
      <c r="C168" s="43">
        <f t="shared" si="51"/>
        <v>7.5138888888888893</v>
      </c>
      <c r="D168" s="34">
        <f t="shared" si="62"/>
        <v>7.5138888888888893</v>
      </c>
      <c r="E168" s="44">
        <f t="shared" si="52"/>
        <v>3.5583477144811462</v>
      </c>
      <c r="F168" s="34">
        <f t="shared" si="53"/>
        <v>18.739953808453372</v>
      </c>
      <c r="G168" s="25">
        <f t="shared" si="54"/>
        <v>7.5596310946846641</v>
      </c>
      <c r="H168" s="45">
        <f t="shared" si="55"/>
        <v>2.0923493910630152E-3</v>
      </c>
      <c r="I168" s="51">
        <f t="shared" si="65"/>
        <v>3.5583477144811462</v>
      </c>
      <c r="S168" s="32">
        <f t="shared" si="63"/>
        <v>-0.78124999999996037</v>
      </c>
      <c r="T168" s="33">
        <f t="shared" si="56"/>
        <v>0.4379583437711006</v>
      </c>
      <c r="U168" s="34">
        <f>IF(C168="","",'Relation FV terrain 0'!$N$2*T168+$P$1*(G168-$N$5)^2)</f>
        <v>47.330822626482657</v>
      </c>
      <c r="V168" s="35">
        <f>IF(C168="","",U168/'Relation FV terrain 0'!$N$2)</f>
        <v>0.6573725364789258</v>
      </c>
      <c r="W168" s="36">
        <f t="shared" si="64"/>
        <v>4.9694938675578157</v>
      </c>
      <c r="Z168" s="37">
        <f t="shared" si="57"/>
        <v>4.9480034759662415</v>
      </c>
      <c r="AA168" s="38">
        <f t="shared" si="66"/>
        <v>4.6183693075920682E-4</v>
      </c>
      <c r="AB168" s="36"/>
      <c r="AD168" s="37">
        <f t="shared" si="58"/>
        <v>707.90405364745561</v>
      </c>
      <c r="AE168" s="40">
        <f t="shared" si="59"/>
        <v>6.6860505152657249E-2</v>
      </c>
      <c r="AF168" s="25">
        <f t="shared" si="60"/>
        <v>7.5596310946846641</v>
      </c>
      <c r="AG168" t="str">
        <f t="shared" si="67"/>
        <v/>
      </c>
      <c r="AH168" t="str">
        <f t="shared" si="68"/>
        <v/>
      </c>
      <c r="AI168">
        <f t="shared" si="69"/>
        <v>6.6860505152657249E-2</v>
      </c>
      <c r="AJ168">
        <f t="shared" si="70"/>
        <v>6.6860505152657249E-2</v>
      </c>
      <c r="AK168">
        <f t="shared" si="71"/>
        <v>6.6860505152657249E-2</v>
      </c>
      <c r="AL168">
        <f t="shared" si="72"/>
        <v>6.6860505152657249E-2</v>
      </c>
    </row>
    <row r="169" spans="1:38" x14ac:dyDescent="0.15">
      <c r="A169" s="41">
        <f t="shared" si="61"/>
        <v>3.5626666666666611</v>
      </c>
      <c r="B169" s="42">
        <v>27.03</v>
      </c>
      <c r="C169" s="43">
        <f t="shared" si="51"/>
        <v>7.5083333333333337</v>
      </c>
      <c r="D169" s="34">
        <f t="shared" si="62"/>
        <v>7.5083333333333337</v>
      </c>
      <c r="E169" s="44">
        <f t="shared" si="52"/>
        <v>3.5796810478144794</v>
      </c>
      <c r="F169" s="34">
        <f t="shared" si="53"/>
        <v>18.901325079151995</v>
      </c>
      <c r="G169" s="25">
        <f t="shared" si="54"/>
        <v>7.5689012921915078</v>
      </c>
      <c r="H169" s="45">
        <f t="shared" si="55"/>
        <v>3.6684776402454594E-3</v>
      </c>
      <c r="I169" s="51">
        <f t="shared" si="65"/>
        <v>3.5796810478144794</v>
      </c>
      <c r="S169" s="32">
        <f t="shared" si="63"/>
        <v>-0.2604166666666673</v>
      </c>
      <c r="T169" s="33">
        <f t="shared" si="56"/>
        <v>0.43114050082644595</v>
      </c>
      <c r="U169" s="34">
        <f>IF(C169="","",'Relation FV terrain 0'!$N$2*T169+$P$1*(G169-$N$5)^2)</f>
        <v>46.878706684042491</v>
      </c>
      <c r="V169" s="35">
        <f>IF(C169="","",U169/'Relation FV terrain 0'!$N$2)</f>
        <v>0.65109314838947907</v>
      </c>
      <c r="W169" s="36">
        <f t="shared" si="64"/>
        <v>4.9280597721821655</v>
      </c>
      <c r="Z169" s="37">
        <f t="shared" si="57"/>
        <v>4.9057671094677344</v>
      </c>
      <c r="AA169" s="38">
        <f t="shared" si="66"/>
        <v>4.9696281089938604E-4</v>
      </c>
      <c r="AB169" s="36"/>
      <c r="AD169" s="37">
        <f t="shared" si="58"/>
        <v>707.87396868395194</v>
      </c>
      <c r="AE169" s="40">
        <f t="shared" si="59"/>
        <v>6.6224651220325725E-2</v>
      </c>
      <c r="AF169" s="25">
        <f t="shared" si="60"/>
        <v>7.5689012921915078</v>
      </c>
      <c r="AG169" t="str">
        <f t="shared" si="67"/>
        <v/>
      </c>
      <c r="AH169" t="str">
        <f t="shared" si="68"/>
        <v/>
      </c>
      <c r="AI169">
        <f t="shared" si="69"/>
        <v>6.6224651220325725E-2</v>
      </c>
      <c r="AJ169">
        <f t="shared" si="70"/>
        <v>6.6224651220325725E-2</v>
      </c>
      <c r="AK169">
        <f t="shared" si="71"/>
        <v>6.6224651220325725E-2</v>
      </c>
      <c r="AL169">
        <f t="shared" si="72"/>
        <v>6.6224651220325725E-2</v>
      </c>
    </row>
    <row r="170" spans="1:38" x14ac:dyDescent="0.15">
      <c r="A170" s="41">
        <f t="shared" si="61"/>
        <v>3.5839999999999943</v>
      </c>
      <c r="B170" s="42">
        <v>27.03</v>
      </c>
      <c r="C170" s="43">
        <f t="shared" si="51"/>
        <v>7.5083333333333337</v>
      </c>
      <c r="D170" s="34">
        <f t="shared" si="62"/>
        <v>7.5083333333333337</v>
      </c>
      <c r="E170" s="44">
        <f t="shared" si="52"/>
        <v>3.6010143811478126</v>
      </c>
      <c r="F170" s="34">
        <f t="shared" si="53"/>
        <v>19.062892570708236</v>
      </c>
      <c r="G170" s="25">
        <f t="shared" si="54"/>
        <v>7.5780271774559527</v>
      </c>
      <c r="H170" s="45">
        <f t="shared" si="55"/>
        <v>4.8572319085879037E-3</v>
      </c>
      <c r="I170" s="51">
        <f t="shared" si="65"/>
        <v>3.6010143811478126</v>
      </c>
      <c r="S170" s="32">
        <f t="shared" si="63"/>
        <v>0</v>
      </c>
      <c r="T170" s="33">
        <f t="shared" si="56"/>
        <v>0.42442879350651253</v>
      </c>
      <c r="U170" s="34">
        <f>IF(C170="","",'Relation FV terrain 0'!$N$2*T170+$P$1*(G170-$N$5)^2)</f>
        <v>46.433675388961461</v>
      </c>
      <c r="V170" s="35">
        <f>IF(C170="","",U170/'Relation FV terrain 0'!$N$2)</f>
        <v>0.64491215818002035</v>
      </c>
      <c r="W170" s="36">
        <f t="shared" si="64"/>
        <v>4.8871618617599664</v>
      </c>
      <c r="Z170" s="37">
        <f t="shared" si="57"/>
        <v>4.8640730570036679</v>
      </c>
      <c r="AA170" s="38">
        <f t="shared" si="66"/>
        <v>5.3309290507447162E-4</v>
      </c>
      <c r="AB170" s="36"/>
      <c r="AD170" s="37">
        <f t="shared" si="58"/>
        <v>707.84463592664702</v>
      </c>
      <c r="AE170" s="40">
        <f t="shared" si="59"/>
        <v>6.5598682298658145E-2</v>
      </c>
      <c r="AF170" s="25">
        <f t="shared" si="60"/>
        <v>7.5780271774559527</v>
      </c>
      <c r="AG170" t="str">
        <f t="shared" si="67"/>
        <v/>
      </c>
      <c r="AH170" t="str">
        <f t="shared" si="68"/>
        <v/>
      </c>
      <c r="AI170">
        <f t="shared" si="69"/>
        <v>6.5598682298658145E-2</v>
      </c>
      <c r="AJ170">
        <f t="shared" si="70"/>
        <v>6.5598682298658145E-2</v>
      </c>
      <c r="AK170">
        <f t="shared" si="71"/>
        <v>6.5598682298658145E-2</v>
      </c>
      <c r="AL170">
        <f t="shared" si="72"/>
        <v>6.5598682298658145E-2</v>
      </c>
    </row>
    <row r="171" spans="1:38" x14ac:dyDescent="0.15">
      <c r="A171" s="41">
        <f t="shared" si="61"/>
        <v>3.6053333333333275</v>
      </c>
      <c r="B171" s="42">
        <v>27.04</v>
      </c>
      <c r="C171" s="43">
        <f t="shared" si="51"/>
        <v>7.5111111111111111</v>
      </c>
      <c r="D171" s="34">
        <f t="shared" si="62"/>
        <v>7.5111111111111111</v>
      </c>
      <c r="E171" s="44">
        <f t="shared" si="52"/>
        <v>3.6223477144811458</v>
      </c>
      <c r="F171" s="34">
        <f t="shared" si="53"/>
        <v>19.224653228486858</v>
      </c>
      <c r="G171" s="25">
        <f t="shared" si="54"/>
        <v>7.5870109970345867</v>
      </c>
      <c r="H171" s="45">
        <f t="shared" si="55"/>
        <v>5.7607926831966137E-3</v>
      </c>
      <c r="I171" s="51">
        <f t="shared" si="65"/>
        <v>3.6223477144811458</v>
      </c>
      <c r="S171" s="32">
        <f t="shared" si="63"/>
        <v>0.13020833333331283</v>
      </c>
      <c r="T171" s="33">
        <f t="shared" si="56"/>
        <v>0.41782156956279182</v>
      </c>
      <c r="U171" s="34">
        <f>IF(C171="","",'Relation FV terrain 0'!$N$2*T171+$P$1*(G171-$N$5)^2)</f>
        <v>45.99561701851944</v>
      </c>
      <c r="V171" s="35">
        <f>IF(C171="","",U171/'Relation FV terrain 0'!$N$2)</f>
        <v>0.63882801414610335</v>
      </c>
      <c r="W171" s="36">
        <f t="shared" si="64"/>
        <v>4.8467951685402531</v>
      </c>
      <c r="Z171" s="37">
        <f t="shared" si="57"/>
        <v>4.8229164347863316</v>
      </c>
      <c r="AA171" s="38">
        <f t="shared" si="66"/>
        <v>5.701939256906683E-4</v>
      </c>
      <c r="AB171" s="36"/>
      <c r="AD171" s="37">
        <f t="shared" si="58"/>
        <v>707.81603484585912</v>
      </c>
      <c r="AE171" s="40">
        <f t="shared" si="59"/>
        <v>6.4982445655580395E-2</v>
      </c>
      <c r="AF171" s="25">
        <f t="shared" si="60"/>
        <v>7.5870109970345867</v>
      </c>
      <c r="AG171" t="str">
        <f t="shared" si="67"/>
        <v/>
      </c>
      <c r="AH171" t="str">
        <f t="shared" si="68"/>
        <v/>
      </c>
      <c r="AI171">
        <f t="shared" si="69"/>
        <v>6.4982445655580395E-2</v>
      </c>
      <c r="AJ171">
        <f t="shared" si="70"/>
        <v>6.4982445655580395E-2</v>
      </c>
      <c r="AK171">
        <f t="shared" si="71"/>
        <v>6.4982445655580395E-2</v>
      </c>
      <c r="AL171">
        <f t="shared" si="72"/>
        <v>6.4982445655580395E-2</v>
      </c>
    </row>
    <row r="172" spans="1:38" x14ac:dyDescent="0.15">
      <c r="A172" s="41">
        <f t="shared" si="61"/>
        <v>3.6266666666666607</v>
      </c>
      <c r="B172" s="42">
        <v>27.05</v>
      </c>
      <c r="C172" s="43">
        <f t="shared" si="51"/>
        <v>7.5138888888888893</v>
      </c>
      <c r="D172" s="34">
        <f t="shared" si="62"/>
        <v>7.5138888888888893</v>
      </c>
      <c r="E172" s="44">
        <f t="shared" si="52"/>
        <v>3.643681047814479</v>
      </c>
      <c r="F172" s="34">
        <f t="shared" si="53"/>
        <v>19.386604045405143</v>
      </c>
      <c r="G172" s="25">
        <f t="shared" si="54"/>
        <v>7.59585496251111</v>
      </c>
      <c r="H172" s="45">
        <f t="shared" si="55"/>
        <v>6.718437225043312E-3</v>
      </c>
      <c r="I172" s="51">
        <f t="shared" si="65"/>
        <v>3.643681047814479</v>
      </c>
      <c r="S172" s="32">
        <f t="shared" si="63"/>
        <v>0.13020833333335446</v>
      </c>
      <c r="T172" s="33">
        <f t="shared" si="56"/>
        <v>0.41131720246787695</v>
      </c>
      <c r="U172" s="34">
        <f>IF(C172="","",'Relation FV terrain 0'!$N$2*T172+$P$1*(G172-$N$5)^2)</f>
        <v>45.564421633510179</v>
      </c>
      <c r="V172" s="35">
        <f>IF(C172="","",U172/'Relation FV terrain 0'!$N$2)</f>
        <v>0.63283918935430805</v>
      </c>
      <c r="W172" s="36">
        <f t="shared" si="64"/>
        <v>4.8069546969284289</v>
      </c>
      <c r="Z172" s="37">
        <f t="shared" si="57"/>
        <v>4.7822923251222731</v>
      </c>
      <c r="AA172" s="38">
        <f t="shared" si="66"/>
        <v>6.0823258310506976E-4</v>
      </c>
      <c r="AB172" s="36"/>
      <c r="AD172" s="37">
        <f t="shared" si="58"/>
        <v>707.78814550598145</v>
      </c>
      <c r="AE172" s="40">
        <f t="shared" si="59"/>
        <v>6.4375790867389024E-2</v>
      </c>
      <c r="AF172" s="25">
        <f t="shared" si="60"/>
        <v>7.59585496251111</v>
      </c>
      <c r="AG172" t="str">
        <f t="shared" si="67"/>
        <v/>
      </c>
      <c r="AH172" t="str">
        <f t="shared" si="68"/>
        <v/>
      </c>
      <c r="AI172">
        <f t="shared" si="69"/>
        <v>6.4375790867389024E-2</v>
      </c>
      <c r="AJ172">
        <f t="shared" si="70"/>
        <v>6.4375790867389024E-2</v>
      </c>
      <c r="AK172">
        <f t="shared" si="71"/>
        <v>6.4375790867389024E-2</v>
      </c>
      <c r="AL172">
        <f t="shared" si="72"/>
        <v>6.4375790867389024E-2</v>
      </c>
    </row>
    <row r="173" spans="1:38" x14ac:dyDescent="0.15">
      <c r="A173" s="41">
        <f t="shared" si="61"/>
        <v>3.6479999999999939</v>
      </c>
      <c r="B173" s="42">
        <v>27.06</v>
      </c>
      <c r="C173" s="43">
        <f t="shared" si="51"/>
        <v>7.5166666666666657</v>
      </c>
      <c r="D173" s="34">
        <f t="shared" si="62"/>
        <v>7.5166666666666657</v>
      </c>
      <c r="E173" s="44">
        <f t="shared" si="52"/>
        <v>3.6650143811478122</v>
      </c>
      <c r="F173" s="34">
        <f t="shared" si="53"/>
        <v>19.548742061192634</v>
      </c>
      <c r="G173" s="25">
        <f t="shared" si="54"/>
        <v>7.6045612510407627</v>
      </c>
      <c r="H173" s="45">
        <f t="shared" si="55"/>
        <v>7.7254579622952615E-3</v>
      </c>
      <c r="I173" s="51">
        <f t="shared" si="65"/>
        <v>3.6650143811478122</v>
      </c>
      <c r="S173" s="32">
        <f t="shared" si="63"/>
        <v>0.1302083333332712</v>
      </c>
      <c r="T173" s="33">
        <f t="shared" si="56"/>
        <v>0.40491409101505277</v>
      </c>
      <c r="U173" s="34">
        <f>IF(C173="","",'Relation FV terrain 0'!$N$2*T173+$P$1*(G173-$N$5)^2)</f>
        <v>45.139981049108492</v>
      </c>
      <c r="V173" s="35">
        <f>IF(C173="","",U173/'Relation FV terrain 0'!$N$2)</f>
        <v>0.62694418123761797</v>
      </c>
      <c r="W173" s="36">
        <f t="shared" si="64"/>
        <v>4.7676354272050672</v>
      </c>
      <c r="Z173" s="37">
        <f t="shared" si="57"/>
        <v>4.7421957803362345</v>
      </c>
      <c r="AA173" s="38">
        <f t="shared" si="66"/>
        <v>6.4717563281090995E-4</v>
      </c>
      <c r="AB173" s="36"/>
      <c r="AD173" s="37">
        <f t="shared" si="58"/>
        <v>707.76094854768155</v>
      </c>
      <c r="AE173" s="40">
        <f t="shared" si="59"/>
        <v>6.3778569786501052E-2</v>
      </c>
      <c r="AF173" s="25">
        <f t="shared" si="60"/>
        <v>7.6045612510407627</v>
      </c>
      <c r="AG173" t="str">
        <f t="shared" si="67"/>
        <v/>
      </c>
      <c r="AH173" t="str">
        <f t="shared" si="68"/>
        <v/>
      </c>
      <c r="AI173">
        <f t="shared" si="69"/>
        <v>6.3778569786501052E-2</v>
      </c>
      <c r="AJ173">
        <f t="shared" si="70"/>
        <v>6.3778569786501052E-2</v>
      </c>
      <c r="AK173">
        <f t="shared" si="71"/>
        <v>6.3778569786501052E-2</v>
      </c>
      <c r="AL173">
        <f t="shared" si="72"/>
        <v>6.3778569786501052E-2</v>
      </c>
    </row>
    <row r="174" spans="1:38" x14ac:dyDescent="0.15">
      <c r="A174" s="41">
        <f t="shared" si="61"/>
        <v>3.6693333333333271</v>
      </c>
      <c r="B174" s="42">
        <v>27.11</v>
      </c>
      <c r="C174" s="43">
        <f t="shared" si="51"/>
        <v>7.530555555555555</v>
      </c>
      <c r="D174" s="34">
        <f t="shared" si="62"/>
        <v>7.530555555555555</v>
      </c>
      <c r="E174" s="44">
        <f t="shared" si="52"/>
        <v>3.6863477144811454</v>
      </c>
      <c r="F174" s="34">
        <f t="shared" si="53"/>
        <v>19.711064361662373</v>
      </c>
      <c r="G174" s="25">
        <f t="shared" si="54"/>
        <v>7.6131320058862872</v>
      </c>
      <c r="H174" s="45">
        <f t="shared" si="55"/>
        <v>6.8188701492238888E-3</v>
      </c>
      <c r="I174" s="51">
        <f t="shared" si="65"/>
        <v>3.6863477144811454</v>
      </c>
      <c r="S174" s="32">
        <f t="shared" si="63"/>
        <v>0.65104166666668906</v>
      </c>
      <c r="T174" s="33">
        <f t="shared" si="56"/>
        <v>0.39861065892412062</v>
      </c>
      <c r="U174" s="34">
        <f>IF(C174="","",'Relation FV terrain 0'!$N$2*T174+$P$1*(G174-$N$5)^2)</f>
        <v>44.722188806233312</v>
      </c>
      <c r="V174" s="35">
        <f>IF(C174="","",U174/'Relation FV terrain 0'!$N$2)</f>
        <v>0.6211415111976849</v>
      </c>
      <c r="W174" s="36">
        <f t="shared" si="64"/>
        <v>4.7288323190836703</v>
      </c>
      <c r="Z174" s="37">
        <f t="shared" si="57"/>
        <v>4.702621826529092</v>
      </c>
      <c r="AA174" s="38">
        <f t="shared" si="66"/>
        <v>6.8698991995360455E-4</v>
      </c>
      <c r="AB174" s="36"/>
      <c r="AD174" s="37">
        <f t="shared" si="58"/>
        <v>707.73442517064291</v>
      </c>
      <c r="AE174" s="40">
        <f t="shared" si="59"/>
        <v>6.31906365095216E-2</v>
      </c>
      <c r="AF174" s="25">
        <f t="shared" si="60"/>
        <v>7.6131320058862872</v>
      </c>
      <c r="AG174" t="str">
        <f t="shared" si="67"/>
        <v/>
      </c>
      <c r="AH174" t="str">
        <f t="shared" si="68"/>
        <v/>
      </c>
      <c r="AI174">
        <f t="shared" si="69"/>
        <v>6.31906365095216E-2</v>
      </c>
      <c r="AJ174">
        <f t="shared" si="70"/>
        <v>6.31906365095216E-2</v>
      </c>
      <c r="AK174">
        <f t="shared" si="71"/>
        <v>6.31906365095216E-2</v>
      </c>
      <c r="AL174">
        <f t="shared" si="72"/>
        <v>6.31906365095216E-2</v>
      </c>
    </row>
    <row r="175" spans="1:38" x14ac:dyDescent="0.15">
      <c r="A175" s="41">
        <f t="shared" si="61"/>
        <v>3.6906666666666603</v>
      </c>
      <c r="B175" s="42">
        <v>27.2</v>
      </c>
      <c r="C175" s="43">
        <f t="shared" si="51"/>
        <v>7.5555555555555554</v>
      </c>
      <c r="D175" s="34">
        <f t="shared" si="62"/>
        <v>7.5555555555555554</v>
      </c>
      <c r="E175" s="44">
        <f t="shared" si="52"/>
        <v>3.7076810478144786</v>
      </c>
      <c r="F175" s="34">
        <f t="shared" si="53"/>
        <v>19.873568077993525</v>
      </c>
      <c r="G175" s="25">
        <f t="shared" si="54"/>
        <v>7.6215693369455426</v>
      </c>
      <c r="H175" s="45">
        <f t="shared" si="55"/>
        <v>4.3578193334050282E-3</v>
      </c>
      <c r="I175" s="51">
        <f t="shared" si="65"/>
        <v>3.7076810478144786</v>
      </c>
      <c r="S175" s="32">
        <f t="shared" si="63"/>
        <v>1.1718750000000238</v>
      </c>
      <c r="T175" s="33">
        <f t="shared" si="56"/>
        <v>0.39240535445335967</v>
      </c>
      <c r="U175" s="34">
        <f>IF(C175="","",'Relation FV terrain 0'!$N$2*T175+$P$1*(G175-$N$5)^2)</f>
        <v>44.310940143397559</v>
      </c>
      <c r="V175" s="35">
        <f>IF(C175="","",U175/'Relation FV terrain 0'!$N$2)</f>
        <v>0.615429724213855</v>
      </c>
      <c r="W175" s="36">
        <f t="shared" si="64"/>
        <v>4.6905403151131688</v>
      </c>
      <c r="Z175" s="37">
        <f t="shared" si="57"/>
        <v>4.6635654671755757</v>
      </c>
      <c r="AA175" s="38">
        <f t="shared" si="66"/>
        <v>7.276424212562698E-4</v>
      </c>
      <c r="AB175" s="36"/>
      <c r="AD175" s="37">
        <f t="shared" si="58"/>
        <v>707.70855711683453</v>
      </c>
      <c r="AE175" s="40">
        <f t="shared" si="59"/>
        <v>6.2611847345633173E-2</v>
      </c>
      <c r="AF175" s="25">
        <f t="shared" si="60"/>
        <v>7.6215693369455426</v>
      </c>
      <c r="AG175" t="str">
        <f t="shared" si="67"/>
        <v/>
      </c>
      <c r="AH175" t="str">
        <f t="shared" si="68"/>
        <v/>
      </c>
      <c r="AI175">
        <f t="shared" si="69"/>
        <v>6.2611847345633173E-2</v>
      </c>
      <c r="AJ175">
        <f t="shared" si="70"/>
        <v>6.2611847345633173E-2</v>
      </c>
      <c r="AK175">
        <f t="shared" si="71"/>
        <v>6.2611847345633173E-2</v>
      </c>
      <c r="AL175">
        <f t="shared" si="72"/>
        <v>6.2611847345633173E-2</v>
      </c>
    </row>
    <row r="176" spans="1:38" x14ac:dyDescent="0.15">
      <c r="A176" s="41">
        <f t="shared" si="61"/>
        <v>3.7119999999999935</v>
      </c>
      <c r="B176" s="42">
        <v>27.34</v>
      </c>
      <c r="C176" s="43">
        <f t="shared" si="51"/>
        <v>7.5944444444444441</v>
      </c>
      <c r="D176" s="34">
        <f t="shared" si="62"/>
        <v>7.5944444444444441</v>
      </c>
      <c r="E176" s="44">
        <f t="shared" si="52"/>
        <v>3.7290143811478118</v>
      </c>
      <c r="F176" s="34">
        <f t="shared" si="53"/>
        <v>20.036250386025159</v>
      </c>
      <c r="G176" s="25">
        <f t="shared" si="54"/>
        <v>7.6298753212709087</v>
      </c>
      <c r="H176" s="45">
        <f t="shared" si="55"/>
        <v>1.2553470326921075E-3</v>
      </c>
      <c r="I176" s="51">
        <f t="shared" si="65"/>
        <v>3.7290143811478118</v>
      </c>
      <c r="S176" s="32">
        <f t="shared" si="63"/>
        <v>1.8229166666666712</v>
      </c>
      <c r="T176" s="33">
        <f t="shared" si="56"/>
        <v>0.38629665001752672</v>
      </c>
      <c r="U176" s="34">
        <f>IF(C176="","",'Relation FV terrain 0'!$N$2*T176+$P$1*(G176-$N$5)^2)</f>
        <v>43.906131969035741</v>
      </c>
      <c r="V176" s="35">
        <f>IF(C176="","",U176/'Relation FV terrain 0'!$N$2)</f>
        <v>0.60980738845882976</v>
      </c>
      <c r="W176" s="36">
        <f t="shared" si="64"/>
        <v>4.6527543439306873</v>
      </c>
      <c r="Z176" s="37">
        <f t="shared" si="57"/>
        <v>4.6250216865674956</v>
      </c>
      <c r="AA176" s="38">
        <f t="shared" si="66"/>
        <v>7.691002844241935E-4</v>
      </c>
      <c r="AB176" s="36"/>
      <c r="AD176" s="37">
        <f t="shared" si="58"/>
        <v>707.68332665428989</v>
      </c>
      <c r="AE176" s="40">
        <f t="shared" si="59"/>
        <v>6.2042060785309855E-2</v>
      </c>
      <c r="AF176" s="25">
        <f t="shared" si="60"/>
        <v>7.6298753212709087</v>
      </c>
      <c r="AG176" t="str">
        <f t="shared" si="67"/>
        <v/>
      </c>
      <c r="AH176" t="str">
        <f t="shared" si="68"/>
        <v/>
      </c>
      <c r="AI176" t="str">
        <f t="shared" si="69"/>
        <v/>
      </c>
      <c r="AJ176">
        <f t="shared" si="70"/>
        <v>6.2042060785309855E-2</v>
      </c>
      <c r="AK176">
        <f t="shared" si="71"/>
        <v>6.2042060785309855E-2</v>
      </c>
      <c r="AL176">
        <f t="shared" si="72"/>
        <v>6.2042060785309855E-2</v>
      </c>
    </row>
    <row r="177" spans="1:38" x14ac:dyDescent="0.15">
      <c r="A177" s="41">
        <f t="shared" si="61"/>
        <v>3.7333333333333267</v>
      </c>
      <c r="B177" s="42">
        <v>27.52</v>
      </c>
      <c r="C177" s="43">
        <f t="shared" si="51"/>
        <v>7.6444444444444439</v>
      </c>
      <c r="D177" s="34">
        <f t="shared" si="62"/>
        <v>7.6444444444444439</v>
      </c>
      <c r="E177" s="44">
        <f t="shared" si="52"/>
        <v>3.750347714481145</v>
      </c>
      <c r="F177" s="34">
        <f t="shared" si="53"/>
        <v>20.199108505560964</v>
      </c>
      <c r="G177" s="25">
        <f t="shared" si="54"/>
        <v>7.6380520035805999</v>
      </c>
      <c r="H177" s="45">
        <f t="shared" si="55"/>
        <v>4.0863300197743276E-5</v>
      </c>
      <c r="I177" s="51">
        <f t="shared" si="65"/>
        <v>3.750347714481145</v>
      </c>
      <c r="S177" s="32">
        <f t="shared" si="63"/>
        <v>2.3437500000000058</v>
      </c>
      <c r="T177" s="33">
        <f t="shared" si="56"/>
        <v>0.38028304181180617</v>
      </c>
      <c r="U177" s="34">
        <f>IF(C177="","",'Relation FV terrain 0'!$N$2*T177+$P$1*(G177-$N$5)^2)</f>
        <v>43.507662834301044</v>
      </c>
      <c r="V177" s="35">
        <f>IF(C177="","",U177/'Relation FV terrain 0'!$N$2)</f>
        <v>0.6042730949208478</v>
      </c>
      <c r="W177" s="36">
        <f t="shared" si="64"/>
        <v>4.6154693233700312</v>
      </c>
      <c r="Z177" s="37">
        <f t="shared" si="57"/>
        <v>4.5869854531078103</v>
      </c>
      <c r="AA177" s="38">
        <f t="shared" si="66"/>
        <v>8.113308651150372E-4</v>
      </c>
      <c r="AB177" s="36"/>
      <c r="AD177" s="37">
        <f t="shared" si="58"/>
        <v>707.65871656138268</v>
      </c>
      <c r="AE177" s="40">
        <f t="shared" si="59"/>
        <v>6.1481137469359737E-2</v>
      </c>
      <c r="AF177" s="25">
        <f t="shared" si="60"/>
        <v>7.6380520035805999</v>
      </c>
      <c r="AG177" t="str">
        <f t="shared" si="67"/>
        <v/>
      </c>
      <c r="AH177" t="str">
        <f t="shared" si="68"/>
        <v/>
      </c>
      <c r="AI177" t="str">
        <f t="shared" si="69"/>
        <v/>
      </c>
      <c r="AJ177">
        <f t="shared" si="70"/>
        <v>6.1481137469359737E-2</v>
      </c>
      <c r="AK177">
        <f t="shared" si="71"/>
        <v>6.1481137469359737E-2</v>
      </c>
      <c r="AL177">
        <f t="shared" si="72"/>
        <v>6.1481137469359737E-2</v>
      </c>
    </row>
    <row r="178" spans="1:38" x14ac:dyDescent="0.15">
      <c r="A178" s="41">
        <f t="shared" si="61"/>
        <v>3.7546666666666599</v>
      </c>
      <c r="B178" s="42">
        <v>27.75</v>
      </c>
      <c r="C178" s="43">
        <f t="shared" si="51"/>
        <v>7.708333333333333</v>
      </c>
      <c r="D178" s="34">
        <f t="shared" si="62"/>
        <v>7.708333333333333</v>
      </c>
      <c r="E178" s="44">
        <f t="shared" si="52"/>
        <v>3.7716810478144782</v>
      </c>
      <c r="F178" s="34">
        <f t="shared" si="53"/>
        <v>20.362139699684889</v>
      </c>
      <c r="G178" s="25">
        <f t="shared" si="54"/>
        <v>7.6461013967620248</v>
      </c>
      <c r="H178" s="45">
        <f t="shared" si="55"/>
        <v>3.8728139294153282E-3</v>
      </c>
      <c r="I178" s="51">
        <f t="shared" si="65"/>
        <v>3.7716810478144782</v>
      </c>
      <c r="S178" s="32">
        <f t="shared" si="63"/>
        <v>2.9947916666666949</v>
      </c>
      <c r="T178" s="33">
        <f t="shared" si="56"/>
        <v>0.37436304944161053</v>
      </c>
      <c r="U178" s="34">
        <f>IF(C178="","",'Relation FV terrain 0'!$N$2*T178+$P$1*(G178-$N$5)^2)</f>
        <v>43.115432906322987</v>
      </c>
      <c r="V178" s="35">
        <f>IF(C178="","",U178/'Relation FV terrain 0'!$N$2)</f>
        <v>0.59882545703226375</v>
      </c>
      <c r="W178" s="36">
        <f t="shared" si="64"/>
        <v>4.5786801634310494</v>
      </c>
      <c r="Z178" s="37">
        <f t="shared" si="57"/>
        <v>4.5494517224609963</v>
      </c>
      <c r="AA178" s="38">
        <f t="shared" si="66"/>
        <v>8.5430176153988271E-4</v>
      </c>
      <c r="AB178" s="36"/>
      <c r="AD178" s="37">
        <f t="shared" si="58"/>
        <v>707.63471011157992</v>
      </c>
      <c r="AE178" s="40">
        <f t="shared" si="59"/>
        <v>6.0928940158297973E-2</v>
      </c>
      <c r="AF178" s="25">
        <f t="shared" si="60"/>
        <v>7.6461013967620248</v>
      </c>
      <c r="AG178" t="str">
        <f t="shared" si="67"/>
        <v/>
      </c>
      <c r="AH178" t="str">
        <f t="shared" si="68"/>
        <v/>
      </c>
      <c r="AI178" t="str">
        <f t="shared" si="69"/>
        <v/>
      </c>
      <c r="AJ178">
        <f t="shared" si="70"/>
        <v>6.0928940158297973E-2</v>
      </c>
      <c r="AK178">
        <f t="shared" si="71"/>
        <v>6.0928940158297973E-2</v>
      </c>
      <c r="AL178">
        <f t="shared" si="72"/>
        <v>6.0928940158297973E-2</v>
      </c>
    </row>
    <row r="179" spans="1:38" x14ac:dyDescent="0.15">
      <c r="A179" s="41">
        <f t="shared" si="61"/>
        <v>3.7759999999999931</v>
      </c>
      <c r="B179" s="42">
        <v>27.99</v>
      </c>
      <c r="C179" s="43">
        <f t="shared" si="51"/>
        <v>7.7749999999999995</v>
      </c>
      <c r="D179" s="34">
        <f t="shared" si="62"/>
        <v>7.7749999999999995</v>
      </c>
      <c r="E179" s="44">
        <f t="shared" si="52"/>
        <v>3.7930143811478114</v>
      </c>
      <c r="F179" s="34">
        <f t="shared" si="53"/>
        <v>20.525341274087353</v>
      </c>
      <c r="G179" s="25">
        <f t="shared" si="54"/>
        <v>7.6540254823673042</v>
      </c>
      <c r="H179" s="45">
        <f t="shared" si="55"/>
        <v>1.4634833916463303E-2</v>
      </c>
      <c r="I179" s="51">
        <f t="shared" si="65"/>
        <v>3.7930143811478114</v>
      </c>
      <c r="S179" s="32">
        <f t="shared" si="63"/>
        <v>3.125000000000008</v>
      </c>
      <c r="T179" s="33">
        <f t="shared" si="56"/>
        <v>0.36853521555814689</v>
      </c>
      <c r="U179" s="34">
        <f>IF(C179="","",'Relation FV terrain 0'!$N$2*T179+$P$1*(G179-$N$5)^2)</f>
        <v>42.72934394191762</v>
      </c>
      <c r="V179" s="35">
        <f>IF(C179="","",U179/'Relation FV terrain 0'!$N$2)</f>
        <v>0.59346311030441135</v>
      </c>
      <c r="W179" s="36">
        <f t="shared" si="64"/>
        <v>4.5423817691149226</v>
      </c>
      <c r="Z179" s="37">
        <f t="shared" si="57"/>
        <v>4.5124154405645767</v>
      </c>
      <c r="AA179" s="38">
        <f t="shared" si="66"/>
        <v>8.9798084678728042E-4</v>
      </c>
      <c r="AB179" s="36"/>
      <c r="AD179" s="37">
        <f t="shared" si="58"/>
        <v>707.61129105866223</v>
      </c>
      <c r="AE179" s="40">
        <f t="shared" si="59"/>
        <v>6.0385333702052645E-2</v>
      </c>
      <c r="AF179" s="25">
        <f t="shared" si="60"/>
        <v>7.6540254823673042</v>
      </c>
      <c r="AG179" t="str">
        <f t="shared" si="67"/>
        <v/>
      </c>
      <c r="AH179" t="str">
        <f t="shared" si="68"/>
        <v/>
      </c>
      <c r="AI179" t="str">
        <f t="shared" si="69"/>
        <v/>
      </c>
      <c r="AJ179">
        <f t="shared" si="70"/>
        <v>6.0385333702052645E-2</v>
      </c>
      <c r="AK179">
        <f t="shared" si="71"/>
        <v>6.0385333702052645E-2</v>
      </c>
      <c r="AL179">
        <f t="shared" si="72"/>
        <v>6.0385333702052645E-2</v>
      </c>
    </row>
    <row r="180" spans="1:38" x14ac:dyDescent="0.15">
      <c r="A180" s="41">
        <f t="shared" si="61"/>
        <v>3.7973333333333263</v>
      </c>
      <c r="B180" s="42">
        <v>28.21</v>
      </c>
      <c r="C180" s="43">
        <f t="shared" si="51"/>
        <v>7.8361111111111112</v>
      </c>
      <c r="D180" s="34">
        <f t="shared" si="62"/>
        <v>7.8361111111111112</v>
      </c>
      <c r="E180" s="44">
        <f t="shared" si="52"/>
        <v>3.8143477144811446</v>
      </c>
      <c r="F180" s="34">
        <f t="shared" si="53"/>
        <v>20.688710576402002</v>
      </c>
      <c r="G180" s="25">
        <f t="shared" si="54"/>
        <v>7.6618262111010784</v>
      </c>
      <c r="H180" s="45">
        <f t="shared" si="55"/>
        <v>3.0375226371507139E-2</v>
      </c>
      <c r="I180" s="51">
        <f t="shared" si="65"/>
        <v>3.8143477144811446</v>
      </c>
      <c r="S180" s="32">
        <f t="shared" si="63"/>
        <v>2.8645833333333823</v>
      </c>
      <c r="T180" s="33">
        <f t="shared" si="56"/>
        <v>0.36279810549965452</v>
      </c>
      <c r="U180" s="34">
        <f>IF(C180="","",'Relation FV terrain 0'!$N$2*T180+$P$1*(G180-$N$5)^2)</f>
        <v>42.349299261741962</v>
      </c>
      <c r="V180" s="35">
        <f>IF(C180="","",U180/'Relation FV terrain 0'!$N$2)</f>
        <v>0.58818471196863831</v>
      </c>
      <c r="W180" s="36">
        <f t="shared" si="64"/>
        <v>4.5065690431302512</v>
      </c>
      <c r="Z180" s="37">
        <f t="shared" si="57"/>
        <v>4.4758715465069114</v>
      </c>
      <c r="AA180" s="38">
        <f t="shared" si="66"/>
        <v>9.423362989399559E-4</v>
      </c>
      <c r="AB180" s="36"/>
      <c r="AD180" s="37">
        <f t="shared" si="58"/>
        <v>707.58844362239313</v>
      </c>
      <c r="AE180" s="40">
        <f t="shared" si="59"/>
        <v>5.9850185010005337E-2</v>
      </c>
      <c r="AF180" s="25">
        <f t="shared" si="60"/>
        <v>7.6618262111010784</v>
      </c>
      <c r="AG180" t="str">
        <f t="shared" si="67"/>
        <v/>
      </c>
      <c r="AH180" t="str">
        <f t="shared" si="68"/>
        <v/>
      </c>
      <c r="AI180" t="str">
        <f t="shared" si="69"/>
        <v/>
      </c>
      <c r="AJ180">
        <f t="shared" si="70"/>
        <v>5.9850185010005337E-2</v>
      </c>
      <c r="AK180">
        <f t="shared" si="71"/>
        <v>5.9850185010005337E-2</v>
      </c>
      <c r="AL180">
        <f t="shared" si="72"/>
        <v>5.9850185010005337E-2</v>
      </c>
    </row>
    <row r="181" spans="1:38" x14ac:dyDescent="0.15">
      <c r="A181" s="41">
        <f t="shared" si="61"/>
        <v>3.8186666666666595</v>
      </c>
      <c r="B181" s="42">
        <v>28.4</v>
      </c>
      <c r="C181" s="43">
        <f t="shared" si="51"/>
        <v>7.8888888888888884</v>
      </c>
      <c r="D181" s="34">
        <f t="shared" si="62"/>
        <v>7.8888888888888884</v>
      </c>
      <c r="E181" s="44">
        <f t="shared" si="52"/>
        <v>3.8356810478144778</v>
      </c>
      <c r="F181" s="34">
        <f t="shared" si="53"/>
        <v>20.852244995552731</v>
      </c>
      <c r="G181" s="25">
        <f t="shared" si="54"/>
        <v>7.6695055033007238</v>
      </c>
      <c r="H181" s="45">
        <f t="shared" si="55"/>
        <v>4.8129069872125313E-2</v>
      </c>
      <c r="I181" s="51">
        <f t="shared" si="65"/>
        <v>3.8356810478144778</v>
      </c>
      <c r="S181" s="32">
        <f t="shared" si="63"/>
        <v>2.4739583333333188</v>
      </c>
      <c r="T181" s="33">
        <f t="shared" si="56"/>
        <v>0.35715030693822858</v>
      </c>
      <c r="U181" s="34">
        <f>IF(C181="","",'Relation FV terrain 0'!$N$2*T181+$P$1*(G181-$N$5)^2)</f>
        <v>41.975203724884693</v>
      </c>
      <c r="V181" s="35">
        <f>IF(C181="","",U181/'Relation FV terrain 0'!$N$2)</f>
        <v>0.58298894062339857</v>
      </c>
      <c r="W181" s="36">
        <f t="shared" si="64"/>
        <v>4.4712368884746141</v>
      </c>
      <c r="Z181" s="37">
        <f t="shared" si="57"/>
        <v>4.4398149752759961</v>
      </c>
      <c r="AA181" s="38">
        <f t="shared" si="66"/>
        <v>9.8733662906148271E-4</v>
      </c>
      <c r="AB181" s="36"/>
      <c r="AD181" s="37">
        <f t="shared" si="58"/>
        <v>707.56615247462594</v>
      </c>
      <c r="AE181" s="40">
        <f t="shared" si="59"/>
        <v>5.9323363021367773E-2</v>
      </c>
      <c r="AF181" s="25">
        <f t="shared" si="60"/>
        <v>7.6695055033007238</v>
      </c>
      <c r="AG181" t="str">
        <f t="shared" si="67"/>
        <v/>
      </c>
      <c r="AH181" t="str">
        <f t="shared" si="68"/>
        <v/>
      </c>
      <c r="AI181" t="str">
        <f t="shared" si="69"/>
        <v/>
      </c>
      <c r="AJ181">
        <f t="shared" si="70"/>
        <v>5.9323363021367773E-2</v>
      </c>
      <c r="AK181">
        <f t="shared" si="71"/>
        <v>5.9323363021367773E-2</v>
      </c>
      <c r="AL181">
        <f t="shared" si="72"/>
        <v>5.9323363021367773E-2</v>
      </c>
    </row>
    <row r="182" spans="1:38" x14ac:dyDescent="0.15">
      <c r="A182" s="41">
        <f t="shared" si="61"/>
        <v>3.8399999999999928</v>
      </c>
      <c r="B182" s="42">
        <v>28.51</v>
      </c>
      <c r="C182" s="43">
        <f t="shared" si="51"/>
        <v>7.9194444444444443</v>
      </c>
      <c r="D182" s="34">
        <f t="shared" si="62"/>
        <v>7.9194444444444443</v>
      </c>
      <c r="E182" s="44">
        <f t="shared" si="52"/>
        <v>3.857014381147811</v>
      </c>
      <c r="F182" s="34">
        <f t="shared" si="53"/>
        <v>21.015941961110933</v>
      </c>
      <c r="G182" s="25">
        <f t="shared" si="54"/>
        <v>7.6770652494090843</v>
      </c>
      <c r="H182" s="45">
        <f t="shared" si="55"/>
        <v>5.8747674185989071E-2</v>
      </c>
      <c r="I182" s="51">
        <f t="shared" si="65"/>
        <v>3.857014381147811</v>
      </c>
      <c r="S182" s="32">
        <f t="shared" si="63"/>
        <v>1.4322916666666912</v>
      </c>
      <c r="T182" s="33">
        <f t="shared" si="56"/>
        <v>0.35159042953214209</v>
      </c>
      <c r="U182" s="34">
        <f>IF(C182="","",'Relation FV terrain 0'!$N$2*T182+$P$1*(G182-$N$5)^2)</f>
        <v>41.606963703885398</v>
      </c>
      <c r="V182" s="35">
        <f>IF(C182="","",U182/'Relation FV terrain 0'!$N$2)</f>
        <v>0.57787449588729722</v>
      </c>
      <c r="W182" s="36">
        <f t="shared" si="64"/>
        <v>4.4363802108961625</v>
      </c>
      <c r="Z182" s="37">
        <f t="shared" si="57"/>
        <v>4.4042406603837732</v>
      </c>
      <c r="AA182" s="38">
        <f t="shared" si="66"/>
        <v>1.0329507071384278E-3</v>
      </c>
      <c r="AB182" s="36"/>
      <c r="AD182" s="37">
        <f t="shared" si="58"/>
        <v>707.54440272583349</v>
      </c>
      <c r="AE182" s="40">
        <f t="shared" si="59"/>
        <v>5.8804738675895779E-2</v>
      </c>
      <c r="AF182" s="25">
        <f t="shared" si="60"/>
        <v>7.6770652494090843</v>
      </c>
      <c r="AG182" t="str">
        <f t="shared" si="67"/>
        <v/>
      </c>
      <c r="AH182" t="str">
        <f t="shared" si="68"/>
        <v/>
      </c>
      <c r="AI182" t="str">
        <f t="shared" si="69"/>
        <v/>
      </c>
      <c r="AJ182">
        <f t="shared" si="70"/>
        <v>5.8804738675895779E-2</v>
      </c>
      <c r="AK182">
        <f t="shared" si="71"/>
        <v>5.8804738675895779E-2</v>
      </c>
      <c r="AL182">
        <f t="shared" si="72"/>
        <v>5.8804738675895779E-2</v>
      </c>
    </row>
    <row r="183" spans="1:38" x14ac:dyDescent="0.15">
      <c r="A183" s="41">
        <f t="shared" si="61"/>
        <v>3.861333333333326</v>
      </c>
      <c r="B183" s="42">
        <v>28.54</v>
      </c>
      <c r="C183" s="43">
        <f t="shared" si="51"/>
        <v>7.9277777777777771</v>
      </c>
      <c r="D183" s="34">
        <f t="shared" si="62"/>
        <v>7.9277777777777771</v>
      </c>
      <c r="E183" s="44">
        <f t="shared" si="52"/>
        <v>3.8783477144811442</v>
      </c>
      <c r="F183" s="34">
        <f t="shared" si="53"/>
        <v>21.179798942662721</v>
      </c>
      <c r="G183" s="25">
        <f t="shared" si="54"/>
        <v>7.6845073104398525</v>
      </c>
      <c r="H183" s="45">
        <f t="shared" si="55"/>
        <v>5.9180520278812279E-2</v>
      </c>
      <c r="I183" s="51">
        <f t="shared" si="65"/>
        <v>3.8783477144811442</v>
      </c>
      <c r="S183" s="32">
        <f t="shared" si="63"/>
        <v>0.39062499999998018</v>
      </c>
      <c r="T183" s="33">
        <f t="shared" si="56"/>
        <v>0.34611710458357881</v>
      </c>
      <c r="U183" s="34">
        <f>IF(C183="","",'Relation FV terrain 0'!$N$2*T183+$P$1*(G183-$N$5)^2)</f>
        <v>41.244487060174365</v>
      </c>
      <c r="V183" s="35">
        <f>IF(C183="","",U183/'Relation FV terrain 0'!$N$2)</f>
        <v>0.57284009805797731</v>
      </c>
      <c r="W183" s="36">
        <f t="shared" si="64"/>
        <v>4.4019939212396082</v>
      </c>
      <c r="Z183" s="37">
        <f t="shared" si="57"/>
        <v>4.3691435363705251</v>
      </c>
      <c r="AA183" s="38">
        <f t="shared" si="66"/>
        <v>1.0791477860468835E-3</v>
      </c>
      <c r="AB183" s="36"/>
      <c r="AD183" s="37">
        <f t="shared" si="58"/>
        <v>707.52317991204848</v>
      </c>
      <c r="AE183" s="40">
        <f t="shared" si="59"/>
        <v>5.829418488494105E-2</v>
      </c>
      <c r="AF183" s="25">
        <f t="shared" si="60"/>
        <v>7.6845073104398525</v>
      </c>
      <c r="AG183" t="str">
        <f t="shared" si="67"/>
        <v/>
      </c>
      <c r="AH183" t="str">
        <f t="shared" si="68"/>
        <v/>
      </c>
      <c r="AI183" t="str">
        <f t="shared" si="69"/>
        <v/>
      </c>
      <c r="AJ183">
        <f t="shared" si="70"/>
        <v>5.829418488494105E-2</v>
      </c>
      <c r="AK183">
        <f t="shared" si="71"/>
        <v>5.829418488494105E-2</v>
      </c>
      <c r="AL183">
        <f t="shared" si="72"/>
        <v>5.829418488494105E-2</v>
      </c>
    </row>
    <row r="184" spans="1:38" x14ac:dyDescent="0.15">
      <c r="A184" s="41">
        <f t="shared" si="61"/>
        <v>3.8826666666666592</v>
      </c>
      <c r="B184" s="42">
        <v>28.5</v>
      </c>
      <c r="C184" s="43">
        <f t="shared" si="51"/>
        <v>7.9166666666666661</v>
      </c>
      <c r="D184" s="34">
        <f t="shared" si="62"/>
        <v>7.9166666666666661</v>
      </c>
      <c r="E184" s="44">
        <f t="shared" si="52"/>
        <v>3.8996810478144774</v>
      </c>
      <c r="F184" s="34">
        <f t="shared" si="53"/>
        <v>21.343813449185987</v>
      </c>
      <c r="G184" s="25">
        <f t="shared" si="54"/>
        <v>7.6918335184357076</v>
      </c>
      <c r="H184" s="45">
        <f t="shared" si="55"/>
        <v>5.0549944543444136E-2</v>
      </c>
      <c r="I184" s="51">
        <f t="shared" si="65"/>
        <v>3.8996810478144774</v>
      </c>
      <c r="S184" s="32">
        <f t="shared" si="63"/>
        <v>-0.52083333333333459</v>
      </c>
      <c r="T184" s="33">
        <f t="shared" si="56"/>
        <v>0.34072898470169627</v>
      </c>
      <c r="U184" s="34">
        <f>IF(C184="","",'Relation FV terrain 0'!$N$2*T184+$P$1*(G184-$N$5)^2)</f>
        <v>40.887683119925825</v>
      </c>
      <c r="V184" s="35">
        <f>IF(C184="","",U184/'Relation FV terrain 0'!$N$2)</f>
        <v>0.5678844877767476</v>
      </c>
      <c r="W184" s="36">
        <f t="shared" si="64"/>
        <v>4.3680729376808802</v>
      </c>
      <c r="Z184" s="37">
        <f t="shared" si="57"/>
        <v>4.3345185411936624</v>
      </c>
      <c r="AA184" s="38">
        <f t="shared" si="66"/>
        <v>1.1258975236214147E-3</v>
      </c>
      <c r="AB184" s="36"/>
      <c r="AD184" s="37">
        <f t="shared" si="58"/>
        <v>707.50246998220121</v>
      </c>
      <c r="AE184" s="40">
        <f t="shared" si="59"/>
        <v>5.7791576502841675E-2</v>
      </c>
      <c r="AF184" s="25">
        <f t="shared" si="60"/>
        <v>7.6918335184357076</v>
      </c>
      <c r="AG184" t="str">
        <f t="shared" si="67"/>
        <v/>
      </c>
      <c r="AH184" t="str">
        <f t="shared" si="68"/>
        <v/>
      </c>
      <c r="AI184" t="str">
        <f t="shared" si="69"/>
        <v/>
      </c>
      <c r="AJ184">
        <f t="shared" si="70"/>
        <v>5.7791576502841675E-2</v>
      </c>
      <c r="AK184">
        <f t="shared" si="71"/>
        <v>5.7791576502841675E-2</v>
      </c>
      <c r="AL184">
        <f t="shared" si="72"/>
        <v>5.7791576502841675E-2</v>
      </c>
    </row>
    <row r="185" spans="1:38" x14ac:dyDescent="0.15">
      <c r="A185" s="41">
        <f t="shared" si="61"/>
        <v>3.9039999999999924</v>
      </c>
      <c r="B185" s="42">
        <v>28.39</v>
      </c>
      <c r="C185" s="43">
        <f t="shared" si="51"/>
        <v>7.8861111111111111</v>
      </c>
      <c r="D185" s="34">
        <f t="shared" si="62"/>
        <v>7.8861111111111111</v>
      </c>
      <c r="E185" s="44">
        <f t="shared" si="52"/>
        <v>3.9210143811478106</v>
      </c>
      <c r="F185" s="34">
        <f t="shared" si="53"/>
        <v>21.507983028437209</v>
      </c>
      <c r="G185" s="25">
        <f t="shared" si="54"/>
        <v>7.6990456769193063</v>
      </c>
      <c r="H185" s="45">
        <f t="shared" si="55"/>
        <v>3.4993476669368438E-2</v>
      </c>
      <c r="I185" s="51">
        <f t="shared" si="65"/>
        <v>3.9210143811478106</v>
      </c>
      <c r="S185" s="32">
        <f t="shared" si="63"/>
        <v>-1.4322916666666494</v>
      </c>
      <c r="T185" s="33">
        <f t="shared" si="56"/>
        <v>0.33542474347093221</v>
      </c>
      <c r="U185" s="34">
        <f>IF(C185="","",'Relation FV terrain 0'!$N$2*T185+$P$1*(G185-$N$5)^2)</f>
        <v>40.536462650316793</v>
      </c>
      <c r="V185" s="35">
        <f>IF(C185="","",U185/'Relation FV terrain 0'!$N$2)</f>
        <v>0.56300642569884429</v>
      </c>
      <c r="W185" s="36">
        <f t="shared" si="64"/>
        <v>4.3346121878544777</v>
      </c>
      <c r="Z185" s="37">
        <f t="shared" si="57"/>
        <v>4.3003606185049987</v>
      </c>
      <c r="AA185" s="38">
        <f t="shared" si="66"/>
        <v>1.1731700029021643E-3</v>
      </c>
      <c r="AB185" s="36"/>
      <c r="AD185" s="37">
        <f t="shared" si="58"/>
        <v>707.48225928584282</v>
      </c>
      <c r="AE185" s="40">
        <f t="shared" si="59"/>
        <v>5.7296790298651035E-2</v>
      </c>
      <c r="AF185" s="25">
        <f t="shared" si="60"/>
        <v>7.6990456769193063</v>
      </c>
      <c r="AG185" t="str">
        <f t="shared" si="67"/>
        <v/>
      </c>
      <c r="AH185" t="str">
        <f t="shared" si="68"/>
        <v/>
      </c>
      <c r="AI185" t="str">
        <f t="shared" si="69"/>
        <v/>
      </c>
      <c r="AJ185">
        <f t="shared" si="70"/>
        <v>5.7296790298651035E-2</v>
      </c>
      <c r="AK185">
        <f t="shared" si="71"/>
        <v>5.7296790298651035E-2</v>
      </c>
      <c r="AL185">
        <f t="shared" si="72"/>
        <v>5.7296790298651035E-2</v>
      </c>
    </row>
    <row r="186" spans="1:38" x14ac:dyDescent="0.15">
      <c r="A186" s="41">
        <f t="shared" si="61"/>
        <v>3.9253333333333256</v>
      </c>
      <c r="B186" s="42">
        <v>28.25</v>
      </c>
      <c r="C186" s="43">
        <f t="shared" si="51"/>
        <v>7.8472222222222223</v>
      </c>
      <c r="D186" s="34">
        <f t="shared" si="62"/>
        <v>7.8472222222222223</v>
      </c>
      <c r="E186" s="44">
        <f t="shared" si="52"/>
        <v>3.9423477144811438</v>
      </c>
      <c r="F186" s="34">
        <f t="shared" si="53"/>
        <v>21.672305266347742</v>
      </c>
      <c r="G186" s="25">
        <f t="shared" si="54"/>
        <v>7.7061455613372711</v>
      </c>
      <c r="H186" s="45">
        <f t="shared" si="55"/>
        <v>1.9902624246447516E-2</v>
      </c>
      <c r="I186" s="51">
        <f t="shared" si="65"/>
        <v>3.9423477144811438</v>
      </c>
      <c r="S186" s="32">
        <f t="shared" si="63"/>
        <v>-1.8229166666666712</v>
      </c>
      <c r="T186" s="33">
        <f t="shared" si="56"/>
        <v>0.33020307512447622</v>
      </c>
      <c r="U186" s="34">
        <f>IF(C186="","",'Relation FV terrain 0'!$N$2*T186+$P$1*(G186-$N$5)^2)</f>
        <v>40.190737836184738</v>
      </c>
      <c r="V186" s="35">
        <f>IF(C186="","",U186/'Relation FV terrain 0'!$N$2)</f>
        <v>0.55820469216923252</v>
      </c>
      <c r="W186" s="36">
        <f t="shared" si="64"/>
        <v>4.3016066108775686</v>
      </c>
      <c r="Z186" s="37">
        <f t="shared" si="57"/>
        <v>4.2666647198205494</v>
      </c>
      <c r="AA186" s="38">
        <f t="shared" si="66"/>
        <v>1.2209357506405962E-3</v>
      </c>
      <c r="AB186" s="36"/>
      <c r="AD186" s="37">
        <f t="shared" si="58"/>
        <v>707.46253456124236</v>
      </c>
      <c r="AE186" s="40">
        <f t="shared" si="59"/>
        <v>5.6809704928205744E-2</v>
      </c>
      <c r="AF186" s="25">
        <f t="shared" si="60"/>
        <v>7.7061455613372711</v>
      </c>
      <c r="AG186" t="str">
        <f t="shared" si="67"/>
        <v/>
      </c>
      <c r="AH186" t="str">
        <f t="shared" si="68"/>
        <v/>
      </c>
      <c r="AI186" t="str">
        <f t="shared" si="69"/>
        <v/>
      </c>
      <c r="AJ186">
        <f t="shared" si="70"/>
        <v>5.6809704928205744E-2</v>
      </c>
      <c r="AK186">
        <f t="shared" si="71"/>
        <v>5.6809704928205744E-2</v>
      </c>
      <c r="AL186">
        <f t="shared" si="72"/>
        <v>5.6809704928205744E-2</v>
      </c>
    </row>
    <row r="187" spans="1:38" x14ac:dyDescent="0.15">
      <c r="A187" s="41">
        <f t="shared" si="61"/>
        <v>3.9466666666666588</v>
      </c>
      <c r="B187" s="42">
        <v>28.1</v>
      </c>
      <c r="C187" s="43">
        <f t="shared" si="51"/>
        <v>7.8055555555555554</v>
      </c>
      <c r="D187" s="34">
        <f t="shared" si="62"/>
        <v>7.8055555555555554</v>
      </c>
      <c r="E187" s="44">
        <f t="shared" si="52"/>
        <v>3.9636810478144771</v>
      </c>
      <c r="F187" s="34">
        <f t="shared" si="53"/>
        <v>21.83677778642955</v>
      </c>
      <c r="G187" s="25">
        <f t="shared" si="54"/>
        <v>7.7131349194972589</v>
      </c>
      <c r="H187" s="45">
        <f t="shared" si="55"/>
        <v>8.5415739694200809E-3</v>
      </c>
      <c r="I187" s="51">
        <f t="shared" si="65"/>
        <v>3.9636810478144771</v>
      </c>
      <c r="S187" s="32">
        <f t="shared" si="63"/>
        <v>-1.9531250000000258</v>
      </c>
      <c r="T187" s="33">
        <f t="shared" si="56"/>
        <v>0.32506269422282302</v>
      </c>
      <c r="U187" s="34">
        <f>IF(C187="","",'Relation FV terrain 0'!$N$2*T187+$P$1*(G187-$N$5)^2)</f>
        <v>39.850422257076531</v>
      </c>
      <c r="V187" s="35">
        <f>IF(C187="","",U187/'Relation FV terrain 0'!$N$2)</f>
        <v>0.5534780869038407</v>
      </c>
      <c r="W187" s="36">
        <f t="shared" si="64"/>
        <v>4.2690511592745519</v>
      </c>
      <c r="Z187" s="37">
        <f t="shared" si="57"/>
        <v>4.2334258065868253</v>
      </c>
      <c r="AA187" s="38">
        <f t="shared" si="66"/>
        <v>1.2691657541249086E-3</v>
      </c>
      <c r="AB187" s="36"/>
      <c r="AD187" s="37">
        <f t="shared" si="58"/>
        <v>707.443282923845</v>
      </c>
      <c r="AE187" s="40">
        <f t="shared" si="59"/>
        <v>5.6330200906531694E-2</v>
      </c>
      <c r="AF187" s="25">
        <f t="shared" si="60"/>
        <v>7.7131349194972589</v>
      </c>
      <c r="AG187" t="str">
        <f t="shared" si="67"/>
        <v/>
      </c>
      <c r="AH187" t="str">
        <f t="shared" si="68"/>
        <v/>
      </c>
      <c r="AI187" t="str">
        <f t="shared" si="69"/>
        <v/>
      </c>
      <c r="AJ187">
        <f t="shared" si="70"/>
        <v>5.6330200906531694E-2</v>
      </c>
      <c r="AK187">
        <f t="shared" si="71"/>
        <v>5.6330200906531694E-2</v>
      </c>
      <c r="AL187">
        <f t="shared" si="72"/>
        <v>5.6330200906531694E-2</v>
      </c>
    </row>
    <row r="188" spans="1:38" x14ac:dyDescent="0.15">
      <c r="A188" s="41">
        <f t="shared" si="61"/>
        <v>3.967999999999992</v>
      </c>
      <c r="B188" s="42">
        <v>27.97</v>
      </c>
      <c r="C188" s="43">
        <f t="shared" si="51"/>
        <v>7.7694444444444439</v>
      </c>
      <c r="D188" s="34">
        <f t="shared" si="62"/>
        <v>7.7694444444444439</v>
      </c>
      <c r="E188" s="44">
        <f t="shared" si="52"/>
        <v>3.9850143811478103</v>
      </c>
      <c r="F188" s="34">
        <f t="shared" si="53"/>
        <v>22.001398249190167</v>
      </c>
      <c r="G188" s="25">
        <f t="shared" si="54"/>
        <v>7.7200154719982237</v>
      </c>
      <c r="H188" s="45">
        <f t="shared" si="55"/>
        <v>2.4432233170892E-3</v>
      </c>
      <c r="I188" s="51">
        <f t="shared" si="65"/>
        <v>3.9850143811478103</v>
      </c>
      <c r="S188" s="32">
        <f t="shared" si="63"/>
        <v>-1.6927083333333584</v>
      </c>
      <c r="T188" s="33">
        <f t="shared" si="56"/>
        <v>0.32000233533733086</v>
      </c>
      <c r="U188" s="34">
        <f>IF(C188="","",'Relation FV terrain 0'!$N$2*T188+$P$1*(G188-$N$5)^2)</f>
        <v>39.515430864682045</v>
      </c>
      <c r="V188" s="35">
        <f>IF(C188="","",U188/'Relation FV terrain 0'!$N$2)</f>
        <v>0.54882542867613948</v>
      </c>
      <c r="W188" s="36">
        <f t="shared" si="64"/>
        <v>4.2369408008058542</v>
      </c>
      <c r="Z188" s="37">
        <f t="shared" si="57"/>
        <v>4.2006388521473665</v>
      </c>
      <c r="AA188" s="38">
        <f t="shared" si="66"/>
        <v>1.3178314764034757E-3</v>
      </c>
      <c r="AB188" s="36"/>
      <c r="AD188" s="37">
        <f t="shared" si="58"/>
        <v>707.42449185508235</v>
      </c>
      <c r="AE188" s="40">
        <f t="shared" si="59"/>
        <v>5.5858160580587984E-2</v>
      </c>
      <c r="AF188" s="25">
        <f t="shared" si="60"/>
        <v>7.7200154719982237</v>
      </c>
      <c r="AG188" t="str">
        <f t="shared" si="67"/>
        <v/>
      </c>
      <c r="AH188" t="str">
        <f t="shared" si="68"/>
        <v/>
      </c>
      <c r="AI188" t="str">
        <f t="shared" si="69"/>
        <v/>
      </c>
      <c r="AJ188">
        <f t="shared" si="70"/>
        <v>5.5858160580587984E-2</v>
      </c>
      <c r="AK188">
        <f t="shared" si="71"/>
        <v>5.5858160580587984E-2</v>
      </c>
      <c r="AL188">
        <f t="shared" si="72"/>
        <v>5.5858160580587984E-2</v>
      </c>
    </row>
    <row r="189" spans="1:38" x14ac:dyDescent="0.15">
      <c r="A189" s="41">
        <f t="shared" si="61"/>
        <v>3.9893333333333252</v>
      </c>
      <c r="B189" s="42">
        <v>27.86</v>
      </c>
      <c r="C189" s="43">
        <f t="shared" si="51"/>
        <v>7.7388888888888889</v>
      </c>
      <c r="D189" s="34">
        <f t="shared" si="62"/>
        <v>7.7388888888888889</v>
      </c>
      <c r="E189" s="44">
        <f t="shared" si="52"/>
        <v>4.0063477144811435</v>
      </c>
      <c r="F189" s="34">
        <f t="shared" si="53"/>
        <v>22.166164351556816</v>
      </c>
      <c r="G189" s="25">
        <f t="shared" si="54"/>
        <v>7.7267889126539835</v>
      </c>
      <c r="H189" s="45">
        <f t="shared" si="55"/>
        <v>1.4640942488527644E-4</v>
      </c>
      <c r="I189" s="51">
        <f t="shared" si="65"/>
        <v>4.0063477144811435</v>
      </c>
      <c r="S189" s="32">
        <f t="shared" si="63"/>
        <v>-1.4322916666666494</v>
      </c>
      <c r="T189" s="33">
        <f t="shared" si="56"/>
        <v>0.31502075273870622</v>
      </c>
      <c r="U189" s="34">
        <f>IF(C189="","",'Relation FV terrain 0'!$N$2*T189+$P$1*(G189-$N$5)^2)</f>
        <v>39.185679960645423</v>
      </c>
      <c r="V189" s="35">
        <f>IF(C189="","",U189/'Relation FV terrain 0'!$N$2)</f>
        <v>0.54424555500896421</v>
      </c>
      <c r="W189" s="36">
        <f t="shared" si="64"/>
        <v>4.2052705202044782</v>
      </c>
      <c r="Z189" s="37">
        <f t="shared" si="57"/>
        <v>4.1682988436130968</v>
      </c>
      <c r="AA189" s="38">
        <f t="shared" si="66"/>
        <v>1.3669048699777033E-3</v>
      </c>
      <c r="AB189" s="36"/>
      <c r="AD189" s="37">
        <f t="shared" si="58"/>
        <v>707.40614919152222</v>
      </c>
      <c r="AE189" s="40">
        <f t="shared" si="59"/>
        <v>5.5393468102348006E-2</v>
      </c>
      <c r="AF189" s="25">
        <f t="shared" si="60"/>
        <v>7.7267889126539835</v>
      </c>
      <c r="AG189" t="str">
        <f t="shared" si="67"/>
        <v/>
      </c>
      <c r="AH189" t="str">
        <f t="shared" si="68"/>
        <v/>
      </c>
      <c r="AI189" t="str">
        <f t="shared" si="69"/>
        <v/>
      </c>
      <c r="AJ189">
        <f t="shared" si="70"/>
        <v>5.5393468102348006E-2</v>
      </c>
      <c r="AK189">
        <f t="shared" si="71"/>
        <v>5.5393468102348006E-2</v>
      </c>
      <c r="AL189">
        <f t="shared" si="72"/>
        <v>5.5393468102348006E-2</v>
      </c>
    </row>
    <row r="190" spans="1:38" x14ac:dyDescent="0.15">
      <c r="A190" s="41">
        <f t="shared" si="61"/>
        <v>4.0106666666666584</v>
      </c>
      <c r="B190" s="42">
        <v>27.77</v>
      </c>
      <c r="C190" s="43">
        <f t="shared" si="51"/>
        <v>7.7138888888888886</v>
      </c>
      <c r="D190" s="34">
        <f t="shared" si="62"/>
        <v>7.7138888888888886</v>
      </c>
      <c r="E190" s="44">
        <f t="shared" si="52"/>
        <v>4.0276810478144762</v>
      </c>
      <c r="F190" s="34">
        <f t="shared" si="53"/>
        <v>22.331073826309378</v>
      </c>
      <c r="G190" s="25">
        <f t="shared" si="54"/>
        <v>7.7334569089101954</v>
      </c>
      <c r="H190" s="45">
        <f t="shared" si="55"/>
        <v>3.8290740755426631E-4</v>
      </c>
      <c r="I190" s="51">
        <f t="shared" si="65"/>
        <v>4.0276810478144762</v>
      </c>
      <c r="S190" s="32">
        <f t="shared" si="63"/>
        <v>-1.1718750000000238</v>
      </c>
      <c r="T190" s="33">
        <f t="shared" si="56"/>
        <v>0.31011672009033664</v>
      </c>
      <c r="U190" s="34">
        <f>IF(C190="","",'Relation FV terrain 0'!$N$2*T190+$P$1*(G190-$N$5)^2)</f>
        <v>38.861087174747333</v>
      </c>
      <c r="V190" s="35">
        <f>IF(C190="","",U190/'Relation FV terrain 0'!$N$2)</f>
        <v>0.53973732187149071</v>
      </c>
      <c r="W190" s="36">
        <f t="shared" si="64"/>
        <v>4.1740353208237657</v>
      </c>
      <c r="Z190" s="37">
        <f t="shared" si="57"/>
        <v>4.1364007836400303</v>
      </c>
      <c r="AA190" s="38">
        <f t="shared" si="66"/>
        <v>1.4163583890339654E-3</v>
      </c>
      <c r="AB190" s="36"/>
      <c r="AD190" s="37">
        <f t="shared" si="58"/>
        <v>707.38824311434757</v>
      </c>
      <c r="AE190" s="40">
        <f t="shared" si="59"/>
        <v>5.4936009402216671E-2</v>
      </c>
      <c r="AF190" s="25">
        <f t="shared" si="60"/>
        <v>7.7334569089101954</v>
      </c>
      <c r="AG190" t="str">
        <f t="shared" si="67"/>
        <v/>
      </c>
      <c r="AH190" t="str">
        <f t="shared" si="68"/>
        <v/>
      </c>
      <c r="AI190" t="str">
        <f t="shared" si="69"/>
        <v/>
      </c>
      <c r="AJ190">
        <f t="shared" si="70"/>
        <v>5.4936009402216671E-2</v>
      </c>
      <c r="AK190">
        <f t="shared" si="71"/>
        <v>5.4936009402216671E-2</v>
      </c>
      <c r="AL190">
        <f t="shared" si="72"/>
        <v>5.4936009402216671E-2</v>
      </c>
    </row>
    <row r="191" spans="1:38" x14ac:dyDescent="0.15">
      <c r="A191" s="41">
        <f t="shared" si="61"/>
        <v>4.031999999999992</v>
      </c>
      <c r="B191" s="42">
        <v>27.71</v>
      </c>
      <c r="C191" s="43">
        <f t="shared" si="51"/>
        <v>7.697222222222222</v>
      </c>
      <c r="D191" s="34">
        <f t="shared" si="62"/>
        <v>7.697222222222222</v>
      </c>
      <c r="E191" s="44">
        <f t="shared" si="52"/>
        <v>4.0490143811478099</v>
      </c>
      <c r="F191" s="34">
        <f t="shared" si="53"/>
        <v>22.496124441522333</v>
      </c>
      <c r="G191" s="25">
        <f t="shared" si="54"/>
        <v>7.7400211022548362</v>
      </c>
      <c r="H191" s="45">
        <f t="shared" si="55"/>
        <v>1.8317441320461049E-3</v>
      </c>
      <c r="I191" s="51">
        <f t="shared" si="65"/>
        <v>4.0490143811478099</v>
      </c>
      <c r="S191" s="32">
        <f t="shared" si="63"/>
        <v>-0.78124999999998568</v>
      </c>
      <c r="T191" s="33">
        <f t="shared" si="56"/>
        <v>0.30528903014639897</v>
      </c>
      <c r="U191" s="34">
        <f>IF(C191="","",'Relation FV terrain 0'!$N$2*T191+$P$1*(G191-$N$5)^2)</f>
        <v>38.541571443451645</v>
      </c>
      <c r="V191" s="35">
        <f>IF(C191="","",U191/'Relation FV terrain 0'!$N$2)</f>
        <v>0.5352996033812728</v>
      </c>
      <c r="W191" s="36">
        <f t="shared" si="64"/>
        <v>4.1432302261996954</v>
      </c>
      <c r="Z191" s="37">
        <f t="shared" si="57"/>
        <v>4.1049396921178625</v>
      </c>
      <c r="AA191" s="38">
        <f t="shared" si="66"/>
        <v>1.4661650002720081E-3</v>
      </c>
      <c r="AB191" s="36"/>
      <c r="AD191" s="37">
        <f t="shared" si="58"/>
        <v>707.37076213915623</v>
      </c>
      <c r="AE191" s="40">
        <f t="shared" si="59"/>
        <v>5.4485672162782467E-2</v>
      </c>
      <c r="AF191" s="25">
        <f t="shared" si="60"/>
        <v>7.7400211022548362</v>
      </c>
      <c r="AG191" t="str">
        <f t="shared" si="67"/>
        <v/>
      </c>
      <c r="AH191" t="str">
        <f t="shared" si="68"/>
        <v/>
      </c>
      <c r="AI191" t="str">
        <f t="shared" si="69"/>
        <v/>
      </c>
      <c r="AJ191">
        <f t="shared" si="70"/>
        <v>5.4485672162782467E-2</v>
      </c>
      <c r="AK191">
        <f t="shared" si="71"/>
        <v>5.4485672162782467E-2</v>
      </c>
      <c r="AL191">
        <f t="shared" si="72"/>
        <v>5.4485672162782467E-2</v>
      </c>
    </row>
    <row r="192" spans="1:38" x14ac:dyDescent="0.15">
      <c r="A192" s="41">
        <f t="shared" si="61"/>
        <v>4.0533333333333257</v>
      </c>
      <c r="B192" s="42">
        <v>27.67</v>
      </c>
      <c r="C192" s="43">
        <f t="shared" si="51"/>
        <v>7.6861111111111118</v>
      </c>
      <c r="D192" s="34">
        <f t="shared" si="62"/>
        <v>7.6861111111111118</v>
      </c>
      <c r="E192" s="44">
        <f t="shared" si="52"/>
        <v>4.0703477144811435</v>
      </c>
      <c r="F192" s="34">
        <f t="shared" si="53"/>
        <v>22.661314000015267</v>
      </c>
      <c r="G192" s="25">
        <f t="shared" si="54"/>
        <v>7.7464831086222947</v>
      </c>
      <c r="H192" s="45">
        <f t="shared" si="55"/>
        <v>3.6447780834902789E-3</v>
      </c>
      <c r="I192" s="51">
        <f t="shared" si="65"/>
        <v>4.0703477144811435</v>
      </c>
      <c r="S192" s="32">
        <f t="shared" si="63"/>
        <v>-0.52083333333328219</v>
      </c>
      <c r="T192" s="33">
        <f t="shared" si="56"/>
        <v>0.30053649445466668</v>
      </c>
      <c r="U192" s="34">
        <f>IF(C192="","",'Relation FV terrain 0'!$N$2*T192+$P$1*(G192-$N$5)^2)</f>
        <v>38.227052988810158</v>
      </c>
      <c r="V192" s="35">
        <f>IF(C192="","",U192/'Relation FV terrain 0'!$N$2)</f>
        <v>0.53093129151125218</v>
      </c>
      <c r="W192" s="36">
        <f t="shared" si="64"/>
        <v>4.1128502815309345</v>
      </c>
      <c r="Z192" s="37">
        <f t="shared" si="57"/>
        <v>4.0739106077725209</v>
      </c>
      <c r="AA192" s="38">
        <f t="shared" si="66"/>
        <v>1.5162981924116818E-3</v>
      </c>
      <c r="AB192" s="36"/>
      <c r="AD192" s="37">
        <f t="shared" si="58"/>
        <v>707.35369510606881</v>
      </c>
      <c r="AE192" s="40">
        <f t="shared" si="59"/>
        <v>5.4042345792903436E-2</v>
      </c>
      <c r="AF192" s="25">
        <f t="shared" si="60"/>
        <v>7.7464831086222947</v>
      </c>
      <c r="AG192" t="str">
        <f t="shared" si="67"/>
        <v/>
      </c>
      <c r="AH192" t="str">
        <f t="shared" si="68"/>
        <v/>
      </c>
      <c r="AI192" t="str">
        <f t="shared" si="69"/>
        <v/>
      </c>
      <c r="AJ192">
        <f t="shared" si="70"/>
        <v>5.4042345792903436E-2</v>
      </c>
      <c r="AK192">
        <f t="shared" si="71"/>
        <v>5.4042345792903436E-2</v>
      </c>
      <c r="AL192">
        <f t="shared" si="72"/>
        <v>5.4042345792903436E-2</v>
      </c>
    </row>
    <row r="193" spans="1:38" x14ac:dyDescent="0.15">
      <c r="A193" s="41">
        <f t="shared" si="61"/>
        <v>4.0746666666666593</v>
      </c>
      <c r="B193" s="42">
        <v>27.64</v>
      </c>
      <c r="C193" s="43">
        <f t="shared" si="51"/>
        <v>7.677777777777778</v>
      </c>
      <c r="D193" s="34">
        <f t="shared" si="62"/>
        <v>7.677777777777778</v>
      </c>
      <c r="E193" s="44">
        <f t="shared" si="52"/>
        <v>4.0916810478144772</v>
      </c>
      <c r="F193" s="34">
        <f t="shared" si="53"/>
        <v>22.82664033881202</v>
      </c>
      <c r="G193" s="25">
        <f t="shared" si="54"/>
        <v>7.7528445187911705</v>
      </c>
      <c r="H193" s="45">
        <f t="shared" si="55"/>
        <v>5.6350156063717438E-3</v>
      </c>
      <c r="I193" s="51">
        <f t="shared" si="65"/>
        <v>4.0916810478144772</v>
      </c>
      <c r="S193" s="32">
        <f t="shared" si="63"/>
        <v>-0.39062500000001366</v>
      </c>
      <c r="T193" s="33">
        <f t="shared" si="56"/>
        <v>0.29585794306394358</v>
      </c>
      <c r="U193" s="34">
        <f>IF(C193="","",'Relation FV terrain 0'!$N$2*T193+$P$1*(G193-$N$5)^2)</f>
        <v>37.917453297718964</v>
      </c>
      <c r="V193" s="35">
        <f>IF(C193="","",U193/'Relation FV terrain 0'!$N$2)</f>
        <v>0.52663129580165224</v>
      </c>
      <c r="W193" s="36">
        <f t="shared" si="64"/>
        <v>4.0828905550797314</v>
      </c>
      <c r="Z193" s="37">
        <f t="shared" si="57"/>
        <v>4.0433085896860943</v>
      </c>
      <c r="AA193" s="38">
        <f t="shared" si="66"/>
        <v>1.5667319844230865E-3</v>
      </c>
      <c r="AB193" s="36"/>
      <c r="AD193" s="37">
        <f t="shared" si="58"/>
        <v>707.33703117013795</v>
      </c>
      <c r="AE193" s="40">
        <f t="shared" si="59"/>
        <v>5.3605921402125153E-2</v>
      </c>
      <c r="AF193" s="25">
        <f t="shared" si="60"/>
        <v>7.7528445187911705</v>
      </c>
      <c r="AG193" t="str">
        <f t="shared" si="67"/>
        <v/>
      </c>
      <c r="AH193" t="str">
        <f t="shared" si="68"/>
        <v/>
      </c>
      <c r="AI193" t="str">
        <f t="shared" si="69"/>
        <v/>
      </c>
      <c r="AJ193">
        <f t="shared" si="70"/>
        <v>5.3605921402125153E-2</v>
      </c>
      <c r="AK193">
        <f t="shared" si="71"/>
        <v>5.3605921402125153E-2</v>
      </c>
      <c r="AL193">
        <f t="shared" si="72"/>
        <v>5.3605921402125153E-2</v>
      </c>
    </row>
    <row r="194" spans="1:38" x14ac:dyDescent="0.15">
      <c r="A194" s="41">
        <f t="shared" si="61"/>
        <v>4.095999999999993</v>
      </c>
      <c r="B194" s="42">
        <v>27.62</v>
      </c>
      <c r="C194" s="43">
        <f t="shared" si="51"/>
        <v>7.6722222222222225</v>
      </c>
      <c r="D194" s="34">
        <f t="shared" si="62"/>
        <v>7.6722222222222225</v>
      </c>
      <c r="E194" s="44">
        <f t="shared" si="52"/>
        <v>4.1130143811478108</v>
      </c>
      <c r="F194" s="34">
        <f t="shared" si="53"/>
        <v>22.992101328608165</v>
      </c>
      <c r="G194" s="25">
        <f t="shared" si="54"/>
        <v>7.7591068987758867</v>
      </c>
      <c r="H194" s="45">
        <f t="shared" si="55"/>
        <v>7.5489470198348389E-3</v>
      </c>
      <c r="I194" s="51">
        <f t="shared" si="65"/>
        <v>4.1130143811478108</v>
      </c>
      <c r="S194" s="32">
        <f t="shared" si="63"/>
        <v>-0.26041666666666191</v>
      </c>
      <c r="T194" s="33">
        <f t="shared" si="56"/>
        <v>0.29125222423605251</v>
      </c>
      <c r="U194" s="34">
        <f>IF(C194="","",'Relation FV terrain 0'!$N$2*T194+$P$1*(G194-$N$5)^2)</f>
        <v>37.612695101520345</v>
      </c>
      <c r="V194" s="35">
        <f>IF(C194="","",U194/'Relation FV terrain 0'!$N$2)</f>
        <v>0.52239854307667144</v>
      </c>
      <c r="W194" s="36">
        <f t="shared" si="64"/>
        <v>4.0533461394966732</v>
      </c>
      <c r="Z194" s="37">
        <f t="shared" si="57"/>
        <v>4.0131287187369749</v>
      </c>
      <c r="AA194" s="38">
        <f t="shared" si="66"/>
        <v>1.6174409325626169E-3</v>
      </c>
      <c r="AB194" s="36"/>
      <c r="AD194" s="37">
        <f t="shared" si="58"/>
        <v>707.32075979204797</v>
      </c>
      <c r="AE194" s="40">
        <f t="shared" si="59"/>
        <v>5.3176291775429388E-2</v>
      </c>
      <c r="AF194" s="25">
        <f t="shared" si="60"/>
        <v>7.7591068987758867</v>
      </c>
      <c r="AG194" t="str">
        <f t="shared" si="67"/>
        <v/>
      </c>
      <c r="AH194" t="str">
        <f t="shared" si="68"/>
        <v/>
      </c>
      <c r="AI194" t="str">
        <f t="shared" si="69"/>
        <v/>
      </c>
      <c r="AJ194">
        <f t="shared" si="70"/>
        <v>5.3176291775429388E-2</v>
      </c>
      <c r="AK194">
        <f t="shared" si="71"/>
        <v>5.3176291775429388E-2</v>
      </c>
      <c r="AL194">
        <f t="shared" si="72"/>
        <v>5.3176291775429388E-2</v>
      </c>
    </row>
    <row r="195" spans="1:38" x14ac:dyDescent="0.15">
      <c r="A195" s="41"/>
      <c r="B195" s="42"/>
      <c r="C195" s="43"/>
      <c r="D195" s="34"/>
      <c r="E195" s="44"/>
      <c r="F195" s="34"/>
      <c r="G195" s="25"/>
      <c r="H195" s="45"/>
      <c r="I195" s="51"/>
      <c r="S195" s="32"/>
      <c r="T195" s="33"/>
      <c r="U195" s="34"/>
      <c r="V195" s="35"/>
      <c r="W195" s="36"/>
      <c r="Z195" s="37"/>
      <c r="AA195" s="38"/>
      <c r="AB195" s="36"/>
      <c r="AD195" s="37"/>
      <c r="AE195" s="40"/>
      <c r="AF195" s="25" t="str">
        <f t="shared" ref="AF195:AF258" si="73">IF(AE195="","",G195)</f>
        <v/>
      </c>
      <c r="AG195" t="str">
        <f t="shared" si="67"/>
        <v/>
      </c>
      <c r="AH195" t="str">
        <f t="shared" si="68"/>
        <v/>
      </c>
      <c r="AI195" t="str">
        <f t="shared" si="69"/>
        <v/>
      </c>
      <c r="AJ195" t="str">
        <f t="shared" si="70"/>
        <v/>
      </c>
      <c r="AK195" t="str">
        <f t="shared" si="71"/>
        <v/>
      </c>
      <c r="AL195" t="str">
        <f t="shared" si="72"/>
        <v/>
      </c>
    </row>
    <row r="196" spans="1:38" x14ac:dyDescent="0.15">
      <c r="A196" s="41"/>
      <c r="B196" s="42"/>
      <c r="C196" s="43"/>
      <c r="D196" s="34"/>
      <c r="E196" s="44"/>
      <c r="F196" s="34"/>
      <c r="G196" s="25"/>
      <c r="H196" s="45"/>
      <c r="I196" s="51"/>
      <c r="S196" s="32"/>
      <c r="T196" s="33"/>
      <c r="U196" s="34"/>
      <c r="V196" s="35"/>
      <c r="W196" s="36"/>
      <c r="Z196" s="37"/>
      <c r="AA196" s="38"/>
      <c r="AB196" s="36"/>
      <c r="AD196" s="37"/>
      <c r="AE196" s="40"/>
      <c r="AF196" s="25" t="str">
        <f t="shared" si="73"/>
        <v/>
      </c>
      <c r="AG196" t="str">
        <f t="shared" si="67"/>
        <v/>
      </c>
      <c r="AH196" t="str">
        <f t="shared" si="68"/>
        <v/>
      </c>
      <c r="AI196" t="str">
        <f t="shared" si="69"/>
        <v/>
      </c>
      <c r="AJ196" t="str">
        <f t="shared" si="70"/>
        <v/>
      </c>
      <c r="AK196" t="str">
        <f t="shared" si="71"/>
        <v/>
      </c>
      <c r="AL196" t="str">
        <f t="shared" si="72"/>
        <v/>
      </c>
    </row>
    <row r="197" spans="1:38" x14ac:dyDescent="0.15">
      <c r="A197" s="41"/>
      <c r="B197" s="42"/>
      <c r="C197" s="43"/>
      <c r="D197" s="34"/>
      <c r="E197" s="44"/>
      <c r="F197" s="34"/>
      <c r="G197" s="25"/>
      <c r="H197" s="45"/>
      <c r="I197" s="51"/>
      <c r="S197" s="32"/>
      <c r="T197" s="33"/>
      <c r="U197" s="34"/>
      <c r="V197" s="35"/>
      <c r="W197" s="36"/>
      <c r="Z197" s="37"/>
      <c r="AA197" s="38"/>
      <c r="AB197" s="36"/>
      <c r="AD197" s="37"/>
      <c r="AE197" s="40"/>
      <c r="AF197" s="25" t="str">
        <f t="shared" si="73"/>
        <v/>
      </c>
      <c r="AG197" t="str">
        <f t="shared" si="67"/>
        <v/>
      </c>
      <c r="AH197" t="str">
        <f t="shared" si="68"/>
        <v/>
      </c>
      <c r="AI197" t="str">
        <f t="shared" si="69"/>
        <v/>
      </c>
      <c r="AJ197" t="str">
        <f t="shared" si="70"/>
        <v/>
      </c>
      <c r="AK197" t="str">
        <f t="shared" si="71"/>
        <v/>
      </c>
      <c r="AL197" t="str">
        <f t="shared" si="72"/>
        <v/>
      </c>
    </row>
    <row r="198" spans="1:38" x14ac:dyDescent="0.15">
      <c r="A198" s="41"/>
      <c r="B198" s="42"/>
      <c r="C198" s="43"/>
      <c r="D198" s="34"/>
      <c r="E198" s="44"/>
      <c r="F198" s="34"/>
      <c r="G198" s="25"/>
      <c r="H198" s="45"/>
      <c r="I198" s="51"/>
      <c r="S198" s="32"/>
      <c r="T198" s="33"/>
      <c r="U198" s="34"/>
      <c r="V198" s="35"/>
      <c r="W198" s="36"/>
      <c r="Z198" s="37"/>
      <c r="AA198" s="38"/>
      <c r="AB198" s="36"/>
      <c r="AD198" s="37"/>
      <c r="AE198" s="40"/>
      <c r="AF198" s="25" t="str">
        <f t="shared" si="73"/>
        <v/>
      </c>
      <c r="AG198" t="str">
        <f t="shared" si="67"/>
        <v/>
      </c>
      <c r="AH198" t="str">
        <f t="shared" si="68"/>
        <v/>
      </c>
      <c r="AI198" t="str">
        <f t="shared" si="69"/>
        <v/>
      </c>
      <c r="AJ198" t="str">
        <f t="shared" si="70"/>
        <v/>
      </c>
      <c r="AK198" t="str">
        <f t="shared" si="71"/>
        <v/>
      </c>
      <c r="AL198" t="str">
        <f t="shared" si="72"/>
        <v/>
      </c>
    </row>
    <row r="199" spans="1:38" x14ac:dyDescent="0.15">
      <c r="A199" s="41"/>
      <c r="B199" s="42"/>
      <c r="C199" s="43"/>
      <c r="D199" s="34"/>
      <c r="E199" s="44"/>
      <c r="F199" s="34"/>
      <c r="G199" s="25"/>
      <c r="H199" s="45"/>
      <c r="I199" s="51"/>
      <c r="S199" s="32"/>
      <c r="T199" s="33"/>
      <c r="U199" s="34"/>
      <c r="V199" s="35"/>
      <c r="W199" s="36"/>
      <c r="Z199" s="37"/>
      <c r="AA199" s="38"/>
      <c r="AB199" s="36"/>
      <c r="AD199" s="37"/>
      <c r="AE199" s="40"/>
      <c r="AF199" s="25" t="str">
        <f t="shared" si="73"/>
        <v/>
      </c>
      <c r="AG199" t="str">
        <f t="shared" si="67"/>
        <v/>
      </c>
      <c r="AH199" t="str">
        <f t="shared" si="68"/>
        <v/>
      </c>
      <c r="AI199" t="str">
        <f t="shared" si="69"/>
        <v/>
      </c>
      <c r="AJ199" t="str">
        <f t="shared" si="70"/>
        <v/>
      </c>
      <c r="AK199" t="str">
        <f t="shared" si="71"/>
        <v/>
      </c>
      <c r="AL199" t="str">
        <f t="shared" si="72"/>
        <v/>
      </c>
    </row>
    <row r="200" spans="1:38" x14ac:dyDescent="0.15">
      <c r="A200" s="41"/>
      <c r="B200" s="42"/>
      <c r="C200" s="43"/>
      <c r="D200" s="34"/>
      <c r="E200" s="44"/>
      <c r="F200" s="34"/>
      <c r="G200" s="25"/>
      <c r="H200" s="45"/>
      <c r="I200" s="51"/>
      <c r="S200" s="32"/>
      <c r="T200" s="33"/>
      <c r="U200" s="34"/>
      <c r="V200" s="35"/>
      <c r="W200" s="36"/>
      <c r="Z200" s="37"/>
      <c r="AA200" s="38"/>
      <c r="AB200" s="36"/>
      <c r="AD200" s="37"/>
      <c r="AE200" s="40"/>
      <c r="AF200" s="25" t="str">
        <f t="shared" si="73"/>
        <v/>
      </c>
      <c r="AG200" t="str">
        <f t="shared" si="67"/>
        <v/>
      </c>
      <c r="AH200" t="str">
        <f t="shared" si="68"/>
        <v/>
      </c>
      <c r="AI200" t="str">
        <f t="shared" si="69"/>
        <v/>
      </c>
      <c r="AJ200" t="str">
        <f t="shared" si="70"/>
        <v/>
      </c>
      <c r="AK200" t="str">
        <f t="shared" si="71"/>
        <v/>
      </c>
      <c r="AL200" t="str">
        <f t="shared" si="72"/>
        <v/>
      </c>
    </row>
    <row r="201" spans="1:38" x14ac:dyDescent="0.15">
      <c r="A201" s="41"/>
      <c r="B201" s="42"/>
      <c r="C201" s="43"/>
      <c r="D201" s="34"/>
      <c r="E201" s="44"/>
      <c r="F201" s="34"/>
      <c r="G201" s="25"/>
      <c r="H201" s="45"/>
      <c r="I201" s="51"/>
      <c r="S201" s="32"/>
      <c r="T201" s="33"/>
      <c r="U201" s="34"/>
      <c r="V201" s="35"/>
      <c r="W201" s="36"/>
      <c r="Z201" s="37"/>
      <c r="AA201" s="38"/>
      <c r="AB201" s="36"/>
      <c r="AD201" s="37"/>
      <c r="AE201" s="40"/>
      <c r="AF201" s="25" t="str">
        <f t="shared" si="73"/>
        <v/>
      </c>
      <c r="AG201" t="str">
        <f t="shared" si="67"/>
        <v/>
      </c>
      <c r="AH201" t="str">
        <f t="shared" si="68"/>
        <v/>
      </c>
      <c r="AI201" t="str">
        <f t="shared" si="69"/>
        <v/>
      </c>
      <c r="AJ201" t="str">
        <f t="shared" si="70"/>
        <v/>
      </c>
      <c r="AK201" t="str">
        <f t="shared" si="71"/>
        <v/>
      </c>
      <c r="AL201" t="str">
        <f t="shared" si="72"/>
        <v/>
      </c>
    </row>
    <row r="202" spans="1:38" x14ac:dyDescent="0.15">
      <c r="A202" s="41"/>
      <c r="B202" s="42"/>
      <c r="C202" s="43"/>
      <c r="D202" s="34"/>
      <c r="E202" s="44"/>
      <c r="F202" s="34"/>
      <c r="G202" s="25"/>
      <c r="H202" s="45"/>
      <c r="I202" s="51"/>
      <c r="S202" s="32"/>
      <c r="T202" s="33"/>
      <c r="U202" s="34"/>
      <c r="V202" s="35"/>
      <c r="W202" s="36"/>
      <c r="Z202" s="37"/>
      <c r="AA202" s="38"/>
      <c r="AB202" s="36"/>
      <c r="AD202" s="37"/>
      <c r="AE202" s="40"/>
      <c r="AF202" s="25" t="str">
        <f t="shared" si="73"/>
        <v/>
      </c>
      <c r="AG202" t="str">
        <f t="shared" si="67"/>
        <v/>
      </c>
      <c r="AH202" t="str">
        <f t="shared" si="68"/>
        <v/>
      </c>
      <c r="AI202" t="str">
        <f t="shared" si="69"/>
        <v/>
      </c>
      <c r="AJ202" t="str">
        <f t="shared" si="70"/>
        <v/>
      </c>
      <c r="AK202" t="str">
        <f t="shared" si="71"/>
        <v/>
      </c>
      <c r="AL202" t="str">
        <f t="shared" si="72"/>
        <v/>
      </c>
    </row>
    <row r="203" spans="1:38" x14ac:dyDescent="0.15">
      <c r="A203" s="41"/>
      <c r="B203" s="42"/>
      <c r="C203" s="43"/>
      <c r="D203" s="34"/>
      <c r="E203" s="44"/>
      <c r="F203" s="34"/>
      <c r="G203" s="25"/>
      <c r="H203" s="45"/>
      <c r="I203" s="51"/>
      <c r="S203" s="32"/>
      <c r="T203" s="33"/>
      <c r="U203" s="34"/>
      <c r="V203" s="35"/>
      <c r="W203" s="36"/>
      <c r="Z203" s="37"/>
      <c r="AA203" s="38"/>
      <c r="AB203" s="36"/>
      <c r="AD203" s="37"/>
      <c r="AE203" s="40"/>
      <c r="AF203" s="25" t="str">
        <f t="shared" si="73"/>
        <v/>
      </c>
      <c r="AG203" t="str">
        <f t="shared" si="67"/>
        <v/>
      </c>
      <c r="AH203" t="str">
        <f t="shared" si="68"/>
        <v/>
      </c>
      <c r="AI203" t="str">
        <f t="shared" si="69"/>
        <v/>
      </c>
      <c r="AJ203" t="str">
        <f t="shared" si="70"/>
        <v/>
      </c>
      <c r="AK203" t="str">
        <f t="shared" si="71"/>
        <v/>
      </c>
      <c r="AL203" t="str">
        <f t="shared" si="72"/>
        <v/>
      </c>
    </row>
    <row r="204" spans="1:38" x14ac:dyDescent="0.15">
      <c r="A204" s="41"/>
      <c r="B204" s="42"/>
      <c r="C204" s="43"/>
      <c r="D204" s="34"/>
      <c r="E204" s="44"/>
      <c r="F204" s="34"/>
      <c r="G204" s="25"/>
      <c r="H204" s="45"/>
      <c r="I204" s="51"/>
      <c r="S204" s="32"/>
      <c r="T204" s="33"/>
      <c r="U204" s="34"/>
      <c r="V204" s="35"/>
      <c r="W204" s="36"/>
      <c r="Z204" s="37"/>
      <c r="AA204" s="38"/>
      <c r="AB204" s="36"/>
      <c r="AD204" s="37"/>
      <c r="AE204" s="40"/>
      <c r="AF204" s="25" t="str">
        <f t="shared" si="73"/>
        <v/>
      </c>
      <c r="AG204" t="str">
        <f t="shared" si="67"/>
        <v/>
      </c>
      <c r="AH204" t="str">
        <f t="shared" si="68"/>
        <v/>
      </c>
      <c r="AI204" t="str">
        <f t="shared" si="69"/>
        <v/>
      </c>
      <c r="AJ204" t="str">
        <f t="shared" si="70"/>
        <v/>
      </c>
      <c r="AK204" t="str">
        <f t="shared" si="71"/>
        <v/>
      </c>
      <c r="AL204" t="str">
        <f t="shared" si="72"/>
        <v/>
      </c>
    </row>
    <row r="205" spans="1:38" x14ac:dyDescent="0.15">
      <c r="A205" s="41"/>
      <c r="B205" s="42"/>
      <c r="C205" s="43"/>
      <c r="D205" s="34"/>
      <c r="E205" s="44"/>
      <c r="F205" s="34"/>
      <c r="G205" s="25"/>
      <c r="H205" s="45"/>
      <c r="I205" s="51"/>
      <c r="S205" s="32"/>
      <c r="T205" s="33"/>
      <c r="U205" s="34"/>
      <c r="V205" s="35"/>
      <c r="W205" s="36"/>
      <c r="Z205" s="37"/>
      <c r="AA205" s="38"/>
      <c r="AB205" s="36"/>
      <c r="AD205" s="37"/>
      <c r="AE205" s="40"/>
      <c r="AF205" s="25" t="str">
        <f t="shared" si="73"/>
        <v/>
      </c>
      <c r="AG205" t="str">
        <f t="shared" si="67"/>
        <v/>
      </c>
      <c r="AH205" t="str">
        <f t="shared" si="68"/>
        <v/>
      </c>
      <c r="AI205" t="str">
        <f t="shared" si="69"/>
        <v/>
      </c>
      <c r="AJ205" t="str">
        <f t="shared" si="70"/>
        <v/>
      </c>
      <c r="AK205" t="str">
        <f t="shared" si="71"/>
        <v/>
      </c>
      <c r="AL205" t="str">
        <f t="shared" si="72"/>
        <v/>
      </c>
    </row>
    <row r="206" spans="1:38" x14ac:dyDescent="0.15">
      <c r="A206" s="41"/>
      <c r="B206" s="42"/>
      <c r="C206" s="43"/>
      <c r="D206" s="34"/>
      <c r="E206" s="44"/>
      <c r="F206" s="34"/>
      <c r="G206" s="25"/>
      <c r="H206" s="45"/>
      <c r="I206" s="51"/>
      <c r="S206" s="32"/>
      <c r="T206" s="33"/>
      <c r="U206" s="34"/>
      <c r="V206" s="35"/>
      <c r="W206" s="36"/>
      <c r="Z206" s="37"/>
      <c r="AA206" s="38"/>
      <c r="AB206" s="36"/>
      <c r="AD206" s="37"/>
      <c r="AE206" s="40"/>
      <c r="AF206" s="25" t="str">
        <f t="shared" si="73"/>
        <v/>
      </c>
      <c r="AG206" t="str">
        <f t="shared" si="67"/>
        <v/>
      </c>
      <c r="AH206" t="str">
        <f t="shared" si="68"/>
        <v/>
      </c>
      <c r="AI206" t="str">
        <f t="shared" si="69"/>
        <v/>
      </c>
      <c r="AJ206" t="str">
        <f t="shared" si="70"/>
        <v/>
      </c>
      <c r="AK206" t="str">
        <f t="shared" si="71"/>
        <v/>
      </c>
      <c r="AL206" t="str">
        <f t="shared" si="72"/>
        <v/>
      </c>
    </row>
    <row r="207" spans="1:38" x14ac:dyDescent="0.15">
      <c r="A207" s="41"/>
      <c r="B207" s="42"/>
      <c r="C207" s="43"/>
      <c r="D207" s="34"/>
      <c r="E207" s="44"/>
      <c r="F207" s="34"/>
      <c r="G207" s="25"/>
      <c r="H207" s="45"/>
      <c r="I207" s="51"/>
      <c r="S207" s="32"/>
      <c r="T207" s="33"/>
      <c r="U207" s="34"/>
      <c r="V207" s="35"/>
      <c r="W207" s="36"/>
      <c r="Z207" s="37"/>
      <c r="AA207" s="38"/>
      <c r="AB207" s="36"/>
      <c r="AD207" s="37"/>
      <c r="AE207" s="40"/>
      <c r="AF207" s="25" t="str">
        <f t="shared" si="73"/>
        <v/>
      </c>
      <c r="AG207" t="str">
        <f t="shared" si="67"/>
        <v/>
      </c>
      <c r="AH207" t="str">
        <f t="shared" si="68"/>
        <v/>
      </c>
      <c r="AI207" t="str">
        <f t="shared" si="69"/>
        <v/>
      </c>
      <c r="AJ207" t="str">
        <f t="shared" si="70"/>
        <v/>
      </c>
      <c r="AK207" t="str">
        <f t="shared" si="71"/>
        <v/>
      </c>
      <c r="AL207" t="str">
        <f t="shared" si="72"/>
        <v/>
      </c>
    </row>
    <row r="208" spans="1:38" x14ac:dyDescent="0.15">
      <c r="A208" s="41"/>
      <c r="B208" s="42"/>
      <c r="C208" s="43"/>
      <c r="D208" s="34"/>
      <c r="E208" s="44"/>
      <c r="F208" s="34"/>
      <c r="G208" s="25"/>
      <c r="H208" s="45"/>
      <c r="I208" s="51"/>
      <c r="S208" s="32"/>
      <c r="T208" s="33"/>
      <c r="U208" s="34"/>
      <c r="V208" s="35"/>
      <c r="W208" s="36"/>
      <c r="Z208" s="37"/>
      <c r="AA208" s="38"/>
      <c r="AB208" s="36"/>
      <c r="AD208" s="37"/>
      <c r="AE208" s="40"/>
      <c r="AF208" s="25" t="str">
        <f t="shared" si="73"/>
        <v/>
      </c>
      <c r="AG208" t="str">
        <f t="shared" si="67"/>
        <v/>
      </c>
      <c r="AH208" t="str">
        <f t="shared" si="68"/>
        <v/>
      </c>
      <c r="AI208" t="str">
        <f t="shared" si="69"/>
        <v/>
      </c>
      <c r="AJ208" t="str">
        <f t="shared" si="70"/>
        <v/>
      </c>
      <c r="AK208" t="str">
        <f t="shared" si="71"/>
        <v/>
      </c>
      <c r="AL208" t="str">
        <f t="shared" si="72"/>
        <v/>
      </c>
    </row>
    <row r="209" spans="1:38" x14ac:dyDescent="0.15">
      <c r="A209" s="41"/>
      <c r="B209" s="42"/>
      <c r="C209" s="43"/>
      <c r="D209" s="34"/>
      <c r="E209" s="44"/>
      <c r="F209" s="34"/>
      <c r="G209" s="25"/>
      <c r="H209" s="45"/>
      <c r="I209" s="51"/>
      <c r="S209" s="32"/>
      <c r="T209" s="33"/>
      <c r="U209" s="34"/>
      <c r="V209" s="35"/>
      <c r="W209" s="36"/>
      <c r="Z209" s="37"/>
      <c r="AA209" s="38"/>
      <c r="AB209" s="36"/>
      <c r="AD209" s="37"/>
      <c r="AE209" s="40"/>
      <c r="AF209" s="25" t="str">
        <f t="shared" si="73"/>
        <v/>
      </c>
      <c r="AG209" t="str">
        <f t="shared" si="67"/>
        <v/>
      </c>
      <c r="AH209" t="str">
        <f t="shared" si="68"/>
        <v/>
      </c>
      <c r="AI209" t="str">
        <f t="shared" si="69"/>
        <v/>
      </c>
      <c r="AJ209" t="str">
        <f t="shared" si="70"/>
        <v/>
      </c>
      <c r="AK209" t="str">
        <f t="shared" si="71"/>
        <v/>
      </c>
      <c r="AL209" t="str">
        <f t="shared" si="72"/>
        <v/>
      </c>
    </row>
    <row r="210" spans="1:38" ht="14" thickBot="1" x14ac:dyDescent="0.2">
      <c r="A210" s="41"/>
      <c r="B210" s="42"/>
      <c r="C210" s="43"/>
      <c r="D210" s="34"/>
      <c r="E210" s="44"/>
      <c r="F210" s="34"/>
      <c r="G210" s="25"/>
      <c r="H210" s="45"/>
      <c r="I210" s="51"/>
      <c r="S210" s="32"/>
      <c r="T210" s="33"/>
      <c r="U210" s="34"/>
      <c r="V210" s="35"/>
      <c r="W210" s="36"/>
      <c r="Z210" s="37"/>
      <c r="AA210" s="38"/>
      <c r="AB210" s="76"/>
      <c r="AD210" s="37"/>
      <c r="AE210" s="40"/>
      <c r="AF210" s="25" t="str">
        <f t="shared" si="73"/>
        <v/>
      </c>
      <c r="AG210" t="str">
        <f t="shared" ref="AG210:AG273" si="74">IF(AE210="","",IF($F210&lt;=5,$AE210,""))</f>
        <v/>
      </c>
      <c r="AH210" t="str">
        <f t="shared" ref="AH210:AH273" si="75">IF(AE210="","",IF($F210&lt;=10,$AE210,""))</f>
        <v/>
      </c>
      <c r="AI210" t="str">
        <f t="shared" ref="AI210:AI273" si="76">IF(AE210="","",IF($F210&lt;=20,$AE210,""))</f>
        <v/>
      </c>
      <c r="AJ210" t="str">
        <f t="shared" ref="AJ210:AJ273" si="77">IF(AE210="","",IF($F210&lt;=30,$AE210,""))</f>
        <v/>
      </c>
      <c r="AK210" t="str">
        <f t="shared" ref="AK210:AK273" si="78">IF(AE210="","",IF($F210&lt;=40,$AE210,""))</f>
        <v/>
      </c>
      <c r="AL210" t="str">
        <f t="shared" ref="AL210:AL273" si="79">IF(AE210="","",IF($F210&lt;=50,$AE210,""))</f>
        <v/>
      </c>
    </row>
    <row r="211" spans="1:38" ht="14" thickBot="1" x14ac:dyDescent="0.2">
      <c r="A211" s="41"/>
      <c r="B211" s="42"/>
      <c r="C211" s="43"/>
      <c r="D211" s="34"/>
      <c r="E211" s="44"/>
      <c r="F211" s="34"/>
      <c r="G211" s="25"/>
      <c r="H211" s="45"/>
      <c r="I211" s="51"/>
      <c r="S211" s="32"/>
      <c r="T211" s="33"/>
      <c r="U211" s="34"/>
      <c r="V211" s="35"/>
      <c r="W211" s="36"/>
      <c r="Z211" s="37"/>
      <c r="AA211" s="38"/>
      <c r="AB211" s="76"/>
      <c r="AD211" s="37"/>
      <c r="AE211" s="40"/>
      <c r="AF211" s="25" t="str">
        <f t="shared" si="73"/>
        <v/>
      </c>
      <c r="AG211" t="str">
        <f t="shared" si="74"/>
        <v/>
      </c>
      <c r="AH211" t="str">
        <f t="shared" si="75"/>
        <v/>
      </c>
      <c r="AI211" t="str">
        <f t="shared" si="76"/>
        <v/>
      </c>
      <c r="AJ211" t="str">
        <f t="shared" si="77"/>
        <v/>
      </c>
      <c r="AK211" t="str">
        <f t="shared" si="78"/>
        <v/>
      </c>
      <c r="AL211" t="str">
        <f t="shared" si="79"/>
        <v/>
      </c>
    </row>
    <row r="212" spans="1:38" ht="14" thickBot="1" x14ac:dyDescent="0.2">
      <c r="A212" s="41"/>
      <c r="B212" s="42"/>
      <c r="C212" s="43"/>
      <c r="D212" s="34"/>
      <c r="E212" s="44"/>
      <c r="F212" s="34"/>
      <c r="G212" s="25"/>
      <c r="H212" s="45"/>
      <c r="I212" s="51"/>
      <c r="S212" s="32"/>
      <c r="T212" s="33"/>
      <c r="U212" s="34"/>
      <c r="V212" s="35"/>
      <c r="W212" s="36"/>
      <c r="Z212" s="37"/>
      <c r="AA212" s="38"/>
      <c r="AB212" s="76"/>
      <c r="AD212" s="37"/>
      <c r="AE212" s="40"/>
      <c r="AF212" s="25" t="str">
        <f t="shared" si="73"/>
        <v/>
      </c>
      <c r="AG212" t="str">
        <f t="shared" si="74"/>
        <v/>
      </c>
      <c r="AH212" t="str">
        <f t="shared" si="75"/>
        <v/>
      </c>
      <c r="AI212" t="str">
        <f t="shared" si="76"/>
        <v/>
      </c>
      <c r="AJ212" t="str">
        <f t="shared" si="77"/>
        <v/>
      </c>
      <c r="AK212" t="str">
        <f t="shared" si="78"/>
        <v/>
      </c>
      <c r="AL212" t="str">
        <f t="shared" si="79"/>
        <v/>
      </c>
    </row>
    <row r="213" spans="1:38" ht="14" thickBot="1" x14ac:dyDescent="0.2">
      <c r="A213" s="41"/>
      <c r="B213" s="42"/>
      <c r="C213" s="43"/>
      <c r="D213" s="34"/>
      <c r="E213" s="44"/>
      <c r="F213" s="34"/>
      <c r="G213" s="25"/>
      <c r="H213" s="45"/>
      <c r="I213" s="51"/>
      <c r="S213" s="32"/>
      <c r="T213" s="33"/>
      <c r="U213" s="34"/>
      <c r="V213" s="35"/>
      <c r="W213" s="36"/>
      <c r="Z213" s="37"/>
      <c r="AA213" s="38"/>
      <c r="AB213" s="76"/>
      <c r="AD213" s="37"/>
      <c r="AE213" s="40"/>
      <c r="AF213" s="25" t="str">
        <f t="shared" si="73"/>
        <v/>
      </c>
      <c r="AG213" t="str">
        <f t="shared" si="74"/>
        <v/>
      </c>
      <c r="AH213" t="str">
        <f t="shared" si="75"/>
        <v/>
      </c>
      <c r="AI213" t="str">
        <f t="shared" si="76"/>
        <v/>
      </c>
      <c r="AJ213" t="str">
        <f t="shared" si="77"/>
        <v/>
      </c>
      <c r="AK213" t="str">
        <f t="shared" si="78"/>
        <v/>
      </c>
      <c r="AL213" t="str">
        <f t="shared" si="79"/>
        <v/>
      </c>
    </row>
    <row r="214" spans="1:38" ht="14" thickBot="1" x14ac:dyDescent="0.2">
      <c r="A214" s="41"/>
      <c r="B214" s="42"/>
      <c r="C214" s="43"/>
      <c r="D214" s="34"/>
      <c r="E214" s="44"/>
      <c r="F214" s="34"/>
      <c r="G214" s="25"/>
      <c r="H214" s="45"/>
      <c r="I214" s="51"/>
      <c r="S214" s="32"/>
      <c r="T214" s="33"/>
      <c r="U214" s="34"/>
      <c r="V214" s="35"/>
      <c r="W214" s="36"/>
      <c r="Z214" s="37"/>
      <c r="AA214" s="38"/>
      <c r="AB214" s="76"/>
      <c r="AD214" s="37"/>
      <c r="AE214" s="40"/>
      <c r="AF214" s="25" t="str">
        <f t="shared" si="73"/>
        <v/>
      </c>
      <c r="AG214" t="str">
        <f t="shared" si="74"/>
        <v/>
      </c>
      <c r="AH214" t="str">
        <f t="shared" si="75"/>
        <v/>
      </c>
      <c r="AI214" t="str">
        <f t="shared" si="76"/>
        <v/>
      </c>
      <c r="AJ214" t="str">
        <f t="shared" si="77"/>
        <v/>
      </c>
      <c r="AK214" t="str">
        <f t="shared" si="78"/>
        <v/>
      </c>
      <c r="AL214" t="str">
        <f t="shared" si="79"/>
        <v/>
      </c>
    </row>
    <row r="215" spans="1:38" ht="14" thickBot="1" x14ac:dyDescent="0.2">
      <c r="A215" s="41"/>
      <c r="B215" s="42"/>
      <c r="C215" s="43"/>
      <c r="D215" s="34"/>
      <c r="E215" s="44"/>
      <c r="F215" s="34"/>
      <c r="G215" s="25"/>
      <c r="H215" s="45"/>
      <c r="I215" s="51"/>
      <c r="S215" s="32"/>
      <c r="T215" s="33"/>
      <c r="U215" s="34"/>
      <c r="V215" s="35"/>
      <c r="W215" s="36"/>
      <c r="Z215" s="37"/>
      <c r="AA215" s="38"/>
      <c r="AB215" s="76"/>
      <c r="AD215" s="37"/>
      <c r="AE215" s="40"/>
      <c r="AF215" s="25" t="str">
        <f t="shared" si="73"/>
        <v/>
      </c>
      <c r="AG215" t="str">
        <f t="shared" si="74"/>
        <v/>
      </c>
      <c r="AH215" t="str">
        <f t="shared" si="75"/>
        <v/>
      </c>
      <c r="AI215" t="str">
        <f t="shared" si="76"/>
        <v/>
      </c>
      <c r="AJ215" t="str">
        <f t="shared" si="77"/>
        <v/>
      </c>
      <c r="AK215" t="str">
        <f t="shared" si="78"/>
        <v/>
      </c>
      <c r="AL215" t="str">
        <f t="shared" si="79"/>
        <v/>
      </c>
    </row>
    <row r="216" spans="1:38" ht="14" thickBot="1" x14ac:dyDescent="0.2">
      <c r="A216" s="41"/>
      <c r="B216" s="42"/>
      <c r="C216" s="43"/>
      <c r="D216" s="34"/>
      <c r="E216" s="44"/>
      <c r="F216" s="34"/>
      <c r="G216" s="25"/>
      <c r="H216" s="45"/>
      <c r="I216" s="51"/>
      <c r="S216" s="32"/>
      <c r="T216" s="33"/>
      <c r="U216" s="34"/>
      <c r="V216" s="35"/>
      <c r="W216" s="36"/>
      <c r="Z216" s="37"/>
      <c r="AA216" s="38"/>
      <c r="AB216" s="76"/>
      <c r="AD216" s="37"/>
      <c r="AE216" s="40"/>
      <c r="AF216" s="25" t="str">
        <f t="shared" si="73"/>
        <v/>
      </c>
      <c r="AG216" t="str">
        <f t="shared" si="74"/>
        <v/>
      </c>
      <c r="AH216" t="str">
        <f t="shared" si="75"/>
        <v/>
      </c>
      <c r="AI216" t="str">
        <f t="shared" si="76"/>
        <v/>
      </c>
      <c r="AJ216" t="str">
        <f t="shared" si="77"/>
        <v/>
      </c>
      <c r="AK216" t="str">
        <f t="shared" si="78"/>
        <v/>
      </c>
      <c r="AL216" t="str">
        <f t="shared" si="79"/>
        <v/>
      </c>
    </row>
    <row r="217" spans="1:38" ht="14" thickBot="1" x14ac:dyDescent="0.2">
      <c r="A217" s="41"/>
      <c r="B217" s="42"/>
      <c r="C217" s="43"/>
      <c r="D217" s="34"/>
      <c r="E217" s="44"/>
      <c r="F217" s="34"/>
      <c r="G217" s="25"/>
      <c r="H217" s="45"/>
      <c r="I217" s="51"/>
      <c r="S217" s="32"/>
      <c r="T217" s="33"/>
      <c r="U217" s="34"/>
      <c r="V217" s="35"/>
      <c r="W217" s="36"/>
      <c r="Z217" s="37"/>
      <c r="AA217" s="38"/>
      <c r="AB217" s="76"/>
      <c r="AD217" s="37"/>
      <c r="AE217" s="40"/>
      <c r="AF217" s="25" t="str">
        <f t="shared" si="73"/>
        <v/>
      </c>
      <c r="AG217" t="str">
        <f t="shared" si="74"/>
        <v/>
      </c>
      <c r="AH217" t="str">
        <f t="shared" si="75"/>
        <v/>
      </c>
      <c r="AI217" t="str">
        <f t="shared" si="76"/>
        <v/>
      </c>
      <c r="AJ217" t="str">
        <f t="shared" si="77"/>
        <v/>
      </c>
      <c r="AK217" t="str">
        <f t="shared" si="78"/>
        <v/>
      </c>
      <c r="AL217" t="str">
        <f t="shared" si="79"/>
        <v/>
      </c>
    </row>
    <row r="218" spans="1:38" ht="14" thickBot="1" x14ac:dyDescent="0.2">
      <c r="A218" s="41"/>
      <c r="B218" s="42"/>
      <c r="C218" s="43"/>
      <c r="D218" s="34"/>
      <c r="E218" s="44"/>
      <c r="F218" s="34"/>
      <c r="G218" s="25"/>
      <c r="H218" s="45"/>
      <c r="I218" s="51"/>
      <c r="S218" s="32"/>
      <c r="T218" s="33"/>
      <c r="U218" s="34"/>
      <c r="V218" s="35"/>
      <c r="W218" s="36"/>
      <c r="Z218" s="37"/>
      <c r="AA218" s="38"/>
      <c r="AB218" s="76"/>
      <c r="AD218" s="37"/>
      <c r="AE218" s="40"/>
      <c r="AF218" s="25" t="str">
        <f t="shared" si="73"/>
        <v/>
      </c>
      <c r="AG218" t="str">
        <f t="shared" si="74"/>
        <v/>
      </c>
      <c r="AH218" t="str">
        <f t="shared" si="75"/>
        <v/>
      </c>
      <c r="AI218" t="str">
        <f t="shared" si="76"/>
        <v/>
      </c>
      <c r="AJ218" t="str">
        <f t="shared" si="77"/>
        <v/>
      </c>
      <c r="AK218" t="str">
        <f t="shared" si="78"/>
        <v/>
      </c>
      <c r="AL218" t="str">
        <f t="shared" si="79"/>
        <v/>
      </c>
    </row>
    <row r="219" spans="1:38" ht="14" thickBot="1" x14ac:dyDescent="0.2">
      <c r="A219" s="41"/>
      <c r="B219" s="42"/>
      <c r="C219" s="43"/>
      <c r="D219" s="34"/>
      <c r="E219" s="44"/>
      <c r="F219" s="34"/>
      <c r="G219" s="25"/>
      <c r="H219" s="45"/>
      <c r="I219" s="51"/>
      <c r="S219" s="32"/>
      <c r="T219" s="33"/>
      <c r="U219" s="34"/>
      <c r="V219" s="35"/>
      <c r="W219" s="36"/>
      <c r="Z219" s="37"/>
      <c r="AA219" s="38"/>
      <c r="AB219" s="76"/>
      <c r="AD219" s="37"/>
      <c r="AE219" s="40"/>
      <c r="AF219" s="25" t="str">
        <f t="shared" si="73"/>
        <v/>
      </c>
      <c r="AG219" t="str">
        <f t="shared" si="74"/>
        <v/>
      </c>
      <c r="AH219" t="str">
        <f t="shared" si="75"/>
        <v/>
      </c>
      <c r="AI219" t="str">
        <f t="shared" si="76"/>
        <v/>
      </c>
      <c r="AJ219" t="str">
        <f t="shared" si="77"/>
        <v/>
      </c>
      <c r="AK219" t="str">
        <f t="shared" si="78"/>
        <v/>
      </c>
      <c r="AL219" t="str">
        <f t="shared" si="79"/>
        <v/>
      </c>
    </row>
    <row r="220" spans="1:38" ht="14" thickBot="1" x14ac:dyDescent="0.2">
      <c r="A220" s="41"/>
      <c r="B220" s="42"/>
      <c r="C220" s="43"/>
      <c r="D220" s="34"/>
      <c r="E220" s="44"/>
      <c r="F220" s="34"/>
      <c r="G220" s="25"/>
      <c r="H220" s="45"/>
      <c r="I220" s="51"/>
      <c r="S220" s="32"/>
      <c r="T220" s="33"/>
      <c r="U220" s="34"/>
      <c r="V220" s="35"/>
      <c r="W220" s="36"/>
      <c r="Z220" s="37"/>
      <c r="AA220" s="38"/>
      <c r="AB220" s="76"/>
      <c r="AD220" s="37"/>
      <c r="AE220" s="40"/>
      <c r="AF220" s="25" t="str">
        <f t="shared" si="73"/>
        <v/>
      </c>
      <c r="AG220" t="str">
        <f t="shared" si="74"/>
        <v/>
      </c>
      <c r="AH220" t="str">
        <f t="shared" si="75"/>
        <v/>
      </c>
      <c r="AI220" t="str">
        <f t="shared" si="76"/>
        <v/>
      </c>
      <c r="AJ220" t="str">
        <f t="shared" si="77"/>
        <v/>
      </c>
      <c r="AK220" t="str">
        <f t="shared" si="78"/>
        <v/>
      </c>
      <c r="AL220" t="str">
        <f t="shared" si="79"/>
        <v/>
      </c>
    </row>
    <row r="221" spans="1:38" ht="14" thickBot="1" x14ac:dyDescent="0.2">
      <c r="A221" s="41"/>
      <c r="B221" s="42"/>
      <c r="C221" s="43"/>
      <c r="D221" s="34"/>
      <c r="E221" s="44"/>
      <c r="F221" s="34"/>
      <c r="G221" s="25"/>
      <c r="H221" s="45"/>
      <c r="I221" s="51"/>
      <c r="S221" s="32"/>
      <c r="T221" s="33"/>
      <c r="U221" s="34"/>
      <c r="V221" s="35"/>
      <c r="W221" s="36"/>
      <c r="Z221" s="37"/>
      <c r="AA221" s="38"/>
      <c r="AB221" s="76"/>
      <c r="AD221" s="37"/>
      <c r="AE221" s="40"/>
      <c r="AF221" s="25" t="str">
        <f t="shared" si="73"/>
        <v/>
      </c>
      <c r="AG221" t="str">
        <f t="shared" si="74"/>
        <v/>
      </c>
      <c r="AH221" t="str">
        <f t="shared" si="75"/>
        <v/>
      </c>
      <c r="AI221" t="str">
        <f t="shared" si="76"/>
        <v/>
      </c>
      <c r="AJ221" t="str">
        <f t="shared" si="77"/>
        <v/>
      </c>
      <c r="AK221" t="str">
        <f t="shared" si="78"/>
        <v/>
      </c>
      <c r="AL221" t="str">
        <f t="shared" si="79"/>
        <v/>
      </c>
    </row>
    <row r="222" spans="1:38" ht="14" thickBot="1" x14ac:dyDescent="0.2">
      <c r="A222" s="41"/>
      <c r="B222" s="42"/>
      <c r="C222" s="43"/>
      <c r="D222" s="34"/>
      <c r="E222" s="44"/>
      <c r="F222" s="34"/>
      <c r="G222" s="25"/>
      <c r="H222" s="45"/>
      <c r="I222" s="51"/>
      <c r="S222" s="32"/>
      <c r="T222" s="33"/>
      <c r="U222" s="34"/>
      <c r="V222" s="35"/>
      <c r="W222" s="36"/>
      <c r="Z222" s="37"/>
      <c r="AA222" s="38"/>
      <c r="AB222" s="76"/>
      <c r="AD222" s="37"/>
      <c r="AE222" s="40"/>
      <c r="AF222" s="25" t="str">
        <f t="shared" si="73"/>
        <v/>
      </c>
      <c r="AG222" t="str">
        <f t="shared" si="74"/>
        <v/>
      </c>
      <c r="AH222" t="str">
        <f t="shared" si="75"/>
        <v/>
      </c>
      <c r="AI222" t="str">
        <f t="shared" si="76"/>
        <v/>
      </c>
      <c r="AJ222" t="str">
        <f t="shared" si="77"/>
        <v/>
      </c>
      <c r="AK222" t="str">
        <f t="shared" si="78"/>
        <v/>
      </c>
      <c r="AL222" t="str">
        <f t="shared" si="79"/>
        <v/>
      </c>
    </row>
    <row r="223" spans="1:38" ht="14" thickBot="1" x14ac:dyDescent="0.2">
      <c r="A223" s="41"/>
      <c r="B223" s="42"/>
      <c r="C223" s="43"/>
      <c r="D223" s="34"/>
      <c r="E223" s="44"/>
      <c r="F223" s="34"/>
      <c r="G223" s="25"/>
      <c r="H223" s="45"/>
      <c r="I223" s="51"/>
      <c r="S223" s="32"/>
      <c r="T223" s="33"/>
      <c r="U223" s="34"/>
      <c r="V223" s="35"/>
      <c r="W223" s="36"/>
      <c r="Z223" s="37"/>
      <c r="AA223" s="38"/>
      <c r="AB223" s="76"/>
      <c r="AD223" s="37"/>
      <c r="AE223" s="40"/>
      <c r="AF223" s="25" t="str">
        <f t="shared" si="73"/>
        <v/>
      </c>
      <c r="AG223" t="str">
        <f t="shared" si="74"/>
        <v/>
      </c>
      <c r="AH223" t="str">
        <f t="shared" si="75"/>
        <v/>
      </c>
      <c r="AI223" t="str">
        <f t="shared" si="76"/>
        <v/>
      </c>
      <c r="AJ223" t="str">
        <f t="shared" si="77"/>
        <v/>
      </c>
      <c r="AK223" t="str">
        <f t="shared" si="78"/>
        <v/>
      </c>
      <c r="AL223" t="str">
        <f t="shared" si="79"/>
        <v/>
      </c>
    </row>
    <row r="224" spans="1:38" ht="14" thickBot="1" x14ac:dyDescent="0.2">
      <c r="A224" s="41"/>
      <c r="B224" s="42"/>
      <c r="C224" s="43"/>
      <c r="D224" s="34"/>
      <c r="E224" s="44"/>
      <c r="F224" s="34"/>
      <c r="G224" s="25"/>
      <c r="H224" s="45"/>
      <c r="I224" s="51"/>
      <c r="S224" s="32"/>
      <c r="T224" s="33"/>
      <c r="U224" s="34"/>
      <c r="V224" s="35"/>
      <c r="W224" s="36"/>
      <c r="Z224" s="37"/>
      <c r="AA224" s="38"/>
      <c r="AB224" s="76"/>
      <c r="AD224" s="37"/>
      <c r="AE224" s="40"/>
      <c r="AF224" s="25" t="str">
        <f t="shared" si="73"/>
        <v/>
      </c>
      <c r="AG224" t="str">
        <f t="shared" si="74"/>
        <v/>
      </c>
      <c r="AH224" t="str">
        <f t="shared" si="75"/>
        <v/>
      </c>
      <c r="AI224" t="str">
        <f t="shared" si="76"/>
        <v/>
      </c>
      <c r="AJ224" t="str">
        <f t="shared" si="77"/>
        <v/>
      </c>
      <c r="AK224" t="str">
        <f t="shared" si="78"/>
        <v/>
      </c>
      <c r="AL224" t="str">
        <f t="shared" si="79"/>
        <v/>
      </c>
    </row>
    <row r="225" spans="1:38" ht="14" thickBot="1" x14ac:dyDescent="0.2">
      <c r="A225" s="41"/>
      <c r="B225" s="42"/>
      <c r="C225" s="43"/>
      <c r="D225" s="34"/>
      <c r="E225" s="44"/>
      <c r="F225" s="34"/>
      <c r="G225" s="25"/>
      <c r="H225" s="45"/>
      <c r="I225" s="51"/>
      <c r="S225" s="32"/>
      <c r="T225" s="33"/>
      <c r="U225" s="34"/>
      <c r="V225" s="35"/>
      <c r="W225" s="36"/>
      <c r="Z225" s="37"/>
      <c r="AA225" s="38"/>
      <c r="AB225" s="76"/>
      <c r="AD225" s="37"/>
      <c r="AE225" s="40"/>
      <c r="AF225" s="25" t="str">
        <f t="shared" si="73"/>
        <v/>
      </c>
      <c r="AG225" t="str">
        <f t="shared" si="74"/>
        <v/>
      </c>
      <c r="AH225" t="str">
        <f t="shared" si="75"/>
        <v/>
      </c>
      <c r="AI225" t="str">
        <f t="shared" si="76"/>
        <v/>
      </c>
      <c r="AJ225" t="str">
        <f t="shared" si="77"/>
        <v/>
      </c>
      <c r="AK225" t="str">
        <f t="shared" si="78"/>
        <v/>
      </c>
      <c r="AL225" t="str">
        <f t="shared" si="79"/>
        <v/>
      </c>
    </row>
    <row r="226" spans="1:38" ht="14" thickBot="1" x14ac:dyDescent="0.2">
      <c r="A226" s="41"/>
      <c r="B226" s="42"/>
      <c r="C226" s="43"/>
      <c r="D226" s="34"/>
      <c r="E226" s="44"/>
      <c r="F226" s="34"/>
      <c r="G226" s="25"/>
      <c r="H226" s="45"/>
      <c r="I226" s="51"/>
      <c r="S226" s="32"/>
      <c r="T226" s="33"/>
      <c r="U226" s="34"/>
      <c r="V226" s="35"/>
      <c r="W226" s="36"/>
      <c r="Z226" s="37"/>
      <c r="AA226" s="38"/>
      <c r="AB226" s="76"/>
      <c r="AD226" s="37"/>
      <c r="AE226" s="40"/>
      <c r="AF226" s="25" t="str">
        <f t="shared" si="73"/>
        <v/>
      </c>
      <c r="AG226" t="str">
        <f t="shared" si="74"/>
        <v/>
      </c>
      <c r="AH226" t="str">
        <f t="shared" si="75"/>
        <v/>
      </c>
      <c r="AI226" t="str">
        <f t="shared" si="76"/>
        <v/>
      </c>
      <c r="AJ226" t="str">
        <f t="shared" si="77"/>
        <v/>
      </c>
      <c r="AK226" t="str">
        <f t="shared" si="78"/>
        <v/>
      </c>
      <c r="AL226" t="str">
        <f t="shared" si="79"/>
        <v/>
      </c>
    </row>
    <row r="227" spans="1:38" ht="14" thickBot="1" x14ac:dyDescent="0.2">
      <c r="A227" s="41"/>
      <c r="B227" s="42"/>
      <c r="C227" s="43"/>
      <c r="D227" s="34"/>
      <c r="E227" s="44"/>
      <c r="F227" s="34"/>
      <c r="G227" s="25"/>
      <c r="H227" s="45"/>
      <c r="I227" s="51"/>
      <c r="S227" s="32"/>
      <c r="T227" s="33"/>
      <c r="U227" s="34"/>
      <c r="V227" s="35"/>
      <c r="W227" s="36"/>
      <c r="Z227" s="37"/>
      <c r="AA227" s="38"/>
      <c r="AB227" s="76"/>
      <c r="AD227" s="37"/>
      <c r="AE227" s="40"/>
      <c r="AF227" s="25" t="str">
        <f t="shared" si="73"/>
        <v/>
      </c>
      <c r="AG227" t="str">
        <f t="shared" si="74"/>
        <v/>
      </c>
      <c r="AH227" t="str">
        <f t="shared" si="75"/>
        <v/>
      </c>
      <c r="AI227" t="str">
        <f t="shared" si="76"/>
        <v/>
      </c>
      <c r="AJ227" t="str">
        <f t="shared" si="77"/>
        <v/>
      </c>
      <c r="AK227" t="str">
        <f t="shared" si="78"/>
        <v/>
      </c>
      <c r="AL227" t="str">
        <f t="shared" si="79"/>
        <v/>
      </c>
    </row>
    <row r="228" spans="1:38" ht="14" thickBot="1" x14ac:dyDescent="0.2">
      <c r="A228" s="41"/>
      <c r="B228" s="42"/>
      <c r="C228" s="43"/>
      <c r="D228" s="34"/>
      <c r="E228" s="44"/>
      <c r="F228" s="34"/>
      <c r="G228" s="25"/>
      <c r="H228" s="45"/>
      <c r="I228" s="51"/>
      <c r="S228" s="32"/>
      <c r="T228" s="33"/>
      <c r="U228" s="34"/>
      <c r="V228" s="35"/>
      <c r="W228" s="36"/>
      <c r="Z228" s="37"/>
      <c r="AA228" s="38"/>
      <c r="AB228" s="76"/>
      <c r="AD228" s="37"/>
      <c r="AE228" s="40"/>
      <c r="AF228" s="25" t="str">
        <f t="shared" si="73"/>
        <v/>
      </c>
      <c r="AG228" t="str">
        <f t="shared" si="74"/>
        <v/>
      </c>
      <c r="AH228" t="str">
        <f t="shared" si="75"/>
        <v/>
      </c>
      <c r="AI228" t="str">
        <f t="shared" si="76"/>
        <v/>
      </c>
      <c r="AJ228" t="str">
        <f t="shared" si="77"/>
        <v/>
      </c>
      <c r="AK228" t="str">
        <f t="shared" si="78"/>
        <v/>
      </c>
      <c r="AL228" t="str">
        <f t="shared" si="79"/>
        <v/>
      </c>
    </row>
    <row r="229" spans="1:38" ht="14" thickBot="1" x14ac:dyDescent="0.2">
      <c r="A229" s="41"/>
      <c r="B229" s="42"/>
      <c r="C229" s="43"/>
      <c r="D229" s="34"/>
      <c r="E229" s="44"/>
      <c r="F229" s="34"/>
      <c r="G229" s="25"/>
      <c r="H229" s="45"/>
      <c r="I229" s="51"/>
      <c r="S229" s="32"/>
      <c r="T229" s="33"/>
      <c r="U229" s="34"/>
      <c r="V229" s="35"/>
      <c r="W229" s="36"/>
      <c r="Z229" s="37"/>
      <c r="AA229" s="38"/>
      <c r="AB229" s="76"/>
      <c r="AD229" s="37"/>
      <c r="AE229" s="40"/>
      <c r="AF229" s="25" t="str">
        <f t="shared" si="73"/>
        <v/>
      </c>
      <c r="AG229" t="str">
        <f t="shared" si="74"/>
        <v/>
      </c>
      <c r="AH229" t="str">
        <f t="shared" si="75"/>
        <v/>
      </c>
      <c r="AI229" t="str">
        <f t="shared" si="76"/>
        <v/>
      </c>
      <c r="AJ229" t="str">
        <f t="shared" si="77"/>
        <v/>
      </c>
      <c r="AK229" t="str">
        <f t="shared" si="78"/>
        <v/>
      </c>
      <c r="AL229" t="str">
        <f t="shared" si="79"/>
        <v/>
      </c>
    </row>
    <row r="230" spans="1:38" ht="14" thickBot="1" x14ac:dyDescent="0.2">
      <c r="A230" s="41"/>
      <c r="B230" s="42"/>
      <c r="C230" s="43"/>
      <c r="D230" s="34"/>
      <c r="E230" s="44"/>
      <c r="F230" s="34"/>
      <c r="G230" s="25"/>
      <c r="H230" s="45"/>
      <c r="I230" s="51"/>
      <c r="S230" s="32"/>
      <c r="T230" s="33"/>
      <c r="U230" s="34"/>
      <c r="V230" s="35"/>
      <c r="W230" s="36"/>
      <c r="Z230" s="37"/>
      <c r="AA230" s="38"/>
      <c r="AB230" s="76"/>
      <c r="AD230" s="37"/>
      <c r="AE230" s="40"/>
      <c r="AF230" s="25" t="str">
        <f t="shared" si="73"/>
        <v/>
      </c>
      <c r="AG230" t="str">
        <f t="shared" si="74"/>
        <v/>
      </c>
      <c r="AH230" t="str">
        <f t="shared" si="75"/>
        <v/>
      </c>
      <c r="AI230" t="str">
        <f t="shared" si="76"/>
        <v/>
      </c>
      <c r="AJ230" t="str">
        <f t="shared" si="77"/>
        <v/>
      </c>
      <c r="AK230" t="str">
        <f t="shared" si="78"/>
        <v/>
      </c>
      <c r="AL230" t="str">
        <f t="shared" si="79"/>
        <v/>
      </c>
    </row>
    <row r="231" spans="1:38" ht="14" thickBot="1" x14ac:dyDescent="0.2">
      <c r="A231" s="41"/>
      <c r="B231" s="42"/>
      <c r="C231" s="43"/>
      <c r="D231" s="34"/>
      <c r="E231" s="44"/>
      <c r="F231" s="34"/>
      <c r="G231" s="25"/>
      <c r="H231" s="45"/>
      <c r="I231" s="51"/>
      <c r="S231" s="32"/>
      <c r="T231" s="33"/>
      <c r="U231" s="34"/>
      <c r="V231" s="35"/>
      <c r="W231" s="36"/>
      <c r="Z231" s="37"/>
      <c r="AA231" s="38"/>
      <c r="AB231" s="76"/>
      <c r="AD231" s="37"/>
      <c r="AE231" s="40"/>
      <c r="AF231" s="25" t="str">
        <f t="shared" si="73"/>
        <v/>
      </c>
      <c r="AG231" t="str">
        <f t="shared" si="74"/>
        <v/>
      </c>
      <c r="AH231" t="str">
        <f t="shared" si="75"/>
        <v/>
      </c>
      <c r="AI231" t="str">
        <f t="shared" si="76"/>
        <v/>
      </c>
      <c r="AJ231" t="str">
        <f t="shared" si="77"/>
        <v/>
      </c>
      <c r="AK231" t="str">
        <f t="shared" si="78"/>
        <v/>
      </c>
      <c r="AL231" t="str">
        <f t="shared" si="79"/>
        <v/>
      </c>
    </row>
    <row r="232" spans="1:38" ht="14" thickBot="1" x14ac:dyDescent="0.2">
      <c r="A232" s="41"/>
      <c r="B232" s="42"/>
      <c r="C232" s="43"/>
      <c r="D232" s="34"/>
      <c r="E232" s="44"/>
      <c r="F232" s="34"/>
      <c r="G232" s="25"/>
      <c r="H232" s="45"/>
      <c r="I232" s="51"/>
      <c r="S232" s="32"/>
      <c r="T232" s="33"/>
      <c r="U232" s="34"/>
      <c r="V232" s="35"/>
      <c r="W232" s="36"/>
      <c r="Z232" s="37"/>
      <c r="AA232" s="38"/>
      <c r="AB232" s="76"/>
      <c r="AD232" s="37"/>
      <c r="AE232" s="40"/>
      <c r="AF232" s="25" t="str">
        <f t="shared" si="73"/>
        <v/>
      </c>
      <c r="AG232" t="str">
        <f t="shared" si="74"/>
        <v/>
      </c>
      <c r="AH232" t="str">
        <f t="shared" si="75"/>
        <v/>
      </c>
      <c r="AI232" t="str">
        <f t="shared" si="76"/>
        <v/>
      </c>
      <c r="AJ232" t="str">
        <f t="shared" si="77"/>
        <v/>
      </c>
      <c r="AK232" t="str">
        <f t="shared" si="78"/>
        <v/>
      </c>
      <c r="AL232" t="str">
        <f t="shared" si="79"/>
        <v/>
      </c>
    </row>
    <row r="233" spans="1:38" ht="14" thickBot="1" x14ac:dyDescent="0.2">
      <c r="A233" s="41"/>
      <c r="B233" s="42"/>
      <c r="C233" s="43"/>
      <c r="D233" s="34"/>
      <c r="E233" s="44"/>
      <c r="F233" s="34"/>
      <c r="G233" s="25"/>
      <c r="H233" s="45"/>
      <c r="I233" s="51"/>
      <c r="S233" s="32"/>
      <c r="T233" s="33"/>
      <c r="U233" s="34"/>
      <c r="V233" s="35"/>
      <c r="W233" s="36"/>
      <c r="Z233" s="37"/>
      <c r="AA233" s="38"/>
      <c r="AB233" s="76"/>
      <c r="AD233" s="37"/>
      <c r="AE233" s="40"/>
      <c r="AF233" s="25" t="str">
        <f t="shared" si="73"/>
        <v/>
      </c>
      <c r="AG233" t="str">
        <f t="shared" si="74"/>
        <v/>
      </c>
      <c r="AH233" t="str">
        <f t="shared" si="75"/>
        <v/>
      </c>
      <c r="AI233" t="str">
        <f t="shared" si="76"/>
        <v/>
      </c>
      <c r="AJ233" t="str">
        <f t="shared" si="77"/>
        <v/>
      </c>
      <c r="AK233" t="str">
        <f t="shared" si="78"/>
        <v/>
      </c>
      <c r="AL233" t="str">
        <f t="shared" si="79"/>
        <v/>
      </c>
    </row>
    <row r="234" spans="1:38" ht="14" thickBot="1" x14ac:dyDescent="0.2">
      <c r="A234" s="41"/>
      <c r="B234" s="42"/>
      <c r="C234" s="43"/>
      <c r="D234" s="34"/>
      <c r="E234" s="44"/>
      <c r="F234" s="34"/>
      <c r="G234" s="25"/>
      <c r="H234" s="45"/>
      <c r="I234" s="51"/>
      <c r="S234" s="32"/>
      <c r="T234" s="33"/>
      <c r="U234" s="34"/>
      <c r="V234" s="35"/>
      <c r="W234" s="36"/>
      <c r="Z234" s="37"/>
      <c r="AA234" s="38"/>
      <c r="AB234" s="76"/>
      <c r="AD234" s="37"/>
      <c r="AE234" s="40"/>
      <c r="AF234" s="25" t="str">
        <f t="shared" si="73"/>
        <v/>
      </c>
      <c r="AG234" t="str">
        <f t="shared" si="74"/>
        <v/>
      </c>
      <c r="AH234" t="str">
        <f t="shared" si="75"/>
        <v/>
      </c>
      <c r="AI234" t="str">
        <f t="shared" si="76"/>
        <v/>
      </c>
      <c r="AJ234" t="str">
        <f t="shared" si="77"/>
        <v/>
      </c>
      <c r="AK234" t="str">
        <f t="shared" si="78"/>
        <v/>
      </c>
      <c r="AL234" t="str">
        <f t="shared" si="79"/>
        <v/>
      </c>
    </row>
    <row r="235" spans="1:38" ht="14" thickBot="1" x14ac:dyDescent="0.2">
      <c r="A235" s="41"/>
      <c r="B235" s="42"/>
      <c r="C235" s="43"/>
      <c r="D235" s="34"/>
      <c r="E235" s="44"/>
      <c r="F235" s="34"/>
      <c r="G235" s="25"/>
      <c r="H235" s="45"/>
      <c r="I235" s="51"/>
      <c r="S235" s="32"/>
      <c r="T235" s="33"/>
      <c r="U235" s="34"/>
      <c r="V235" s="35"/>
      <c r="W235" s="36"/>
      <c r="Z235" s="37"/>
      <c r="AA235" s="38"/>
      <c r="AB235" s="76"/>
      <c r="AD235" s="37"/>
      <c r="AE235" s="40"/>
      <c r="AF235" s="25" t="str">
        <f t="shared" si="73"/>
        <v/>
      </c>
      <c r="AG235" t="str">
        <f t="shared" si="74"/>
        <v/>
      </c>
      <c r="AH235" t="str">
        <f t="shared" si="75"/>
        <v/>
      </c>
      <c r="AI235" t="str">
        <f t="shared" si="76"/>
        <v/>
      </c>
      <c r="AJ235" t="str">
        <f t="shared" si="77"/>
        <v/>
      </c>
      <c r="AK235" t="str">
        <f t="shared" si="78"/>
        <v/>
      </c>
      <c r="AL235" t="str">
        <f t="shared" si="79"/>
        <v/>
      </c>
    </row>
    <row r="236" spans="1:38" ht="14" thickBot="1" x14ac:dyDescent="0.2">
      <c r="A236" s="41"/>
      <c r="B236" s="42"/>
      <c r="C236" s="43"/>
      <c r="D236" s="34"/>
      <c r="E236" s="44"/>
      <c r="F236" s="34"/>
      <c r="G236" s="25"/>
      <c r="H236" s="45"/>
      <c r="I236" s="51"/>
      <c r="S236" s="32"/>
      <c r="T236" s="33"/>
      <c r="U236" s="34"/>
      <c r="V236" s="35"/>
      <c r="W236" s="36"/>
      <c r="Z236" s="37"/>
      <c r="AA236" s="38"/>
      <c r="AB236" s="76"/>
      <c r="AD236" s="37"/>
      <c r="AE236" s="40"/>
      <c r="AF236" s="25" t="str">
        <f t="shared" si="73"/>
        <v/>
      </c>
      <c r="AG236" t="str">
        <f t="shared" si="74"/>
        <v/>
      </c>
      <c r="AH236" t="str">
        <f t="shared" si="75"/>
        <v/>
      </c>
      <c r="AI236" t="str">
        <f t="shared" si="76"/>
        <v/>
      </c>
      <c r="AJ236" t="str">
        <f t="shared" si="77"/>
        <v/>
      </c>
      <c r="AK236" t="str">
        <f t="shared" si="78"/>
        <v/>
      </c>
      <c r="AL236" t="str">
        <f t="shared" si="79"/>
        <v/>
      </c>
    </row>
    <row r="237" spans="1:38" ht="14" thickBot="1" x14ac:dyDescent="0.2">
      <c r="A237" s="41"/>
      <c r="B237" s="42"/>
      <c r="C237" s="43"/>
      <c r="D237" s="34"/>
      <c r="E237" s="44"/>
      <c r="F237" s="34"/>
      <c r="G237" s="25"/>
      <c r="H237" s="45"/>
      <c r="I237" s="51"/>
      <c r="S237" s="32"/>
      <c r="T237" s="33"/>
      <c r="U237" s="34"/>
      <c r="V237" s="35"/>
      <c r="W237" s="36"/>
      <c r="Z237" s="37"/>
      <c r="AA237" s="38"/>
      <c r="AB237" s="76"/>
      <c r="AD237" s="37"/>
      <c r="AE237" s="40"/>
      <c r="AF237" s="25" t="str">
        <f t="shared" si="73"/>
        <v/>
      </c>
      <c r="AG237" t="str">
        <f t="shared" si="74"/>
        <v/>
      </c>
      <c r="AH237" t="str">
        <f t="shared" si="75"/>
        <v/>
      </c>
      <c r="AI237" t="str">
        <f t="shared" si="76"/>
        <v/>
      </c>
      <c r="AJ237" t="str">
        <f t="shared" si="77"/>
        <v/>
      </c>
      <c r="AK237" t="str">
        <f t="shared" si="78"/>
        <v/>
      </c>
      <c r="AL237" t="str">
        <f t="shared" si="79"/>
        <v/>
      </c>
    </row>
    <row r="238" spans="1:38" ht="14" thickBot="1" x14ac:dyDescent="0.2">
      <c r="A238" s="41"/>
      <c r="B238" s="42"/>
      <c r="C238" s="43"/>
      <c r="D238" s="34"/>
      <c r="E238" s="44"/>
      <c r="F238" s="34"/>
      <c r="G238" s="25"/>
      <c r="H238" s="45"/>
      <c r="I238" s="51"/>
      <c r="S238" s="32"/>
      <c r="T238" s="33"/>
      <c r="U238" s="34"/>
      <c r="V238" s="35"/>
      <c r="W238" s="36"/>
      <c r="Z238" s="37"/>
      <c r="AA238" s="38"/>
      <c r="AB238" s="76"/>
      <c r="AD238" s="37"/>
      <c r="AE238" s="40"/>
      <c r="AF238" s="25" t="str">
        <f t="shared" si="73"/>
        <v/>
      </c>
      <c r="AG238" t="str">
        <f t="shared" si="74"/>
        <v/>
      </c>
      <c r="AH238" t="str">
        <f t="shared" si="75"/>
        <v/>
      </c>
      <c r="AI238" t="str">
        <f t="shared" si="76"/>
        <v/>
      </c>
      <c r="AJ238" t="str">
        <f t="shared" si="77"/>
        <v/>
      </c>
      <c r="AK238" t="str">
        <f t="shared" si="78"/>
        <v/>
      </c>
      <c r="AL238" t="str">
        <f t="shared" si="79"/>
        <v/>
      </c>
    </row>
    <row r="239" spans="1:38" ht="14" thickBot="1" x14ac:dyDescent="0.2">
      <c r="A239" s="41"/>
      <c r="B239" s="42"/>
      <c r="C239" s="43"/>
      <c r="D239" s="34"/>
      <c r="E239" s="44"/>
      <c r="F239" s="34"/>
      <c r="G239" s="25"/>
      <c r="H239" s="45"/>
      <c r="I239" s="51"/>
      <c r="S239" s="32"/>
      <c r="T239" s="33"/>
      <c r="U239" s="34"/>
      <c r="V239" s="35"/>
      <c r="W239" s="36"/>
      <c r="Z239" s="37"/>
      <c r="AA239" s="38"/>
      <c r="AB239" s="76"/>
      <c r="AD239" s="37"/>
      <c r="AE239" s="40"/>
      <c r="AF239" s="25" t="str">
        <f t="shared" si="73"/>
        <v/>
      </c>
      <c r="AG239" t="str">
        <f t="shared" si="74"/>
        <v/>
      </c>
      <c r="AH239" t="str">
        <f t="shared" si="75"/>
        <v/>
      </c>
      <c r="AI239" t="str">
        <f t="shared" si="76"/>
        <v/>
      </c>
      <c r="AJ239" t="str">
        <f t="shared" si="77"/>
        <v/>
      </c>
      <c r="AK239" t="str">
        <f t="shared" si="78"/>
        <v/>
      </c>
      <c r="AL239" t="str">
        <f t="shared" si="79"/>
        <v/>
      </c>
    </row>
    <row r="240" spans="1:38" ht="14" thickBot="1" x14ac:dyDescent="0.2">
      <c r="A240" s="41"/>
      <c r="B240" s="42"/>
      <c r="C240" s="43"/>
      <c r="D240" s="34"/>
      <c r="E240" s="44"/>
      <c r="F240" s="34"/>
      <c r="G240" s="25"/>
      <c r="H240" s="45"/>
      <c r="I240" s="51"/>
      <c r="S240" s="32"/>
      <c r="T240" s="33"/>
      <c r="U240" s="34"/>
      <c r="V240" s="35"/>
      <c r="W240" s="36"/>
      <c r="Z240" s="37"/>
      <c r="AA240" s="38"/>
      <c r="AB240" s="76"/>
      <c r="AD240" s="37"/>
      <c r="AE240" s="40"/>
      <c r="AF240" s="25" t="str">
        <f t="shared" si="73"/>
        <v/>
      </c>
      <c r="AG240" t="str">
        <f t="shared" si="74"/>
        <v/>
      </c>
      <c r="AH240" t="str">
        <f t="shared" si="75"/>
        <v/>
      </c>
      <c r="AI240" t="str">
        <f t="shared" si="76"/>
        <v/>
      </c>
      <c r="AJ240" t="str">
        <f t="shared" si="77"/>
        <v/>
      </c>
      <c r="AK240" t="str">
        <f t="shared" si="78"/>
        <v/>
      </c>
      <c r="AL240" t="str">
        <f t="shared" si="79"/>
        <v/>
      </c>
    </row>
    <row r="241" spans="1:38" ht="14" thickBot="1" x14ac:dyDescent="0.2">
      <c r="A241" s="41"/>
      <c r="B241" s="42"/>
      <c r="C241" s="43"/>
      <c r="D241" s="34"/>
      <c r="E241" s="44"/>
      <c r="F241" s="34"/>
      <c r="G241" s="25"/>
      <c r="H241" s="45"/>
      <c r="I241" s="51"/>
      <c r="S241" s="32"/>
      <c r="T241" s="33"/>
      <c r="U241" s="34"/>
      <c r="V241" s="35"/>
      <c r="W241" s="36"/>
      <c r="Z241" s="37"/>
      <c r="AA241" s="38"/>
      <c r="AB241" s="76"/>
      <c r="AD241" s="37"/>
      <c r="AE241" s="40"/>
      <c r="AF241" s="25" t="str">
        <f t="shared" si="73"/>
        <v/>
      </c>
      <c r="AG241" t="str">
        <f t="shared" si="74"/>
        <v/>
      </c>
      <c r="AH241" t="str">
        <f t="shared" si="75"/>
        <v/>
      </c>
      <c r="AI241" t="str">
        <f t="shared" si="76"/>
        <v/>
      </c>
      <c r="AJ241" t="str">
        <f t="shared" si="77"/>
        <v/>
      </c>
      <c r="AK241" t="str">
        <f t="shared" si="78"/>
        <v/>
      </c>
      <c r="AL241" t="str">
        <f t="shared" si="79"/>
        <v/>
      </c>
    </row>
    <row r="242" spans="1:38" ht="14" thickBot="1" x14ac:dyDescent="0.2">
      <c r="A242" s="41"/>
      <c r="B242" s="42"/>
      <c r="C242" s="43"/>
      <c r="D242" s="34"/>
      <c r="E242" s="44"/>
      <c r="F242" s="34"/>
      <c r="G242" s="25"/>
      <c r="H242" s="45"/>
      <c r="I242" s="51"/>
      <c r="S242" s="32"/>
      <c r="T242" s="33"/>
      <c r="U242" s="34"/>
      <c r="V242" s="35"/>
      <c r="W242" s="36"/>
      <c r="Z242" s="37"/>
      <c r="AA242" s="38"/>
      <c r="AB242" s="76"/>
      <c r="AD242" s="37"/>
      <c r="AE242" s="40"/>
      <c r="AF242" s="25" t="str">
        <f t="shared" si="73"/>
        <v/>
      </c>
      <c r="AG242" t="str">
        <f t="shared" si="74"/>
        <v/>
      </c>
      <c r="AH242" t="str">
        <f t="shared" si="75"/>
        <v/>
      </c>
      <c r="AI242" t="str">
        <f t="shared" si="76"/>
        <v/>
      </c>
      <c r="AJ242" t="str">
        <f t="shared" si="77"/>
        <v/>
      </c>
      <c r="AK242" t="str">
        <f t="shared" si="78"/>
        <v/>
      </c>
      <c r="AL242" t="str">
        <f t="shared" si="79"/>
        <v/>
      </c>
    </row>
    <row r="243" spans="1:38" ht="14" thickBot="1" x14ac:dyDescent="0.2">
      <c r="A243" s="41"/>
      <c r="B243" s="42"/>
      <c r="C243" s="43"/>
      <c r="D243" s="34"/>
      <c r="E243" s="44"/>
      <c r="F243" s="34"/>
      <c r="G243" s="25"/>
      <c r="H243" s="45"/>
      <c r="I243" s="51"/>
      <c r="S243" s="32"/>
      <c r="T243" s="33"/>
      <c r="U243" s="34"/>
      <c r="V243" s="35"/>
      <c r="W243" s="36"/>
      <c r="Z243" s="37"/>
      <c r="AA243" s="38"/>
      <c r="AB243" s="76"/>
      <c r="AD243" s="37"/>
      <c r="AE243" s="40"/>
      <c r="AF243" s="25" t="str">
        <f t="shared" si="73"/>
        <v/>
      </c>
      <c r="AG243" t="str">
        <f t="shared" si="74"/>
        <v/>
      </c>
      <c r="AH243" t="str">
        <f t="shared" si="75"/>
        <v/>
      </c>
      <c r="AI243" t="str">
        <f t="shared" si="76"/>
        <v/>
      </c>
      <c r="AJ243" t="str">
        <f t="shared" si="77"/>
        <v/>
      </c>
      <c r="AK243" t="str">
        <f t="shared" si="78"/>
        <v/>
      </c>
      <c r="AL243" t="str">
        <f t="shared" si="79"/>
        <v/>
      </c>
    </row>
    <row r="244" spans="1:38" ht="14" thickBot="1" x14ac:dyDescent="0.2">
      <c r="A244" s="41"/>
      <c r="B244" s="42"/>
      <c r="C244" s="43"/>
      <c r="D244" s="34"/>
      <c r="E244" s="44"/>
      <c r="F244" s="34"/>
      <c r="G244" s="25"/>
      <c r="H244" s="45"/>
      <c r="I244" s="51"/>
      <c r="S244" s="32"/>
      <c r="T244" s="33"/>
      <c r="U244" s="34"/>
      <c r="V244" s="35"/>
      <c r="W244" s="36"/>
      <c r="Z244" s="37"/>
      <c r="AA244" s="38"/>
      <c r="AB244" s="76"/>
      <c r="AD244" s="37"/>
      <c r="AE244" s="40"/>
      <c r="AF244" s="25" t="str">
        <f t="shared" si="73"/>
        <v/>
      </c>
      <c r="AG244" t="str">
        <f t="shared" si="74"/>
        <v/>
      </c>
      <c r="AH244" t="str">
        <f t="shared" si="75"/>
        <v/>
      </c>
      <c r="AI244" t="str">
        <f t="shared" si="76"/>
        <v/>
      </c>
      <c r="AJ244" t="str">
        <f t="shared" si="77"/>
        <v/>
      </c>
      <c r="AK244" t="str">
        <f t="shared" si="78"/>
        <v/>
      </c>
      <c r="AL244" t="str">
        <f t="shared" si="79"/>
        <v/>
      </c>
    </row>
    <row r="245" spans="1:38" ht="14" thickBot="1" x14ac:dyDescent="0.2">
      <c r="A245" s="41"/>
      <c r="B245" s="42"/>
      <c r="C245" s="43"/>
      <c r="D245" s="34"/>
      <c r="E245" s="44"/>
      <c r="F245" s="34"/>
      <c r="G245" s="25"/>
      <c r="H245" s="45"/>
      <c r="I245" s="51"/>
      <c r="S245" s="32"/>
      <c r="T245" s="33"/>
      <c r="U245" s="34"/>
      <c r="V245" s="35"/>
      <c r="W245" s="36"/>
      <c r="Z245" s="37"/>
      <c r="AA245" s="38"/>
      <c r="AB245" s="76"/>
      <c r="AD245" s="37"/>
      <c r="AE245" s="40"/>
      <c r="AF245" s="25" t="str">
        <f t="shared" si="73"/>
        <v/>
      </c>
      <c r="AG245" t="str">
        <f t="shared" si="74"/>
        <v/>
      </c>
      <c r="AH245" t="str">
        <f t="shared" si="75"/>
        <v/>
      </c>
      <c r="AI245" t="str">
        <f t="shared" si="76"/>
        <v/>
      </c>
      <c r="AJ245" t="str">
        <f t="shared" si="77"/>
        <v/>
      </c>
      <c r="AK245" t="str">
        <f t="shared" si="78"/>
        <v/>
      </c>
      <c r="AL245" t="str">
        <f t="shared" si="79"/>
        <v/>
      </c>
    </row>
    <row r="246" spans="1:38" ht="14" thickBot="1" x14ac:dyDescent="0.2">
      <c r="A246" s="41"/>
      <c r="B246" s="42"/>
      <c r="C246" s="43"/>
      <c r="D246" s="34"/>
      <c r="E246" s="44"/>
      <c r="F246" s="34"/>
      <c r="G246" s="25"/>
      <c r="H246" s="45"/>
      <c r="I246" s="51"/>
      <c r="S246" s="32"/>
      <c r="T246" s="33"/>
      <c r="U246" s="34"/>
      <c r="V246" s="35"/>
      <c r="W246" s="36"/>
      <c r="Z246" s="37"/>
      <c r="AA246" s="38"/>
      <c r="AB246" s="76"/>
      <c r="AD246" s="37"/>
      <c r="AE246" s="40"/>
      <c r="AF246" s="25" t="str">
        <f t="shared" si="73"/>
        <v/>
      </c>
      <c r="AG246" t="str">
        <f t="shared" si="74"/>
        <v/>
      </c>
      <c r="AH246" t="str">
        <f t="shared" si="75"/>
        <v/>
      </c>
      <c r="AI246" t="str">
        <f t="shared" si="76"/>
        <v/>
      </c>
      <c r="AJ246" t="str">
        <f t="shared" si="77"/>
        <v/>
      </c>
      <c r="AK246" t="str">
        <f t="shared" si="78"/>
        <v/>
      </c>
      <c r="AL246" t="str">
        <f t="shared" si="79"/>
        <v/>
      </c>
    </row>
    <row r="247" spans="1:38" ht="14" thickBot="1" x14ac:dyDescent="0.2">
      <c r="A247" s="41"/>
      <c r="B247" s="42"/>
      <c r="C247" s="43"/>
      <c r="D247" s="34"/>
      <c r="E247" s="44"/>
      <c r="F247" s="34"/>
      <c r="G247" s="25"/>
      <c r="H247" s="45"/>
      <c r="I247" s="51"/>
      <c r="S247" s="32"/>
      <c r="T247" s="33"/>
      <c r="U247" s="34"/>
      <c r="V247" s="35"/>
      <c r="W247" s="36"/>
      <c r="Z247" s="37"/>
      <c r="AA247" s="38"/>
      <c r="AB247" s="76"/>
      <c r="AD247" s="37"/>
      <c r="AE247" s="40"/>
      <c r="AF247" s="25" t="str">
        <f t="shared" si="73"/>
        <v/>
      </c>
      <c r="AG247" t="str">
        <f t="shared" si="74"/>
        <v/>
      </c>
      <c r="AH247" t="str">
        <f t="shared" si="75"/>
        <v/>
      </c>
      <c r="AI247" t="str">
        <f t="shared" si="76"/>
        <v/>
      </c>
      <c r="AJ247" t="str">
        <f t="shared" si="77"/>
        <v/>
      </c>
      <c r="AK247" t="str">
        <f t="shared" si="78"/>
        <v/>
      </c>
      <c r="AL247" t="str">
        <f t="shared" si="79"/>
        <v/>
      </c>
    </row>
    <row r="248" spans="1:38" ht="14" thickBot="1" x14ac:dyDescent="0.2">
      <c r="A248" s="41"/>
      <c r="B248" s="42"/>
      <c r="C248" s="43"/>
      <c r="D248" s="34"/>
      <c r="E248" s="44"/>
      <c r="F248" s="34"/>
      <c r="G248" s="25"/>
      <c r="H248" s="45"/>
      <c r="I248" s="51"/>
      <c r="S248" s="32"/>
      <c r="T248" s="33"/>
      <c r="U248" s="34"/>
      <c r="V248" s="35"/>
      <c r="W248" s="36"/>
      <c r="Z248" s="37"/>
      <c r="AA248" s="38"/>
      <c r="AB248" s="76"/>
      <c r="AD248" s="37"/>
      <c r="AE248" s="40"/>
      <c r="AF248" s="25" t="str">
        <f t="shared" si="73"/>
        <v/>
      </c>
      <c r="AG248" t="str">
        <f t="shared" si="74"/>
        <v/>
      </c>
      <c r="AH248" t="str">
        <f t="shared" si="75"/>
        <v/>
      </c>
      <c r="AI248" t="str">
        <f t="shared" si="76"/>
        <v/>
      </c>
      <c r="AJ248" t="str">
        <f t="shared" si="77"/>
        <v/>
      </c>
      <c r="AK248" t="str">
        <f t="shared" si="78"/>
        <v/>
      </c>
      <c r="AL248" t="str">
        <f t="shared" si="79"/>
        <v/>
      </c>
    </row>
    <row r="249" spans="1:38" ht="14" thickBot="1" x14ac:dyDescent="0.2">
      <c r="A249" s="41"/>
      <c r="B249" s="42"/>
      <c r="C249" s="43"/>
      <c r="D249" s="34"/>
      <c r="E249" s="44"/>
      <c r="F249" s="34"/>
      <c r="G249" s="25"/>
      <c r="H249" s="45"/>
      <c r="I249" s="51"/>
      <c r="S249" s="32"/>
      <c r="T249" s="33"/>
      <c r="U249" s="34"/>
      <c r="V249" s="35"/>
      <c r="W249" s="36"/>
      <c r="Z249" s="37"/>
      <c r="AA249" s="38"/>
      <c r="AB249" s="76"/>
      <c r="AD249" s="37"/>
      <c r="AE249" s="40"/>
      <c r="AF249" s="25" t="str">
        <f t="shared" si="73"/>
        <v/>
      </c>
      <c r="AG249" t="str">
        <f t="shared" si="74"/>
        <v/>
      </c>
      <c r="AH249" t="str">
        <f t="shared" si="75"/>
        <v/>
      </c>
      <c r="AI249" t="str">
        <f t="shared" si="76"/>
        <v/>
      </c>
      <c r="AJ249" t="str">
        <f t="shared" si="77"/>
        <v/>
      </c>
      <c r="AK249" t="str">
        <f t="shared" si="78"/>
        <v/>
      </c>
      <c r="AL249" t="str">
        <f t="shared" si="79"/>
        <v/>
      </c>
    </row>
    <row r="250" spans="1:38" ht="14" thickBot="1" x14ac:dyDescent="0.2">
      <c r="A250" s="41"/>
      <c r="B250" s="42"/>
      <c r="C250" s="43"/>
      <c r="D250" s="34"/>
      <c r="E250" s="44"/>
      <c r="F250" s="34"/>
      <c r="G250" s="25"/>
      <c r="H250" s="45"/>
      <c r="I250" s="51"/>
      <c r="S250" s="32"/>
      <c r="T250" s="33"/>
      <c r="U250" s="34"/>
      <c r="V250" s="35"/>
      <c r="W250" s="36"/>
      <c r="Z250" s="37"/>
      <c r="AA250" s="38"/>
      <c r="AB250" s="76"/>
      <c r="AD250" s="37"/>
      <c r="AE250" s="40"/>
      <c r="AF250" s="25" t="str">
        <f t="shared" si="73"/>
        <v/>
      </c>
      <c r="AG250" t="str">
        <f t="shared" si="74"/>
        <v/>
      </c>
      <c r="AH250" t="str">
        <f t="shared" si="75"/>
        <v/>
      </c>
      <c r="AI250" t="str">
        <f t="shared" si="76"/>
        <v/>
      </c>
      <c r="AJ250" t="str">
        <f t="shared" si="77"/>
        <v/>
      </c>
      <c r="AK250" t="str">
        <f t="shared" si="78"/>
        <v/>
      </c>
      <c r="AL250" t="str">
        <f t="shared" si="79"/>
        <v/>
      </c>
    </row>
    <row r="251" spans="1:38" ht="14" thickBot="1" x14ac:dyDescent="0.2">
      <c r="A251" s="41"/>
      <c r="B251" s="42"/>
      <c r="C251" s="43"/>
      <c r="D251" s="34"/>
      <c r="E251" s="44"/>
      <c r="F251" s="34"/>
      <c r="G251" s="25"/>
      <c r="H251" s="45"/>
      <c r="I251" s="51"/>
      <c r="S251" s="32"/>
      <c r="T251" s="33"/>
      <c r="U251" s="34"/>
      <c r="V251" s="35"/>
      <c r="W251" s="36"/>
      <c r="Z251" s="37"/>
      <c r="AA251" s="38"/>
      <c r="AB251" s="76"/>
      <c r="AD251" s="37"/>
      <c r="AE251" s="40"/>
      <c r="AF251" s="25" t="str">
        <f t="shared" si="73"/>
        <v/>
      </c>
      <c r="AG251" t="str">
        <f t="shared" si="74"/>
        <v/>
      </c>
      <c r="AH251" t="str">
        <f t="shared" si="75"/>
        <v/>
      </c>
      <c r="AI251" t="str">
        <f t="shared" si="76"/>
        <v/>
      </c>
      <c r="AJ251" t="str">
        <f t="shared" si="77"/>
        <v/>
      </c>
      <c r="AK251" t="str">
        <f t="shared" si="78"/>
        <v/>
      </c>
      <c r="AL251" t="str">
        <f t="shared" si="79"/>
        <v/>
      </c>
    </row>
    <row r="252" spans="1:38" ht="14" thickBot="1" x14ac:dyDescent="0.2">
      <c r="A252" s="41"/>
      <c r="B252" s="42"/>
      <c r="C252" s="43"/>
      <c r="D252" s="34"/>
      <c r="E252" s="44"/>
      <c r="F252" s="34"/>
      <c r="G252" s="25"/>
      <c r="H252" s="45"/>
      <c r="I252" s="51"/>
      <c r="S252" s="32"/>
      <c r="T252" s="33"/>
      <c r="U252" s="34"/>
      <c r="V252" s="35"/>
      <c r="W252" s="36"/>
      <c r="Z252" s="37"/>
      <c r="AA252" s="38"/>
      <c r="AB252" s="76"/>
      <c r="AD252" s="37"/>
      <c r="AE252" s="40"/>
      <c r="AF252" s="25" t="str">
        <f t="shared" si="73"/>
        <v/>
      </c>
      <c r="AG252" t="str">
        <f t="shared" si="74"/>
        <v/>
      </c>
      <c r="AH252" t="str">
        <f t="shared" si="75"/>
        <v/>
      </c>
      <c r="AI252" t="str">
        <f t="shared" si="76"/>
        <v/>
      </c>
      <c r="AJ252" t="str">
        <f t="shared" si="77"/>
        <v/>
      </c>
      <c r="AK252" t="str">
        <f t="shared" si="78"/>
        <v/>
      </c>
      <c r="AL252" t="str">
        <f t="shared" si="79"/>
        <v/>
      </c>
    </row>
    <row r="253" spans="1:38" ht="14" thickBot="1" x14ac:dyDescent="0.2">
      <c r="A253" s="41"/>
      <c r="B253" s="42"/>
      <c r="C253" s="43"/>
      <c r="D253" s="34"/>
      <c r="E253" s="44"/>
      <c r="F253" s="34"/>
      <c r="G253" s="25"/>
      <c r="H253" s="45"/>
      <c r="I253" s="51"/>
      <c r="S253" s="32"/>
      <c r="T253" s="33"/>
      <c r="U253" s="34"/>
      <c r="V253" s="35"/>
      <c r="W253" s="36"/>
      <c r="Z253" s="37"/>
      <c r="AA253" s="38"/>
      <c r="AB253" s="76"/>
      <c r="AD253" s="37"/>
      <c r="AE253" s="40"/>
      <c r="AF253" s="25" t="str">
        <f t="shared" si="73"/>
        <v/>
      </c>
      <c r="AG253" t="str">
        <f t="shared" si="74"/>
        <v/>
      </c>
      <c r="AH253" t="str">
        <f t="shared" si="75"/>
        <v/>
      </c>
      <c r="AI253" t="str">
        <f t="shared" si="76"/>
        <v/>
      </c>
      <c r="AJ253" t="str">
        <f t="shared" si="77"/>
        <v/>
      </c>
      <c r="AK253" t="str">
        <f t="shared" si="78"/>
        <v/>
      </c>
      <c r="AL253" t="str">
        <f t="shared" si="79"/>
        <v/>
      </c>
    </row>
    <row r="254" spans="1:38" ht="14" thickBot="1" x14ac:dyDescent="0.2">
      <c r="A254" s="41"/>
      <c r="B254" s="42"/>
      <c r="C254" s="43"/>
      <c r="D254" s="34"/>
      <c r="E254" s="44"/>
      <c r="F254" s="34"/>
      <c r="G254" s="25"/>
      <c r="H254" s="45"/>
      <c r="I254" s="51"/>
      <c r="S254" s="32"/>
      <c r="T254" s="33"/>
      <c r="U254" s="34"/>
      <c r="V254" s="35"/>
      <c r="W254" s="36"/>
      <c r="Z254" s="37"/>
      <c r="AA254" s="38"/>
      <c r="AB254" s="76"/>
      <c r="AD254" s="37"/>
      <c r="AE254" s="40"/>
      <c r="AF254" s="25" t="str">
        <f t="shared" si="73"/>
        <v/>
      </c>
      <c r="AG254" t="str">
        <f t="shared" si="74"/>
        <v/>
      </c>
      <c r="AH254" t="str">
        <f t="shared" si="75"/>
        <v/>
      </c>
      <c r="AI254" t="str">
        <f t="shared" si="76"/>
        <v/>
      </c>
      <c r="AJ254" t="str">
        <f t="shared" si="77"/>
        <v/>
      </c>
      <c r="AK254" t="str">
        <f t="shared" si="78"/>
        <v/>
      </c>
      <c r="AL254" t="str">
        <f t="shared" si="79"/>
        <v/>
      </c>
    </row>
    <row r="255" spans="1:38" ht="14" thickBot="1" x14ac:dyDescent="0.2">
      <c r="A255" s="41"/>
      <c r="B255" s="42"/>
      <c r="C255" s="43"/>
      <c r="D255" s="34"/>
      <c r="E255" s="44"/>
      <c r="F255" s="34"/>
      <c r="G255" s="25"/>
      <c r="H255" s="45"/>
      <c r="I255" s="51"/>
      <c r="S255" s="32"/>
      <c r="T255" s="33"/>
      <c r="U255" s="34"/>
      <c r="V255" s="35"/>
      <c r="W255" s="36"/>
      <c r="Z255" s="37"/>
      <c r="AA255" s="38"/>
      <c r="AB255" s="76"/>
      <c r="AD255" s="37"/>
      <c r="AE255" s="40"/>
      <c r="AF255" s="25" t="str">
        <f t="shared" si="73"/>
        <v/>
      </c>
      <c r="AG255" t="str">
        <f t="shared" si="74"/>
        <v/>
      </c>
      <c r="AH255" t="str">
        <f t="shared" si="75"/>
        <v/>
      </c>
      <c r="AI255" t="str">
        <f t="shared" si="76"/>
        <v/>
      </c>
      <c r="AJ255" t="str">
        <f t="shared" si="77"/>
        <v/>
      </c>
      <c r="AK255" t="str">
        <f t="shared" si="78"/>
        <v/>
      </c>
      <c r="AL255" t="str">
        <f t="shared" si="79"/>
        <v/>
      </c>
    </row>
    <row r="256" spans="1:38" ht="14" thickBot="1" x14ac:dyDescent="0.2">
      <c r="A256" s="41"/>
      <c r="B256" s="42"/>
      <c r="C256" s="43"/>
      <c r="D256" s="34"/>
      <c r="E256" s="44"/>
      <c r="F256" s="34"/>
      <c r="G256" s="25"/>
      <c r="H256" s="45"/>
      <c r="I256" s="51"/>
      <c r="S256" s="32"/>
      <c r="T256" s="33"/>
      <c r="U256" s="34"/>
      <c r="V256" s="35"/>
      <c r="W256" s="36"/>
      <c r="Z256" s="37"/>
      <c r="AA256" s="38"/>
      <c r="AB256" s="76"/>
      <c r="AD256" s="37"/>
      <c r="AE256" s="40"/>
      <c r="AF256" s="25" t="str">
        <f t="shared" si="73"/>
        <v/>
      </c>
      <c r="AG256" t="str">
        <f t="shared" si="74"/>
        <v/>
      </c>
      <c r="AH256" t="str">
        <f t="shared" si="75"/>
        <v/>
      </c>
      <c r="AI256" t="str">
        <f t="shared" si="76"/>
        <v/>
      </c>
      <c r="AJ256" t="str">
        <f t="shared" si="77"/>
        <v/>
      </c>
      <c r="AK256" t="str">
        <f t="shared" si="78"/>
        <v/>
      </c>
      <c r="AL256" t="str">
        <f t="shared" si="79"/>
        <v/>
      </c>
    </row>
    <row r="257" spans="1:38" ht="14" thickBot="1" x14ac:dyDescent="0.2">
      <c r="A257" s="41"/>
      <c r="B257" s="42"/>
      <c r="C257" s="43"/>
      <c r="D257" s="34"/>
      <c r="E257" s="44"/>
      <c r="F257" s="34"/>
      <c r="G257" s="25"/>
      <c r="H257" s="45"/>
      <c r="I257" s="51"/>
      <c r="S257" s="32"/>
      <c r="T257" s="33"/>
      <c r="U257" s="34"/>
      <c r="V257" s="35"/>
      <c r="W257" s="36"/>
      <c r="Z257" s="37"/>
      <c r="AA257" s="38"/>
      <c r="AB257" s="76"/>
      <c r="AD257" s="37"/>
      <c r="AE257" s="40"/>
      <c r="AF257" s="25" t="str">
        <f t="shared" si="73"/>
        <v/>
      </c>
      <c r="AG257" t="str">
        <f t="shared" si="74"/>
        <v/>
      </c>
      <c r="AH257" t="str">
        <f t="shared" si="75"/>
        <v/>
      </c>
      <c r="AI257" t="str">
        <f t="shared" si="76"/>
        <v/>
      </c>
      <c r="AJ257" t="str">
        <f t="shared" si="77"/>
        <v/>
      </c>
      <c r="AK257" t="str">
        <f t="shared" si="78"/>
        <v/>
      </c>
      <c r="AL257" t="str">
        <f t="shared" si="79"/>
        <v/>
      </c>
    </row>
    <row r="258" spans="1:38" ht="14" thickBot="1" x14ac:dyDescent="0.2">
      <c r="A258" s="41"/>
      <c r="B258" s="42"/>
      <c r="C258" s="43"/>
      <c r="D258" s="34"/>
      <c r="E258" s="44"/>
      <c r="F258" s="34"/>
      <c r="G258" s="25"/>
      <c r="H258" s="45"/>
      <c r="I258" s="51"/>
      <c r="S258" s="32"/>
      <c r="T258" s="33"/>
      <c r="U258" s="34"/>
      <c r="V258" s="35"/>
      <c r="W258" s="36"/>
      <c r="Z258" s="37"/>
      <c r="AA258" s="38"/>
      <c r="AB258" s="76"/>
      <c r="AD258" s="37"/>
      <c r="AE258" s="40"/>
      <c r="AF258" s="25" t="str">
        <f t="shared" si="73"/>
        <v/>
      </c>
      <c r="AG258" t="str">
        <f t="shared" si="74"/>
        <v/>
      </c>
      <c r="AH258" t="str">
        <f t="shared" si="75"/>
        <v/>
      </c>
      <c r="AI258" t="str">
        <f t="shared" si="76"/>
        <v/>
      </c>
      <c r="AJ258" t="str">
        <f t="shared" si="77"/>
        <v/>
      </c>
      <c r="AK258" t="str">
        <f t="shared" si="78"/>
        <v/>
      </c>
      <c r="AL258" t="str">
        <f t="shared" si="79"/>
        <v/>
      </c>
    </row>
    <row r="259" spans="1:38" ht="14" thickBot="1" x14ac:dyDescent="0.2">
      <c r="A259" s="41"/>
      <c r="B259" s="42"/>
      <c r="C259" s="43"/>
      <c r="D259" s="34"/>
      <c r="E259" s="44"/>
      <c r="F259" s="34"/>
      <c r="G259" s="25"/>
      <c r="H259" s="45"/>
      <c r="I259" s="51"/>
      <c r="S259" s="32"/>
      <c r="T259" s="33"/>
      <c r="U259" s="34"/>
      <c r="V259" s="35"/>
      <c r="W259" s="36"/>
      <c r="Z259" s="37"/>
      <c r="AA259" s="38"/>
      <c r="AB259" s="76"/>
      <c r="AD259" s="37"/>
      <c r="AE259" s="40"/>
      <c r="AF259" s="25" t="str">
        <f t="shared" ref="AF259:AF305" si="80">IF(AE259="","",G259)</f>
        <v/>
      </c>
      <c r="AG259" t="str">
        <f t="shared" si="74"/>
        <v/>
      </c>
      <c r="AH259" t="str">
        <f t="shared" si="75"/>
        <v/>
      </c>
      <c r="AI259" t="str">
        <f t="shared" si="76"/>
        <v/>
      </c>
      <c r="AJ259" t="str">
        <f t="shared" si="77"/>
        <v/>
      </c>
      <c r="AK259" t="str">
        <f t="shared" si="78"/>
        <v/>
      </c>
      <c r="AL259" t="str">
        <f t="shared" si="79"/>
        <v/>
      </c>
    </row>
    <row r="260" spans="1:38" ht="14" thickBot="1" x14ac:dyDescent="0.2">
      <c r="A260" s="41"/>
      <c r="B260" s="42"/>
      <c r="C260" s="43"/>
      <c r="D260" s="34"/>
      <c r="E260" s="44"/>
      <c r="F260" s="34"/>
      <c r="G260" s="25"/>
      <c r="H260" s="45"/>
      <c r="I260" s="51"/>
      <c r="S260" s="32"/>
      <c r="T260" s="33"/>
      <c r="U260" s="34"/>
      <c r="V260" s="35"/>
      <c r="W260" s="36"/>
      <c r="Z260" s="37"/>
      <c r="AA260" s="38"/>
      <c r="AB260" s="76"/>
      <c r="AD260" s="37"/>
      <c r="AE260" s="40"/>
      <c r="AF260" s="25" t="str">
        <f t="shared" si="80"/>
        <v/>
      </c>
      <c r="AG260" t="str">
        <f t="shared" si="74"/>
        <v/>
      </c>
      <c r="AH260" t="str">
        <f t="shared" si="75"/>
        <v/>
      </c>
      <c r="AI260" t="str">
        <f t="shared" si="76"/>
        <v/>
      </c>
      <c r="AJ260" t="str">
        <f t="shared" si="77"/>
        <v/>
      </c>
      <c r="AK260" t="str">
        <f t="shared" si="78"/>
        <v/>
      </c>
      <c r="AL260" t="str">
        <f t="shared" si="79"/>
        <v/>
      </c>
    </row>
    <row r="261" spans="1:38" ht="14" thickBot="1" x14ac:dyDescent="0.2">
      <c r="A261" s="41"/>
      <c r="B261" s="42"/>
      <c r="C261" s="43"/>
      <c r="D261" s="34"/>
      <c r="E261" s="44"/>
      <c r="F261" s="34"/>
      <c r="G261" s="25"/>
      <c r="H261" s="45"/>
      <c r="I261" s="51"/>
      <c r="S261" s="32"/>
      <c r="T261" s="33"/>
      <c r="U261" s="34"/>
      <c r="V261" s="35"/>
      <c r="W261" s="36"/>
      <c r="Z261" s="37"/>
      <c r="AA261" s="38"/>
      <c r="AB261" s="76"/>
      <c r="AD261" s="37"/>
      <c r="AE261" s="40"/>
      <c r="AF261" s="25" t="str">
        <f t="shared" si="80"/>
        <v/>
      </c>
      <c r="AG261" t="str">
        <f t="shared" si="74"/>
        <v/>
      </c>
      <c r="AH261" t="str">
        <f t="shared" si="75"/>
        <v/>
      </c>
      <c r="AI261" t="str">
        <f t="shared" si="76"/>
        <v/>
      </c>
      <c r="AJ261" t="str">
        <f t="shared" si="77"/>
        <v/>
      </c>
      <c r="AK261" t="str">
        <f t="shared" si="78"/>
        <v/>
      </c>
      <c r="AL261" t="str">
        <f t="shared" si="79"/>
        <v/>
      </c>
    </row>
    <row r="262" spans="1:38" ht="14" thickBot="1" x14ac:dyDescent="0.2">
      <c r="A262" s="41"/>
      <c r="B262" s="42"/>
      <c r="C262" s="43"/>
      <c r="D262" s="34"/>
      <c r="E262" s="44"/>
      <c r="F262" s="34"/>
      <c r="G262" s="25"/>
      <c r="H262" s="45"/>
      <c r="I262" s="51"/>
      <c r="S262" s="32"/>
      <c r="T262" s="33"/>
      <c r="U262" s="34"/>
      <c r="V262" s="35"/>
      <c r="W262" s="36"/>
      <c r="Z262" s="37"/>
      <c r="AA262" s="38"/>
      <c r="AB262" s="76"/>
      <c r="AD262" s="37"/>
      <c r="AE262" s="40"/>
      <c r="AF262" s="25" t="str">
        <f t="shared" si="80"/>
        <v/>
      </c>
      <c r="AG262" t="str">
        <f t="shared" si="74"/>
        <v/>
      </c>
      <c r="AH262" t="str">
        <f t="shared" si="75"/>
        <v/>
      </c>
      <c r="AI262" t="str">
        <f t="shared" si="76"/>
        <v/>
      </c>
      <c r="AJ262" t="str">
        <f t="shared" si="77"/>
        <v/>
      </c>
      <c r="AK262" t="str">
        <f t="shared" si="78"/>
        <v/>
      </c>
      <c r="AL262" t="str">
        <f t="shared" si="79"/>
        <v/>
      </c>
    </row>
    <row r="263" spans="1:38" ht="14" thickBot="1" x14ac:dyDescent="0.2">
      <c r="A263" s="41"/>
      <c r="B263" s="42"/>
      <c r="C263" s="43"/>
      <c r="D263" s="34"/>
      <c r="E263" s="44"/>
      <c r="F263" s="34"/>
      <c r="G263" s="25"/>
      <c r="H263" s="45"/>
      <c r="I263" s="51"/>
      <c r="S263" s="32"/>
      <c r="T263" s="33"/>
      <c r="U263" s="34"/>
      <c r="V263" s="35"/>
      <c r="W263" s="36"/>
      <c r="Z263" s="37"/>
      <c r="AA263" s="38"/>
      <c r="AB263" s="76"/>
      <c r="AD263" s="37"/>
      <c r="AE263" s="40"/>
      <c r="AF263" s="25" t="str">
        <f t="shared" si="80"/>
        <v/>
      </c>
      <c r="AG263" t="str">
        <f t="shared" si="74"/>
        <v/>
      </c>
      <c r="AH263" t="str">
        <f t="shared" si="75"/>
        <v/>
      </c>
      <c r="AI263" t="str">
        <f t="shared" si="76"/>
        <v/>
      </c>
      <c r="AJ263" t="str">
        <f t="shared" si="77"/>
        <v/>
      </c>
      <c r="AK263" t="str">
        <f t="shared" si="78"/>
        <v/>
      </c>
      <c r="AL263" t="str">
        <f t="shared" si="79"/>
        <v/>
      </c>
    </row>
    <row r="264" spans="1:38" ht="14" thickBot="1" x14ac:dyDescent="0.2">
      <c r="A264" s="41"/>
      <c r="B264" s="42"/>
      <c r="C264" s="43"/>
      <c r="D264" s="34"/>
      <c r="E264" s="44"/>
      <c r="F264" s="34"/>
      <c r="G264" s="25"/>
      <c r="H264" s="45"/>
      <c r="I264" s="51"/>
      <c r="S264" s="32"/>
      <c r="T264" s="33"/>
      <c r="U264" s="34"/>
      <c r="V264" s="35"/>
      <c r="W264" s="36"/>
      <c r="Z264" s="37"/>
      <c r="AA264" s="38"/>
      <c r="AB264" s="76"/>
      <c r="AD264" s="37"/>
      <c r="AE264" s="40"/>
      <c r="AF264" s="25" t="str">
        <f t="shared" si="80"/>
        <v/>
      </c>
      <c r="AG264" t="str">
        <f t="shared" si="74"/>
        <v/>
      </c>
      <c r="AH264" t="str">
        <f t="shared" si="75"/>
        <v/>
      </c>
      <c r="AI264" t="str">
        <f t="shared" si="76"/>
        <v/>
      </c>
      <c r="AJ264" t="str">
        <f t="shared" si="77"/>
        <v/>
      </c>
      <c r="AK264" t="str">
        <f t="shared" si="78"/>
        <v/>
      </c>
      <c r="AL264" t="str">
        <f t="shared" si="79"/>
        <v/>
      </c>
    </row>
    <row r="265" spans="1:38" ht="14" thickBot="1" x14ac:dyDescent="0.2">
      <c r="A265" s="41"/>
      <c r="B265" s="42"/>
      <c r="C265" s="43"/>
      <c r="D265" s="34"/>
      <c r="E265" s="44"/>
      <c r="F265" s="34"/>
      <c r="G265" s="25"/>
      <c r="H265" s="45"/>
      <c r="I265" s="51"/>
      <c r="S265" s="32"/>
      <c r="T265" s="33"/>
      <c r="U265" s="34"/>
      <c r="V265" s="35"/>
      <c r="W265" s="36"/>
      <c r="Z265" s="37"/>
      <c r="AA265" s="38"/>
      <c r="AB265" s="76"/>
      <c r="AD265" s="37"/>
      <c r="AE265" s="40"/>
      <c r="AF265" s="25" t="str">
        <f t="shared" si="80"/>
        <v/>
      </c>
      <c r="AG265" t="str">
        <f t="shared" si="74"/>
        <v/>
      </c>
      <c r="AH265" t="str">
        <f t="shared" si="75"/>
        <v/>
      </c>
      <c r="AI265" t="str">
        <f t="shared" si="76"/>
        <v/>
      </c>
      <c r="AJ265" t="str">
        <f t="shared" si="77"/>
        <v/>
      </c>
      <c r="AK265" t="str">
        <f t="shared" si="78"/>
        <v/>
      </c>
      <c r="AL265" t="str">
        <f t="shared" si="79"/>
        <v/>
      </c>
    </row>
    <row r="266" spans="1:38" ht="14" thickBot="1" x14ac:dyDescent="0.2">
      <c r="A266" s="41"/>
      <c r="B266" s="42"/>
      <c r="C266" s="43"/>
      <c r="D266" s="34"/>
      <c r="E266" s="44"/>
      <c r="F266" s="34"/>
      <c r="G266" s="25"/>
      <c r="H266" s="45"/>
      <c r="I266" s="51"/>
      <c r="S266" s="32"/>
      <c r="T266" s="33"/>
      <c r="U266" s="34"/>
      <c r="V266" s="35"/>
      <c r="W266" s="36"/>
      <c r="Z266" s="37"/>
      <c r="AA266" s="38"/>
      <c r="AB266" s="76"/>
      <c r="AD266" s="37"/>
      <c r="AE266" s="40"/>
      <c r="AF266" s="25" t="str">
        <f t="shared" si="80"/>
        <v/>
      </c>
      <c r="AG266" t="str">
        <f t="shared" si="74"/>
        <v/>
      </c>
      <c r="AH266" t="str">
        <f t="shared" si="75"/>
        <v/>
      </c>
      <c r="AI266" t="str">
        <f t="shared" si="76"/>
        <v/>
      </c>
      <c r="AJ266" t="str">
        <f t="shared" si="77"/>
        <v/>
      </c>
      <c r="AK266" t="str">
        <f t="shared" si="78"/>
        <v/>
      </c>
      <c r="AL266" t="str">
        <f t="shared" si="79"/>
        <v/>
      </c>
    </row>
    <row r="267" spans="1:38" ht="14" thickBot="1" x14ac:dyDescent="0.2">
      <c r="A267" s="41"/>
      <c r="B267" s="42"/>
      <c r="C267" s="43"/>
      <c r="D267" s="34"/>
      <c r="E267" s="44"/>
      <c r="F267" s="34"/>
      <c r="G267" s="25"/>
      <c r="H267" s="45"/>
      <c r="I267" s="51"/>
      <c r="S267" s="32"/>
      <c r="T267" s="33"/>
      <c r="U267" s="34"/>
      <c r="V267" s="35"/>
      <c r="W267" s="36"/>
      <c r="Z267" s="37"/>
      <c r="AA267" s="38"/>
      <c r="AB267" s="76"/>
      <c r="AD267" s="37"/>
      <c r="AE267" s="40"/>
      <c r="AF267" s="25" t="str">
        <f t="shared" si="80"/>
        <v/>
      </c>
      <c r="AG267" t="str">
        <f t="shared" si="74"/>
        <v/>
      </c>
      <c r="AH267" t="str">
        <f t="shared" si="75"/>
        <v/>
      </c>
      <c r="AI267" t="str">
        <f t="shared" si="76"/>
        <v/>
      </c>
      <c r="AJ267" t="str">
        <f t="shared" si="77"/>
        <v/>
      </c>
      <c r="AK267" t="str">
        <f t="shared" si="78"/>
        <v/>
      </c>
      <c r="AL267" t="str">
        <f t="shared" si="79"/>
        <v/>
      </c>
    </row>
    <row r="268" spans="1:38" ht="14" thickBot="1" x14ac:dyDescent="0.2">
      <c r="A268" s="41"/>
      <c r="B268" s="42"/>
      <c r="C268" s="43"/>
      <c r="D268" s="34"/>
      <c r="E268" s="44"/>
      <c r="F268" s="34"/>
      <c r="G268" s="25"/>
      <c r="H268" s="45"/>
      <c r="I268" s="51"/>
      <c r="S268" s="32"/>
      <c r="T268" s="33"/>
      <c r="U268" s="34"/>
      <c r="V268" s="35"/>
      <c r="W268" s="36"/>
      <c r="Z268" s="37"/>
      <c r="AA268" s="38"/>
      <c r="AB268" s="76"/>
      <c r="AD268" s="37"/>
      <c r="AE268" s="40"/>
      <c r="AF268" s="25" t="str">
        <f t="shared" si="80"/>
        <v/>
      </c>
      <c r="AG268" t="str">
        <f t="shared" si="74"/>
        <v/>
      </c>
      <c r="AH268" t="str">
        <f t="shared" si="75"/>
        <v/>
      </c>
      <c r="AI268" t="str">
        <f t="shared" si="76"/>
        <v/>
      </c>
      <c r="AJ268" t="str">
        <f t="shared" si="77"/>
        <v/>
      </c>
      <c r="AK268" t="str">
        <f t="shared" si="78"/>
        <v/>
      </c>
      <c r="AL268" t="str">
        <f t="shared" si="79"/>
        <v/>
      </c>
    </row>
    <row r="269" spans="1:38" ht="14" thickBot="1" x14ac:dyDescent="0.2">
      <c r="A269" s="41"/>
      <c r="B269" s="42"/>
      <c r="C269" s="43"/>
      <c r="D269" s="34"/>
      <c r="E269" s="44"/>
      <c r="F269" s="34"/>
      <c r="G269" s="25"/>
      <c r="H269" s="45"/>
      <c r="I269" s="51"/>
      <c r="S269" s="32"/>
      <c r="T269" s="33"/>
      <c r="U269" s="34"/>
      <c r="V269" s="35"/>
      <c r="W269" s="36"/>
      <c r="Z269" s="37"/>
      <c r="AA269" s="38"/>
      <c r="AB269" s="76"/>
      <c r="AD269" s="37"/>
      <c r="AE269" s="40"/>
      <c r="AF269" s="25" t="str">
        <f t="shared" si="80"/>
        <v/>
      </c>
      <c r="AG269" t="str">
        <f t="shared" si="74"/>
        <v/>
      </c>
      <c r="AH269" t="str">
        <f t="shared" si="75"/>
        <v/>
      </c>
      <c r="AI269" t="str">
        <f t="shared" si="76"/>
        <v/>
      </c>
      <c r="AJ269" t="str">
        <f t="shared" si="77"/>
        <v/>
      </c>
      <c r="AK269" t="str">
        <f t="shared" si="78"/>
        <v/>
      </c>
      <c r="AL269" t="str">
        <f t="shared" si="79"/>
        <v/>
      </c>
    </row>
    <row r="270" spans="1:38" ht="14" thickBot="1" x14ac:dyDescent="0.2">
      <c r="A270" s="41"/>
      <c r="B270" s="42"/>
      <c r="C270" s="43"/>
      <c r="D270" s="34"/>
      <c r="E270" s="44"/>
      <c r="F270" s="34"/>
      <c r="G270" s="25"/>
      <c r="H270" s="45"/>
      <c r="I270" s="51"/>
      <c r="S270" s="32"/>
      <c r="T270" s="33"/>
      <c r="U270" s="34"/>
      <c r="V270" s="35"/>
      <c r="W270" s="36"/>
      <c r="Z270" s="37"/>
      <c r="AA270" s="38"/>
      <c r="AB270" s="76"/>
      <c r="AD270" s="37"/>
      <c r="AE270" s="40"/>
      <c r="AF270" s="25" t="str">
        <f t="shared" si="80"/>
        <v/>
      </c>
      <c r="AG270" t="str">
        <f t="shared" si="74"/>
        <v/>
      </c>
      <c r="AH270" t="str">
        <f t="shared" si="75"/>
        <v/>
      </c>
      <c r="AI270" t="str">
        <f t="shared" si="76"/>
        <v/>
      </c>
      <c r="AJ270" t="str">
        <f t="shared" si="77"/>
        <v/>
      </c>
      <c r="AK270" t="str">
        <f t="shared" si="78"/>
        <v/>
      </c>
      <c r="AL270" t="str">
        <f t="shared" si="79"/>
        <v/>
      </c>
    </row>
    <row r="271" spans="1:38" ht="14" thickBot="1" x14ac:dyDescent="0.2">
      <c r="A271" s="41"/>
      <c r="B271" s="42"/>
      <c r="C271" s="43"/>
      <c r="D271" s="34"/>
      <c r="E271" s="44"/>
      <c r="F271" s="34"/>
      <c r="G271" s="25"/>
      <c r="H271" s="45"/>
      <c r="I271" s="51"/>
      <c r="S271" s="32"/>
      <c r="T271" s="33"/>
      <c r="U271" s="34"/>
      <c r="V271" s="35"/>
      <c r="W271" s="36"/>
      <c r="Z271" s="37"/>
      <c r="AA271" s="38"/>
      <c r="AB271" s="76"/>
      <c r="AD271" s="37"/>
      <c r="AE271" s="40"/>
      <c r="AF271" s="25" t="str">
        <f t="shared" si="80"/>
        <v/>
      </c>
      <c r="AG271" t="str">
        <f t="shared" si="74"/>
        <v/>
      </c>
      <c r="AH271" t="str">
        <f t="shared" si="75"/>
        <v/>
      </c>
      <c r="AI271" t="str">
        <f t="shared" si="76"/>
        <v/>
      </c>
      <c r="AJ271" t="str">
        <f t="shared" si="77"/>
        <v/>
      </c>
      <c r="AK271" t="str">
        <f t="shared" si="78"/>
        <v/>
      </c>
      <c r="AL271" t="str">
        <f t="shared" si="79"/>
        <v/>
      </c>
    </row>
    <row r="272" spans="1:38" ht="14" thickBot="1" x14ac:dyDescent="0.2">
      <c r="A272" s="41"/>
      <c r="B272" s="42"/>
      <c r="C272" s="43"/>
      <c r="D272" s="34"/>
      <c r="E272" s="44"/>
      <c r="F272" s="34"/>
      <c r="G272" s="25"/>
      <c r="H272" s="45"/>
      <c r="I272" s="51"/>
      <c r="S272" s="32"/>
      <c r="T272" s="33"/>
      <c r="U272" s="34"/>
      <c r="V272" s="35"/>
      <c r="W272" s="36"/>
      <c r="Z272" s="37"/>
      <c r="AA272" s="38"/>
      <c r="AB272" s="76"/>
      <c r="AD272" s="37"/>
      <c r="AE272" s="40"/>
      <c r="AF272" s="25" t="str">
        <f t="shared" si="80"/>
        <v/>
      </c>
      <c r="AG272" t="str">
        <f t="shared" si="74"/>
        <v/>
      </c>
      <c r="AH272" t="str">
        <f t="shared" si="75"/>
        <v/>
      </c>
      <c r="AI272" t="str">
        <f t="shared" si="76"/>
        <v/>
      </c>
      <c r="AJ272" t="str">
        <f t="shared" si="77"/>
        <v/>
      </c>
      <c r="AK272" t="str">
        <f t="shared" si="78"/>
        <v/>
      </c>
      <c r="AL272" t="str">
        <f t="shared" si="79"/>
        <v/>
      </c>
    </row>
    <row r="273" spans="1:38" ht="14" thickBot="1" x14ac:dyDescent="0.2">
      <c r="A273" s="41"/>
      <c r="B273" s="42"/>
      <c r="C273" s="43"/>
      <c r="D273" s="34"/>
      <c r="E273" s="44"/>
      <c r="F273" s="34"/>
      <c r="G273" s="25"/>
      <c r="H273" s="45"/>
      <c r="I273" s="51"/>
      <c r="S273" s="32"/>
      <c r="T273" s="33"/>
      <c r="U273" s="34"/>
      <c r="V273" s="35"/>
      <c r="W273" s="36"/>
      <c r="Z273" s="37"/>
      <c r="AA273" s="38"/>
      <c r="AB273" s="76"/>
      <c r="AD273" s="37"/>
      <c r="AE273" s="40"/>
      <c r="AF273" s="25" t="str">
        <f t="shared" si="80"/>
        <v/>
      </c>
      <c r="AG273" t="str">
        <f t="shared" si="74"/>
        <v/>
      </c>
      <c r="AH273" t="str">
        <f t="shared" si="75"/>
        <v/>
      </c>
      <c r="AI273" t="str">
        <f t="shared" si="76"/>
        <v/>
      </c>
      <c r="AJ273" t="str">
        <f t="shared" si="77"/>
        <v/>
      </c>
      <c r="AK273" t="str">
        <f t="shared" si="78"/>
        <v/>
      </c>
      <c r="AL273" t="str">
        <f t="shared" si="79"/>
        <v/>
      </c>
    </row>
    <row r="274" spans="1:38" ht="14" thickBot="1" x14ac:dyDescent="0.2">
      <c r="A274" s="41"/>
      <c r="B274" s="42"/>
      <c r="C274" s="43"/>
      <c r="D274" s="34"/>
      <c r="E274" s="44"/>
      <c r="F274" s="34"/>
      <c r="G274" s="25"/>
      <c r="H274" s="45"/>
      <c r="I274" s="51"/>
      <c r="S274" s="32"/>
      <c r="T274" s="33"/>
      <c r="U274" s="34"/>
      <c r="V274" s="35"/>
      <c r="W274" s="36"/>
      <c r="Z274" s="37"/>
      <c r="AA274" s="38"/>
      <c r="AB274" s="76"/>
      <c r="AD274" s="37"/>
      <c r="AE274" s="40"/>
      <c r="AF274" s="25" t="str">
        <f t="shared" si="80"/>
        <v/>
      </c>
      <c r="AG274" t="str">
        <f t="shared" ref="AG274:AG305" si="81">IF(AE274="","",IF($F274&lt;=5,$AE274,""))</f>
        <v/>
      </c>
      <c r="AH274" t="str">
        <f t="shared" ref="AH274:AH305" si="82">IF(AE274="","",IF($F274&lt;=10,$AE274,""))</f>
        <v/>
      </c>
      <c r="AI274" t="str">
        <f t="shared" ref="AI274:AI305" si="83">IF(AE274="","",IF($F274&lt;=20,$AE274,""))</f>
        <v/>
      </c>
      <c r="AJ274" t="str">
        <f t="shared" ref="AJ274:AJ305" si="84">IF(AE274="","",IF($F274&lt;=30,$AE274,""))</f>
        <v/>
      </c>
      <c r="AK274" t="str">
        <f t="shared" ref="AK274:AK305" si="85">IF(AE274="","",IF($F274&lt;=40,$AE274,""))</f>
        <v/>
      </c>
      <c r="AL274" t="str">
        <f t="shared" ref="AL274:AL305" si="86">IF(AE274="","",IF($F274&lt;=50,$AE274,""))</f>
        <v/>
      </c>
    </row>
    <row r="275" spans="1:38" ht="14" thickBot="1" x14ac:dyDescent="0.2">
      <c r="A275" s="41"/>
      <c r="B275" s="42"/>
      <c r="C275" s="43"/>
      <c r="D275" s="34"/>
      <c r="E275" s="44"/>
      <c r="F275" s="34"/>
      <c r="G275" s="25"/>
      <c r="H275" s="45"/>
      <c r="I275" s="51"/>
      <c r="S275" s="32"/>
      <c r="T275" s="33"/>
      <c r="U275" s="34"/>
      <c r="V275" s="35"/>
      <c r="W275" s="36"/>
      <c r="Z275" s="37"/>
      <c r="AA275" s="38"/>
      <c r="AB275" s="76"/>
      <c r="AD275" s="37"/>
      <c r="AE275" s="40"/>
      <c r="AF275" s="25" t="str">
        <f t="shared" si="80"/>
        <v/>
      </c>
      <c r="AG275" t="str">
        <f t="shared" si="81"/>
        <v/>
      </c>
      <c r="AH275" t="str">
        <f t="shared" si="82"/>
        <v/>
      </c>
      <c r="AI275" t="str">
        <f t="shared" si="83"/>
        <v/>
      </c>
      <c r="AJ275" t="str">
        <f t="shared" si="84"/>
        <v/>
      </c>
      <c r="AK275" t="str">
        <f t="shared" si="85"/>
        <v/>
      </c>
      <c r="AL275" t="str">
        <f t="shared" si="86"/>
        <v/>
      </c>
    </row>
    <row r="276" spans="1:38" ht="14" thickBot="1" x14ac:dyDescent="0.2">
      <c r="A276" s="41"/>
      <c r="B276" s="42"/>
      <c r="C276" s="43"/>
      <c r="D276" s="34"/>
      <c r="E276" s="44"/>
      <c r="F276" s="34"/>
      <c r="G276" s="25"/>
      <c r="H276" s="45"/>
      <c r="I276" s="51"/>
      <c r="S276" s="32"/>
      <c r="T276" s="33"/>
      <c r="U276" s="34"/>
      <c r="V276" s="35"/>
      <c r="W276" s="36"/>
      <c r="Z276" s="37"/>
      <c r="AA276" s="38"/>
      <c r="AB276" s="76"/>
      <c r="AD276" s="37"/>
      <c r="AE276" s="40"/>
      <c r="AF276" s="25" t="str">
        <f t="shared" si="80"/>
        <v/>
      </c>
      <c r="AG276" t="str">
        <f t="shared" si="81"/>
        <v/>
      </c>
      <c r="AH276" t="str">
        <f t="shared" si="82"/>
        <v/>
      </c>
      <c r="AI276" t="str">
        <f t="shared" si="83"/>
        <v/>
      </c>
      <c r="AJ276" t="str">
        <f t="shared" si="84"/>
        <v/>
      </c>
      <c r="AK276" t="str">
        <f t="shared" si="85"/>
        <v/>
      </c>
      <c r="AL276" t="str">
        <f t="shared" si="86"/>
        <v/>
      </c>
    </row>
    <row r="277" spans="1:38" ht="14" thickBot="1" x14ac:dyDescent="0.2">
      <c r="A277" s="41"/>
      <c r="B277" s="42"/>
      <c r="C277" s="43"/>
      <c r="D277" s="34"/>
      <c r="E277" s="44"/>
      <c r="F277" s="34"/>
      <c r="G277" s="25"/>
      <c r="H277" s="45"/>
      <c r="I277" s="51"/>
      <c r="S277" s="32"/>
      <c r="T277" s="33"/>
      <c r="U277" s="34"/>
      <c r="V277" s="35"/>
      <c r="W277" s="36"/>
      <c r="Z277" s="37"/>
      <c r="AA277" s="38"/>
      <c r="AB277" s="76"/>
      <c r="AD277" s="37"/>
      <c r="AE277" s="40"/>
      <c r="AF277" s="25" t="str">
        <f t="shared" si="80"/>
        <v/>
      </c>
      <c r="AG277" t="str">
        <f t="shared" si="81"/>
        <v/>
      </c>
      <c r="AH277" t="str">
        <f t="shared" si="82"/>
        <v/>
      </c>
      <c r="AI277" t="str">
        <f t="shared" si="83"/>
        <v/>
      </c>
      <c r="AJ277" t="str">
        <f t="shared" si="84"/>
        <v/>
      </c>
      <c r="AK277" t="str">
        <f t="shared" si="85"/>
        <v/>
      </c>
      <c r="AL277" t="str">
        <f t="shared" si="86"/>
        <v/>
      </c>
    </row>
    <row r="278" spans="1:38" ht="14" thickBot="1" x14ac:dyDescent="0.2">
      <c r="A278" s="41"/>
      <c r="B278" s="42"/>
      <c r="C278" s="43"/>
      <c r="D278" s="34"/>
      <c r="E278" s="44"/>
      <c r="F278" s="34"/>
      <c r="G278" s="25"/>
      <c r="H278" s="45"/>
      <c r="I278" s="51"/>
      <c r="S278" s="32"/>
      <c r="T278" s="33"/>
      <c r="U278" s="34"/>
      <c r="V278" s="35"/>
      <c r="W278" s="36"/>
      <c r="Z278" s="37"/>
      <c r="AA278" s="38"/>
      <c r="AB278" s="76"/>
      <c r="AD278" s="37"/>
      <c r="AE278" s="40"/>
      <c r="AF278" s="25" t="str">
        <f t="shared" si="80"/>
        <v/>
      </c>
      <c r="AG278" t="str">
        <f t="shared" si="81"/>
        <v/>
      </c>
      <c r="AH278" t="str">
        <f t="shared" si="82"/>
        <v/>
      </c>
      <c r="AI278" t="str">
        <f t="shared" si="83"/>
        <v/>
      </c>
      <c r="AJ278" t="str">
        <f t="shared" si="84"/>
        <v/>
      </c>
      <c r="AK278" t="str">
        <f t="shared" si="85"/>
        <v/>
      </c>
      <c r="AL278" t="str">
        <f t="shared" si="86"/>
        <v/>
      </c>
    </row>
    <row r="279" spans="1:38" ht="14" thickBot="1" x14ac:dyDescent="0.2">
      <c r="A279" s="41"/>
      <c r="B279" s="42"/>
      <c r="C279" s="43"/>
      <c r="D279" s="34"/>
      <c r="E279" s="44"/>
      <c r="F279" s="34"/>
      <c r="G279" s="25"/>
      <c r="H279" s="45"/>
      <c r="I279" s="51"/>
      <c r="S279" s="32"/>
      <c r="T279" s="33"/>
      <c r="U279" s="34"/>
      <c r="V279" s="35"/>
      <c r="W279" s="36"/>
      <c r="Z279" s="37"/>
      <c r="AA279" s="38"/>
      <c r="AB279" s="76"/>
      <c r="AD279" s="37"/>
      <c r="AE279" s="40"/>
      <c r="AF279" s="25" t="str">
        <f t="shared" si="80"/>
        <v/>
      </c>
      <c r="AG279" t="str">
        <f t="shared" si="81"/>
        <v/>
      </c>
      <c r="AH279" t="str">
        <f t="shared" si="82"/>
        <v/>
      </c>
      <c r="AI279" t="str">
        <f t="shared" si="83"/>
        <v/>
      </c>
      <c r="AJ279" t="str">
        <f t="shared" si="84"/>
        <v/>
      </c>
      <c r="AK279" t="str">
        <f t="shared" si="85"/>
        <v/>
      </c>
      <c r="AL279" t="str">
        <f t="shared" si="86"/>
        <v/>
      </c>
    </row>
    <row r="280" spans="1:38" ht="14" thickBot="1" x14ac:dyDescent="0.2">
      <c r="A280" s="41"/>
      <c r="B280" s="42"/>
      <c r="C280" s="43"/>
      <c r="D280" s="34"/>
      <c r="E280" s="44"/>
      <c r="F280" s="34"/>
      <c r="G280" s="25"/>
      <c r="H280" s="45"/>
      <c r="I280" s="51"/>
      <c r="S280" s="32"/>
      <c r="T280" s="33"/>
      <c r="U280" s="34"/>
      <c r="V280" s="35"/>
      <c r="W280" s="36"/>
      <c r="Z280" s="37"/>
      <c r="AA280" s="38"/>
      <c r="AB280" s="76"/>
      <c r="AD280" s="37"/>
      <c r="AE280" s="40"/>
      <c r="AF280" s="25" t="str">
        <f t="shared" si="80"/>
        <v/>
      </c>
      <c r="AG280" t="str">
        <f t="shared" si="81"/>
        <v/>
      </c>
      <c r="AH280" t="str">
        <f t="shared" si="82"/>
        <v/>
      </c>
      <c r="AI280" t="str">
        <f t="shared" si="83"/>
        <v/>
      </c>
      <c r="AJ280" t="str">
        <f t="shared" si="84"/>
        <v/>
      </c>
      <c r="AK280" t="str">
        <f t="shared" si="85"/>
        <v/>
      </c>
      <c r="AL280" t="str">
        <f t="shared" si="86"/>
        <v/>
      </c>
    </row>
    <row r="281" spans="1:38" ht="14" thickBot="1" x14ac:dyDescent="0.2">
      <c r="A281" s="41"/>
      <c r="B281" s="42"/>
      <c r="C281" s="43"/>
      <c r="D281" s="34"/>
      <c r="E281" s="44"/>
      <c r="F281" s="34"/>
      <c r="G281" s="25"/>
      <c r="H281" s="45"/>
      <c r="I281" s="51"/>
      <c r="S281" s="32"/>
      <c r="T281" s="33"/>
      <c r="U281" s="34"/>
      <c r="V281" s="35"/>
      <c r="W281" s="36"/>
      <c r="Z281" s="37"/>
      <c r="AA281" s="38"/>
      <c r="AB281" s="76"/>
      <c r="AD281" s="37"/>
      <c r="AE281" s="40"/>
      <c r="AF281" s="25" t="str">
        <f t="shared" si="80"/>
        <v/>
      </c>
      <c r="AG281" t="str">
        <f t="shared" si="81"/>
        <v/>
      </c>
      <c r="AH281" t="str">
        <f t="shared" si="82"/>
        <v/>
      </c>
      <c r="AI281" t="str">
        <f t="shared" si="83"/>
        <v/>
      </c>
      <c r="AJ281" t="str">
        <f t="shared" si="84"/>
        <v/>
      </c>
      <c r="AK281" t="str">
        <f t="shared" si="85"/>
        <v/>
      </c>
      <c r="AL281" t="str">
        <f t="shared" si="86"/>
        <v/>
      </c>
    </row>
    <row r="282" spans="1:38" ht="14" thickBot="1" x14ac:dyDescent="0.2">
      <c r="A282" s="41"/>
      <c r="B282" s="42"/>
      <c r="C282" s="43"/>
      <c r="D282" s="34"/>
      <c r="E282" s="44"/>
      <c r="F282" s="34"/>
      <c r="G282" s="25"/>
      <c r="H282" s="45"/>
      <c r="I282" s="51"/>
      <c r="S282" s="32"/>
      <c r="T282" s="33"/>
      <c r="U282" s="34"/>
      <c r="V282" s="35"/>
      <c r="W282" s="36"/>
      <c r="Z282" s="37"/>
      <c r="AA282" s="38"/>
      <c r="AB282" s="76"/>
      <c r="AD282" s="37"/>
      <c r="AE282" s="40"/>
      <c r="AF282" s="25" t="str">
        <f t="shared" si="80"/>
        <v/>
      </c>
      <c r="AG282" t="str">
        <f t="shared" si="81"/>
        <v/>
      </c>
      <c r="AH282" t="str">
        <f t="shared" si="82"/>
        <v/>
      </c>
      <c r="AI282" t="str">
        <f t="shared" si="83"/>
        <v/>
      </c>
      <c r="AJ282" t="str">
        <f t="shared" si="84"/>
        <v/>
      </c>
      <c r="AK282" t="str">
        <f t="shared" si="85"/>
        <v/>
      </c>
      <c r="AL282" t="str">
        <f t="shared" si="86"/>
        <v/>
      </c>
    </row>
    <row r="283" spans="1:38" ht="14" thickBot="1" x14ac:dyDescent="0.2">
      <c r="A283" s="41"/>
      <c r="B283" s="42"/>
      <c r="C283" s="43"/>
      <c r="D283" s="34"/>
      <c r="E283" s="44"/>
      <c r="F283" s="34"/>
      <c r="G283" s="25"/>
      <c r="H283" s="45"/>
      <c r="I283" s="51"/>
      <c r="S283" s="32"/>
      <c r="T283" s="33"/>
      <c r="U283" s="34"/>
      <c r="V283" s="35"/>
      <c r="W283" s="36"/>
      <c r="Z283" s="37"/>
      <c r="AA283" s="38"/>
      <c r="AB283" s="76"/>
      <c r="AD283" s="37"/>
      <c r="AE283" s="40"/>
      <c r="AF283" s="25" t="str">
        <f t="shared" si="80"/>
        <v/>
      </c>
      <c r="AG283" t="str">
        <f t="shared" si="81"/>
        <v/>
      </c>
      <c r="AH283" t="str">
        <f t="shared" si="82"/>
        <v/>
      </c>
      <c r="AI283" t="str">
        <f t="shared" si="83"/>
        <v/>
      </c>
      <c r="AJ283" t="str">
        <f t="shared" si="84"/>
        <v/>
      </c>
      <c r="AK283" t="str">
        <f t="shared" si="85"/>
        <v/>
      </c>
      <c r="AL283" t="str">
        <f t="shared" si="86"/>
        <v/>
      </c>
    </row>
    <row r="284" spans="1:38" ht="14" thickBot="1" x14ac:dyDescent="0.2">
      <c r="A284" s="41"/>
      <c r="B284" s="42"/>
      <c r="C284" s="43"/>
      <c r="D284" s="34"/>
      <c r="E284" s="44"/>
      <c r="F284" s="34"/>
      <c r="G284" s="25"/>
      <c r="H284" s="45"/>
      <c r="I284" s="51"/>
      <c r="S284" s="32"/>
      <c r="T284" s="33"/>
      <c r="U284" s="34"/>
      <c r="V284" s="35"/>
      <c r="W284" s="36"/>
      <c r="Z284" s="37"/>
      <c r="AA284" s="38"/>
      <c r="AB284" s="76"/>
      <c r="AD284" s="37"/>
      <c r="AE284" s="40"/>
      <c r="AF284" s="25" t="str">
        <f t="shared" si="80"/>
        <v/>
      </c>
      <c r="AG284" t="str">
        <f t="shared" si="81"/>
        <v/>
      </c>
      <c r="AH284" t="str">
        <f t="shared" si="82"/>
        <v/>
      </c>
      <c r="AI284" t="str">
        <f t="shared" si="83"/>
        <v/>
      </c>
      <c r="AJ284" t="str">
        <f t="shared" si="84"/>
        <v/>
      </c>
      <c r="AK284" t="str">
        <f t="shared" si="85"/>
        <v/>
      </c>
      <c r="AL284" t="str">
        <f t="shared" si="86"/>
        <v/>
      </c>
    </row>
    <row r="285" spans="1:38" ht="14" thickBot="1" x14ac:dyDescent="0.2">
      <c r="A285" s="41"/>
      <c r="B285" s="42"/>
      <c r="C285" s="43"/>
      <c r="D285" s="34"/>
      <c r="E285" s="44"/>
      <c r="F285" s="34"/>
      <c r="G285" s="25"/>
      <c r="H285" s="45"/>
      <c r="I285" s="51"/>
      <c r="S285" s="32"/>
      <c r="T285" s="33"/>
      <c r="U285" s="34"/>
      <c r="V285" s="35"/>
      <c r="W285" s="36"/>
      <c r="Z285" s="37"/>
      <c r="AA285" s="38"/>
      <c r="AB285" s="76"/>
      <c r="AD285" s="37"/>
      <c r="AE285" s="40"/>
      <c r="AF285" s="25" t="str">
        <f t="shared" si="80"/>
        <v/>
      </c>
      <c r="AG285" t="str">
        <f t="shared" si="81"/>
        <v/>
      </c>
      <c r="AH285" t="str">
        <f t="shared" si="82"/>
        <v/>
      </c>
      <c r="AI285" t="str">
        <f t="shared" si="83"/>
        <v/>
      </c>
      <c r="AJ285" t="str">
        <f t="shared" si="84"/>
        <v/>
      </c>
      <c r="AK285" t="str">
        <f t="shared" si="85"/>
        <v/>
      </c>
      <c r="AL285" t="str">
        <f t="shared" si="86"/>
        <v/>
      </c>
    </row>
    <row r="286" spans="1:38" ht="14" thickBot="1" x14ac:dyDescent="0.2">
      <c r="A286" s="41"/>
      <c r="B286" s="42"/>
      <c r="C286" s="43"/>
      <c r="D286" s="34"/>
      <c r="E286" s="44"/>
      <c r="F286" s="34"/>
      <c r="G286" s="25"/>
      <c r="H286" s="45"/>
      <c r="I286" s="51"/>
      <c r="S286" s="32"/>
      <c r="T286" s="33"/>
      <c r="U286" s="34"/>
      <c r="V286" s="35"/>
      <c r="W286" s="36"/>
      <c r="Z286" s="37"/>
      <c r="AA286" s="38"/>
      <c r="AB286" s="76"/>
      <c r="AD286" s="37"/>
      <c r="AE286" s="40"/>
      <c r="AF286" s="25" t="str">
        <f t="shared" si="80"/>
        <v/>
      </c>
      <c r="AG286" t="str">
        <f t="shared" si="81"/>
        <v/>
      </c>
      <c r="AH286" t="str">
        <f t="shared" si="82"/>
        <v/>
      </c>
      <c r="AI286" t="str">
        <f t="shared" si="83"/>
        <v/>
      </c>
      <c r="AJ286" t="str">
        <f t="shared" si="84"/>
        <v/>
      </c>
      <c r="AK286" t="str">
        <f t="shared" si="85"/>
        <v/>
      </c>
      <c r="AL286" t="str">
        <f t="shared" si="86"/>
        <v/>
      </c>
    </row>
    <row r="287" spans="1:38" ht="14" thickBot="1" x14ac:dyDescent="0.2">
      <c r="A287" s="41"/>
      <c r="B287" s="42"/>
      <c r="C287" s="43"/>
      <c r="D287" s="34"/>
      <c r="E287" s="44"/>
      <c r="F287" s="34"/>
      <c r="G287" s="25"/>
      <c r="H287" s="45"/>
      <c r="I287" s="51"/>
      <c r="S287" s="32"/>
      <c r="T287" s="33"/>
      <c r="U287" s="34"/>
      <c r="V287" s="35"/>
      <c r="W287" s="36"/>
      <c r="Z287" s="37"/>
      <c r="AA287" s="38"/>
      <c r="AB287" s="76"/>
      <c r="AD287" s="37"/>
      <c r="AE287" s="40"/>
      <c r="AF287" s="25" t="str">
        <f t="shared" si="80"/>
        <v/>
      </c>
      <c r="AG287" t="str">
        <f t="shared" si="81"/>
        <v/>
      </c>
      <c r="AH287" t="str">
        <f t="shared" si="82"/>
        <v/>
      </c>
      <c r="AI287" t="str">
        <f t="shared" si="83"/>
        <v/>
      </c>
      <c r="AJ287" t="str">
        <f t="shared" si="84"/>
        <v/>
      </c>
      <c r="AK287" t="str">
        <f t="shared" si="85"/>
        <v/>
      </c>
      <c r="AL287" t="str">
        <f t="shared" si="86"/>
        <v/>
      </c>
    </row>
    <row r="288" spans="1:38" ht="14" thickBot="1" x14ac:dyDescent="0.2">
      <c r="A288" s="41"/>
      <c r="B288" s="42"/>
      <c r="C288" s="43"/>
      <c r="D288" s="34"/>
      <c r="E288" s="44"/>
      <c r="F288" s="34"/>
      <c r="G288" s="25"/>
      <c r="H288" s="45"/>
      <c r="I288" s="51"/>
      <c r="S288" s="32"/>
      <c r="T288" s="33"/>
      <c r="U288" s="34"/>
      <c r="V288" s="35"/>
      <c r="W288" s="36"/>
      <c r="Z288" s="37"/>
      <c r="AA288" s="38"/>
      <c r="AB288" s="76"/>
      <c r="AD288" s="37"/>
      <c r="AE288" s="40"/>
      <c r="AF288" s="25" t="str">
        <f t="shared" si="80"/>
        <v/>
      </c>
      <c r="AG288" t="str">
        <f t="shared" si="81"/>
        <v/>
      </c>
      <c r="AH288" t="str">
        <f t="shared" si="82"/>
        <v/>
      </c>
      <c r="AI288" t="str">
        <f t="shared" si="83"/>
        <v/>
      </c>
      <c r="AJ288" t="str">
        <f t="shared" si="84"/>
        <v/>
      </c>
      <c r="AK288" t="str">
        <f t="shared" si="85"/>
        <v/>
      </c>
      <c r="AL288" t="str">
        <f t="shared" si="86"/>
        <v/>
      </c>
    </row>
    <row r="289" spans="1:38" ht="14" thickBot="1" x14ac:dyDescent="0.2">
      <c r="A289" s="41"/>
      <c r="B289" s="42"/>
      <c r="C289" s="43"/>
      <c r="D289" s="34"/>
      <c r="E289" s="44"/>
      <c r="F289" s="34"/>
      <c r="G289" s="25"/>
      <c r="H289" s="45"/>
      <c r="I289" s="51"/>
      <c r="S289" s="32"/>
      <c r="T289" s="33"/>
      <c r="U289" s="34"/>
      <c r="V289" s="35"/>
      <c r="W289" s="36"/>
      <c r="Z289" s="37"/>
      <c r="AA289" s="38"/>
      <c r="AB289" s="76"/>
      <c r="AD289" s="37"/>
      <c r="AE289" s="40"/>
      <c r="AF289" s="25" t="str">
        <f t="shared" si="80"/>
        <v/>
      </c>
      <c r="AG289" t="str">
        <f t="shared" si="81"/>
        <v/>
      </c>
      <c r="AH289" t="str">
        <f t="shared" si="82"/>
        <v/>
      </c>
      <c r="AI289" t="str">
        <f t="shared" si="83"/>
        <v/>
      </c>
      <c r="AJ289" t="str">
        <f t="shared" si="84"/>
        <v/>
      </c>
      <c r="AK289" t="str">
        <f t="shared" si="85"/>
        <v/>
      </c>
      <c r="AL289" t="str">
        <f t="shared" si="86"/>
        <v/>
      </c>
    </row>
    <row r="290" spans="1:38" ht="14" thickBot="1" x14ac:dyDescent="0.2">
      <c r="A290" s="41"/>
      <c r="B290" s="42"/>
      <c r="C290" s="43"/>
      <c r="D290" s="34"/>
      <c r="E290" s="44"/>
      <c r="F290" s="34"/>
      <c r="G290" s="25"/>
      <c r="H290" s="45"/>
      <c r="I290" s="51"/>
      <c r="S290" s="32"/>
      <c r="T290" s="33"/>
      <c r="U290" s="34"/>
      <c r="V290" s="35"/>
      <c r="W290" s="36"/>
      <c r="Z290" s="37"/>
      <c r="AA290" s="38"/>
      <c r="AB290" s="76"/>
      <c r="AD290" s="37"/>
      <c r="AE290" s="40"/>
      <c r="AF290" s="25" t="str">
        <f t="shared" si="80"/>
        <v/>
      </c>
      <c r="AG290" t="str">
        <f t="shared" si="81"/>
        <v/>
      </c>
      <c r="AH290" t="str">
        <f t="shared" si="82"/>
        <v/>
      </c>
      <c r="AI290" t="str">
        <f t="shared" si="83"/>
        <v/>
      </c>
      <c r="AJ290" t="str">
        <f t="shared" si="84"/>
        <v/>
      </c>
      <c r="AK290" t="str">
        <f t="shared" si="85"/>
        <v/>
      </c>
      <c r="AL290" t="str">
        <f t="shared" si="86"/>
        <v/>
      </c>
    </row>
    <row r="291" spans="1:38" ht="14" thickBot="1" x14ac:dyDescent="0.2">
      <c r="A291" s="41"/>
      <c r="B291" s="42"/>
      <c r="C291" s="43"/>
      <c r="D291" s="34"/>
      <c r="E291" s="44"/>
      <c r="F291" s="34"/>
      <c r="G291" s="25"/>
      <c r="H291" s="45"/>
      <c r="I291" s="51"/>
      <c r="S291" s="32"/>
      <c r="T291" s="33"/>
      <c r="U291" s="34"/>
      <c r="V291" s="35"/>
      <c r="W291" s="36"/>
      <c r="Z291" s="37"/>
      <c r="AA291" s="38"/>
      <c r="AB291" s="76"/>
      <c r="AD291" s="37"/>
      <c r="AE291" s="40"/>
      <c r="AF291" s="25" t="str">
        <f t="shared" si="80"/>
        <v/>
      </c>
      <c r="AG291" t="str">
        <f t="shared" si="81"/>
        <v/>
      </c>
      <c r="AH291" t="str">
        <f t="shared" si="82"/>
        <v/>
      </c>
      <c r="AI291" t="str">
        <f t="shared" si="83"/>
        <v/>
      </c>
      <c r="AJ291" t="str">
        <f t="shared" si="84"/>
        <v/>
      </c>
      <c r="AK291" t="str">
        <f t="shared" si="85"/>
        <v/>
      </c>
      <c r="AL291" t="str">
        <f t="shared" si="86"/>
        <v/>
      </c>
    </row>
    <row r="292" spans="1:38" ht="14" thickBot="1" x14ac:dyDescent="0.2">
      <c r="A292" s="41"/>
      <c r="B292" s="42"/>
      <c r="C292" s="43"/>
      <c r="D292" s="34"/>
      <c r="E292" s="44"/>
      <c r="F292" s="34"/>
      <c r="G292" s="25"/>
      <c r="H292" s="45"/>
      <c r="I292" s="51"/>
      <c r="S292" s="32"/>
      <c r="T292" s="33"/>
      <c r="U292" s="34"/>
      <c r="V292" s="35"/>
      <c r="W292" s="36"/>
      <c r="Z292" s="37"/>
      <c r="AA292" s="38"/>
      <c r="AB292" s="76"/>
      <c r="AD292" s="37"/>
      <c r="AE292" s="40"/>
      <c r="AF292" s="25" t="str">
        <f t="shared" si="80"/>
        <v/>
      </c>
      <c r="AG292" t="str">
        <f t="shared" si="81"/>
        <v/>
      </c>
      <c r="AH292" t="str">
        <f t="shared" si="82"/>
        <v/>
      </c>
      <c r="AI292" t="str">
        <f t="shared" si="83"/>
        <v/>
      </c>
      <c r="AJ292" t="str">
        <f t="shared" si="84"/>
        <v/>
      </c>
      <c r="AK292" t="str">
        <f t="shared" si="85"/>
        <v/>
      </c>
      <c r="AL292" t="str">
        <f t="shared" si="86"/>
        <v/>
      </c>
    </row>
    <row r="293" spans="1:38" ht="14" thickBot="1" x14ac:dyDescent="0.2">
      <c r="A293" s="41"/>
      <c r="B293" s="42"/>
      <c r="C293" s="43"/>
      <c r="D293" s="34"/>
      <c r="E293" s="44"/>
      <c r="F293" s="34"/>
      <c r="G293" s="25"/>
      <c r="H293" s="45"/>
      <c r="I293" s="51"/>
      <c r="S293" s="32"/>
      <c r="T293" s="33"/>
      <c r="U293" s="34"/>
      <c r="V293" s="35"/>
      <c r="W293" s="36"/>
      <c r="Z293" s="37"/>
      <c r="AA293" s="38"/>
      <c r="AB293" s="76"/>
      <c r="AD293" s="37"/>
      <c r="AE293" s="40"/>
      <c r="AF293" s="25" t="str">
        <f t="shared" si="80"/>
        <v/>
      </c>
      <c r="AG293" t="str">
        <f t="shared" si="81"/>
        <v/>
      </c>
      <c r="AH293" t="str">
        <f t="shared" si="82"/>
        <v/>
      </c>
      <c r="AI293" t="str">
        <f t="shared" si="83"/>
        <v/>
      </c>
      <c r="AJ293" t="str">
        <f t="shared" si="84"/>
        <v/>
      </c>
      <c r="AK293" t="str">
        <f t="shared" si="85"/>
        <v/>
      </c>
      <c r="AL293" t="str">
        <f t="shared" si="86"/>
        <v/>
      </c>
    </row>
    <row r="294" spans="1:38" ht="14" thickBot="1" x14ac:dyDescent="0.2">
      <c r="A294" s="41"/>
      <c r="B294" s="42"/>
      <c r="C294" s="43"/>
      <c r="D294" s="34"/>
      <c r="E294" s="44"/>
      <c r="F294" s="34"/>
      <c r="G294" s="25"/>
      <c r="H294" s="45"/>
      <c r="I294" s="51"/>
      <c r="S294" s="32"/>
      <c r="T294" s="33"/>
      <c r="U294" s="34"/>
      <c r="V294" s="35"/>
      <c r="W294" s="36"/>
      <c r="Z294" s="37"/>
      <c r="AA294" s="38"/>
      <c r="AB294" s="76"/>
      <c r="AD294" s="37"/>
      <c r="AE294" s="40"/>
      <c r="AF294" s="25" t="str">
        <f t="shared" si="80"/>
        <v/>
      </c>
      <c r="AG294" t="str">
        <f t="shared" si="81"/>
        <v/>
      </c>
      <c r="AH294" t="str">
        <f t="shared" si="82"/>
        <v/>
      </c>
      <c r="AI294" t="str">
        <f t="shared" si="83"/>
        <v/>
      </c>
      <c r="AJ294" t="str">
        <f t="shared" si="84"/>
        <v/>
      </c>
      <c r="AK294" t="str">
        <f t="shared" si="85"/>
        <v/>
      </c>
      <c r="AL294" t="str">
        <f t="shared" si="86"/>
        <v/>
      </c>
    </row>
    <row r="295" spans="1:38" ht="14" thickBot="1" x14ac:dyDescent="0.2">
      <c r="A295" s="41"/>
      <c r="B295" s="42"/>
      <c r="C295" s="43"/>
      <c r="D295" s="34"/>
      <c r="E295" s="44"/>
      <c r="F295" s="34"/>
      <c r="G295" s="25"/>
      <c r="H295" s="45"/>
      <c r="I295" s="51"/>
      <c r="S295" s="32"/>
      <c r="T295" s="33"/>
      <c r="U295" s="34"/>
      <c r="V295" s="35"/>
      <c r="W295" s="36"/>
      <c r="Z295" s="37"/>
      <c r="AA295" s="38"/>
      <c r="AB295" s="76"/>
      <c r="AD295" s="37"/>
      <c r="AE295" s="40"/>
      <c r="AF295" s="25" t="str">
        <f t="shared" si="80"/>
        <v/>
      </c>
      <c r="AG295" t="str">
        <f t="shared" si="81"/>
        <v/>
      </c>
      <c r="AH295" t="str">
        <f t="shared" si="82"/>
        <v/>
      </c>
      <c r="AI295" t="str">
        <f t="shared" si="83"/>
        <v/>
      </c>
      <c r="AJ295" t="str">
        <f t="shared" si="84"/>
        <v/>
      </c>
      <c r="AK295" t="str">
        <f t="shared" si="85"/>
        <v/>
      </c>
      <c r="AL295" t="str">
        <f t="shared" si="86"/>
        <v/>
      </c>
    </row>
    <row r="296" spans="1:38" ht="14" thickBot="1" x14ac:dyDescent="0.2">
      <c r="A296" s="41"/>
      <c r="B296" s="42"/>
      <c r="C296" s="43"/>
      <c r="D296" s="34"/>
      <c r="E296" s="44"/>
      <c r="F296" s="34"/>
      <c r="G296" s="25"/>
      <c r="H296" s="45"/>
      <c r="I296" s="51"/>
      <c r="S296" s="32"/>
      <c r="T296" s="33"/>
      <c r="U296" s="34"/>
      <c r="V296" s="35"/>
      <c r="W296" s="36"/>
      <c r="Z296" s="37"/>
      <c r="AA296" s="38"/>
      <c r="AB296" s="76"/>
      <c r="AD296" s="37"/>
      <c r="AE296" s="40"/>
      <c r="AF296" s="25" t="str">
        <f t="shared" si="80"/>
        <v/>
      </c>
      <c r="AG296" t="str">
        <f t="shared" si="81"/>
        <v/>
      </c>
      <c r="AH296" t="str">
        <f t="shared" si="82"/>
        <v/>
      </c>
      <c r="AI296" t="str">
        <f t="shared" si="83"/>
        <v/>
      </c>
      <c r="AJ296" t="str">
        <f t="shared" si="84"/>
        <v/>
      </c>
      <c r="AK296" t="str">
        <f t="shared" si="85"/>
        <v/>
      </c>
      <c r="AL296" t="str">
        <f t="shared" si="86"/>
        <v/>
      </c>
    </row>
    <row r="297" spans="1:38" ht="14" thickBot="1" x14ac:dyDescent="0.2">
      <c r="A297" s="41"/>
      <c r="B297" s="42"/>
      <c r="C297" s="43"/>
      <c r="D297" s="34"/>
      <c r="E297" s="44"/>
      <c r="F297" s="34"/>
      <c r="G297" s="25"/>
      <c r="H297" s="45"/>
      <c r="I297" s="51"/>
      <c r="S297" s="32"/>
      <c r="T297" s="33"/>
      <c r="U297" s="34"/>
      <c r="V297" s="35"/>
      <c r="W297" s="36"/>
      <c r="Z297" s="37"/>
      <c r="AA297" s="38"/>
      <c r="AB297" s="76"/>
      <c r="AD297" s="37"/>
      <c r="AE297" s="40"/>
      <c r="AF297" s="25" t="str">
        <f t="shared" si="80"/>
        <v/>
      </c>
      <c r="AG297" t="str">
        <f t="shared" si="81"/>
        <v/>
      </c>
      <c r="AH297" t="str">
        <f t="shared" si="82"/>
        <v/>
      </c>
      <c r="AI297" t="str">
        <f t="shared" si="83"/>
        <v/>
      </c>
      <c r="AJ297" t="str">
        <f t="shared" si="84"/>
        <v/>
      </c>
      <c r="AK297" t="str">
        <f t="shared" si="85"/>
        <v/>
      </c>
      <c r="AL297" t="str">
        <f t="shared" si="86"/>
        <v/>
      </c>
    </row>
    <row r="298" spans="1:38" ht="14" thickBot="1" x14ac:dyDescent="0.2">
      <c r="A298" s="41"/>
      <c r="B298" s="42"/>
      <c r="C298" s="43"/>
      <c r="D298" s="34"/>
      <c r="E298" s="44"/>
      <c r="F298" s="34"/>
      <c r="G298" s="25"/>
      <c r="H298" s="45"/>
      <c r="I298" s="51"/>
      <c r="S298" s="32"/>
      <c r="T298" s="33"/>
      <c r="U298" s="34"/>
      <c r="V298" s="35"/>
      <c r="W298" s="36"/>
      <c r="Z298" s="37"/>
      <c r="AA298" s="38"/>
      <c r="AB298" s="76"/>
      <c r="AD298" s="37"/>
      <c r="AE298" s="40"/>
      <c r="AF298" s="25" t="str">
        <f t="shared" si="80"/>
        <v/>
      </c>
      <c r="AG298" t="str">
        <f t="shared" si="81"/>
        <v/>
      </c>
      <c r="AH298" t="str">
        <f t="shared" si="82"/>
        <v/>
      </c>
      <c r="AI298" t="str">
        <f t="shared" si="83"/>
        <v/>
      </c>
      <c r="AJ298" t="str">
        <f t="shared" si="84"/>
        <v/>
      </c>
      <c r="AK298" t="str">
        <f t="shared" si="85"/>
        <v/>
      </c>
      <c r="AL298" t="str">
        <f t="shared" si="86"/>
        <v/>
      </c>
    </row>
    <row r="299" spans="1:38" ht="14" thickBot="1" x14ac:dyDescent="0.2">
      <c r="A299" s="41"/>
      <c r="B299" s="42"/>
      <c r="C299" s="43"/>
      <c r="D299" s="34"/>
      <c r="E299" s="44"/>
      <c r="F299" s="34"/>
      <c r="G299" s="25"/>
      <c r="H299" s="45"/>
      <c r="I299" s="51"/>
      <c r="S299" s="32"/>
      <c r="T299" s="33"/>
      <c r="U299" s="34"/>
      <c r="V299" s="35"/>
      <c r="W299" s="36"/>
      <c r="Z299" s="37"/>
      <c r="AA299" s="38"/>
      <c r="AB299" s="76"/>
      <c r="AD299" s="37"/>
      <c r="AE299" s="40"/>
      <c r="AF299" s="25" t="str">
        <f t="shared" si="80"/>
        <v/>
      </c>
      <c r="AG299" t="str">
        <f t="shared" si="81"/>
        <v/>
      </c>
      <c r="AH299" t="str">
        <f t="shared" si="82"/>
        <v/>
      </c>
      <c r="AI299" t="str">
        <f t="shared" si="83"/>
        <v/>
      </c>
      <c r="AJ299" t="str">
        <f t="shared" si="84"/>
        <v/>
      </c>
      <c r="AK299" t="str">
        <f t="shared" si="85"/>
        <v/>
      </c>
      <c r="AL299" t="str">
        <f t="shared" si="86"/>
        <v/>
      </c>
    </row>
    <row r="300" spans="1:38" ht="14" thickBot="1" x14ac:dyDescent="0.2">
      <c r="A300" s="41"/>
      <c r="B300" s="42"/>
      <c r="C300" s="43"/>
      <c r="D300" s="34"/>
      <c r="E300" s="44"/>
      <c r="F300" s="34"/>
      <c r="G300" s="25"/>
      <c r="H300" s="45"/>
      <c r="I300" s="51"/>
      <c r="S300" s="32"/>
      <c r="T300" s="33"/>
      <c r="U300" s="34"/>
      <c r="V300" s="35"/>
      <c r="W300" s="36"/>
      <c r="Z300" s="37"/>
      <c r="AA300" s="38"/>
      <c r="AB300" s="76"/>
      <c r="AD300" s="37"/>
      <c r="AE300" s="40"/>
      <c r="AF300" s="25" t="str">
        <f t="shared" si="80"/>
        <v/>
      </c>
      <c r="AG300" t="str">
        <f t="shared" si="81"/>
        <v/>
      </c>
      <c r="AH300" t="str">
        <f t="shared" si="82"/>
        <v/>
      </c>
      <c r="AI300" t="str">
        <f t="shared" si="83"/>
        <v/>
      </c>
      <c r="AJ300" t="str">
        <f t="shared" si="84"/>
        <v/>
      </c>
      <c r="AK300" t="str">
        <f t="shared" si="85"/>
        <v/>
      </c>
      <c r="AL300" t="str">
        <f t="shared" si="86"/>
        <v/>
      </c>
    </row>
    <row r="301" spans="1:38" ht="14" thickBot="1" x14ac:dyDescent="0.2">
      <c r="A301" s="41"/>
      <c r="B301" s="42"/>
      <c r="C301" s="43"/>
      <c r="D301" s="34"/>
      <c r="E301" s="44"/>
      <c r="F301" s="34"/>
      <c r="G301" s="25"/>
      <c r="H301" s="45"/>
      <c r="I301" s="51"/>
      <c r="S301" s="32"/>
      <c r="T301" s="33"/>
      <c r="U301" s="34"/>
      <c r="V301" s="35"/>
      <c r="W301" s="36"/>
      <c r="Z301" s="37"/>
      <c r="AA301" s="38"/>
      <c r="AB301" s="76"/>
      <c r="AD301" s="37"/>
      <c r="AE301" s="40"/>
      <c r="AF301" s="25" t="str">
        <f t="shared" si="80"/>
        <v/>
      </c>
      <c r="AG301" t="str">
        <f t="shared" si="81"/>
        <v/>
      </c>
      <c r="AH301" t="str">
        <f t="shared" si="82"/>
        <v/>
      </c>
      <c r="AI301" t="str">
        <f t="shared" si="83"/>
        <v/>
      </c>
      <c r="AJ301" t="str">
        <f t="shared" si="84"/>
        <v/>
      </c>
      <c r="AK301" t="str">
        <f t="shared" si="85"/>
        <v/>
      </c>
      <c r="AL301" t="str">
        <f t="shared" si="86"/>
        <v/>
      </c>
    </row>
    <row r="302" spans="1:38" ht="14" thickBot="1" x14ac:dyDescent="0.2">
      <c r="A302" s="41"/>
      <c r="B302" s="42"/>
      <c r="C302" s="43"/>
      <c r="D302" s="34"/>
      <c r="E302" s="44"/>
      <c r="F302" s="34"/>
      <c r="G302" s="25"/>
      <c r="H302" s="45"/>
      <c r="I302" s="51"/>
      <c r="S302" s="32"/>
      <c r="T302" s="33"/>
      <c r="U302" s="34"/>
      <c r="V302" s="35"/>
      <c r="W302" s="36"/>
      <c r="Z302" s="37"/>
      <c r="AA302" s="38"/>
      <c r="AB302" s="76"/>
      <c r="AD302" s="37"/>
      <c r="AE302" s="40"/>
      <c r="AF302" s="25" t="str">
        <f t="shared" si="80"/>
        <v/>
      </c>
      <c r="AG302" t="str">
        <f t="shared" si="81"/>
        <v/>
      </c>
      <c r="AH302" t="str">
        <f t="shared" si="82"/>
        <v/>
      </c>
      <c r="AI302" t="str">
        <f t="shared" si="83"/>
        <v/>
      </c>
      <c r="AJ302" t="str">
        <f t="shared" si="84"/>
        <v/>
      </c>
      <c r="AK302" t="str">
        <f t="shared" si="85"/>
        <v/>
      </c>
      <c r="AL302" t="str">
        <f t="shared" si="86"/>
        <v/>
      </c>
    </row>
    <row r="303" spans="1:38" ht="14" thickBot="1" x14ac:dyDescent="0.2">
      <c r="A303" s="41"/>
      <c r="B303" s="42"/>
      <c r="C303" s="43"/>
      <c r="D303" s="34"/>
      <c r="E303" s="44"/>
      <c r="F303" s="34"/>
      <c r="G303" s="25"/>
      <c r="H303" s="45"/>
      <c r="I303" s="51"/>
      <c r="S303" s="32"/>
      <c r="T303" s="33"/>
      <c r="U303" s="34"/>
      <c r="V303" s="35"/>
      <c r="W303" s="36"/>
      <c r="Z303" s="37"/>
      <c r="AA303" s="38"/>
      <c r="AB303" s="76"/>
      <c r="AD303" s="37"/>
      <c r="AE303" s="40"/>
      <c r="AF303" s="25" t="str">
        <f t="shared" si="80"/>
        <v/>
      </c>
      <c r="AG303" t="str">
        <f t="shared" si="81"/>
        <v/>
      </c>
      <c r="AH303" t="str">
        <f t="shared" si="82"/>
        <v/>
      </c>
      <c r="AI303" t="str">
        <f t="shared" si="83"/>
        <v/>
      </c>
      <c r="AJ303" t="str">
        <f t="shared" si="84"/>
        <v/>
      </c>
      <c r="AK303" t="str">
        <f t="shared" si="85"/>
        <v/>
      </c>
      <c r="AL303" t="str">
        <f t="shared" si="86"/>
        <v/>
      </c>
    </row>
    <row r="304" spans="1:38" ht="14" thickBot="1" x14ac:dyDescent="0.2">
      <c r="A304" s="41"/>
      <c r="B304" s="42"/>
      <c r="C304" s="43"/>
      <c r="D304" s="34"/>
      <c r="E304" s="44"/>
      <c r="F304" s="34"/>
      <c r="G304" s="25"/>
      <c r="H304" s="45"/>
      <c r="I304" s="51"/>
      <c r="S304" s="32"/>
      <c r="T304" s="33"/>
      <c r="U304" s="34"/>
      <c r="V304" s="35"/>
      <c r="W304" s="36"/>
      <c r="Z304" s="37"/>
      <c r="AA304" s="38"/>
      <c r="AB304" s="76"/>
      <c r="AD304" s="37"/>
      <c r="AE304" s="40"/>
      <c r="AF304" s="25" t="str">
        <f t="shared" si="80"/>
        <v/>
      </c>
      <c r="AG304" t="str">
        <f t="shared" si="81"/>
        <v/>
      </c>
      <c r="AH304" t="str">
        <f t="shared" si="82"/>
        <v/>
      </c>
      <c r="AI304" t="str">
        <f t="shared" si="83"/>
        <v/>
      </c>
      <c r="AJ304" t="str">
        <f t="shared" si="84"/>
        <v/>
      </c>
      <c r="AK304" t="str">
        <f t="shared" si="85"/>
        <v/>
      </c>
      <c r="AL304" t="str">
        <f t="shared" si="86"/>
        <v/>
      </c>
    </row>
    <row r="305" spans="1:38" ht="14" thickBot="1" x14ac:dyDescent="0.2">
      <c r="A305" s="41"/>
      <c r="B305" s="42"/>
      <c r="C305" s="43"/>
      <c r="D305" s="34"/>
      <c r="E305" s="44"/>
      <c r="F305" s="34"/>
      <c r="G305" s="25"/>
      <c r="H305" s="45"/>
      <c r="I305" s="51"/>
      <c r="S305" s="32"/>
      <c r="T305" s="33"/>
      <c r="U305" s="34"/>
      <c r="V305" s="35"/>
      <c r="W305" s="36"/>
      <c r="Z305" s="37"/>
      <c r="AA305" s="38"/>
      <c r="AB305" s="76"/>
      <c r="AD305" s="37"/>
      <c r="AE305" s="40"/>
      <c r="AF305" s="25" t="str">
        <f t="shared" si="80"/>
        <v/>
      </c>
      <c r="AG305" t="str">
        <f t="shared" si="81"/>
        <v/>
      </c>
      <c r="AH305" t="str">
        <f t="shared" si="82"/>
        <v/>
      </c>
      <c r="AI305" t="str">
        <f t="shared" si="83"/>
        <v/>
      </c>
      <c r="AJ305" t="str">
        <f t="shared" si="84"/>
        <v/>
      </c>
      <c r="AK305" t="str">
        <f t="shared" si="85"/>
        <v/>
      </c>
      <c r="AL305" t="str">
        <f t="shared" si="86"/>
        <v/>
      </c>
    </row>
    <row r="306" spans="1:38" x14ac:dyDescent="0.15">
      <c r="A306" s="53"/>
      <c r="B306" s="53">
        <v>10.5</v>
      </c>
      <c r="C306" s="53"/>
      <c r="D306" s="53"/>
      <c r="E306" s="53"/>
      <c r="F306" s="53"/>
      <c r="G306" s="53"/>
      <c r="H306" s="53"/>
      <c r="I306" s="53"/>
      <c r="L306" s="53"/>
      <c r="M306" s="53"/>
      <c r="N306" s="53"/>
      <c r="O306" s="53"/>
      <c r="P306" s="53"/>
      <c r="Q306" s="52">
        <f>COUNT(R307:R349)</f>
        <v>1</v>
      </c>
      <c r="R306" s="77" t="s">
        <v>53</v>
      </c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D306" s="75"/>
      <c r="AF306" s="53"/>
    </row>
    <row r="307" spans="1:38" x14ac:dyDescent="0.15">
      <c r="A307" s="78">
        <f>IF($K$3&lt;=0,$K$3,"")</f>
        <v>-1.7014381147818138E-2</v>
      </c>
      <c r="B307" s="78"/>
      <c r="C307" s="78"/>
      <c r="D307" s="78"/>
      <c r="E307" s="78"/>
      <c r="F307" s="78"/>
      <c r="G307" s="79">
        <f>IF(R307&lt;&gt;"",R307,"")</f>
        <v>0</v>
      </c>
      <c r="H307" s="78"/>
      <c r="I307" s="78"/>
      <c r="J307" s="80"/>
      <c r="K307" s="80"/>
      <c r="L307" s="78"/>
      <c r="M307" s="78"/>
      <c r="N307" s="78"/>
      <c r="O307" s="81"/>
      <c r="P307" s="81"/>
      <c r="Q307" s="78"/>
      <c r="R307" s="78">
        <f t="shared" ref="R307" si="87">IF(A307&lt;&gt;"",$J$2*(1-EXP(-(A307-$K$3)/$K$2)),"")</f>
        <v>0</v>
      </c>
      <c r="S307" s="78"/>
      <c r="T307" s="78">
        <f t="shared" ref="T307" si="88">IF(A307&lt;&gt;"",($J$2/$K$2)*EXP(-(A307-$K$3)/$K$2),"")</f>
        <v>5.9977511621045556</v>
      </c>
      <c r="U307" s="82">
        <f>IF(A307="","",$N$2*T307+$P$1*(G307-$N$5)^2)</f>
        <v>431.83808367152801</v>
      </c>
      <c r="V307" s="83">
        <f>IF(A307="","",U307/$N$2)</f>
        <v>5.9977511621045556</v>
      </c>
      <c r="W307" s="84">
        <f t="shared" ref="W307" si="89">IF(A307="","",V307*R307)</f>
        <v>0</v>
      </c>
      <c r="X307" s="78"/>
      <c r="Y307" s="78"/>
      <c r="Z307" s="85">
        <f t="shared" ref="Z307" si="90">IF(A307="","",$Y$9*R307^2+$Y$10*R307+$Y$11)</f>
        <v>0.12980589813834589</v>
      </c>
      <c r="AA307" s="86">
        <f t="shared" ref="AA307" si="91">IF(A307="","",(W307-Z307)^2)</f>
        <v>1.684957119150263E-2</v>
      </c>
      <c r="AB307" s="87"/>
      <c r="AC307" s="87"/>
      <c r="AD307" s="87">
        <f>IF(U307&lt;&gt;"",SQRT(U307^2+($N$2*9.81)^2),"")</f>
        <v>827.87201481213128</v>
      </c>
      <c r="AE307" s="87"/>
      <c r="AF307" s="79">
        <f>IF(U307&lt;&gt;"",R307,"")</f>
        <v>0</v>
      </c>
    </row>
    <row r="308" spans="1:38" x14ac:dyDescent="0.15">
      <c r="A308" s="78"/>
      <c r="B308" s="78"/>
      <c r="C308" s="78"/>
      <c r="D308" s="78"/>
      <c r="E308" s="78"/>
      <c r="F308" s="78"/>
      <c r="G308" s="79"/>
      <c r="H308" s="78"/>
      <c r="I308" s="78"/>
      <c r="J308" s="80"/>
      <c r="K308" s="80"/>
      <c r="L308" s="78"/>
      <c r="M308" s="78"/>
      <c r="N308" s="78"/>
      <c r="O308" s="81"/>
      <c r="P308" s="81"/>
      <c r="Q308" s="78"/>
      <c r="R308" s="78"/>
      <c r="S308" s="78"/>
      <c r="T308" s="78"/>
      <c r="U308" s="82"/>
      <c r="V308" s="83"/>
      <c r="W308" s="84"/>
      <c r="X308" s="78"/>
      <c r="Y308" s="78"/>
      <c r="Z308" s="85"/>
      <c r="AA308" s="86"/>
      <c r="AB308" s="87"/>
      <c r="AC308" s="87"/>
      <c r="AD308" s="87"/>
      <c r="AE308" s="87"/>
      <c r="AF308" s="79" t="str">
        <f t="shared" ref="AF308:AF349" si="92">IF(U308&lt;&gt;"",R308,"")</f>
        <v/>
      </c>
    </row>
    <row r="309" spans="1:38" x14ac:dyDescent="0.15">
      <c r="A309" s="78"/>
      <c r="B309" s="78"/>
      <c r="C309" s="78"/>
      <c r="D309" s="78"/>
      <c r="E309" s="78"/>
      <c r="F309" s="78"/>
      <c r="G309" s="79"/>
      <c r="H309" s="78"/>
      <c r="I309" s="78"/>
      <c r="J309" s="80"/>
      <c r="K309" s="80"/>
      <c r="L309" s="78"/>
      <c r="M309" s="78"/>
      <c r="N309" s="78"/>
      <c r="O309" s="81"/>
      <c r="P309" s="81"/>
      <c r="Q309" s="78"/>
      <c r="R309" s="78"/>
      <c r="S309" s="78"/>
      <c r="T309" s="78"/>
      <c r="U309" s="82"/>
      <c r="V309" s="83"/>
      <c r="W309" s="84"/>
      <c r="X309" s="78"/>
      <c r="Y309" s="78"/>
      <c r="Z309" s="85"/>
      <c r="AA309" s="86"/>
      <c r="AB309" s="87"/>
      <c r="AC309" s="87"/>
      <c r="AD309" s="87"/>
      <c r="AE309" s="87"/>
      <c r="AF309" s="79" t="str">
        <f t="shared" si="92"/>
        <v/>
      </c>
    </row>
    <row r="310" spans="1:38" x14ac:dyDescent="0.15">
      <c r="A310" s="78"/>
      <c r="B310" s="78"/>
      <c r="C310" s="78"/>
      <c r="D310" s="78"/>
      <c r="E310" s="78"/>
      <c r="F310" s="78"/>
      <c r="G310" s="79"/>
      <c r="H310" s="78"/>
      <c r="I310" s="78"/>
      <c r="J310" s="80"/>
      <c r="K310" s="80"/>
      <c r="L310" s="78"/>
      <c r="M310" s="78"/>
      <c r="N310" s="78"/>
      <c r="O310" s="81"/>
      <c r="P310" s="81"/>
      <c r="Q310" s="78"/>
      <c r="R310" s="78"/>
      <c r="S310" s="78"/>
      <c r="T310" s="78"/>
      <c r="U310" s="82"/>
      <c r="V310" s="83"/>
      <c r="W310" s="84"/>
      <c r="X310" s="78"/>
      <c r="Y310" s="78"/>
      <c r="Z310" s="85"/>
      <c r="AA310" s="86"/>
      <c r="AB310" s="87"/>
      <c r="AC310" s="87"/>
      <c r="AD310" s="87"/>
      <c r="AE310" s="87"/>
      <c r="AF310" s="79" t="str">
        <f t="shared" si="92"/>
        <v/>
      </c>
    </row>
    <row r="311" spans="1:38" x14ac:dyDescent="0.15">
      <c r="A311" s="78"/>
      <c r="B311" s="78"/>
      <c r="C311" s="78"/>
      <c r="D311" s="78"/>
      <c r="E311" s="78"/>
      <c r="F311" s="78"/>
      <c r="G311" s="79"/>
      <c r="H311" s="78"/>
      <c r="I311" s="78"/>
      <c r="J311" s="80"/>
      <c r="K311" s="80"/>
      <c r="L311" s="78"/>
      <c r="M311" s="78"/>
      <c r="N311" s="78"/>
      <c r="O311" s="81"/>
      <c r="P311" s="81"/>
      <c r="Q311" s="78"/>
      <c r="R311" s="78"/>
      <c r="S311" s="78"/>
      <c r="T311" s="78"/>
      <c r="U311" s="82"/>
      <c r="V311" s="83"/>
      <c r="W311" s="84"/>
      <c r="X311" s="78"/>
      <c r="Y311" s="78"/>
      <c r="Z311" s="85"/>
      <c r="AA311" s="86"/>
      <c r="AB311" s="87"/>
      <c r="AC311" s="87"/>
      <c r="AD311" s="87"/>
      <c r="AE311" s="87"/>
      <c r="AF311" s="79" t="str">
        <f t="shared" si="92"/>
        <v/>
      </c>
    </row>
    <row r="312" spans="1:38" x14ac:dyDescent="0.15">
      <c r="A312" s="78"/>
      <c r="B312" s="78"/>
      <c r="C312" s="78"/>
      <c r="D312" s="78"/>
      <c r="E312" s="78"/>
      <c r="F312" s="78"/>
      <c r="G312" s="79"/>
      <c r="H312" s="78"/>
      <c r="I312" s="78"/>
      <c r="J312" s="80"/>
      <c r="K312" s="80"/>
      <c r="L312" s="78"/>
      <c r="M312" s="78"/>
      <c r="N312" s="78"/>
      <c r="O312" s="81"/>
      <c r="P312" s="81"/>
      <c r="Q312" s="78"/>
      <c r="R312" s="78"/>
      <c r="S312" s="78"/>
      <c r="T312" s="78"/>
      <c r="U312" s="82"/>
      <c r="V312" s="83"/>
      <c r="W312" s="84"/>
      <c r="X312" s="78"/>
      <c r="Y312" s="78"/>
      <c r="Z312" s="85"/>
      <c r="AA312" s="86"/>
      <c r="AB312" s="87"/>
      <c r="AC312" s="87"/>
      <c r="AD312" s="87"/>
      <c r="AE312" s="87"/>
      <c r="AF312" s="79" t="str">
        <f t="shared" si="92"/>
        <v/>
      </c>
    </row>
    <row r="313" spans="1:38" x14ac:dyDescent="0.15">
      <c r="A313" s="78"/>
      <c r="B313" s="78"/>
      <c r="C313" s="78"/>
      <c r="D313" s="78"/>
      <c r="E313" s="78"/>
      <c r="F313" s="78"/>
      <c r="G313" s="79"/>
      <c r="H313" s="78"/>
      <c r="I313" s="78"/>
      <c r="J313" s="80"/>
      <c r="K313" s="80"/>
      <c r="L313" s="78"/>
      <c r="M313" s="78"/>
      <c r="N313" s="78"/>
      <c r="O313" s="81"/>
      <c r="P313" s="81"/>
      <c r="Q313" s="78"/>
      <c r="R313" s="78"/>
      <c r="S313" s="78"/>
      <c r="T313" s="78"/>
      <c r="U313" s="82"/>
      <c r="V313" s="83"/>
      <c r="W313" s="84"/>
      <c r="X313" s="78"/>
      <c r="Y313" s="78"/>
      <c r="Z313" s="85"/>
      <c r="AA313" s="86"/>
      <c r="AB313" s="87"/>
      <c r="AC313" s="87"/>
      <c r="AD313" s="87"/>
      <c r="AE313" s="87"/>
      <c r="AF313" s="79" t="str">
        <f t="shared" si="92"/>
        <v/>
      </c>
    </row>
    <row r="314" spans="1:38" x14ac:dyDescent="0.15">
      <c r="A314" s="78"/>
      <c r="B314" s="78"/>
      <c r="C314" s="78"/>
      <c r="D314" s="78"/>
      <c r="E314" s="78"/>
      <c r="F314" s="78"/>
      <c r="G314" s="79"/>
      <c r="H314" s="78"/>
      <c r="I314" s="78"/>
      <c r="J314" s="80"/>
      <c r="K314" s="80"/>
      <c r="L314" s="78"/>
      <c r="M314" s="78"/>
      <c r="N314" s="78"/>
      <c r="O314" s="81"/>
      <c r="P314" s="81"/>
      <c r="Q314" s="78"/>
      <c r="R314" s="78"/>
      <c r="S314" s="78"/>
      <c r="T314" s="78"/>
      <c r="U314" s="82"/>
      <c r="V314" s="83"/>
      <c r="W314" s="84"/>
      <c r="X314" s="78"/>
      <c r="Y314" s="78"/>
      <c r="Z314" s="85"/>
      <c r="AA314" s="86"/>
      <c r="AB314" s="87"/>
      <c r="AC314" s="87"/>
      <c r="AD314" s="87"/>
      <c r="AE314" s="87"/>
      <c r="AF314" s="79" t="str">
        <f t="shared" si="92"/>
        <v/>
      </c>
    </row>
    <row r="315" spans="1:38" x14ac:dyDescent="0.15">
      <c r="A315" s="78"/>
      <c r="B315" s="78"/>
      <c r="C315" s="78"/>
      <c r="D315" s="78"/>
      <c r="E315" s="78"/>
      <c r="F315" s="78"/>
      <c r="G315" s="79"/>
      <c r="H315" s="78"/>
      <c r="I315" s="78"/>
      <c r="J315" s="80"/>
      <c r="K315" s="80"/>
      <c r="L315" s="78"/>
      <c r="M315" s="78"/>
      <c r="N315" s="78"/>
      <c r="O315" s="81"/>
      <c r="P315" s="81"/>
      <c r="Q315" s="78"/>
      <c r="R315" s="78"/>
      <c r="S315" s="78"/>
      <c r="T315" s="78"/>
      <c r="U315" s="82"/>
      <c r="V315" s="83"/>
      <c r="W315" s="84"/>
      <c r="X315" s="78"/>
      <c r="Y315" s="78"/>
      <c r="Z315" s="85"/>
      <c r="AA315" s="86"/>
      <c r="AB315" s="87"/>
      <c r="AC315" s="87"/>
      <c r="AD315" s="87"/>
      <c r="AE315" s="87"/>
      <c r="AF315" s="79" t="str">
        <f t="shared" si="92"/>
        <v/>
      </c>
    </row>
    <row r="316" spans="1:38" x14ac:dyDescent="0.15">
      <c r="A316" s="78"/>
      <c r="B316" s="78"/>
      <c r="C316" s="78"/>
      <c r="D316" s="78"/>
      <c r="E316" s="78"/>
      <c r="F316" s="78"/>
      <c r="G316" s="79"/>
      <c r="H316" s="78"/>
      <c r="I316" s="78"/>
      <c r="J316" s="80"/>
      <c r="K316" s="80"/>
      <c r="L316" s="78"/>
      <c r="M316" s="78"/>
      <c r="N316" s="78"/>
      <c r="O316" s="81"/>
      <c r="P316" s="81"/>
      <c r="Q316" s="78"/>
      <c r="R316" s="78"/>
      <c r="S316" s="78"/>
      <c r="T316" s="78"/>
      <c r="U316" s="82"/>
      <c r="V316" s="83"/>
      <c r="W316" s="84"/>
      <c r="X316" s="78"/>
      <c r="Y316" s="78"/>
      <c r="Z316" s="85"/>
      <c r="AA316" s="86"/>
      <c r="AB316" s="87"/>
      <c r="AC316" s="87"/>
      <c r="AD316" s="87"/>
      <c r="AE316" s="87"/>
      <c r="AF316" s="79" t="str">
        <f t="shared" si="92"/>
        <v/>
      </c>
    </row>
    <row r="317" spans="1:38" x14ac:dyDescent="0.15">
      <c r="A317" s="78"/>
      <c r="B317" s="78"/>
      <c r="C317" s="78"/>
      <c r="D317" s="78"/>
      <c r="E317" s="78"/>
      <c r="F317" s="78"/>
      <c r="G317" s="79"/>
      <c r="H317" s="78"/>
      <c r="I317" s="78"/>
      <c r="J317" s="80"/>
      <c r="K317" s="80"/>
      <c r="L317" s="78"/>
      <c r="M317" s="78"/>
      <c r="N317" s="78"/>
      <c r="O317" s="81"/>
      <c r="P317" s="81"/>
      <c r="Q317" s="78"/>
      <c r="R317" s="78"/>
      <c r="S317" s="78"/>
      <c r="T317" s="78"/>
      <c r="U317" s="82"/>
      <c r="V317" s="83"/>
      <c r="W317" s="84"/>
      <c r="X317" s="78"/>
      <c r="Y317" s="78"/>
      <c r="Z317" s="85"/>
      <c r="AA317" s="86"/>
      <c r="AB317" s="87"/>
      <c r="AC317" s="87"/>
      <c r="AD317" s="87"/>
      <c r="AE317" s="87"/>
      <c r="AF317" s="79" t="str">
        <f t="shared" si="92"/>
        <v/>
      </c>
    </row>
    <row r="318" spans="1:38" x14ac:dyDescent="0.15">
      <c r="A318" s="78"/>
      <c r="B318" s="78"/>
      <c r="C318" s="78"/>
      <c r="D318" s="78"/>
      <c r="E318" s="78"/>
      <c r="F318" s="78"/>
      <c r="G318" s="79"/>
      <c r="H318" s="78"/>
      <c r="I318" s="78"/>
      <c r="J318" s="80"/>
      <c r="K318" s="80"/>
      <c r="L318" s="78"/>
      <c r="M318" s="78"/>
      <c r="N318" s="78"/>
      <c r="O318" s="81"/>
      <c r="P318" s="81"/>
      <c r="Q318" s="78"/>
      <c r="R318" s="78"/>
      <c r="S318" s="78"/>
      <c r="T318" s="78"/>
      <c r="U318" s="82"/>
      <c r="V318" s="83"/>
      <c r="W318" s="84"/>
      <c r="X318" s="78"/>
      <c r="Y318" s="78"/>
      <c r="Z318" s="85"/>
      <c r="AA318" s="86"/>
      <c r="AB318" s="87"/>
      <c r="AC318" s="87"/>
      <c r="AD318" s="87"/>
      <c r="AE318" s="87"/>
      <c r="AF318" s="79" t="str">
        <f t="shared" si="92"/>
        <v/>
      </c>
    </row>
    <row r="319" spans="1:38" x14ac:dyDescent="0.15">
      <c r="A319" s="78"/>
      <c r="B319" s="78"/>
      <c r="C319" s="78"/>
      <c r="D319" s="78"/>
      <c r="E319" s="78"/>
      <c r="F319" s="78"/>
      <c r="G319" s="79"/>
      <c r="H319" s="78"/>
      <c r="I319" s="78"/>
      <c r="J319" s="80"/>
      <c r="K319" s="80"/>
      <c r="L319" s="78"/>
      <c r="M319" s="78"/>
      <c r="N319" s="78"/>
      <c r="O319" s="81"/>
      <c r="P319" s="81"/>
      <c r="Q319" s="78"/>
      <c r="R319" s="78"/>
      <c r="S319" s="78"/>
      <c r="T319" s="78"/>
      <c r="U319" s="82"/>
      <c r="V319" s="83"/>
      <c r="W319" s="84"/>
      <c r="X319" s="78"/>
      <c r="Y319" s="78"/>
      <c r="Z319" s="85"/>
      <c r="AA319" s="86"/>
      <c r="AB319" s="87"/>
      <c r="AC319" s="87"/>
      <c r="AD319" s="87"/>
      <c r="AE319" s="87"/>
      <c r="AF319" s="79" t="str">
        <f t="shared" si="92"/>
        <v/>
      </c>
    </row>
    <row r="320" spans="1:38" x14ac:dyDescent="0.15">
      <c r="A320" s="78"/>
      <c r="B320" s="78"/>
      <c r="C320" s="78"/>
      <c r="D320" s="78"/>
      <c r="E320" s="78"/>
      <c r="F320" s="78"/>
      <c r="G320" s="79"/>
      <c r="H320" s="78"/>
      <c r="I320" s="78"/>
      <c r="J320" s="80"/>
      <c r="K320" s="80"/>
      <c r="L320" s="78"/>
      <c r="M320" s="78"/>
      <c r="N320" s="78"/>
      <c r="O320" s="81"/>
      <c r="P320" s="81"/>
      <c r="Q320" s="78"/>
      <c r="R320" s="78"/>
      <c r="S320" s="78"/>
      <c r="T320" s="78"/>
      <c r="U320" s="82"/>
      <c r="V320" s="83"/>
      <c r="W320" s="84"/>
      <c r="X320" s="78"/>
      <c r="Y320" s="78"/>
      <c r="Z320" s="85"/>
      <c r="AA320" s="86"/>
      <c r="AB320" s="87"/>
      <c r="AC320" s="87"/>
      <c r="AD320" s="87"/>
      <c r="AE320" s="87"/>
      <c r="AF320" s="79" t="str">
        <f t="shared" si="92"/>
        <v/>
      </c>
    </row>
    <row r="321" spans="1:32" x14ac:dyDescent="0.15">
      <c r="A321" s="78"/>
      <c r="B321" s="78"/>
      <c r="C321" s="78"/>
      <c r="D321" s="78"/>
      <c r="E321" s="78"/>
      <c r="F321" s="78"/>
      <c r="G321" s="79"/>
      <c r="H321" s="78"/>
      <c r="I321" s="78"/>
      <c r="J321" s="80"/>
      <c r="K321" s="80"/>
      <c r="L321" s="78"/>
      <c r="M321" s="78"/>
      <c r="N321" s="78"/>
      <c r="O321" s="81"/>
      <c r="P321" s="81"/>
      <c r="Q321" s="78"/>
      <c r="R321" s="78"/>
      <c r="S321" s="78"/>
      <c r="T321" s="78"/>
      <c r="U321" s="82"/>
      <c r="V321" s="83"/>
      <c r="W321" s="84"/>
      <c r="X321" s="78"/>
      <c r="Y321" s="78"/>
      <c r="Z321" s="85"/>
      <c r="AA321" s="86"/>
      <c r="AB321" s="87"/>
      <c r="AC321" s="87"/>
      <c r="AD321" s="87"/>
      <c r="AE321" s="87"/>
      <c r="AF321" s="79" t="str">
        <f t="shared" si="92"/>
        <v/>
      </c>
    </row>
    <row r="322" spans="1:32" x14ac:dyDescent="0.15">
      <c r="A322" s="78"/>
      <c r="B322" s="78"/>
      <c r="C322" s="78"/>
      <c r="D322" s="78"/>
      <c r="E322" s="78"/>
      <c r="F322" s="78"/>
      <c r="G322" s="79"/>
      <c r="H322" s="78"/>
      <c r="I322" s="78"/>
      <c r="J322" s="80"/>
      <c r="K322" s="80"/>
      <c r="L322" s="78"/>
      <c r="M322" s="78"/>
      <c r="N322" s="78"/>
      <c r="O322" s="81"/>
      <c r="P322" s="81"/>
      <c r="Q322" s="78"/>
      <c r="R322" s="78"/>
      <c r="S322" s="78"/>
      <c r="T322" s="78"/>
      <c r="U322" s="82"/>
      <c r="V322" s="83"/>
      <c r="W322" s="84"/>
      <c r="X322" s="78"/>
      <c r="Y322" s="78"/>
      <c r="Z322" s="85"/>
      <c r="AA322" s="86"/>
      <c r="AB322" s="87"/>
      <c r="AC322" s="87"/>
      <c r="AD322" s="87"/>
      <c r="AE322" s="87"/>
      <c r="AF322" s="79" t="str">
        <f t="shared" si="92"/>
        <v/>
      </c>
    </row>
    <row r="323" spans="1:32" x14ac:dyDescent="0.15">
      <c r="A323" s="78"/>
      <c r="B323" s="78"/>
      <c r="C323" s="78"/>
      <c r="D323" s="78"/>
      <c r="E323" s="78"/>
      <c r="F323" s="78"/>
      <c r="G323" s="79"/>
      <c r="H323" s="78"/>
      <c r="I323" s="78"/>
      <c r="J323" s="80"/>
      <c r="K323" s="80"/>
      <c r="L323" s="78"/>
      <c r="M323" s="78"/>
      <c r="N323" s="78"/>
      <c r="O323" s="81"/>
      <c r="P323" s="81"/>
      <c r="Q323" s="78"/>
      <c r="R323" s="78"/>
      <c r="S323" s="78"/>
      <c r="T323" s="78"/>
      <c r="U323" s="82"/>
      <c r="V323" s="83"/>
      <c r="W323" s="84"/>
      <c r="X323" s="78"/>
      <c r="Y323" s="78"/>
      <c r="Z323" s="85"/>
      <c r="AA323" s="86"/>
      <c r="AB323" s="87"/>
      <c r="AC323" s="87"/>
      <c r="AD323" s="87"/>
      <c r="AE323" s="87"/>
      <c r="AF323" s="79" t="str">
        <f t="shared" si="92"/>
        <v/>
      </c>
    </row>
    <row r="324" spans="1:32" x14ac:dyDescent="0.15">
      <c r="A324" s="78"/>
      <c r="B324" s="78"/>
      <c r="C324" s="78"/>
      <c r="D324" s="78"/>
      <c r="E324" s="78"/>
      <c r="F324" s="78"/>
      <c r="G324" s="79"/>
      <c r="H324" s="78"/>
      <c r="I324" s="78"/>
      <c r="J324" s="80"/>
      <c r="K324" s="80"/>
      <c r="L324" s="78"/>
      <c r="M324" s="78"/>
      <c r="N324" s="78"/>
      <c r="O324" s="81"/>
      <c r="P324" s="81"/>
      <c r="Q324" s="78"/>
      <c r="R324" s="78"/>
      <c r="S324" s="78"/>
      <c r="T324" s="78"/>
      <c r="U324" s="82"/>
      <c r="V324" s="83"/>
      <c r="W324" s="84"/>
      <c r="X324" s="78"/>
      <c r="Y324" s="78"/>
      <c r="Z324" s="85"/>
      <c r="AA324" s="86"/>
      <c r="AB324" s="87"/>
      <c r="AC324" s="87"/>
      <c r="AD324" s="87"/>
      <c r="AE324" s="87"/>
      <c r="AF324" s="79" t="str">
        <f t="shared" si="92"/>
        <v/>
      </c>
    </row>
    <row r="325" spans="1:32" x14ac:dyDescent="0.15">
      <c r="A325" s="78"/>
      <c r="B325" s="78"/>
      <c r="C325" s="78"/>
      <c r="D325" s="78"/>
      <c r="E325" s="78"/>
      <c r="F325" s="78"/>
      <c r="G325" s="79"/>
      <c r="H325" s="78"/>
      <c r="I325" s="78"/>
      <c r="J325" s="80"/>
      <c r="K325" s="80"/>
      <c r="L325" s="78"/>
      <c r="M325" s="78"/>
      <c r="N325" s="78"/>
      <c r="O325" s="81"/>
      <c r="P325" s="81"/>
      <c r="Q325" s="78"/>
      <c r="R325" s="78"/>
      <c r="S325" s="78"/>
      <c r="T325" s="78"/>
      <c r="U325" s="82"/>
      <c r="V325" s="83"/>
      <c r="W325" s="84"/>
      <c r="X325" s="78"/>
      <c r="Y325" s="78"/>
      <c r="Z325" s="85"/>
      <c r="AA325" s="86"/>
      <c r="AB325" s="87"/>
      <c r="AC325" s="87"/>
      <c r="AD325" s="87"/>
      <c r="AE325" s="87"/>
      <c r="AF325" s="79" t="str">
        <f t="shared" si="92"/>
        <v/>
      </c>
    </row>
    <row r="326" spans="1:32" x14ac:dyDescent="0.15">
      <c r="A326" s="78"/>
      <c r="B326" s="78"/>
      <c r="C326" s="78"/>
      <c r="D326" s="78"/>
      <c r="E326" s="78"/>
      <c r="F326" s="78"/>
      <c r="G326" s="79"/>
      <c r="H326" s="78"/>
      <c r="I326" s="78"/>
      <c r="J326" s="80"/>
      <c r="K326" s="80"/>
      <c r="L326" s="78"/>
      <c r="M326" s="78"/>
      <c r="N326" s="78"/>
      <c r="O326" s="81"/>
      <c r="P326" s="81"/>
      <c r="Q326" s="78"/>
      <c r="R326" s="78"/>
      <c r="S326" s="78"/>
      <c r="T326" s="78"/>
      <c r="U326" s="82"/>
      <c r="V326" s="83"/>
      <c r="W326" s="84"/>
      <c r="X326" s="78"/>
      <c r="Y326" s="78"/>
      <c r="Z326" s="85"/>
      <c r="AA326" s="86"/>
      <c r="AB326" s="87"/>
      <c r="AC326" s="87"/>
      <c r="AD326" s="87"/>
      <c r="AE326" s="87"/>
      <c r="AF326" s="79" t="str">
        <f t="shared" si="92"/>
        <v/>
      </c>
    </row>
    <row r="327" spans="1:32" x14ac:dyDescent="0.15">
      <c r="A327" s="78"/>
      <c r="B327" s="78"/>
      <c r="C327" s="78"/>
      <c r="D327" s="78"/>
      <c r="E327" s="78"/>
      <c r="F327" s="78"/>
      <c r="G327" s="79"/>
      <c r="H327" s="78"/>
      <c r="I327" s="78"/>
      <c r="J327" s="80"/>
      <c r="K327" s="80"/>
      <c r="L327" s="78"/>
      <c r="M327" s="78"/>
      <c r="N327" s="78"/>
      <c r="O327" s="81"/>
      <c r="P327" s="81"/>
      <c r="Q327" s="78"/>
      <c r="R327" s="78"/>
      <c r="S327" s="78"/>
      <c r="T327" s="78"/>
      <c r="U327" s="82"/>
      <c r="V327" s="83"/>
      <c r="W327" s="84"/>
      <c r="X327" s="78"/>
      <c r="Y327" s="78"/>
      <c r="Z327" s="85"/>
      <c r="AA327" s="86"/>
      <c r="AB327" s="87"/>
      <c r="AC327" s="87"/>
      <c r="AD327" s="87"/>
      <c r="AE327" s="87"/>
      <c r="AF327" s="79" t="str">
        <f t="shared" si="92"/>
        <v/>
      </c>
    </row>
    <row r="328" spans="1:32" x14ac:dyDescent="0.15">
      <c r="A328" s="78"/>
      <c r="B328" s="78"/>
      <c r="C328" s="78"/>
      <c r="D328" s="78"/>
      <c r="E328" s="78"/>
      <c r="F328" s="78"/>
      <c r="G328" s="79"/>
      <c r="H328" s="78"/>
      <c r="I328" s="78"/>
      <c r="J328" s="80"/>
      <c r="K328" s="80"/>
      <c r="L328" s="78"/>
      <c r="M328" s="78"/>
      <c r="N328" s="78"/>
      <c r="O328" s="81"/>
      <c r="P328" s="81"/>
      <c r="Q328" s="78"/>
      <c r="R328" s="78"/>
      <c r="S328" s="78"/>
      <c r="T328" s="78"/>
      <c r="U328" s="82"/>
      <c r="V328" s="83"/>
      <c r="W328" s="84"/>
      <c r="X328" s="78"/>
      <c r="Y328" s="78"/>
      <c r="Z328" s="85"/>
      <c r="AA328" s="86"/>
      <c r="AB328" s="87"/>
      <c r="AC328" s="87"/>
      <c r="AD328" s="87"/>
      <c r="AE328" s="87"/>
      <c r="AF328" s="79" t="str">
        <f t="shared" si="92"/>
        <v/>
      </c>
    </row>
    <row r="329" spans="1:32" x14ac:dyDescent="0.15">
      <c r="A329" s="78"/>
      <c r="B329" s="78"/>
      <c r="C329" s="78"/>
      <c r="D329" s="78"/>
      <c r="E329" s="78"/>
      <c r="F329" s="78"/>
      <c r="G329" s="79"/>
      <c r="H329" s="78"/>
      <c r="I329" s="78"/>
      <c r="J329" s="80"/>
      <c r="K329" s="80"/>
      <c r="L329" s="78"/>
      <c r="M329" s="78"/>
      <c r="N329" s="78"/>
      <c r="O329" s="81"/>
      <c r="P329" s="81"/>
      <c r="Q329" s="78"/>
      <c r="R329" s="78"/>
      <c r="S329" s="78"/>
      <c r="T329" s="78"/>
      <c r="U329" s="82"/>
      <c r="V329" s="83"/>
      <c r="W329" s="84"/>
      <c r="X329" s="78"/>
      <c r="Y329" s="78"/>
      <c r="Z329" s="85"/>
      <c r="AA329" s="86"/>
      <c r="AB329" s="87"/>
      <c r="AC329" s="87"/>
      <c r="AD329" s="87"/>
      <c r="AE329" s="87"/>
      <c r="AF329" s="79" t="str">
        <f t="shared" si="92"/>
        <v/>
      </c>
    </row>
    <row r="330" spans="1:32" x14ac:dyDescent="0.15">
      <c r="A330" s="78"/>
      <c r="B330" s="78"/>
      <c r="C330" s="78"/>
      <c r="D330" s="78"/>
      <c r="E330" s="78"/>
      <c r="F330" s="78"/>
      <c r="G330" s="79"/>
      <c r="H330" s="78"/>
      <c r="I330" s="78"/>
      <c r="J330" s="80"/>
      <c r="K330" s="80"/>
      <c r="L330" s="78"/>
      <c r="M330" s="78"/>
      <c r="N330" s="78"/>
      <c r="O330" s="81"/>
      <c r="P330" s="81"/>
      <c r="Q330" s="78"/>
      <c r="R330" s="78"/>
      <c r="S330" s="78"/>
      <c r="T330" s="78"/>
      <c r="U330" s="82"/>
      <c r="V330" s="83"/>
      <c r="W330" s="84"/>
      <c r="X330" s="78"/>
      <c r="Y330" s="78"/>
      <c r="Z330" s="85"/>
      <c r="AA330" s="86"/>
      <c r="AB330" s="87"/>
      <c r="AC330" s="87"/>
      <c r="AD330" s="87"/>
      <c r="AE330" s="87"/>
      <c r="AF330" s="79" t="str">
        <f t="shared" si="92"/>
        <v/>
      </c>
    </row>
    <row r="331" spans="1:32" x14ac:dyDescent="0.15">
      <c r="A331" s="78"/>
      <c r="B331" s="78"/>
      <c r="C331" s="78"/>
      <c r="D331" s="78"/>
      <c r="E331" s="78"/>
      <c r="F331" s="78"/>
      <c r="G331" s="79"/>
      <c r="H331" s="78"/>
      <c r="I331" s="78"/>
      <c r="J331" s="80"/>
      <c r="K331" s="80"/>
      <c r="L331" s="78"/>
      <c r="M331" s="78"/>
      <c r="N331" s="78"/>
      <c r="O331" s="81"/>
      <c r="P331" s="81"/>
      <c r="Q331" s="78"/>
      <c r="R331" s="78"/>
      <c r="S331" s="78"/>
      <c r="T331" s="78"/>
      <c r="U331" s="82"/>
      <c r="V331" s="83"/>
      <c r="W331" s="84"/>
      <c r="X331" s="78"/>
      <c r="Y331" s="78"/>
      <c r="Z331" s="85"/>
      <c r="AA331" s="86"/>
      <c r="AB331" s="87"/>
      <c r="AC331" s="87"/>
      <c r="AD331" s="87"/>
      <c r="AE331" s="87"/>
      <c r="AF331" s="79" t="str">
        <f t="shared" si="92"/>
        <v/>
      </c>
    </row>
    <row r="332" spans="1:32" x14ac:dyDescent="0.15">
      <c r="A332" s="78"/>
      <c r="B332" s="78"/>
      <c r="C332" s="78"/>
      <c r="D332" s="78"/>
      <c r="E332" s="78"/>
      <c r="F332" s="78"/>
      <c r="G332" s="79"/>
      <c r="H332" s="78"/>
      <c r="I332" s="78"/>
      <c r="J332" s="80"/>
      <c r="K332" s="80"/>
      <c r="L332" s="78"/>
      <c r="M332" s="78"/>
      <c r="N332" s="78"/>
      <c r="O332" s="81"/>
      <c r="P332" s="81"/>
      <c r="Q332" s="78"/>
      <c r="R332" s="78"/>
      <c r="S332" s="78"/>
      <c r="T332" s="78"/>
      <c r="U332" s="82"/>
      <c r="V332" s="83"/>
      <c r="W332" s="84"/>
      <c r="X332" s="78"/>
      <c r="Y332" s="78"/>
      <c r="Z332" s="85"/>
      <c r="AA332" s="86"/>
      <c r="AB332" s="87"/>
      <c r="AC332" s="87"/>
      <c r="AD332" s="87"/>
      <c r="AE332" s="87"/>
      <c r="AF332" s="79" t="str">
        <f t="shared" si="92"/>
        <v/>
      </c>
    </row>
    <row r="333" spans="1:32" x14ac:dyDescent="0.15">
      <c r="A333" s="78"/>
      <c r="B333" s="78"/>
      <c r="C333" s="78"/>
      <c r="D333" s="78"/>
      <c r="E333" s="78"/>
      <c r="F333" s="78"/>
      <c r="G333" s="79"/>
      <c r="H333" s="78"/>
      <c r="I333" s="78"/>
      <c r="J333" s="80"/>
      <c r="K333" s="80"/>
      <c r="L333" s="78"/>
      <c r="M333" s="78"/>
      <c r="N333" s="78"/>
      <c r="O333" s="81"/>
      <c r="P333" s="81"/>
      <c r="Q333" s="78"/>
      <c r="R333" s="78"/>
      <c r="S333" s="78"/>
      <c r="T333" s="78"/>
      <c r="U333" s="82"/>
      <c r="V333" s="83"/>
      <c r="W333" s="84"/>
      <c r="X333" s="78"/>
      <c r="Y333" s="78"/>
      <c r="Z333" s="85"/>
      <c r="AA333" s="86"/>
      <c r="AB333" s="87"/>
      <c r="AC333" s="87"/>
      <c r="AD333" s="87"/>
      <c r="AE333" s="87"/>
      <c r="AF333" s="79" t="str">
        <f t="shared" si="92"/>
        <v/>
      </c>
    </row>
    <row r="334" spans="1:32" x14ac:dyDescent="0.15">
      <c r="A334" s="78"/>
      <c r="B334" s="78"/>
      <c r="C334" s="78"/>
      <c r="D334" s="78"/>
      <c r="E334" s="78"/>
      <c r="F334" s="78"/>
      <c r="G334" s="79"/>
      <c r="H334" s="78"/>
      <c r="I334" s="78"/>
      <c r="J334" s="80"/>
      <c r="K334" s="80"/>
      <c r="L334" s="78"/>
      <c r="M334" s="78"/>
      <c r="N334" s="78"/>
      <c r="O334" s="81"/>
      <c r="P334" s="81"/>
      <c r="Q334" s="78"/>
      <c r="R334" s="78"/>
      <c r="S334" s="78"/>
      <c r="T334" s="78"/>
      <c r="U334" s="82"/>
      <c r="V334" s="83"/>
      <c r="W334" s="84"/>
      <c r="X334" s="78"/>
      <c r="Y334" s="78"/>
      <c r="Z334" s="85"/>
      <c r="AA334" s="86"/>
      <c r="AB334" s="87"/>
      <c r="AC334" s="87"/>
      <c r="AD334" s="87"/>
      <c r="AE334" s="87"/>
      <c r="AF334" s="79" t="str">
        <f t="shared" si="92"/>
        <v/>
      </c>
    </row>
    <row r="335" spans="1:32" x14ac:dyDescent="0.15">
      <c r="A335" s="78"/>
      <c r="B335" s="78"/>
      <c r="C335" s="78"/>
      <c r="D335" s="78"/>
      <c r="E335" s="78"/>
      <c r="F335" s="78"/>
      <c r="G335" s="79"/>
      <c r="H335" s="78"/>
      <c r="I335" s="78"/>
      <c r="J335" s="80"/>
      <c r="K335" s="80"/>
      <c r="L335" s="78"/>
      <c r="M335" s="78"/>
      <c r="N335" s="78"/>
      <c r="O335" s="81"/>
      <c r="P335" s="81"/>
      <c r="Q335" s="78"/>
      <c r="R335" s="78"/>
      <c r="S335" s="78"/>
      <c r="T335" s="78"/>
      <c r="U335" s="82"/>
      <c r="V335" s="83"/>
      <c r="W335" s="84"/>
      <c r="X335" s="78"/>
      <c r="Y335" s="78"/>
      <c r="Z335" s="85"/>
      <c r="AA335" s="86"/>
      <c r="AB335" s="87"/>
      <c r="AC335" s="87"/>
      <c r="AD335" s="87"/>
      <c r="AE335" s="87"/>
      <c r="AF335" s="79" t="str">
        <f t="shared" si="92"/>
        <v/>
      </c>
    </row>
    <row r="336" spans="1:32" x14ac:dyDescent="0.15">
      <c r="A336" s="78"/>
      <c r="B336" s="78"/>
      <c r="C336" s="78"/>
      <c r="D336" s="78"/>
      <c r="E336" s="78"/>
      <c r="F336" s="78"/>
      <c r="G336" s="79"/>
      <c r="H336" s="78"/>
      <c r="I336" s="78"/>
      <c r="J336" s="80"/>
      <c r="K336" s="80"/>
      <c r="L336" s="78"/>
      <c r="M336" s="78"/>
      <c r="N336" s="78"/>
      <c r="O336" s="81"/>
      <c r="P336" s="81"/>
      <c r="Q336" s="78"/>
      <c r="R336" s="78"/>
      <c r="S336" s="78"/>
      <c r="T336" s="78"/>
      <c r="U336" s="82"/>
      <c r="V336" s="83"/>
      <c r="W336" s="84"/>
      <c r="X336" s="78"/>
      <c r="Y336" s="78"/>
      <c r="Z336" s="85"/>
      <c r="AA336" s="86"/>
      <c r="AB336" s="87"/>
      <c r="AC336" s="87"/>
      <c r="AD336" s="87"/>
      <c r="AE336" s="87"/>
      <c r="AF336" s="79" t="str">
        <f t="shared" si="92"/>
        <v/>
      </c>
    </row>
    <row r="337" spans="1:32" x14ac:dyDescent="0.15">
      <c r="A337" s="78"/>
      <c r="B337" s="78"/>
      <c r="C337" s="78"/>
      <c r="D337" s="78"/>
      <c r="E337" s="78"/>
      <c r="F337" s="78"/>
      <c r="G337" s="79"/>
      <c r="H337" s="78"/>
      <c r="I337" s="78"/>
      <c r="J337" s="80"/>
      <c r="K337" s="80"/>
      <c r="L337" s="78"/>
      <c r="M337" s="78"/>
      <c r="N337" s="78"/>
      <c r="O337" s="81"/>
      <c r="P337" s="81"/>
      <c r="Q337" s="78"/>
      <c r="R337" s="78"/>
      <c r="S337" s="78"/>
      <c r="T337" s="78"/>
      <c r="U337" s="82"/>
      <c r="V337" s="83"/>
      <c r="W337" s="84"/>
      <c r="X337" s="78"/>
      <c r="Y337" s="78"/>
      <c r="Z337" s="85"/>
      <c r="AA337" s="86"/>
      <c r="AB337" s="87"/>
      <c r="AC337" s="87"/>
      <c r="AD337" s="87"/>
      <c r="AE337" s="87"/>
      <c r="AF337" s="79" t="str">
        <f t="shared" si="92"/>
        <v/>
      </c>
    </row>
    <row r="338" spans="1:32" x14ac:dyDescent="0.15">
      <c r="A338" s="78"/>
      <c r="B338" s="78"/>
      <c r="C338" s="78"/>
      <c r="D338" s="78"/>
      <c r="E338" s="78"/>
      <c r="F338" s="78"/>
      <c r="G338" s="79"/>
      <c r="H338" s="78"/>
      <c r="I338" s="78"/>
      <c r="J338" s="80"/>
      <c r="K338" s="80"/>
      <c r="L338" s="78"/>
      <c r="M338" s="78"/>
      <c r="N338" s="78"/>
      <c r="O338" s="81"/>
      <c r="P338" s="81"/>
      <c r="Q338" s="78"/>
      <c r="R338" s="78"/>
      <c r="S338" s="78"/>
      <c r="T338" s="78"/>
      <c r="U338" s="82"/>
      <c r="V338" s="83"/>
      <c r="W338" s="84"/>
      <c r="X338" s="78"/>
      <c r="Y338" s="78"/>
      <c r="Z338" s="85"/>
      <c r="AA338" s="86"/>
      <c r="AB338" s="87"/>
      <c r="AC338" s="87"/>
      <c r="AD338" s="87"/>
      <c r="AE338" s="87"/>
      <c r="AF338" s="79" t="str">
        <f t="shared" si="92"/>
        <v/>
      </c>
    </row>
    <row r="339" spans="1:32" x14ac:dyDescent="0.15">
      <c r="A339" s="78"/>
      <c r="B339" s="78"/>
      <c r="C339" s="78"/>
      <c r="D339" s="78"/>
      <c r="E339" s="78"/>
      <c r="F339" s="78"/>
      <c r="G339" s="79"/>
      <c r="H339" s="78"/>
      <c r="I339" s="78"/>
      <c r="J339" s="80"/>
      <c r="K339" s="80"/>
      <c r="L339" s="78"/>
      <c r="M339" s="78"/>
      <c r="N339" s="78"/>
      <c r="O339" s="81"/>
      <c r="P339" s="81"/>
      <c r="Q339" s="78"/>
      <c r="R339" s="78"/>
      <c r="S339" s="78"/>
      <c r="T339" s="78"/>
      <c r="U339" s="82"/>
      <c r="V339" s="83"/>
      <c r="W339" s="84"/>
      <c r="X339" s="78"/>
      <c r="Y339" s="78"/>
      <c r="Z339" s="85"/>
      <c r="AA339" s="86"/>
      <c r="AB339" s="87"/>
      <c r="AC339" s="87"/>
      <c r="AD339" s="87"/>
      <c r="AE339" s="87"/>
      <c r="AF339" s="79" t="str">
        <f t="shared" si="92"/>
        <v/>
      </c>
    </row>
    <row r="340" spans="1:32" x14ac:dyDescent="0.15">
      <c r="A340" s="78"/>
      <c r="B340" s="78"/>
      <c r="C340" s="78"/>
      <c r="D340" s="78"/>
      <c r="E340" s="78"/>
      <c r="F340" s="78"/>
      <c r="G340" s="79"/>
      <c r="H340" s="78"/>
      <c r="I340" s="78"/>
      <c r="J340" s="80"/>
      <c r="K340" s="80"/>
      <c r="L340" s="78"/>
      <c r="M340" s="78"/>
      <c r="N340" s="78"/>
      <c r="O340" s="81"/>
      <c r="P340" s="81"/>
      <c r="Q340" s="78"/>
      <c r="R340" s="78"/>
      <c r="S340" s="78"/>
      <c r="T340" s="78"/>
      <c r="U340" s="82"/>
      <c r="V340" s="83"/>
      <c r="W340" s="84"/>
      <c r="X340" s="78"/>
      <c r="Y340" s="78"/>
      <c r="Z340" s="85"/>
      <c r="AA340" s="86"/>
      <c r="AB340" s="87"/>
      <c r="AC340" s="87"/>
      <c r="AD340" s="87"/>
      <c r="AE340" s="87"/>
      <c r="AF340" s="79" t="str">
        <f t="shared" si="92"/>
        <v/>
      </c>
    </row>
    <row r="341" spans="1:32" x14ac:dyDescent="0.15">
      <c r="A341" s="78"/>
      <c r="B341" s="78"/>
      <c r="C341" s="78"/>
      <c r="D341" s="78"/>
      <c r="E341" s="78"/>
      <c r="F341" s="78"/>
      <c r="G341" s="79"/>
      <c r="H341" s="78"/>
      <c r="I341" s="78"/>
      <c r="J341" s="80"/>
      <c r="K341" s="80"/>
      <c r="L341" s="78"/>
      <c r="M341" s="78"/>
      <c r="N341" s="78"/>
      <c r="O341" s="81"/>
      <c r="P341" s="81"/>
      <c r="Q341" s="78"/>
      <c r="R341" s="78"/>
      <c r="S341" s="78"/>
      <c r="T341" s="78"/>
      <c r="U341" s="82"/>
      <c r="V341" s="83"/>
      <c r="W341" s="84"/>
      <c r="X341" s="78"/>
      <c r="Y341" s="78"/>
      <c r="Z341" s="85"/>
      <c r="AA341" s="86"/>
      <c r="AB341" s="87"/>
      <c r="AC341" s="87"/>
      <c r="AD341" s="87"/>
      <c r="AE341" s="87"/>
      <c r="AF341" s="79" t="str">
        <f t="shared" si="92"/>
        <v/>
      </c>
    </row>
    <row r="342" spans="1:32" x14ac:dyDescent="0.15">
      <c r="A342" s="78"/>
      <c r="B342" s="78"/>
      <c r="C342" s="78"/>
      <c r="D342" s="78"/>
      <c r="E342" s="78"/>
      <c r="F342" s="78"/>
      <c r="G342" s="79"/>
      <c r="H342" s="78"/>
      <c r="I342" s="78"/>
      <c r="J342" s="80"/>
      <c r="K342" s="80"/>
      <c r="L342" s="78"/>
      <c r="M342" s="78"/>
      <c r="N342" s="78"/>
      <c r="O342" s="81"/>
      <c r="P342" s="81"/>
      <c r="Q342" s="78"/>
      <c r="R342" s="78"/>
      <c r="S342" s="78"/>
      <c r="T342" s="78"/>
      <c r="U342" s="82"/>
      <c r="V342" s="83"/>
      <c r="W342" s="84"/>
      <c r="X342" s="78"/>
      <c r="Y342" s="78"/>
      <c r="Z342" s="85"/>
      <c r="AA342" s="86"/>
      <c r="AB342" s="87"/>
      <c r="AC342" s="87"/>
      <c r="AD342" s="87"/>
      <c r="AE342" s="87"/>
      <c r="AF342" s="79" t="str">
        <f t="shared" si="92"/>
        <v/>
      </c>
    </row>
    <row r="343" spans="1:32" x14ac:dyDescent="0.15">
      <c r="A343" s="78"/>
      <c r="B343" s="78"/>
      <c r="C343" s="78"/>
      <c r="D343" s="78"/>
      <c r="E343" s="78"/>
      <c r="F343" s="78"/>
      <c r="G343" s="79"/>
      <c r="H343" s="78"/>
      <c r="I343" s="78"/>
      <c r="J343" s="80"/>
      <c r="K343" s="80"/>
      <c r="L343" s="78"/>
      <c r="M343" s="78"/>
      <c r="N343" s="78"/>
      <c r="O343" s="81"/>
      <c r="P343" s="81"/>
      <c r="Q343" s="78"/>
      <c r="R343" s="78"/>
      <c r="S343" s="78"/>
      <c r="T343" s="78"/>
      <c r="U343" s="82"/>
      <c r="V343" s="83"/>
      <c r="W343" s="84"/>
      <c r="X343" s="78"/>
      <c r="Y343" s="78"/>
      <c r="Z343" s="85"/>
      <c r="AA343" s="86"/>
      <c r="AB343" s="87"/>
      <c r="AC343" s="87"/>
      <c r="AD343" s="87"/>
      <c r="AE343" s="87"/>
      <c r="AF343" s="79" t="str">
        <f t="shared" si="92"/>
        <v/>
      </c>
    </row>
    <row r="344" spans="1:32" x14ac:dyDescent="0.15">
      <c r="A344" s="78"/>
      <c r="B344" s="78"/>
      <c r="C344" s="78"/>
      <c r="D344" s="78"/>
      <c r="E344" s="78"/>
      <c r="F344" s="78"/>
      <c r="G344" s="79"/>
      <c r="H344" s="78"/>
      <c r="I344" s="78"/>
      <c r="J344" s="80"/>
      <c r="K344" s="80"/>
      <c r="L344" s="78"/>
      <c r="M344" s="78"/>
      <c r="N344" s="78"/>
      <c r="O344" s="81"/>
      <c r="P344" s="81"/>
      <c r="Q344" s="78"/>
      <c r="R344" s="78"/>
      <c r="S344" s="78"/>
      <c r="T344" s="78"/>
      <c r="U344" s="82"/>
      <c r="V344" s="83"/>
      <c r="W344" s="84"/>
      <c r="X344" s="78"/>
      <c r="Y344" s="78"/>
      <c r="Z344" s="85"/>
      <c r="AA344" s="86"/>
      <c r="AB344" s="87"/>
      <c r="AC344" s="87"/>
      <c r="AD344" s="87"/>
      <c r="AE344" s="87"/>
      <c r="AF344" s="79" t="str">
        <f t="shared" si="92"/>
        <v/>
      </c>
    </row>
    <row r="345" spans="1:32" x14ac:dyDescent="0.15">
      <c r="A345" s="78"/>
      <c r="B345" s="78"/>
      <c r="C345" s="78"/>
      <c r="D345" s="78"/>
      <c r="E345" s="78"/>
      <c r="F345" s="78"/>
      <c r="G345" s="79"/>
      <c r="H345" s="78"/>
      <c r="I345" s="78"/>
      <c r="J345" s="80"/>
      <c r="K345" s="80"/>
      <c r="L345" s="78"/>
      <c r="M345" s="78"/>
      <c r="N345" s="78"/>
      <c r="O345" s="81"/>
      <c r="P345" s="81"/>
      <c r="Q345" s="78"/>
      <c r="R345" s="78"/>
      <c r="S345" s="78"/>
      <c r="T345" s="78"/>
      <c r="U345" s="82"/>
      <c r="V345" s="83"/>
      <c r="W345" s="84"/>
      <c r="X345" s="78"/>
      <c r="Y345" s="78"/>
      <c r="Z345" s="85"/>
      <c r="AA345" s="86"/>
      <c r="AB345" s="87"/>
      <c r="AC345" s="87"/>
      <c r="AD345" s="87"/>
      <c r="AE345" s="87"/>
      <c r="AF345" s="79" t="str">
        <f t="shared" si="92"/>
        <v/>
      </c>
    </row>
    <row r="346" spans="1:32" x14ac:dyDescent="0.15">
      <c r="A346" s="78"/>
      <c r="B346" s="78"/>
      <c r="C346" s="78"/>
      <c r="D346" s="78"/>
      <c r="E346" s="78"/>
      <c r="F346" s="78"/>
      <c r="G346" s="79"/>
      <c r="H346" s="78"/>
      <c r="I346" s="78"/>
      <c r="J346" s="80"/>
      <c r="K346" s="80"/>
      <c r="L346" s="78"/>
      <c r="M346" s="78"/>
      <c r="N346" s="78"/>
      <c r="O346" s="81"/>
      <c r="P346" s="81"/>
      <c r="Q346" s="78"/>
      <c r="R346" s="78"/>
      <c r="S346" s="78"/>
      <c r="T346" s="78"/>
      <c r="U346" s="82"/>
      <c r="V346" s="83"/>
      <c r="W346" s="84"/>
      <c r="X346" s="78"/>
      <c r="Y346" s="78"/>
      <c r="Z346" s="85"/>
      <c r="AA346" s="86"/>
      <c r="AB346" s="87"/>
      <c r="AC346" s="87"/>
      <c r="AD346" s="87"/>
      <c r="AE346" s="87"/>
      <c r="AF346" s="79" t="str">
        <f t="shared" si="92"/>
        <v/>
      </c>
    </row>
    <row r="347" spans="1:32" x14ac:dyDescent="0.15">
      <c r="A347" s="78"/>
      <c r="B347" s="78"/>
      <c r="C347" s="78"/>
      <c r="D347" s="78"/>
      <c r="E347" s="78"/>
      <c r="F347" s="78"/>
      <c r="G347" s="79"/>
      <c r="H347" s="78"/>
      <c r="I347" s="78"/>
      <c r="J347" s="80"/>
      <c r="K347" s="80"/>
      <c r="L347" s="78"/>
      <c r="M347" s="78"/>
      <c r="N347" s="78"/>
      <c r="O347" s="81"/>
      <c r="P347" s="81"/>
      <c r="Q347" s="78"/>
      <c r="R347" s="78"/>
      <c r="S347" s="78"/>
      <c r="T347" s="78"/>
      <c r="U347" s="82"/>
      <c r="V347" s="83"/>
      <c r="W347" s="84"/>
      <c r="X347" s="78"/>
      <c r="Y347" s="78"/>
      <c r="Z347" s="85"/>
      <c r="AA347" s="86"/>
      <c r="AB347" s="87"/>
      <c r="AC347" s="87"/>
      <c r="AD347" s="87"/>
      <c r="AE347" s="87"/>
      <c r="AF347" s="79" t="str">
        <f t="shared" si="92"/>
        <v/>
      </c>
    </row>
    <row r="348" spans="1:32" x14ac:dyDescent="0.15">
      <c r="A348" s="78"/>
      <c r="B348" s="78"/>
      <c r="C348" s="78"/>
      <c r="D348" s="78"/>
      <c r="E348" s="78"/>
      <c r="F348" s="78"/>
      <c r="G348" s="79"/>
      <c r="H348" s="78"/>
      <c r="I348" s="78"/>
      <c r="J348" s="80"/>
      <c r="K348" s="80"/>
      <c r="L348" s="78"/>
      <c r="M348" s="78"/>
      <c r="N348" s="78"/>
      <c r="O348" s="81"/>
      <c r="P348" s="81"/>
      <c r="Q348" s="78"/>
      <c r="R348" s="78"/>
      <c r="S348" s="78"/>
      <c r="T348" s="78"/>
      <c r="U348" s="82"/>
      <c r="V348" s="83"/>
      <c r="W348" s="84"/>
      <c r="X348" s="78"/>
      <c r="Y348" s="78"/>
      <c r="Z348" s="85"/>
      <c r="AA348" s="86"/>
      <c r="AB348" s="87"/>
      <c r="AC348" s="87"/>
      <c r="AD348" s="87"/>
      <c r="AE348" s="87"/>
      <c r="AF348" s="79" t="str">
        <f t="shared" si="92"/>
        <v/>
      </c>
    </row>
    <row r="349" spans="1:32" x14ac:dyDescent="0.15">
      <c r="A349" s="78"/>
      <c r="B349" s="78"/>
      <c r="C349" s="78"/>
      <c r="D349" s="78"/>
      <c r="E349" s="78"/>
      <c r="F349" s="78"/>
      <c r="G349" s="79"/>
      <c r="H349" s="78"/>
      <c r="I349" s="78"/>
      <c r="J349" s="80"/>
      <c r="K349" s="80"/>
      <c r="L349" s="78"/>
      <c r="M349" s="78"/>
      <c r="N349" s="78"/>
      <c r="O349" s="81"/>
      <c r="P349" s="81"/>
      <c r="Q349" s="78"/>
      <c r="R349" s="78"/>
      <c r="S349" s="78"/>
      <c r="T349" s="78"/>
      <c r="U349" s="82"/>
      <c r="V349" s="83"/>
      <c r="W349" s="84"/>
      <c r="X349" s="78"/>
      <c r="Y349" s="78"/>
      <c r="Z349" s="85"/>
      <c r="AA349" s="86"/>
      <c r="AB349" s="87"/>
      <c r="AC349" s="87"/>
      <c r="AD349" s="87"/>
      <c r="AE349" s="87"/>
      <c r="AF349" s="79" t="str">
        <f t="shared" si="92"/>
        <v/>
      </c>
    </row>
    <row r="350" spans="1:32" x14ac:dyDescent="0.15">
      <c r="Q350" s="60"/>
    </row>
    <row r="351" spans="1:32" x14ac:dyDescent="0.15">
      <c r="Q351" s="60"/>
    </row>
    <row r="352" spans="1:32" x14ac:dyDescent="0.15">
      <c r="Q352" s="60"/>
    </row>
    <row r="353" spans="17:17" x14ac:dyDescent="0.15">
      <c r="Q353" s="60"/>
    </row>
    <row r="354" spans="17:17" x14ac:dyDescent="0.15">
      <c r="Q354" s="60"/>
    </row>
    <row r="355" spans="17:17" x14ac:dyDescent="0.15">
      <c r="Q355" s="60"/>
    </row>
    <row r="356" spans="17:17" x14ac:dyDescent="0.15">
      <c r="Q356" s="60"/>
    </row>
    <row r="357" spans="17:17" x14ac:dyDescent="0.15">
      <c r="Q357" s="60"/>
    </row>
    <row r="358" spans="17:17" x14ac:dyDescent="0.15">
      <c r="Q358" s="60"/>
    </row>
    <row r="359" spans="17:17" x14ac:dyDescent="0.15">
      <c r="Q359" s="60"/>
    </row>
    <row r="360" spans="17:17" x14ac:dyDescent="0.15">
      <c r="Q360" s="60"/>
    </row>
    <row r="361" spans="17:17" x14ac:dyDescent="0.15">
      <c r="Q361" s="60"/>
    </row>
    <row r="362" spans="17:17" x14ac:dyDescent="0.15">
      <c r="Q362" s="60"/>
    </row>
    <row r="363" spans="17:17" x14ac:dyDescent="0.15">
      <c r="Q363" s="60"/>
    </row>
    <row r="364" spans="17:17" x14ac:dyDescent="0.15">
      <c r="Q364" s="60"/>
    </row>
    <row r="365" spans="17:17" x14ac:dyDescent="0.15">
      <c r="Q365" s="60"/>
    </row>
    <row r="366" spans="17:17" x14ac:dyDescent="0.15">
      <c r="Q366" s="60"/>
    </row>
    <row r="367" spans="17:17" x14ac:dyDescent="0.15">
      <c r="Q367" s="60"/>
    </row>
    <row r="368" spans="17:17" x14ac:dyDescent="0.15">
      <c r="Q368" s="60"/>
    </row>
    <row r="369" spans="17:17" x14ac:dyDescent="0.15">
      <c r="Q369" s="60"/>
    </row>
    <row r="370" spans="17:17" x14ac:dyDescent="0.15">
      <c r="Q370" s="60"/>
    </row>
    <row r="371" spans="17:17" x14ac:dyDescent="0.15">
      <c r="Q371" s="60"/>
    </row>
    <row r="372" spans="17:17" x14ac:dyDescent="0.15">
      <c r="Q372" s="60"/>
    </row>
    <row r="373" spans="17:17" x14ac:dyDescent="0.15">
      <c r="Q373" s="60"/>
    </row>
    <row r="374" spans="17:17" x14ac:dyDescent="0.15">
      <c r="Q374" s="60"/>
    </row>
    <row r="375" spans="17:17" x14ac:dyDescent="0.15">
      <c r="Q375" s="60"/>
    </row>
    <row r="376" spans="17:17" x14ac:dyDescent="0.15">
      <c r="Q376" s="60"/>
    </row>
    <row r="377" spans="17:17" x14ac:dyDescent="0.15">
      <c r="Q377" s="60"/>
    </row>
    <row r="378" spans="17:17" x14ac:dyDescent="0.15">
      <c r="Q378" s="60"/>
    </row>
    <row r="379" spans="17:17" x14ac:dyDescent="0.15">
      <c r="Q379" s="60"/>
    </row>
    <row r="380" spans="17:17" x14ac:dyDescent="0.15">
      <c r="Q380" s="60"/>
    </row>
    <row r="381" spans="17:17" x14ac:dyDescent="0.15">
      <c r="Q381" s="60"/>
    </row>
    <row r="382" spans="17:17" x14ac:dyDescent="0.15">
      <c r="Q382" s="60"/>
    </row>
    <row r="383" spans="17:17" x14ac:dyDescent="0.15">
      <c r="Q383" s="60"/>
    </row>
    <row r="384" spans="17:17" x14ac:dyDescent="0.15">
      <c r="Q384" s="60"/>
    </row>
    <row r="385" spans="17:17" x14ac:dyDescent="0.15">
      <c r="Q385" s="60"/>
    </row>
    <row r="386" spans="17:17" x14ac:dyDescent="0.15">
      <c r="Q386" s="60"/>
    </row>
  </sheetData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X4"/>
  <sheetViews>
    <sheetView workbookViewId="0">
      <selection activeCell="D31" sqref="D31"/>
    </sheetView>
  </sheetViews>
  <sheetFormatPr baseColWidth="10" defaultRowHeight="13" x14ac:dyDescent="0.15"/>
  <cols>
    <col min="19" max="19" width="13" customWidth="1"/>
    <col min="21" max="21" width="15.5" customWidth="1"/>
  </cols>
  <sheetData>
    <row r="1" spans="1:24" ht="16" thickBot="1" x14ac:dyDescent="0.25">
      <c r="A1" s="89"/>
      <c r="B1" s="90" t="s">
        <v>54</v>
      </c>
      <c r="C1" s="91"/>
      <c r="D1" s="91"/>
      <c r="E1" s="91"/>
      <c r="F1" s="91"/>
      <c r="G1" s="92"/>
      <c r="H1" s="90" t="s">
        <v>55</v>
      </c>
      <c r="I1" s="91"/>
      <c r="J1" s="92"/>
      <c r="K1" s="90" t="s">
        <v>56</v>
      </c>
      <c r="L1" s="91"/>
      <c r="M1" s="91"/>
      <c r="N1" s="91"/>
      <c r="O1" s="91"/>
      <c r="P1" s="91"/>
      <c r="Q1" s="91"/>
      <c r="R1" s="91"/>
      <c r="S1" s="92"/>
    </row>
    <row r="2" spans="1:24" x14ac:dyDescent="0.15">
      <c r="A2" s="93" t="s">
        <v>57</v>
      </c>
      <c r="B2" s="94" t="s">
        <v>58</v>
      </c>
      <c r="C2" s="95" t="s">
        <v>59</v>
      </c>
      <c r="D2" s="95" t="s">
        <v>60</v>
      </c>
      <c r="E2" s="95" t="s">
        <v>61</v>
      </c>
      <c r="F2" s="95" t="s">
        <v>62</v>
      </c>
      <c r="G2" s="96" t="s">
        <v>63</v>
      </c>
      <c r="H2" s="95" t="s">
        <v>64</v>
      </c>
      <c r="I2" s="95" t="s">
        <v>51</v>
      </c>
      <c r="J2" s="95" t="s">
        <v>65</v>
      </c>
      <c r="K2" s="97" t="s">
        <v>66</v>
      </c>
      <c r="L2" s="98" t="s">
        <v>67</v>
      </c>
      <c r="M2" s="99" t="s">
        <v>68</v>
      </c>
      <c r="N2" s="99" t="s">
        <v>69</v>
      </c>
      <c r="O2" s="99" t="s">
        <v>70</v>
      </c>
      <c r="P2" s="98" t="s">
        <v>71</v>
      </c>
      <c r="Q2" s="98" t="s">
        <v>72</v>
      </c>
      <c r="R2" s="98" t="s">
        <v>73</v>
      </c>
      <c r="S2" s="100" t="s">
        <v>74</v>
      </c>
    </row>
    <row r="3" spans="1:24" ht="16" thickBot="1" x14ac:dyDescent="0.25">
      <c r="A3" s="101"/>
      <c r="B3" s="94"/>
      <c r="C3" s="95"/>
      <c r="D3" s="95"/>
      <c r="E3" s="95"/>
      <c r="F3" s="95"/>
      <c r="G3" s="96"/>
      <c r="H3" s="95"/>
      <c r="I3" s="95"/>
      <c r="J3" s="95"/>
      <c r="K3" s="94"/>
      <c r="L3" s="95"/>
      <c r="M3" s="102"/>
      <c r="N3" s="102"/>
      <c r="O3" s="102"/>
      <c r="P3" s="95"/>
      <c r="Q3" s="95"/>
      <c r="R3" s="95"/>
      <c r="S3" s="96"/>
      <c r="U3" s="103" t="s">
        <v>75</v>
      </c>
      <c r="V3" t="s">
        <v>76</v>
      </c>
      <c r="W3" t="s">
        <v>77</v>
      </c>
      <c r="X3" t="s">
        <v>52</v>
      </c>
    </row>
    <row r="4" spans="1:24" s="53" customFormat="1" x14ac:dyDescent="0.15">
      <c r="A4" s="53">
        <f>'[2]Relation FV terrain 0'!N2</f>
        <v>72</v>
      </c>
      <c r="B4" s="75">
        <f>'[2]Relation FV terrain 0'!Y3</f>
        <v>8.4788133097992979</v>
      </c>
      <c r="C4" s="75">
        <f>'[2]Relation FV terrain 0'!Y4</f>
        <v>427.57844521369685</v>
      </c>
      <c r="D4" s="75">
        <f>C4/A4</f>
        <v>5.9385895168569007</v>
      </c>
      <c r="E4" s="75">
        <f>F4*A4</f>
        <v>899.28960043362144</v>
      </c>
      <c r="F4" s="75">
        <f>'[2]Relation FV terrain 0'!Y12</f>
        <v>12.490133339355854</v>
      </c>
      <c r="G4" s="75">
        <f>'[2]Relation FV terrain 0'!Y5</f>
        <v>-50.429043498283846</v>
      </c>
      <c r="H4" s="75">
        <f>'[2]Relation FV terrain 0'!O51</f>
        <v>0.24805257896786123</v>
      </c>
      <c r="I4" s="75">
        <f>'[2]Relation FV terrain 0'!P50</f>
        <v>0.43157724568137146</v>
      </c>
      <c r="J4" s="104">
        <f>'[2]Relation FV terrain 0'!Y18</f>
        <v>-6.4904411974115492E-2</v>
      </c>
      <c r="K4" s="75">
        <f>'[2]Relation FV terrain 0'!M50</f>
        <v>1.5316810478144864</v>
      </c>
      <c r="L4" s="75">
        <f>'[2]Relation FV terrain 0'!M51</f>
        <v>2.3423477144811535</v>
      </c>
      <c r="M4" s="75">
        <f>'[2]Relation FV terrain 0'!M52</f>
        <v>3.7076810478144786</v>
      </c>
      <c r="N4" s="75" t="str">
        <f>'[2]Relation FV terrain 0'!M53</f>
        <v/>
      </c>
      <c r="O4" s="75" t="str">
        <f>'[2]Relation FV terrain 0'!M54</f>
        <v/>
      </c>
      <c r="P4" s="105">
        <f>'[2]Relation FV terrain 0'!L56</f>
        <v>7.6415905309509373</v>
      </c>
      <c r="Q4" s="75">
        <f>'[2]Relation FV terrain 0'!L57</f>
        <v>22.001398249190167</v>
      </c>
      <c r="R4" s="75">
        <f>'[2]Relation FV terrain 0'!N50</f>
        <v>7.7591068987758867</v>
      </c>
      <c r="S4" s="75">
        <f>'[2]Relation FV terrain 0'!K2</f>
        <v>1.3596965465613626</v>
      </c>
      <c r="T4" s="75"/>
      <c r="U4" s="75">
        <f>'[2]Relation FV terrain 0'!Y6</f>
        <v>0.99988197372289123</v>
      </c>
      <c r="V4" s="75">
        <f>'[2]Relation FV terrain 0'!AB2</f>
        <v>0.20231638190452733</v>
      </c>
      <c r="W4" s="75">
        <f>'[2]Relation FV terrain 0'!Y19</f>
        <v>0.99919904143768523</v>
      </c>
      <c r="X4" s="53">
        <f>'[2]Relation FV terrain 0'!Q50</f>
        <v>0</v>
      </c>
    </row>
  </sheetData>
  <mergeCells count="22">
    <mergeCell ref="N2:N3"/>
    <mergeCell ref="O2:O3"/>
    <mergeCell ref="P2:P3"/>
    <mergeCell ref="Q2:Q3"/>
    <mergeCell ref="R2:R3"/>
    <mergeCell ref="S2:S3"/>
    <mergeCell ref="H2:H3"/>
    <mergeCell ref="I2:I3"/>
    <mergeCell ref="J2:J3"/>
    <mergeCell ref="K2:K3"/>
    <mergeCell ref="L2:L3"/>
    <mergeCell ref="M2:M3"/>
    <mergeCell ref="B1:G1"/>
    <mergeCell ref="H1:J1"/>
    <mergeCell ref="K1:S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Relation FV terrain 0</vt:lpstr>
      <vt:lpstr>Bilan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2017-10-05T07:13:11Z</dcterms:created>
  <dcterms:modified xsi:type="dcterms:W3CDTF">2017-10-05T07:14:36Z</dcterms:modified>
</cp:coreProperties>
</file>