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pivotTables/pivotTable11.xml" ContentType="application/vnd.openxmlformats-officedocument.spreadsheetml.pivotTable+xml"/>
  <Override PartName="/xl/drawings/drawing12.xml" ContentType="application/vnd.openxmlformats-officedocument.drawing+xml"/>
  <Override PartName="/xl/pivotTables/pivotTable12.xml" ContentType="application/vnd.openxmlformats-officedocument.spreadsheetml.pivotTable+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shaikgafaruddin/Documents/GitHub/"/>
    </mc:Choice>
  </mc:AlternateContent>
  <xr:revisionPtr revIDLastSave="0" documentId="8_{AEF2F434-AF70-874C-91B4-09B46706774F}" xr6:coauthVersionLast="47" xr6:coauthVersionMax="47" xr10:uidLastSave="{00000000-0000-0000-0000-000000000000}"/>
  <bookViews>
    <workbookView xWindow="0" yWindow="0" windowWidth="28800" windowHeight="18000" tabRatio="932" activeTab="1" xr2:uid="{54CC7FFF-315D-4BA9-9689-A4F8C966C80E}"/>
  </bookViews>
  <sheets>
    <sheet name="Data" sheetId="1" r:id="rId1"/>
    <sheet name="Dashboard" sheetId="11" r:id="rId2"/>
    <sheet name="CustomerbyBranch" sheetId="14" r:id="rId3"/>
    <sheet name="SalesbyBranch" sheetId="13" r:id="rId4"/>
    <sheet name="Top7Sales(Amount)byRegion" sheetId="9" r:id="rId5"/>
    <sheet name="Sales(Amount) by category" sheetId="6" r:id="rId6"/>
    <sheet name="Satisfaction" sheetId="15" r:id="rId7"/>
    <sheet name="Customer" sheetId="4" r:id="rId8"/>
    <sheet name="Sheet1" sheetId="16" r:id="rId9"/>
    <sheet name="SalesPerEmployee" sheetId="8" r:id="rId10"/>
    <sheet name="TotalSaleAmount" sheetId="2" r:id="rId11"/>
    <sheet name="TotalEmployee" sheetId="3" r:id="rId12"/>
  </sheets>
  <definedNames>
    <definedName name="Slicer_Division1">#N/A</definedName>
    <definedName name="Slicer_Region1">#N/A</definedName>
    <definedName name="Slicer_Satisfaction1">#N/A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A29" i="9"/>
  <c r="A28" i="9"/>
  <c r="A27" i="9"/>
  <c r="A26" i="9"/>
  <c r="A25" i="9"/>
  <c r="A24" i="9"/>
  <c r="A23" i="9"/>
  <c r="E10" i="13"/>
  <c r="E9" i="13"/>
  <c r="E8" i="13"/>
  <c r="E7" i="13"/>
  <c r="E6" i="13"/>
  <c r="E5" i="13"/>
  <c r="E4" i="13"/>
  <c r="E3" i="13"/>
  <c r="E9" i="14"/>
  <c r="E8" i="14"/>
  <c r="E7" i="14"/>
  <c r="E6" i="14"/>
  <c r="E5" i="14"/>
  <c r="E4" i="14"/>
  <c r="E3" i="14"/>
  <c r="E2" i="14"/>
  <c r="H14" i="6"/>
  <c r="B24" i="9"/>
  <c r="B26" i="9"/>
  <c r="B27" i="9"/>
  <c r="B28" i="9"/>
  <c r="B25" i="9"/>
  <c r="B23" i="9"/>
  <c r="B29" i="9"/>
  <c r="B8" i="8"/>
  <c r="C2" i="15"/>
  <c r="B14" i="4"/>
  <c r="C2" i="3"/>
  <c r="B15" i="4"/>
  <c r="B8" i="6"/>
  <c r="C2" i="2"/>
  <c r="B18" i="4"/>
  <c r="A8" i="6"/>
  <c r="C23" i="9" l="1"/>
  <c r="D23" i="9"/>
  <c r="B7" i="15"/>
  <c r="B12" i="15"/>
  <c r="B9" i="15"/>
  <c r="B13" i="15"/>
  <c r="B16" i="15"/>
  <c r="B10" i="15"/>
  <c r="B11" i="15"/>
  <c r="B14" i="15"/>
  <c r="B15" i="15"/>
  <c r="B8" i="15"/>
  <c r="C24" i="9"/>
  <c r="D24" i="9"/>
  <c r="C25" i="9"/>
  <c r="D25" i="9"/>
  <c r="C26" i="9"/>
  <c r="D26" i="9"/>
  <c r="C27" i="9"/>
  <c r="D27" i="9"/>
  <c r="C28" i="9"/>
  <c r="D28" i="9"/>
  <c r="D29" i="9"/>
  <c r="C29" i="9"/>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alcChain>
</file>

<file path=xl/sharedStrings.xml><?xml version="1.0" encoding="utf-8"?>
<sst xmlns="http://schemas.openxmlformats.org/spreadsheetml/2006/main" count="1525" uniqueCount="354">
  <si>
    <t>Customer Satisfaction (%)</t>
    <phoneticPr fontId="0" type="noConversion"/>
  </si>
  <si>
    <t>Branch name</t>
    <phoneticPr fontId="0" type="noConversion"/>
  </si>
  <si>
    <t>Number of employees</t>
    <phoneticPr fontId="0" type="noConversion"/>
  </si>
  <si>
    <t>Direct store</t>
    <phoneticPr fontId="0" type="noConversion"/>
  </si>
  <si>
    <t>Seoul1</t>
  </si>
  <si>
    <t>Seoul2</t>
  </si>
  <si>
    <t>Seoul3</t>
  </si>
  <si>
    <t>Seoul4</t>
  </si>
  <si>
    <t>Seoul5</t>
  </si>
  <si>
    <t>Seoul6</t>
  </si>
  <si>
    <t>Seoul7</t>
  </si>
  <si>
    <t>Seoul8</t>
  </si>
  <si>
    <t>Seoul9</t>
  </si>
  <si>
    <t>Seoul10</t>
  </si>
  <si>
    <t>Seoul11</t>
  </si>
  <si>
    <t>Seoul12</t>
  </si>
  <si>
    <t>Seoul13</t>
  </si>
  <si>
    <t>Seoul14</t>
  </si>
  <si>
    <t>Seoul15</t>
  </si>
  <si>
    <t>Seoul16</t>
  </si>
  <si>
    <t>Seoul17</t>
  </si>
  <si>
    <t>Seoul18</t>
  </si>
  <si>
    <t>Seoul19</t>
  </si>
  <si>
    <t>Seoul20</t>
  </si>
  <si>
    <t>Seoul21</t>
  </si>
  <si>
    <t>Seoul22</t>
  </si>
  <si>
    <t>Seoul23</t>
  </si>
  <si>
    <t>Seoul24</t>
  </si>
  <si>
    <t>Seoul25</t>
  </si>
  <si>
    <t>Seoul26</t>
  </si>
  <si>
    <t>Seoul27</t>
  </si>
  <si>
    <t>Seoul28</t>
  </si>
  <si>
    <t>Seoul29</t>
  </si>
  <si>
    <t>Seoul30</t>
  </si>
  <si>
    <t>Seoul31</t>
  </si>
  <si>
    <t>Seoul32</t>
  </si>
  <si>
    <t>Seoul33</t>
  </si>
  <si>
    <t>Seoul34</t>
  </si>
  <si>
    <t>Incheon</t>
  </si>
  <si>
    <t>Incheon1</t>
  </si>
  <si>
    <t>Incheon2</t>
  </si>
  <si>
    <t>Incheon3</t>
  </si>
  <si>
    <t>Incheon4</t>
  </si>
  <si>
    <t>Incheon5</t>
  </si>
  <si>
    <t>Incheon6</t>
  </si>
  <si>
    <t>Incheon7</t>
  </si>
  <si>
    <t>Incheon8</t>
  </si>
  <si>
    <t>Incheon9</t>
  </si>
  <si>
    <t>Incheon10</t>
  </si>
  <si>
    <t>Incheon11</t>
  </si>
  <si>
    <t>Incheon12</t>
  </si>
  <si>
    <t>Incheon13</t>
  </si>
  <si>
    <t>Incheon14</t>
  </si>
  <si>
    <t>Incheon15</t>
  </si>
  <si>
    <t>Incheon16</t>
  </si>
  <si>
    <t>Incheon17</t>
  </si>
  <si>
    <t>Incheon18</t>
  </si>
  <si>
    <t>Incheon19</t>
  </si>
  <si>
    <t>Incheon20</t>
  </si>
  <si>
    <t>Incheon21</t>
  </si>
  <si>
    <t>Incheon22</t>
  </si>
  <si>
    <t>Daejeon</t>
  </si>
  <si>
    <t>Daejeon1</t>
  </si>
  <si>
    <t>Daejeon2</t>
  </si>
  <si>
    <t>Daejeon3</t>
  </si>
  <si>
    <t>Daejeon4</t>
  </si>
  <si>
    <t>Daejeon5</t>
  </si>
  <si>
    <t>Daejeon6</t>
  </si>
  <si>
    <t>Daejeon7</t>
  </si>
  <si>
    <t>Daejeon8</t>
  </si>
  <si>
    <t>Daejeon9</t>
  </si>
  <si>
    <t>Daejeon10</t>
  </si>
  <si>
    <t>Daejeon11</t>
  </si>
  <si>
    <t>Daejeon12</t>
  </si>
  <si>
    <t>Daejeon13</t>
  </si>
  <si>
    <t>Daejeon14</t>
  </si>
  <si>
    <t>Daejeon15</t>
  </si>
  <si>
    <t>Daejeon16</t>
  </si>
  <si>
    <t>Daejeon17</t>
  </si>
  <si>
    <t>Daejeon18</t>
  </si>
  <si>
    <t>Daejeon19</t>
  </si>
  <si>
    <t>Daegu</t>
  </si>
  <si>
    <t>Daegu1</t>
  </si>
  <si>
    <t>Daegu2</t>
  </si>
  <si>
    <t>Daegu3</t>
  </si>
  <si>
    <t>Daegu4</t>
  </si>
  <si>
    <t>Daegu5</t>
  </si>
  <si>
    <t>Daegu6</t>
  </si>
  <si>
    <t>Daegu7</t>
  </si>
  <si>
    <t>Daegu8</t>
  </si>
  <si>
    <t>Daegu9</t>
  </si>
  <si>
    <t>Daegu10</t>
  </si>
  <si>
    <t>Daegu11</t>
  </si>
  <si>
    <t>Daegu12</t>
  </si>
  <si>
    <t>Daegu13</t>
  </si>
  <si>
    <t>Daegu14</t>
  </si>
  <si>
    <t>Daegu15</t>
  </si>
  <si>
    <t>Daegu16</t>
  </si>
  <si>
    <t>Daegu17</t>
  </si>
  <si>
    <t>Daegu18</t>
  </si>
  <si>
    <t>Daegu19</t>
  </si>
  <si>
    <t>Daegu20</t>
  </si>
  <si>
    <t>Daegu21</t>
  </si>
  <si>
    <t>Daegu22</t>
  </si>
  <si>
    <t>Daegu23</t>
  </si>
  <si>
    <t>Daegu24</t>
  </si>
  <si>
    <t>Gwangju</t>
  </si>
  <si>
    <t>Gwangju1</t>
  </si>
  <si>
    <t>Gwangju2</t>
  </si>
  <si>
    <t>Gwangju3</t>
  </si>
  <si>
    <t>Gwangju4</t>
  </si>
  <si>
    <t>Gwangju5</t>
  </si>
  <si>
    <t>Gwangju6</t>
  </si>
  <si>
    <t>Gwangju7</t>
  </si>
  <si>
    <t>Gwangju8</t>
  </si>
  <si>
    <t>Gwangju9</t>
  </si>
  <si>
    <t>Gwangju10</t>
  </si>
  <si>
    <t>Gwangju11</t>
  </si>
  <si>
    <t>Gwangju12</t>
  </si>
  <si>
    <t>Gwangju13</t>
  </si>
  <si>
    <t>Gwangju14</t>
  </si>
  <si>
    <t>Gwangju15</t>
  </si>
  <si>
    <t>Gwangju16</t>
  </si>
  <si>
    <t>Gwangju17</t>
  </si>
  <si>
    <t>Ulsan</t>
  </si>
  <si>
    <t>Ulsan1</t>
  </si>
  <si>
    <t>Ulsan2</t>
  </si>
  <si>
    <t>Ulsan3</t>
  </si>
  <si>
    <t>Ulsan4</t>
  </si>
  <si>
    <t>Ulsan5</t>
  </si>
  <si>
    <t>Ulsan6</t>
  </si>
  <si>
    <t>Ulsan7</t>
  </si>
  <si>
    <t>Ulsan8</t>
  </si>
  <si>
    <t>Ulsan9</t>
  </si>
  <si>
    <t>Ulsan10</t>
  </si>
  <si>
    <t>Ulsan11</t>
  </si>
  <si>
    <t>Ulsan12</t>
  </si>
  <si>
    <t>Ulsan13</t>
  </si>
  <si>
    <t>Ulsan14</t>
  </si>
  <si>
    <t>Ulsan15</t>
  </si>
  <si>
    <t>Ulsan16</t>
  </si>
  <si>
    <t>Ulsan17</t>
  </si>
  <si>
    <t>Ulsan18</t>
  </si>
  <si>
    <t>Ulsan19</t>
  </si>
  <si>
    <t>Ulsan20</t>
  </si>
  <si>
    <t>Ulsan21</t>
  </si>
  <si>
    <t>Busan</t>
  </si>
  <si>
    <t>Busan 1</t>
  </si>
  <si>
    <t>Busan 2</t>
  </si>
  <si>
    <t>Busan 3</t>
  </si>
  <si>
    <t>Busan 4</t>
  </si>
  <si>
    <t>Busan 5</t>
  </si>
  <si>
    <t>Busan 6</t>
  </si>
  <si>
    <t>Busan 7</t>
  </si>
  <si>
    <t>Busan 8</t>
  </si>
  <si>
    <t>Busan 9</t>
  </si>
  <si>
    <t>Busan 10</t>
  </si>
  <si>
    <t>Busan 11</t>
  </si>
  <si>
    <t>Busan 12</t>
  </si>
  <si>
    <t>Busan 13</t>
  </si>
  <si>
    <t>Busan 14</t>
  </si>
  <si>
    <t>Busan 15</t>
  </si>
  <si>
    <t>Busan 16</t>
  </si>
  <si>
    <t>Busan 17</t>
  </si>
  <si>
    <t>Busan 18</t>
  </si>
  <si>
    <t>Busan 19</t>
  </si>
  <si>
    <t>Busan 20</t>
  </si>
  <si>
    <t>Busan 21</t>
  </si>
  <si>
    <t>Sejong</t>
  </si>
  <si>
    <t>Sejong 1</t>
  </si>
  <si>
    <t>Sejong 2</t>
  </si>
  <si>
    <t>Sejong 3</t>
  </si>
  <si>
    <t>Sejong 4</t>
  </si>
  <si>
    <t>Sejong 5</t>
  </si>
  <si>
    <t>Sejong 6</t>
  </si>
  <si>
    <t>Sejong 7</t>
  </si>
  <si>
    <t>Sejong 8</t>
  </si>
  <si>
    <t>Sejong 9</t>
  </si>
  <si>
    <t>Sejong 10</t>
  </si>
  <si>
    <t>Sejong 11</t>
  </si>
  <si>
    <t>Jeju Province</t>
  </si>
  <si>
    <t>Jeju 1</t>
  </si>
  <si>
    <t>Jeju 2</t>
  </si>
  <si>
    <t>Jeju 3</t>
  </si>
  <si>
    <t>Jeju 4</t>
  </si>
  <si>
    <t>Jeju 5</t>
  </si>
  <si>
    <t>Jeju 6</t>
  </si>
  <si>
    <t>Jeju 7</t>
  </si>
  <si>
    <t>Jeju 8</t>
  </si>
  <si>
    <t>Jeju 9</t>
  </si>
  <si>
    <t>Jeju 10</t>
  </si>
  <si>
    <t>Jeju 11</t>
  </si>
  <si>
    <t>gyeonggi-do</t>
    <phoneticPr fontId="0" type="noConversion"/>
  </si>
  <si>
    <t>Game 1</t>
  </si>
  <si>
    <t>Game 2</t>
  </si>
  <si>
    <t>Game 3</t>
  </si>
  <si>
    <t>Game 4</t>
  </si>
  <si>
    <t>Game 5</t>
  </si>
  <si>
    <t>Game 6</t>
  </si>
  <si>
    <t>Game 7</t>
  </si>
  <si>
    <t>Game 8</t>
  </si>
  <si>
    <t>Game 9</t>
  </si>
  <si>
    <t>Game 10</t>
  </si>
  <si>
    <t>Game 11</t>
  </si>
  <si>
    <t>Game 12</t>
  </si>
  <si>
    <t>Game 13</t>
  </si>
  <si>
    <t>Game 14</t>
  </si>
  <si>
    <t>Game 15</t>
  </si>
  <si>
    <t>Game 16</t>
  </si>
  <si>
    <t>Game 17</t>
  </si>
  <si>
    <t>Game 18</t>
  </si>
  <si>
    <t>Game 19</t>
  </si>
  <si>
    <t>Game 20</t>
  </si>
  <si>
    <t>Game 21</t>
  </si>
  <si>
    <t>Game 22</t>
  </si>
  <si>
    <t>Game 23</t>
  </si>
  <si>
    <t>Game 24</t>
  </si>
  <si>
    <t>Game 25</t>
  </si>
  <si>
    <t>Game 26</t>
  </si>
  <si>
    <t>Game 27</t>
  </si>
  <si>
    <t>Game 28</t>
  </si>
  <si>
    <t>Gangwon-do</t>
    <phoneticPr fontId="0" type="noConversion"/>
  </si>
  <si>
    <t>Gangwon 1</t>
  </si>
  <si>
    <t>Gangwon 2</t>
  </si>
  <si>
    <t>Gangwon 3</t>
  </si>
  <si>
    <t>Gangwon 4</t>
  </si>
  <si>
    <t>Gangwon 5</t>
  </si>
  <si>
    <t>Gangwon 6</t>
  </si>
  <si>
    <t>Gangwon 7</t>
  </si>
  <si>
    <t>Gangwon 8</t>
  </si>
  <si>
    <t>Gangwon 9</t>
  </si>
  <si>
    <t>Gangwon 10</t>
  </si>
  <si>
    <t>Chungcheongbuk-do</t>
    <phoneticPr fontId="0" type="noConversion"/>
  </si>
  <si>
    <t>Chungbuk 1</t>
  </si>
  <si>
    <t>Chungbuk 2</t>
  </si>
  <si>
    <t>Chungbuk 3</t>
  </si>
  <si>
    <t>Chungbuk 4</t>
  </si>
  <si>
    <t>Chungbuk 5</t>
  </si>
  <si>
    <t>Chungbuk 6</t>
  </si>
  <si>
    <t>Chungbuk 7</t>
  </si>
  <si>
    <t>Chungbuk 8</t>
  </si>
  <si>
    <t>Chungbuk 9</t>
  </si>
  <si>
    <t>Chungbuk 10</t>
  </si>
  <si>
    <t>Chungbuk 11</t>
  </si>
  <si>
    <t>Chungbuk 12</t>
  </si>
  <si>
    <t>Chungbuk 13</t>
  </si>
  <si>
    <t>Chungbuk 14</t>
  </si>
  <si>
    <t>Chungbuk 15</t>
  </si>
  <si>
    <t>Chungbuk 16</t>
  </si>
  <si>
    <t>Chungcheongnam-do</t>
    <phoneticPr fontId="0" type="noConversion"/>
  </si>
  <si>
    <t>Chungnam 1</t>
  </si>
  <si>
    <t>Chungnam 2</t>
  </si>
  <si>
    <t>Chungnam 3</t>
  </si>
  <si>
    <t>Chungnam 4</t>
  </si>
  <si>
    <t>Chungnam 5</t>
  </si>
  <si>
    <t>Chungnam 6</t>
  </si>
  <si>
    <t>Chungnam 7</t>
  </si>
  <si>
    <t>Chungnam 8</t>
  </si>
  <si>
    <t>Chungnam 9</t>
  </si>
  <si>
    <t>Jeollabuk-do</t>
    <phoneticPr fontId="0" type="noConversion"/>
  </si>
  <si>
    <t>Jeonbuk 1</t>
  </si>
  <si>
    <t>Jeonbuk 2</t>
  </si>
  <si>
    <t>Jeonbuk 3</t>
  </si>
  <si>
    <t>Jeonbuk 4</t>
  </si>
  <si>
    <t>Jeonbuk 5</t>
  </si>
  <si>
    <t>Jeonbuk 6</t>
  </si>
  <si>
    <t>Jeonbuk 7</t>
  </si>
  <si>
    <t>Jeonbuk 8</t>
  </si>
  <si>
    <t>Jeonbuk 9</t>
  </si>
  <si>
    <t>Jeonbuk 10</t>
  </si>
  <si>
    <t>Jeonbuk 11</t>
  </si>
  <si>
    <t>Jeonbuk 12</t>
  </si>
  <si>
    <t>Jeollanam-do</t>
    <phoneticPr fontId="0" type="noConversion"/>
  </si>
  <si>
    <t>Jeonnam 1</t>
  </si>
  <si>
    <t>Jeonnam 2</t>
  </si>
  <si>
    <t>Jeonnam 3</t>
  </si>
  <si>
    <t>Jeonnam 4</t>
  </si>
  <si>
    <t>Jeonnam 5</t>
  </si>
  <si>
    <t>Jeonnam 6</t>
  </si>
  <si>
    <t>Jeonnam 7</t>
  </si>
  <si>
    <t>Jeonnam 8</t>
  </si>
  <si>
    <t>Jeonnam 9</t>
  </si>
  <si>
    <t>Jeonnam 10</t>
  </si>
  <si>
    <t>Jeonnam 11</t>
  </si>
  <si>
    <t>Jeonnam 12</t>
  </si>
  <si>
    <t>Gyeongsangbuk-do</t>
    <phoneticPr fontId="0" type="noConversion"/>
  </si>
  <si>
    <t>Gyeongbuk 1</t>
  </si>
  <si>
    <t>Gyeongbuk 2</t>
  </si>
  <si>
    <t>Gyeongbuk 3</t>
  </si>
  <si>
    <t>Gyeongbuk 4</t>
  </si>
  <si>
    <t>Gyeongbuk 5</t>
  </si>
  <si>
    <t>Gyeongbuk 6</t>
  </si>
  <si>
    <t>Gyeongbuk 7</t>
  </si>
  <si>
    <t>Gyeongbuk 8</t>
  </si>
  <si>
    <t>Gyeongsangnam-do</t>
    <phoneticPr fontId="0" type="noConversion"/>
  </si>
  <si>
    <t>Gyeongnam 1</t>
  </si>
  <si>
    <t>Gyeongnam 2</t>
  </si>
  <si>
    <t>Gyeongnam 3</t>
  </si>
  <si>
    <t>Gyeongnam 4</t>
  </si>
  <si>
    <t>Gyeongnam 5</t>
  </si>
  <si>
    <t>Gyeongnam 6</t>
  </si>
  <si>
    <t>Gyeongnam 7</t>
  </si>
  <si>
    <t>Gyeongnam 8</t>
  </si>
  <si>
    <t>Gyeongnam 9</t>
  </si>
  <si>
    <t>Gyeongnam 10</t>
  </si>
  <si>
    <t>Gyeongnam 11</t>
  </si>
  <si>
    <t>Gyeongnam 12</t>
  </si>
  <si>
    <t>Seoul</t>
  </si>
  <si>
    <t>Total number of customers</t>
  </si>
  <si>
    <t>Customer (female)</t>
  </si>
  <si>
    <t>Customer (male)</t>
  </si>
  <si>
    <t>Division</t>
  </si>
  <si>
    <t>Region</t>
  </si>
  <si>
    <t>Home appliance sales amount</t>
  </si>
  <si>
    <t>Sales Amount</t>
  </si>
  <si>
    <t>Furniture sales Amount</t>
  </si>
  <si>
    <t>Furniture Sales (Unit)</t>
  </si>
  <si>
    <t>Home appliance sales (Unit)</t>
  </si>
  <si>
    <t>Total sales (Unit)</t>
  </si>
  <si>
    <t>Appliances inventory (Unit)</t>
  </si>
  <si>
    <t>Furniture inventory (Unit)</t>
  </si>
  <si>
    <t>Total inventory (Unit)</t>
  </si>
  <si>
    <t>Agency</t>
  </si>
  <si>
    <t>Customer(Male) Ratio</t>
  </si>
  <si>
    <t>Customer(Female) Ratio</t>
  </si>
  <si>
    <t>Sales(Amount)PerEmployee</t>
  </si>
  <si>
    <t>Satisfaction</t>
  </si>
  <si>
    <t>Sum of Total sales (Unit)</t>
  </si>
  <si>
    <t>Sum of Number of employees</t>
  </si>
  <si>
    <t>Sum of Sales Amount</t>
  </si>
  <si>
    <t>Sales Per Employee</t>
  </si>
  <si>
    <t>Sum of Customer (female)</t>
  </si>
  <si>
    <t>Sum of Customer (male)</t>
  </si>
  <si>
    <t>Sum of Total number of customers</t>
  </si>
  <si>
    <t>Female</t>
  </si>
  <si>
    <t>Male</t>
  </si>
  <si>
    <t>Bar chart</t>
  </si>
  <si>
    <t>Total cutomers</t>
  </si>
  <si>
    <t>Row Labels</t>
  </si>
  <si>
    <t>Grand Total</t>
  </si>
  <si>
    <t>Sum of Home appliance sales (Unit)</t>
  </si>
  <si>
    <t>Home Appliance</t>
  </si>
  <si>
    <t>Sum of Furniture sales Amount</t>
  </si>
  <si>
    <t>Furniture</t>
  </si>
  <si>
    <t>Sum of Furniture Sales (Unit)</t>
  </si>
  <si>
    <t>gyeonggi-do</t>
  </si>
  <si>
    <t>max column</t>
  </si>
  <si>
    <t>minus</t>
  </si>
  <si>
    <t>Average of Customer Satisfaction (%)</t>
  </si>
  <si>
    <t>value</t>
  </si>
  <si>
    <t>Background</t>
  </si>
  <si>
    <t>Satisfaction formula</t>
  </si>
  <si>
    <t>Sum of Home appliance sales amount</t>
  </si>
  <si>
    <t>Sum of Furniture inventory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</si>
</sst>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_);_(* \(#,##0\);_(* &quot;-&quot;??_);_(@_)"/>
    <numFmt numFmtId="165" formatCode="#,##0,"/>
  </numFmts>
  <fonts count="10" x14ac:knownFonts="1">
    <font>
      <sz val="11"/>
      <color theme="1"/>
      <name val="Aptos Narrow"/>
      <family val="2"/>
      <scheme val="minor"/>
    </font>
    <font>
      <sz val="11"/>
      <color theme="1"/>
      <name val="Aptos Narrow"/>
      <family val="2"/>
      <scheme val="minor"/>
    </font>
    <font>
      <b/>
      <sz val="10"/>
      <color theme="0"/>
      <name val="Calibri"/>
      <family val="2"/>
    </font>
    <font>
      <sz val="11"/>
      <color theme="1"/>
      <name val="Calibri"/>
      <family val="2"/>
    </font>
    <font>
      <sz val="11"/>
      <name val="Calibri"/>
      <family val="2"/>
    </font>
    <font>
      <sz val="16"/>
      <color theme="1"/>
      <name val="Aptos Narrow"/>
      <family val="2"/>
      <scheme val="minor"/>
    </font>
    <font>
      <sz val="11"/>
      <color rgb="FF000000"/>
      <name val="Aptos Narrow"/>
      <family val="2"/>
      <scheme val="minor"/>
    </font>
    <font>
      <b/>
      <sz val="11"/>
      <color theme="1"/>
      <name val="Aptos Narrow"/>
      <family val="2"/>
      <scheme val="minor"/>
    </font>
    <font>
      <sz val="11"/>
      <name val="Aptos Narrow"/>
      <family val="2"/>
      <scheme val="minor"/>
    </font>
    <font>
      <b/>
      <sz val="14"/>
      <color theme="1"/>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rgb="FF7030A0"/>
        <bgColor indexed="64"/>
      </patternFill>
    </fill>
    <fill>
      <patternFill patternType="solid">
        <fgColor theme="4" tint="0.79998168889431442"/>
        <bgColor theme="4" tint="0.79998168889431442"/>
      </patternFill>
    </fill>
  </fills>
  <borders count="16">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4" tint="0.39997558519241921"/>
      </bottom>
      <diagonal/>
    </border>
    <border>
      <left style="thin">
        <color indexed="65"/>
      </left>
      <right/>
      <top style="thin">
        <color indexed="65"/>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0" borderId="2" xfId="0" applyFont="1" applyBorder="1" applyAlignment="1">
      <alignment horizontal="center" vertical="center"/>
    </xf>
    <xf numFmtId="38" fontId="4" fillId="0" borderId="2" xfId="2" applyNumberFormat="1" applyFont="1" applyFill="1" applyBorder="1" applyAlignment="1"/>
    <xf numFmtId="38" fontId="3" fillId="0" borderId="2" xfId="0" applyNumberFormat="1" applyFont="1" applyBorder="1" applyAlignment="1">
      <alignment vertical="center"/>
    </xf>
    <xf numFmtId="38" fontId="4" fillId="0" borderId="2" xfId="2" applyNumberFormat="1" applyFont="1" applyBorder="1" applyAlignment="1"/>
    <xf numFmtId="0" fontId="3" fillId="0" borderId="5" xfId="0" applyFont="1" applyBorder="1" applyAlignment="1">
      <alignment horizontal="center" vertical="center"/>
    </xf>
    <xf numFmtId="38" fontId="4" fillId="0" borderId="5" xfId="2" applyNumberFormat="1" applyFont="1" applyFill="1" applyBorder="1" applyAlignment="1"/>
    <xf numFmtId="38" fontId="3" fillId="0" borderId="5" xfId="0" applyNumberFormat="1" applyFont="1" applyBorder="1" applyAlignment="1">
      <alignment vertical="center"/>
    </xf>
    <xf numFmtId="38" fontId="4" fillId="0" borderId="5" xfId="2" applyNumberFormat="1" applyFont="1" applyBorder="1" applyAlignment="1"/>
    <xf numFmtId="9" fontId="2" fillId="3" borderId="3" xfId="3" applyFont="1" applyFill="1" applyBorder="1" applyAlignment="1">
      <alignment horizontal="center" vertical="center"/>
    </xf>
    <xf numFmtId="9" fontId="4" fillId="0" borderId="2" xfId="3" applyFont="1" applyFill="1" applyBorder="1" applyAlignment="1"/>
    <xf numFmtId="9" fontId="4" fillId="0" borderId="5" xfId="3" applyFont="1" applyFill="1" applyBorder="1" applyAlignment="1"/>
    <xf numFmtId="9" fontId="0" fillId="0" borderId="0" xfId="3" applyFont="1"/>
    <xf numFmtId="9" fontId="0" fillId="0" borderId="0" xfId="0" applyNumberFormat="1"/>
    <xf numFmtId="0" fontId="0" fillId="0" borderId="0" xfId="0" applyAlignment="1">
      <alignment vertical="center"/>
    </xf>
    <xf numFmtId="10" fontId="0" fillId="0" borderId="0" xfId="0" applyNumberFormat="1"/>
    <xf numFmtId="43" fontId="0" fillId="0" borderId="0" xfId="1" applyFont="1"/>
    <xf numFmtId="165" fontId="0" fillId="0" borderId="0" xfId="0" applyNumberFormat="1"/>
    <xf numFmtId="0" fontId="0" fillId="0" borderId="0" xfId="0" applyAlignment="1">
      <alignment wrapText="1"/>
    </xf>
    <xf numFmtId="164" fontId="5" fillId="0" borderId="0" xfId="1" applyNumberFormat="1" applyFont="1"/>
    <xf numFmtId="38" fontId="4" fillId="0" borderId="3" xfId="2" applyNumberFormat="1" applyFont="1" applyFill="1" applyBorder="1" applyAlignment="1"/>
    <xf numFmtId="0" fontId="6" fillId="0" borderId="0" xfId="0" applyFont="1"/>
    <xf numFmtId="38" fontId="0" fillId="0" borderId="0" xfId="0" applyNumberFormat="1"/>
    <xf numFmtId="0" fontId="7" fillId="4" borderId="6" xfId="0" applyFont="1" applyFill="1" applyBorder="1"/>
    <xf numFmtId="2"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8" fillId="0" borderId="0" xfId="0" applyFont="1"/>
    <xf numFmtId="0" fontId="9" fillId="0" borderId="0" xfId="0" applyFont="1"/>
    <xf numFmtId="165" fontId="7" fillId="4" borderId="6" xfId="0" applyNumberFormat="1" applyFont="1" applyFill="1" applyBorder="1"/>
    <xf numFmtId="0" fontId="0" fillId="0" borderId="7" xfId="0" applyBorder="1"/>
    <xf numFmtId="1" fontId="0" fillId="0" borderId="0" xfId="0" applyNumberFormat="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cellXfs>
  <cellStyles count="4">
    <cellStyle name="Comma" xfId="1" builtinId="3"/>
    <cellStyle name="Comma [0]" xfId="2" builtinId="6"/>
    <cellStyle name="Normal" xfId="0" builtinId="0"/>
    <cellStyle name="Percent" xfId="3" builtinId="5"/>
  </cellStyles>
  <dxfs count="34">
    <dxf>
      <numFmt numFmtId="3" formatCode="#,##0"/>
    </dxf>
    <dxf>
      <numFmt numFmtId="165" formatCode="#,##0,"/>
    </dxf>
    <dxf>
      <numFmt numFmtId="165" formatCode="#,##0,"/>
    </dxf>
    <dxf>
      <numFmt numFmtId="165" formatCode="#,##0,"/>
    </dxf>
    <dxf>
      <numFmt numFmtId="165" formatCode="#,##0,"/>
    </dxf>
    <dxf>
      <numFmt numFmtId="165" formatCode="#,##0,"/>
    </dxf>
    <dxf>
      <numFmt numFmtId="165" formatCode="#,##0,"/>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6" formatCode="#,##0_);[Red]\(#,##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numFmt numFmtId="6" formatCode="#,##0_);[Red]\(#,##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Calibri"/>
        <family val="2"/>
        <scheme val="none"/>
      </font>
      <fill>
        <patternFill patternType="solid">
          <fgColor indexed="64"/>
          <bgColor rgb="FF00206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2.xml"/><Relationship Id="rId1" Type="http://schemas.microsoft.com/office/2011/relationships/chartStyle" Target="style12.xml"/><Relationship Id="rId4" Type="http://schemas.openxmlformats.org/officeDocument/2006/relationships/image" Target="../media/image4.png"/></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image" Target="../media/image4.png"/></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CustomerbyBranch!$E$1</c:f>
              <c:strCache>
                <c:ptCount val="1"/>
                <c:pt idx="0">
                  <c:v>Sum of Total number of customers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CustomerbyBranch!$D$2:$D$9</c:f>
              <c:strCache>
                <c:ptCount val="8"/>
                <c:pt idx="0">
                  <c:v>Sejong 6</c:v>
                </c:pt>
                <c:pt idx="1">
                  <c:v>Seoul5</c:v>
                </c:pt>
                <c:pt idx="2">
                  <c:v>Game 18</c:v>
                </c:pt>
                <c:pt idx="3">
                  <c:v>Daejeon18</c:v>
                </c:pt>
                <c:pt idx="4">
                  <c:v>Gyeongbuk 3</c:v>
                </c:pt>
                <c:pt idx="5">
                  <c:v>Incheon9</c:v>
                </c:pt>
                <c:pt idx="6">
                  <c:v>Game 5</c:v>
                </c:pt>
                <c:pt idx="7">
                  <c:v>Seoul27</c:v>
                </c:pt>
              </c:strCache>
            </c:strRef>
          </c:cat>
          <c:val>
            <c:numRef>
              <c:f>CustomerbyBranch!$E$2:$E$9</c:f>
              <c:numCache>
                <c:formatCode>#,##0,</c:formatCode>
                <c:ptCount val="8"/>
                <c:pt idx="0">
                  <c:v>17860</c:v>
                </c:pt>
                <c:pt idx="1">
                  <c:v>27109</c:v>
                </c:pt>
                <c:pt idx="2">
                  <c:v>27135</c:v>
                </c:pt>
                <c:pt idx="3">
                  <c:v>31910</c:v>
                </c:pt>
                <c:pt idx="4">
                  <c:v>32852</c:v>
                </c:pt>
                <c:pt idx="5">
                  <c:v>39539</c:v>
                </c:pt>
                <c:pt idx="6">
                  <c:v>39539</c:v>
                </c:pt>
                <c:pt idx="7">
                  <c:v>82356</c:v>
                </c:pt>
              </c:numCache>
            </c:numRef>
          </c:val>
          <c:extLst>
            <c:ext xmlns:c16="http://schemas.microsoft.com/office/drawing/2014/chart" uri="{C3380CC4-5D6E-409C-BE32-E72D297353CC}">
              <c16:uniqueId val="{00000000-DCC4-466F-BE7D-CC7F5F71D065}"/>
            </c:ext>
          </c:extLst>
        </c:ser>
        <c:dLbls>
          <c:dLblPos val="outEnd"/>
          <c:showLegendKey val="0"/>
          <c:showVal val="1"/>
          <c:showCatName val="0"/>
          <c:showSerName val="0"/>
          <c:showPercent val="0"/>
          <c:showBubbleSize val="0"/>
        </c:dLbls>
        <c:gapWidth val="182"/>
        <c:axId val="459662608"/>
        <c:axId val="459667408"/>
      </c:barChart>
      <c:catAx>
        <c:axId val="45966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67408"/>
        <c:crosses val="autoZero"/>
        <c:auto val="1"/>
        <c:lblAlgn val="ctr"/>
        <c:lblOffset val="100"/>
        <c:noMultiLvlLbl val="0"/>
      </c:catAx>
      <c:valAx>
        <c:axId val="459667408"/>
        <c:scaling>
          <c:orientation val="minMax"/>
        </c:scaling>
        <c:delete val="1"/>
        <c:axPos val="b"/>
        <c:numFmt formatCode="#,##0," sourceLinked="1"/>
        <c:majorTickMark val="none"/>
        <c:minorTickMark val="none"/>
        <c:tickLblPos val="nextTo"/>
        <c:crossAx val="459662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Sales</a:t>
            </a:r>
            <a:r>
              <a:rPr lang="en-US" sz="1050" baseline="0"/>
              <a:t> in Seoul area are 1260(10,000,000 won)</a:t>
            </a:r>
            <a:endParaRPr lang="en-US" sz="1050"/>
          </a:p>
        </c:rich>
      </c:tx>
      <c:layout>
        <c:manualLayout>
          <c:xMode val="edge"/>
          <c:yMode val="edge"/>
          <c:x val="0"/>
          <c:y val="0.488455431818718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'Top7Sales(Amount)byRegion'!$A$23</c:f>
              <c:strCache>
                <c:ptCount val="1"/>
                <c:pt idx="0">
                  <c:v>Gwangju</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B-1F80-49C1-920F-1322D395CD15}"/>
              </c:ext>
            </c:extLst>
          </c:dPt>
          <c:dPt>
            <c:idx val="1"/>
            <c:bubble3D val="0"/>
            <c:spPr>
              <a:noFill/>
              <a:ln w="19050">
                <a:solidFill>
                  <a:schemeClr val="lt1"/>
                </a:solidFill>
              </a:ln>
              <a:effectLst/>
            </c:spPr>
            <c:extLst>
              <c:ext xmlns:c16="http://schemas.microsoft.com/office/drawing/2014/chart" uri="{C3380CC4-5D6E-409C-BE32-E72D297353CC}">
                <c16:uniqueId val="{0000000E-1F80-49C1-920F-1322D395CD15}"/>
              </c:ext>
            </c:extLst>
          </c:dPt>
          <c:dPt>
            <c:idx val="2"/>
            <c:bubble3D val="0"/>
            <c:spPr>
              <a:noFill/>
              <a:ln w="19050">
                <a:solidFill>
                  <a:schemeClr val="lt1"/>
                </a:solidFill>
              </a:ln>
              <a:effectLst/>
            </c:spPr>
            <c:extLst>
              <c:ext xmlns:c16="http://schemas.microsoft.com/office/drawing/2014/chart" uri="{C3380CC4-5D6E-409C-BE32-E72D297353CC}">
                <c16:uniqueId val="{00000007-1F80-49C1-920F-1322D395CD15}"/>
              </c:ext>
            </c:extLst>
          </c:dPt>
          <c:dLbls>
            <c:dLbl>
              <c:idx val="0"/>
              <c:layout>
                <c:manualLayout>
                  <c:x val="3.7022152906905317E-2"/>
                  <c:y val="3.18202166113223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F80-49C1-920F-1322D395CD15}"/>
                </c:ext>
              </c:extLst>
            </c:dLbl>
            <c:dLbl>
              <c:idx val="1"/>
              <c:delete val="1"/>
              <c:extLst>
                <c:ext xmlns:c15="http://schemas.microsoft.com/office/drawing/2012/chart" uri="{CE6537A1-D6FC-4f65-9D91-7224C49458BB}"/>
                <c:ext xmlns:c16="http://schemas.microsoft.com/office/drawing/2014/chart" uri="{C3380CC4-5D6E-409C-BE32-E72D297353CC}">
                  <c16:uniqueId val="{0000000E-1F80-49C1-920F-1322D395CD15}"/>
                </c:ext>
              </c:extLst>
            </c:dLbl>
            <c:dLbl>
              <c:idx val="2"/>
              <c:delete val="1"/>
              <c:extLst>
                <c:ext xmlns:c15="http://schemas.microsoft.com/office/drawing/2012/chart" uri="{CE6537A1-D6FC-4f65-9D91-7224C49458BB}"/>
                <c:ext xmlns:c16="http://schemas.microsoft.com/office/drawing/2014/chart" uri="{C3380CC4-5D6E-409C-BE32-E72D297353CC}">
                  <c16:uniqueId val="{00000007-1F80-49C1-920F-1322D395C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'Top7Sales(Amount)byRegion'!$B$23:$D$23</c:f>
              <c:numCache>
                <c:formatCode>General</c:formatCode>
                <c:ptCount val="3"/>
                <c:pt idx="0" formatCode="#,##0,">
                  <c:v>117131</c:v>
                </c:pt>
                <c:pt idx="1">
                  <c:v>51030.700000000004</c:v>
                </c:pt>
                <c:pt idx="2">
                  <c:v>1311728.5999999999</c:v>
                </c:pt>
              </c:numCache>
            </c:numRef>
          </c:val>
          <c:extLst>
            <c:ext xmlns:c16="http://schemas.microsoft.com/office/drawing/2014/chart" uri="{C3380CC4-5D6E-409C-BE32-E72D297353CC}">
              <c16:uniqueId val="{00000000-1F80-49C1-920F-1322D395CD15}"/>
            </c:ext>
          </c:extLst>
        </c:ser>
        <c:ser>
          <c:idx val="1"/>
          <c:order val="1"/>
          <c:tx>
            <c:strRef>
              <c:f>'Top7Sales(Amount)byRegion'!$A$24</c:f>
              <c:strCache>
                <c:ptCount val="1"/>
                <c:pt idx="0">
                  <c:v>Daegu</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A-1F80-49C1-920F-1322D395CD15}"/>
              </c:ext>
            </c:extLst>
          </c:dPt>
          <c:dPt>
            <c:idx val="1"/>
            <c:bubble3D val="0"/>
            <c:spPr>
              <a:noFill/>
              <a:ln w="19050">
                <a:solidFill>
                  <a:schemeClr val="lt1"/>
                </a:solidFill>
              </a:ln>
              <a:effectLst/>
            </c:spPr>
            <c:extLst>
              <c:ext xmlns:c16="http://schemas.microsoft.com/office/drawing/2014/chart" uri="{C3380CC4-5D6E-409C-BE32-E72D297353CC}">
                <c16:uniqueId val="{0000000F-1F80-49C1-920F-1322D395CD15}"/>
              </c:ext>
            </c:extLst>
          </c:dPt>
          <c:dPt>
            <c:idx val="2"/>
            <c:bubble3D val="0"/>
            <c:spPr>
              <a:noFill/>
              <a:ln w="19050">
                <a:solidFill>
                  <a:schemeClr val="lt1"/>
                </a:solidFill>
              </a:ln>
              <a:effectLst/>
            </c:spPr>
            <c:extLst>
              <c:ext xmlns:c16="http://schemas.microsoft.com/office/drawing/2014/chart" uri="{C3380CC4-5D6E-409C-BE32-E72D297353CC}">
                <c16:uniqueId val="{00000008-1F80-49C1-920F-1322D395CD15}"/>
              </c:ext>
            </c:extLst>
          </c:dPt>
          <c:dLbls>
            <c:dLbl>
              <c:idx val="0"/>
              <c:layout>
                <c:manualLayout>
                  <c:x val="3.9666592400255697E-2"/>
                  <c:y val="3.18202166113222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F80-49C1-920F-1322D395CD15}"/>
                </c:ext>
              </c:extLst>
            </c:dLbl>
            <c:dLbl>
              <c:idx val="1"/>
              <c:delete val="1"/>
              <c:extLst>
                <c:ext xmlns:c15="http://schemas.microsoft.com/office/drawing/2012/chart" uri="{CE6537A1-D6FC-4f65-9D91-7224C49458BB}"/>
                <c:ext xmlns:c16="http://schemas.microsoft.com/office/drawing/2014/chart" uri="{C3380CC4-5D6E-409C-BE32-E72D297353CC}">
                  <c16:uniqueId val="{0000000F-1F80-49C1-920F-1322D395CD15}"/>
                </c:ext>
              </c:extLst>
            </c:dLbl>
            <c:dLbl>
              <c:idx val="2"/>
              <c:delete val="1"/>
              <c:extLst>
                <c:ext xmlns:c15="http://schemas.microsoft.com/office/drawing/2012/chart" uri="{CE6537A1-D6FC-4f65-9D91-7224C49458BB}"/>
                <c:ext xmlns:c16="http://schemas.microsoft.com/office/drawing/2014/chart" uri="{C3380CC4-5D6E-409C-BE32-E72D297353CC}">
                  <c16:uniqueId val="{00000008-1F80-49C1-920F-1322D395C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'Top7Sales(Amount)byRegion'!$B$24:$D$24</c:f>
              <c:numCache>
                <c:formatCode>General</c:formatCode>
                <c:ptCount val="3"/>
                <c:pt idx="0" formatCode="#,##0,">
                  <c:v>70626</c:v>
                </c:pt>
                <c:pt idx="1">
                  <c:v>51030.700000000004</c:v>
                </c:pt>
                <c:pt idx="2">
                  <c:v>1358233.5999999999</c:v>
                </c:pt>
              </c:numCache>
            </c:numRef>
          </c:val>
          <c:extLst>
            <c:ext xmlns:c16="http://schemas.microsoft.com/office/drawing/2014/chart" uri="{C3380CC4-5D6E-409C-BE32-E72D297353CC}">
              <c16:uniqueId val="{00000001-1F80-49C1-920F-1322D395CD15}"/>
            </c:ext>
          </c:extLst>
        </c:ser>
        <c:ser>
          <c:idx val="2"/>
          <c:order val="2"/>
          <c:tx>
            <c:strRef>
              <c:f>'Top7Sales(Amount)byRegion'!$A$25</c:f>
              <c:strCache>
                <c:ptCount val="1"/>
                <c:pt idx="0">
                  <c:v>Daejeon</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9-1F80-49C1-920F-1322D395CD15}"/>
              </c:ext>
            </c:extLst>
          </c:dPt>
          <c:dPt>
            <c:idx val="1"/>
            <c:bubble3D val="0"/>
            <c:spPr>
              <a:noFill/>
              <a:ln w="19050">
                <a:solidFill>
                  <a:schemeClr val="lt1"/>
                </a:solidFill>
              </a:ln>
              <a:effectLst/>
            </c:spPr>
            <c:extLst>
              <c:ext xmlns:c16="http://schemas.microsoft.com/office/drawing/2014/chart" uri="{C3380CC4-5D6E-409C-BE32-E72D297353CC}">
                <c16:uniqueId val="{00000010-1F80-49C1-920F-1322D395CD15}"/>
              </c:ext>
            </c:extLst>
          </c:dPt>
          <c:dPt>
            <c:idx val="2"/>
            <c:bubble3D val="0"/>
            <c:spPr>
              <a:noFill/>
              <a:ln w="19050">
                <a:solidFill>
                  <a:schemeClr val="lt1"/>
                </a:solidFill>
              </a:ln>
              <a:effectLst/>
            </c:spPr>
            <c:extLst>
              <c:ext xmlns:c16="http://schemas.microsoft.com/office/drawing/2014/chart" uri="{C3380CC4-5D6E-409C-BE32-E72D297353CC}">
                <c16:uniqueId val="{00000009-1F80-49C1-920F-1322D395CD15}"/>
              </c:ext>
            </c:extLst>
          </c:dPt>
          <c:dLbls>
            <c:dLbl>
              <c:idx val="0"/>
              <c:layout>
                <c:manualLayout>
                  <c:x val="4.7599910880306837E-2"/>
                  <c:y val="9.8996229457447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F80-49C1-920F-1322D395CD15}"/>
                </c:ext>
              </c:extLst>
            </c:dLbl>
            <c:dLbl>
              <c:idx val="1"/>
              <c:delete val="1"/>
              <c:extLst>
                <c:ext xmlns:c15="http://schemas.microsoft.com/office/drawing/2012/chart" uri="{CE6537A1-D6FC-4f65-9D91-7224C49458BB}"/>
                <c:ext xmlns:c16="http://schemas.microsoft.com/office/drawing/2014/chart" uri="{C3380CC4-5D6E-409C-BE32-E72D297353CC}">
                  <c16:uniqueId val="{00000010-1F80-49C1-920F-1322D395CD15}"/>
                </c:ext>
              </c:extLst>
            </c:dLbl>
            <c:dLbl>
              <c:idx val="2"/>
              <c:delete val="1"/>
              <c:extLst>
                <c:ext xmlns:c15="http://schemas.microsoft.com/office/drawing/2012/chart" uri="{CE6537A1-D6FC-4f65-9D91-7224C49458BB}"/>
                <c:ext xmlns:c16="http://schemas.microsoft.com/office/drawing/2014/chart" uri="{C3380CC4-5D6E-409C-BE32-E72D297353CC}">
                  <c16:uniqueId val="{00000009-1F80-49C1-920F-1322D395C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'Top7Sales(Amount)byRegion'!$B$25:$D$25</c:f>
              <c:numCache>
                <c:formatCode>General</c:formatCode>
                <c:ptCount val="3"/>
                <c:pt idx="0" formatCode="#,##0,">
                  <c:v>253075</c:v>
                </c:pt>
                <c:pt idx="1">
                  <c:v>51030.700000000004</c:v>
                </c:pt>
                <c:pt idx="2">
                  <c:v>1175784.5999999999</c:v>
                </c:pt>
              </c:numCache>
            </c:numRef>
          </c:val>
          <c:extLst>
            <c:ext xmlns:c16="http://schemas.microsoft.com/office/drawing/2014/chart" uri="{C3380CC4-5D6E-409C-BE32-E72D297353CC}">
              <c16:uniqueId val="{00000002-1F80-49C1-920F-1322D395CD15}"/>
            </c:ext>
          </c:extLst>
        </c:ser>
        <c:ser>
          <c:idx val="3"/>
          <c:order val="3"/>
          <c:tx>
            <c:strRef>
              <c:f>'Top7Sales(Amount)byRegion'!$A$26</c:f>
              <c:strCache>
                <c:ptCount val="1"/>
                <c:pt idx="0">
                  <c:v>Ulsan</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8-1F80-49C1-920F-1322D395CD15}"/>
              </c:ext>
            </c:extLst>
          </c:dPt>
          <c:dPt>
            <c:idx val="1"/>
            <c:bubble3D val="0"/>
            <c:spPr>
              <a:noFill/>
              <a:ln w="19050">
                <a:solidFill>
                  <a:schemeClr val="lt1"/>
                </a:solidFill>
              </a:ln>
              <a:effectLst/>
            </c:spPr>
            <c:extLst>
              <c:ext xmlns:c16="http://schemas.microsoft.com/office/drawing/2014/chart" uri="{C3380CC4-5D6E-409C-BE32-E72D297353CC}">
                <c16:uniqueId val="{00000011-1F80-49C1-920F-1322D395CD15}"/>
              </c:ext>
            </c:extLst>
          </c:dPt>
          <c:dPt>
            <c:idx val="2"/>
            <c:bubble3D val="0"/>
            <c:spPr>
              <a:noFill/>
              <a:ln w="19050">
                <a:solidFill>
                  <a:schemeClr val="lt1"/>
                </a:solidFill>
              </a:ln>
              <a:effectLst/>
            </c:spPr>
            <c:extLst>
              <c:ext xmlns:c16="http://schemas.microsoft.com/office/drawing/2014/chart" uri="{C3380CC4-5D6E-409C-BE32-E72D297353CC}">
                <c16:uniqueId val="{0000000A-1F80-49C1-920F-1322D395CD15}"/>
              </c:ext>
            </c:extLst>
          </c:dPt>
          <c:dLbls>
            <c:dLbl>
              <c:idx val="0"/>
              <c:layout>
                <c:manualLayout>
                  <c:x val="3.7022152906905317E-2"/>
                  <c:y val="0.176778981174012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F80-49C1-920F-1322D395CD15}"/>
                </c:ext>
              </c:extLst>
            </c:dLbl>
            <c:dLbl>
              <c:idx val="1"/>
              <c:delete val="1"/>
              <c:extLst>
                <c:ext xmlns:c15="http://schemas.microsoft.com/office/drawing/2012/chart" uri="{CE6537A1-D6FC-4f65-9D91-7224C49458BB}"/>
                <c:ext xmlns:c16="http://schemas.microsoft.com/office/drawing/2014/chart" uri="{C3380CC4-5D6E-409C-BE32-E72D297353CC}">
                  <c16:uniqueId val="{00000011-1F80-49C1-920F-1322D395CD15}"/>
                </c:ext>
              </c:extLst>
            </c:dLbl>
            <c:dLbl>
              <c:idx val="2"/>
              <c:delete val="1"/>
              <c:extLst>
                <c:ext xmlns:c15="http://schemas.microsoft.com/office/drawing/2012/chart" uri="{CE6537A1-D6FC-4f65-9D91-7224C49458BB}"/>
                <c:ext xmlns:c16="http://schemas.microsoft.com/office/drawing/2014/chart" uri="{C3380CC4-5D6E-409C-BE32-E72D297353CC}">
                  <c16:uniqueId val="{0000000A-1F80-49C1-920F-1322D395C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'Top7Sales(Amount)byRegion'!$B$26:$D$26</c:f>
              <c:numCache>
                <c:formatCode>General</c:formatCode>
                <c:ptCount val="3"/>
                <c:pt idx="0" formatCode="#,##0,">
                  <c:v>404501</c:v>
                </c:pt>
                <c:pt idx="1">
                  <c:v>51030.700000000004</c:v>
                </c:pt>
                <c:pt idx="2">
                  <c:v>1024358.5999999999</c:v>
                </c:pt>
              </c:numCache>
            </c:numRef>
          </c:val>
          <c:extLst>
            <c:ext xmlns:c16="http://schemas.microsoft.com/office/drawing/2014/chart" uri="{C3380CC4-5D6E-409C-BE32-E72D297353CC}">
              <c16:uniqueId val="{00000003-1F80-49C1-920F-1322D395CD15}"/>
            </c:ext>
          </c:extLst>
        </c:ser>
        <c:ser>
          <c:idx val="4"/>
          <c:order val="4"/>
          <c:tx>
            <c:strRef>
              <c:f>'Top7Sales(Amount)byRegion'!$A$27</c:f>
              <c:strCache>
                <c:ptCount val="1"/>
                <c:pt idx="0">
                  <c:v>Incheon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1F80-49C1-920F-1322D395CD15}"/>
              </c:ext>
            </c:extLst>
          </c:dPt>
          <c:dPt>
            <c:idx val="1"/>
            <c:bubble3D val="0"/>
            <c:spPr>
              <a:noFill/>
              <a:ln w="19050">
                <a:solidFill>
                  <a:schemeClr val="lt1"/>
                </a:solidFill>
              </a:ln>
              <a:effectLst/>
            </c:spPr>
            <c:extLst>
              <c:ext xmlns:c16="http://schemas.microsoft.com/office/drawing/2014/chart" uri="{C3380CC4-5D6E-409C-BE32-E72D297353CC}">
                <c16:uniqueId val="{00000012-1F80-49C1-920F-1322D395CD15}"/>
              </c:ext>
            </c:extLst>
          </c:dPt>
          <c:dPt>
            <c:idx val="2"/>
            <c:bubble3D val="0"/>
            <c:spPr>
              <a:noFill/>
              <a:ln w="19050">
                <a:solidFill>
                  <a:schemeClr val="lt1"/>
                </a:solidFill>
              </a:ln>
              <a:effectLst/>
            </c:spPr>
            <c:extLst>
              <c:ext xmlns:c16="http://schemas.microsoft.com/office/drawing/2014/chart" uri="{C3380CC4-5D6E-409C-BE32-E72D297353CC}">
                <c16:uniqueId val="{0000000B-1F80-49C1-920F-1322D395CD15}"/>
              </c:ext>
            </c:extLst>
          </c:dPt>
          <c:dLbls>
            <c:dLbl>
              <c:idx val="0"/>
              <c:layout>
                <c:manualLayout>
                  <c:x val="-0.17717744605447544"/>
                  <c:y val="0.272239631007979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F80-49C1-920F-1322D395CD15}"/>
                </c:ext>
              </c:extLst>
            </c:dLbl>
            <c:dLbl>
              <c:idx val="1"/>
              <c:delete val="1"/>
              <c:extLst>
                <c:ext xmlns:c15="http://schemas.microsoft.com/office/drawing/2012/chart" uri="{CE6537A1-D6FC-4f65-9D91-7224C49458BB}"/>
                <c:ext xmlns:c16="http://schemas.microsoft.com/office/drawing/2014/chart" uri="{C3380CC4-5D6E-409C-BE32-E72D297353CC}">
                  <c16:uniqueId val="{00000012-1F80-49C1-920F-1322D395CD15}"/>
                </c:ext>
              </c:extLst>
            </c:dLbl>
            <c:dLbl>
              <c:idx val="2"/>
              <c:delete val="1"/>
              <c:extLst>
                <c:ext xmlns:c15="http://schemas.microsoft.com/office/drawing/2012/chart" uri="{CE6537A1-D6FC-4f65-9D91-7224C49458BB}"/>
                <c:ext xmlns:c16="http://schemas.microsoft.com/office/drawing/2014/chart" uri="{C3380CC4-5D6E-409C-BE32-E72D297353CC}">
                  <c16:uniqueId val="{0000000B-1F80-49C1-920F-1322D395C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'Top7Sales(Amount)byRegion'!$B$27:$D$27</c:f>
              <c:numCache>
                <c:formatCode>General</c:formatCode>
                <c:ptCount val="3"/>
                <c:pt idx="0" formatCode="#,##0,">
                  <c:v>738526</c:v>
                </c:pt>
                <c:pt idx="1">
                  <c:v>51030.700000000004</c:v>
                </c:pt>
                <c:pt idx="2">
                  <c:v>690333.59999999986</c:v>
                </c:pt>
              </c:numCache>
            </c:numRef>
          </c:val>
          <c:extLst>
            <c:ext xmlns:c16="http://schemas.microsoft.com/office/drawing/2014/chart" uri="{C3380CC4-5D6E-409C-BE32-E72D297353CC}">
              <c16:uniqueId val="{00000004-1F80-49C1-920F-1322D395CD15}"/>
            </c:ext>
          </c:extLst>
        </c:ser>
        <c:ser>
          <c:idx val="5"/>
          <c:order val="5"/>
          <c:tx>
            <c:strRef>
              <c:f>'Top7Sales(Amount)byRegion'!$A$28</c:f>
              <c:strCache>
                <c:ptCount val="1"/>
                <c:pt idx="0">
                  <c:v>Seoul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1F80-49C1-920F-1322D395CD15}"/>
              </c:ext>
            </c:extLst>
          </c:dPt>
          <c:dPt>
            <c:idx val="1"/>
            <c:bubble3D val="0"/>
            <c:spPr>
              <a:noFill/>
              <a:ln w="19050">
                <a:solidFill>
                  <a:schemeClr val="lt1"/>
                </a:solidFill>
              </a:ln>
              <a:effectLst/>
            </c:spPr>
            <c:extLst>
              <c:ext xmlns:c16="http://schemas.microsoft.com/office/drawing/2014/chart" uri="{C3380CC4-5D6E-409C-BE32-E72D297353CC}">
                <c16:uniqueId val="{00000013-1F80-49C1-920F-1322D395CD15}"/>
              </c:ext>
            </c:extLst>
          </c:dPt>
          <c:dPt>
            <c:idx val="2"/>
            <c:bubble3D val="0"/>
            <c:spPr>
              <a:noFill/>
              <a:ln w="19050">
                <a:solidFill>
                  <a:schemeClr val="lt1"/>
                </a:solidFill>
              </a:ln>
              <a:effectLst/>
            </c:spPr>
            <c:extLst>
              <c:ext xmlns:c16="http://schemas.microsoft.com/office/drawing/2014/chart" uri="{C3380CC4-5D6E-409C-BE32-E72D297353CC}">
                <c16:uniqueId val="{0000000C-1F80-49C1-920F-1322D395CD15}"/>
              </c:ext>
            </c:extLst>
          </c:dPt>
          <c:dLbls>
            <c:dLbl>
              <c:idx val="0"/>
              <c:layout>
                <c:manualLayout>
                  <c:x val="-0.33584381565549831"/>
                  <c:y val="0.123745286821808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F80-49C1-920F-1322D395CD15}"/>
                </c:ext>
              </c:extLst>
            </c:dLbl>
            <c:dLbl>
              <c:idx val="1"/>
              <c:delete val="1"/>
              <c:extLst>
                <c:ext xmlns:c15="http://schemas.microsoft.com/office/drawing/2012/chart" uri="{CE6537A1-D6FC-4f65-9D91-7224C49458BB}"/>
                <c:ext xmlns:c16="http://schemas.microsoft.com/office/drawing/2014/chart" uri="{C3380CC4-5D6E-409C-BE32-E72D297353CC}">
                  <c16:uniqueId val="{00000013-1F80-49C1-920F-1322D395CD15}"/>
                </c:ext>
              </c:extLst>
            </c:dLbl>
            <c:dLbl>
              <c:idx val="2"/>
              <c:delete val="1"/>
              <c:extLst>
                <c:ext xmlns:c15="http://schemas.microsoft.com/office/drawing/2012/chart" uri="{CE6537A1-D6FC-4f65-9D91-7224C49458BB}"/>
                <c:ext xmlns:c16="http://schemas.microsoft.com/office/drawing/2014/chart" uri="{C3380CC4-5D6E-409C-BE32-E72D297353CC}">
                  <c16:uniqueId val="{0000000C-1F80-49C1-920F-1322D395C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'Top7Sales(Amount)byRegion'!$B$28:$D$28</c:f>
              <c:numCache>
                <c:formatCode>General</c:formatCode>
                <c:ptCount val="3"/>
                <c:pt idx="0" formatCode="#,##0,">
                  <c:v>1020614</c:v>
                </c:pt>
                <c:pt idx="1">
                  <c:v>51030.700000000004</c:v>
                </c:pt>
                <c:pt idx="2">
                  <c:v>408245.59999999986</c:v>
                </c:pt>
              </c:numCache>
            </c:numRef>
          </c:val>
          <c:extLst>
            <c:ext xmlns:c16="http://schemas.microsoft.com/office/drawing/2014/chart" uri="{C3380CC4-5D6E-409C-BE32-E72D297353CC}">
              <c16:uniqueId val="{00000005-1F80-49C1-920F-1322D395CD15}"/>
            </c:ext>
          </c:extLst>
        </c:ser>
        <c:ser>
          <c:idx val="6"/>
          <c:order val="6"/>
          <c:tx>
            <c:strRef>
              <c:f>'Top7Sales(Amount)byRegion'!$A$29</c:f>
              <c:strCache>
                <c:ptCount val="1"/>
                <c:pt idx="0">
                  <c:v>gyeonggi-do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1F80-49C1-920F-1322D395CD15}"/>
              </c:ext>
            </c:extLst>
          </c:dPt>
          <c:dPt>
            <c:idx val="1"/>
            <c:bubble3D val="0"/>
            <c:spPr>
              <a:noFill/>
              <a:ln w="19050">
                <a:solidFill>
                  <a:schemeClr val="lt1"/>
                </a:solidFill>
              </a:ln>
              <a:effectLst/>
            </c:spPr>
            <c:extLst>
              <c:ext xmlns:c16="http://schemas.microsoft.com/office/drawing/2014/chart" uri="{C3380CC4-5D6E-409C-BE32-E72D297353CC}">
                <c16:uniqueId val="{00000014-1F80-49C1-920F-1322D395CD15}"/>
              </c:ext>
            </c:extLst>
          </c:dPt>
          <c:dPt>
            <c:idx val="2"/>
            <c:bubble3D val="0"/>
            <c:spPr>
              <a:noFill/>
              <a:ln w="19050">
                <a:solidFill>
                  <a:schemeClr val="lt1"/>
                </a:solidFill>
              </a:ln>
              <a:effectLst/>
            </c:spPr>
            <c:extLst>
              <c:ext xmlns:c16="http://schemas.microsoft.com/office/drawing/2014/chart" uri="{C3380CC4-5D6E-409C-BE32-E72D297353CC}">
                <c16:uniqueId val="{0000000D-1F80-49C1-920F-1322D395CD15}"/>
              </c:ext>
            </c:extLst>
          </c:dPt>
          <c:dLbls>
            <c:dLbl>
              <c:idx val="0"/>
              <c:layout>
                <c:manualLayout>
                  <c:x val="-0.44691027437621422"/>
                  <c:y val="-8.4853910963526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F80-49C1-920F-1322D395CD15}"/>
                </c:ext>
              </c:extLst>
            </c:dLbl>
            <c:dLbl>
              <c:idx val="1"/>
              <c:delete val="1"/>
              <c:extLst>
                <c:ext xmlns:c15="http://schemas.microsoft.com/office/drawing/2012/chart" uri="{CE6537A1-D6FC-4f65-9D91-7224C49458BB}"/>
                <c:ext xmlns:c16="http://schemas.microsoft.com/office/drawing/2014/chart" uri="{C3380CC4-5D6E-409C-BE32-E72D297353CC}">
                  <c16:uniqueId val="{00000014-1F80-49C1-920F-1322D395CD15}"/>
                </c:ext>
              </c:extLst>
            </c:dLbl>
            <c:dLbl>
              <c:idx val="2"/>
              <c:delete val="1"/>
              <c:extLst>
                <c:ext xmlns:c15="http://schemas.microsoft.com/office/drawing/2012/chart" uri="{CE6537A1-D6FC-4f65-9D91-7224C49458BB}"/>
                <c:ext xmlns:c16="http://schemas.microsoft.com/office/drawing/2014/chart" uri="{C3380CC4-5D6E-409C-BE32-E72D297353CC}">
                  <c16:uniqueId val="{0000000D-1F80-49C1-920F-1322D395CD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'Top7Sales(Amount)byRegion'!$B$29:$D$29</c:f>
              <c:numCache>
                <c:formatCode>General</c:formatCode>
                <c:ptCount val="3"/>
                <c:pt idx="0" formatCode="#,##0,">
                  <c:v>1009694</c:v>
                </c:pt>
                <c:pt idx="1">
                  <c:v>50484.700000000004</c:v>
                </c:pt>
                <c:pt idx="2">
                  <c:v>403877.59999999986</c:v>
                </c:pt>
              </c:numCache>
            </c:numRef>
          </c:val>
          <c:extLst>
            <c:ext xmlns:c16="http://schemas.microsoft.com/office/drawing/2014/chart" uri="{C3380CC4-5D6E-409C-BE32-E72D297353CC}">
              <c16:uniqueId val="{00000006-1F80-49C1-920F-1322D395CD15}"/>
            </c:ext>
          </c:extLst>
        </c:ser>
        <c:dLbls>
          <c:showLegendKey val="0"/>
          <c:showVal val="1"/>
          <c:showCatName val="0"/>
          <c:showSerName val="0"/>
          <c:showPercent val="0"/>
          <c:showBubbleSize val="0"/>
          <c:showLeaderLines val="1"/>
        </c:dLbls>
        <c:firstSliceAng val="0"/>
        <c:holeSize val="2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4D-4873-B0E4-FFCF4FBBE9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D-4873-B0E4-FFCF4FBBE90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'Sales(Amount) by category'!$A$7:$B$7</c:f>
              <c:strCache>
                <c:ptCount val="2"/>
                <c:pt idx="0">
                  <c:v>Home Appliance</c:v>
                </c:pt>
                <c:pt idx="1">
                  <c:v>Furniture</c:v>
                </c:pt>
              </c:strCache>
            </c:strRef>
          </c:cat>
          <c:val>
            <c:numRef>
              <c:f>'Sales(Amount) by category'!$A$8:$B$8</c:f>
              <c:numCache>
                <c:formatCode>0%</c:formatCode>
                <c:ptCount val="2"/>
                <c:pt idx="0">
                  <c:v>0.88658549961610178</c:v>
                </c:pt>
                <c:pt idx="1">
                  <c:v>0.50512945774303863</c:v>
                </c:pt>
              </c:numCache>
            </c:numRef>
          </c:val>
          <c:extLst>
            <c:ext xmlns:c16="http://schemas.microsoft.com/office/drawing/2014/chart" uri="{C3380CC4-5D6E-409C-BE32-E72D297353CC}">
              <c16:uniqueId val="{00000000-6168-4AF9-98CB-8602481A111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152260967379079"/>
          <c:y val="0.80461840353807812"/>
          <c:w val="0.32712830896137973"/>
          <c:h val="0.18318700216082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tx>
            <c:strRef>
              <c:f>Satisfaction!$C$6</c:f>
              <c:strCache>
                <c:ptCount val="1"/>
                <c:pt idx="0">
                  <c:v>Background</c:v>
                </c:pt>
              </c:strCache>
            </c:strRef>
          </c:tx>
          <c:spPr>
            <a:blipFill>
              <a:blip xmlns:r="http://schemas.openxmlformats.org/officeDocument/2006/relationships" r:embed="rId3"/>
              <a:stretch>
                <a:fillRect/>
              </a:stretch>
            </a:blipFill>
            <a:ln>
              <a:noFill/>
            </a:ln>
            <a:effectLst/>
          </c:spPr>
          <c:invertIfNegative val="0"/>
          <c:pictureOptions>
            <c:pictureFormat val="stackScale"/>
          </c:pictureOptions>
          <c:cat>
            <c:numRef>
              <c:f>Satisfaction!$A$7:$A$16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Satisfaction!$C$7:$C$16</c:f>
              <c:numCache>
                <c:formatCode>General</c:formatCode>
                <c:ptCount val="10"/>
                <c:pt idx="0">
                  <c:v>10</c:v>
                </c:pt>
                <c:pt idx="1">
                  <c:v>10</c:v>
                </c:pt>
                <c:pt idx="2">
                  <c:v>10</c:v>
                </c:pt>
                <c:pt idx="3">
                  <c:v>10</c:v>
                </c:pt>
                <c:pt idx="4">
                  <c:v>10</c:v>
                </c:pt>
                <c:pt idx="5">
                  <c:v>10</c:v>
                </c:pt>
                <c:pt idx="6">
                  <c:v>10</c:v>
                </c:pt>
                <c:pt idx="7">
                  <c:v>10</c:v>
                </c:pt>
                <c:pt idx="8">
                  <c:v>10</c:v>
                </c:pt>
                <c:pt idx="9">
                  <c:v>10</c:v>
                </c:pt>
              </c:numCache>
            </c:numRef>
          </c:val>
          <c:extLst>
            <c:ext xmlns:c16="http://schemas.microsoft.com/office/drawing/2014/chart" uri="{C3380CC4-5D6E-409C-BE32-E72D297353CC}">
              <c16:uniqueId val="{00000001-532F-41C5-9D9C-8E03C08EB864}"/>
            </c:ext>
          </c:extLst>
        </c:ser>
        <c:dLbls>
          <c:showLegendKey val="0"/>
          <c:showVal val="0"/>
          <c:showCatName val="0"/>
          <c:showSerName val="0"/>
          <c:showPercent val="0"/>
          <c:showBubbleSize val="0"/>
        </c:dLbls>
        <c:gapWidth val="0"/>
        <c:axId val="1505006032"/>
        <c:axId val="1505007472"/>
      </c:barChart>
      <c:barChart>
        <c:barDir val="bar"/>
        <c:grouping val="clustered"/>
        <c:varyColors val="0"/>
        <c:ser>
          <c:idx val="0"/>
          <c:order val="0"/>
          <c:tx>
            <c:strRef>
              <c:f>Satisfaction!$B$6</c:f>
              <c:strCache>
                <c:ptCount val="1"/>
                <c:pt idx="0">
                  <c:v>value</c:v>
                </c:pt>
              </c:strCache>
            </c:strRef>
          </c:tx>
          <c:spPr>
            <a:blipFill>
              <a:blip xmlns:r="http://schemas.openxmlformats.org/officeDocument/2006/relationships" r:embed="rId4"/>
              <a:stretch>
                <a:fillRect/>
              </a:stretch>
            </a:blipFill>
            <a:ln>
              <a:noFill/>
            </a:ln>
            <a:effectLst/>
          </c:spPr>
          <c:invertIfNegative val="0"/>
          <c:pictureOptions>
            <c:pictureFormat val="stackScale"/>
          </c:pictureOptions>
          <c:cat>
            <c:numRef>
              <c:f>Satisfaction!$A$7:$A$16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Satisfaction!$B$7:$B$16</c:f>
              <c:numCache>
                <c:formatCode>General</c:formatCode>
                <c:ptCount val="10"/>
                <c:pt idx="0">
                  <c:v>10</c:v>
                </c:pt>
                <c:pt idx="1">
                  <c:v>10</c:v>
                </c:pt>
                <c:pt idx="2">
                  <c:v>10</c:v>
                </c:pt>
                <c:pt idx="3">
                  <c:v>10</c:v>
                </c:pt>
                <c:pt idx="4">
                  <c:v>5.2048963453293524</c:v>
                </c:pt>
                <c:pt idx="5">
                  <c:v>0</c:v>
                </c:pt>
                <c:pt idx="6">
                  <c:v>0</c:v>
                </c:pt>
                <c:pt idx="7">
                  <c:v>0</c:v>
                </c:pt>
                <c:pt idx="8">
                  <c:v>0</c:v>
                </c:pt>
                <c:pt idx="9">
                  <c:v>0</c:v>
                </c:pt>
              </c:numCache>
            </c:numRef>
          </c:val>
          <c:extLst>
            <c:ext xmlns:c16="http://schemas.microsoft.com/office/drawing/2014/chart" uri="{C3380CC4-5D6E-409C-BE32-E72D297353CC}">
              <c16:uniqueId val="{00000000-532F-41C5-9D9C-8E03C08EB864}"/>
            </c:ext>
          </c:extLst>
        </c:ser>
        <c:dLbls>
          <c:showLegendKey val="0"/>
          <c:showVal val="0"/>
          <c:showCatName val="0"/>
          <c:showSerName val="0"/>
          <c:showPercent val="0"/>
          <c:showBubbleSize val="0"/>
        </c:dLbls>
        <c:gapWidth val="0"/>
        <c:axId val="1047017984"/>
        <c:axId val="1047019424"/>
      </c:barChart>
      <c:catAx>
        <c:axId val="1505006032"/>
        <c:scaling>
          <c:orientation val="minMax"/>
        </c:scaling>
        <c:delete val="1"/>
        <c:axPos val="l"/>
        <c:numFmt formatCode="General" sourceLinked="1"/>
        <c:majorTickMark val="none"/>
        <c:minorTickMark val="none"/>
        <c:tickLblPos val="nextTo"/>
        <c:crossAx val="1505007472"/>
        <c:crosses val="autoZero"/>
        <c:auto val="1"/>
        <c:lblAlgn val="ctr"/>
        <c:lblOffset val="100"/>
        <c:noMultiLvlLbl val="0"/>
      </c:catAx>
      <c:valAx>
        <c:axId val="1505007472"/>
        <c:scaling>
          <c:orientation val="minMax"/>
        </c:scaling>
        <c:delete val="1"/>
        <c:axPos val="b"/>
        <c:numFmt formatCode="General" sourceLinked="1"/>
        <c:majorTickMark val="none"/>
        <c:minorTickMark val="none"/>
        <c:tickLblPos val="nextTo"/>
        <c:crossAx val="1505006032"/>
        <c:crosses val="autoZero"/>
        <c:crossBetween val="between"/>
      </c:valAx>
      <c:valAx>
        <c:axId val="1047019424"/>
        <c:scaling>
          <c:orientation val="minMax"/>
        </c:scaling>
        <c:delete val="1"/>
        <c:axPos val="t"/>
        <c:numFmt formatCode="General" sourceLinked="1"/>
        <c:majorTickMark val="out"/>
        <c:minorTickMark val="none"/>
        <c:tickLblPos val="nextTo"/>
        <c:crossAx val="1047017984"/>
        <c:crosses val="max"/>
        <c:crossBetween val="between"/>
      </c:valAx>
      <c:catAx>
        <c:axId val="1047017984"/>
        <c:scaling>
          <c:orientation val="minMax"/>
        </c:scaling>
        <c:delete val="1"/>
        <c:axPos val="l"/>
        <c:numFmt formatCode="General" sourceLinked="1"/>
        <c:majorTickMark val="out"/>
        <c:minorTickMark val="none"/>
        <c:tickLblPos val="nextTo"/>
        <c:crossAx val="104701942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14012068829981339"/>
          <c:w val="1"/>
          <c:h val="0.74603186145738076"/>
        </c:manualLayout>
      </c:layout>
      <c:barChart>
        <c:barDir val="bar"/>
        <c:grouping val="stacked"/>
        <c:varyColors val="0"/>
        <c:ser>
          <c:idx val="0"/>
          <c:order val="0"/>
          <c:tx>
            <c:strRef>
              <c:f>Customer!$A$14</c:f>
              <c:strCache>
                <c:ptCount val="1"/>
                <c:pt idx="0">
                  <c:v>Male</c:v>
                </c:pt>
              </c:strCache>
            </c:strRef>
          </c:tx>
          <c:spPr>
            <a:solidFill>
              <a:schemeClr val="accent1"/>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2-1A98-4A3D-B414-41A7EE08A115}"/>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Customer!$B$14:$C$14</c:f>
              <c:numCache>
                <c:formatCode>0.00%</c:formatCode>
                <c:ptCount val="2"/>
                <c:pt idx="0">
                  <c:v>0.20336700336700336</c:v>
                </c:pt>
                <c:pt idx="1">
                  <c:v>0.55969999999999998</c:v>
                </c:pt>
              </c:numCache>
            </c:numRef>
          </c:val>
          <c:extLst>
            <c:ext xmlns:c16="http://schemas.microsoft.com/office/drawing/2014/chart" uri="{C3380CC4-5D6E-409C-BE32-E72D297353CC}">
              <c16:uniqueId val="{00000000-1A98-4A3D-B414-41A7EE08A115}"/>
            </c:ext>
          </c:extLst>
        </c:ser>
        <c:ser>
          <c:idx val="1"/>
          <c:order val="1"/>
          <c:tx>
            <c:strRef>
              <c:f>Customer!$A$15</c:f>
              <c:strCache>
                <c:ptCount val="1"/>
                <c:pt idx="0">
                  <c:v>Female</c:v>
                </c:pt>
              </c:strCache>
            </c:strRef>
          </c:tx>
          <c:spPr>
            <a:solidFill>
              <a:schemeClr val="bg2"/>
            </a:solidFill>
            <a:ln>
              <a:noFill/>
            </a:ln>
            <a:effectLst/>
          </c:spPr>
          <c:invertIfNegative val="0"/>
          <c:dLbls>
            <c:delete val="1"/>
          </c:dLbls>
          <c:val>
            <c:numRef>
              <c:f>Customer!$B$15:$C$15</c:f>
              <c:numCache>
                <c:formatCode>0.00%</c:formatCode>
                <c:ptCount val="2"/>
                <c:pt idx="0">
                  <c:v>0.79663299663299658</c:v>
                </c:pt>
                <c:pt idx="1">
                  <c:v>0.44030000000000002</c:v>
                </c:pt>
              </c:numCache>
            </c:numRef>
          </c:val>
          <c:extLst>
            <c:ext xmlns:c16="http://schemas.microsoft.com/office/drawing/2014/chart" uri="{C3380CC4-5D6E-409C-BE32-E72D297353CC}">
              <c16:uniqueId val="{00000001-1A98-4A3D-B414-41A7EE08A115}"/>
            </c:ext>
          </c:extLst>
        </c:ser>
        <c:dLbls>
          <c:dLblPos val="inEnd"/>
          <c:showLegendKey val="0"/>
          <c:showVal val="1"/>
          <c:showCatName val="0"/>
          <c:showSerName val="0"/>
          <c:showPercent val="0"/>
          <c:showBubbleSize val="0"/>
        </c:dLbls>
        <c:gapWidth val="45"/>
        <c:overlap val="100"/>
        <c:axId val="1210595136"/>
        <c:axId val="1210588896"/>
      </c:barChart>
      <c:catAx>
        <c:axId val="1210595136"/>
        <c:scaling>
          <c:orientation val="minMax"/>
        </c:scaling>
        <c:delete val="1"/>
        <c:axPos val="l"/>
        <c:majorTickMark val="none"/>
        <c:minorTickMark val="none"/>
        <c:tickLblPos val="nextTo"/>
        <c:crossAx val="1210588896"/>
        <c:crosses val="autoZero"/>
        <c:auto val="1"/>
        <c:lblAlgn val="ctr"/>
        <c:lblOffset val="100"/>
        <c:noMultiLvlLbl val="0"/>
      </c:catAx>
      <c:valAx>
        <c:axId val="1210588896"/>
        <c:scaling>
          <c:orientation val="minMax"/>
        </c:scaling>
        <c:delete val="1"/>
        <c:axPos val="b"/>
        <c:numFmt formatCode="0.00%" sourceLinked="1"/>
        <c:majorTickMark val="none"/>
        <c:minorTickMark val="none"/>
        <c:tickLblPos val="nextTo"/>
        <c:crossAx val="121059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SalesbyBranch!$E$2</c:f>
              <c:strCache>
                <c:ptCount val="1"/>
                <c:pt idx="0">
                  <c:v>Sum of Sales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SalesbyBranch!$D$3:$D$10</c:f>
              <c:strCache>
                <c:ptCount val="8"/>
                <c:pt idx="0">
                  <c:v>Sejong 6</c:v>
                </c:pt>
                <c:pt idx="1">
                  <c:v>Seoul24</c:v>
                </c:pt>
                <c:pt idx="2">
                  <c:v>Daejeon18</c:v>
                </c:pt>
                <c:pt idx="3">
                  <c:v>Game 18</c:v>
                </c:pt>
                <c:pt idx="4">
                  <c:v>Ulsan16</c:v>
                </c:pt>
                <c:pt idx="5">
                  <c:v>Incheon9</c:v>
                </c:pt>
                <c:pt idx="6">
                  <c:v>Game 5</c:v>
                </c:pt>
                <c:pt idx="7">
                  <c:v>Seoul27</c:v>
                </c:pt>
              </c:strCache>
            </c:strRef>
          </c:cat>
          <c:val>
            <c:numRef>
              <c:f>SalesbyBranch!$E$3:$E$10</c:f>
              <c:numCache>
                <c:formatCode>#,##0,</c:formatCode>
                <c:ptCount val="8"/>
                <c:pt idx="0">
                  <c:v>146959</c:v>
                </c:pt>
                <c:pt idx="1">
                  <c:v>164612</c:v>
                </c:pt>
                <c:pt idx="2">
                  <c:v>174085</c:v>
                </c:pt>
                <c:pt idx="3">
                  <c:v>223556</c:v>
                </c:pt>
                <c:pt idx="4">
                  <c:v>349889</c:v>
                </c:pt>
                <c:pt idx="5">
                  <c:v>665552</c:v>
                </c:pt>
                <c:pt idx="6">
                  <c:v>665552</c:v>
                </c:pt>
                <c:pt idx="7">
                  <c:v>774907</c:v>
                </c:pt>
              </c:numCache>
            </c:numRef>
          </c:val>
          <c:extLst>
            <c:ext xmlns:c16="http://schemas.microsoft.com/office/drawing/2014/chart" uri="{C3380CC4-5D6E-409C-BE32-E72D297353CC}">
              <c16:uniqueId val="{00000000-A883-4717-9896-57BE0E73D613}"/>
            </c:ext>
          </c:extLst>
        </c:ser>
        <c:dLbls>
          <c:dLblPos val="outEnd"/>
          <c:showLegendKey val="0"/>
          <c:showVal val="1"/>
          <c:showCatName val="0"/>
          <c:showSerName val="0"/>
          <c:showPercent val="0"/>
          <c:showBubbleSize val="0"/>
        </c:dLbls>
        <c:gapWidth val="182"/>
        <c:axId val="459681808"/>
        <c:axId val="459661648"/>
      </c:barChart>
      <c:catAx>
        <c:axId val="45968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61648"/>
        <c:crosses val="autoZero"/>
        <c:auto val="1"/>
        <c:lblAlgn val="ctr"/>
        <c:lblOffset val="100"/>
        <c:noMultiLvlLbl val="0"/>
      </c:catAx>
      <c:valAx>
        <c:axId val="459661648"/>
        <c:scaling>
          <c:orientation val="minMax"/>
        </c:scaling>
        <c:delete val="1"/>
        <c:axPos val="b"/>
        <c:numFmt formatCode="#,##0," sourceLinked="1"/>
        <c:majorTickMark val="none"/>
        <c:minorTickMark val="none"/>
        <c:tickLblPos val="nextTo"/>
        <c:crossAx val="4596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FE-4579-9B06-196C76CD5E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FE-4579-9B06-196C76CD5E8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'Sales(Amount) by category'!$A$7:$B$7</c:f>
              <c:strCache>
                <c:ptCount val="2"/>
                <c:pt idx="0">
                  <c:v>Home Appliance</c:v>
                </c:pt>
                <c:pt idx="1">
                  <c:v>Furniture</c:v>
                </c:pt>
              </c:strCache>
            </c:strRef>
          </c:cat>
          <c:val>
            <c:numRef>
              <c:f>'Sales(Amount) by category'!$A$8:$B$8</c:f>
              <c:numCache>
                <c:formatCode>0%</c:formatCode>
                <c:ptCount val="2"/>
                <c:pt idx="0">
                  <c:v>0.88658549961610178</c:v>
                </c:pt>
                <c:pt idx="1">
                  <c:v>0.50512945774303863</c:v>
                </c:pt>
              </c:numCache>
            </c:numRef>
          </c:val>
          <c:extLst>
            <c:ext xmlns:c16="http://schemas.microsoft.com/office/drawing/2014/chart" uri="{C3380CC4-5D6E-409C-BE32-E72D297353CC}">
              <c16:uniqueId val="{00000004-F3FE-4579-9B06-196C76CD5E8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0965804841563445"/>
          <c:y val="0.75934068578830061"/>
          <c:w val="0.38988262123146739"/>
          <c:h val="0.17274372222165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89860805314009E-2"/>
          <c:y val="5.3570995933200673E-3"/>
          <c:w val="0.84573467179161843"/>
          <c:h val="0.98049459202215106"/>
        </c:manualLayout>
      </c:layout>
      <c:doughnutChart>
        <c:varyColors val="1"/>
        <c:ser>
          <c:idx val="0"/>
          <c:order val="0"/>
          <c:tx>
            <c:strRef>
              <c:f>'Top7Sales(Amount)byRegion'!$F$3</c:f>
              <c:strCache>
                <c:ptCount val="1"/>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1C3D-4544-95CD-C0C5B12B9B5F}"/>
              </c:ext>
            </c:extLst>
          </c:dPt>
          <c:dPt>
            <c:idx val="1"/>
            <c:bubble3D val="0"/>
            <c:spPr>
              <a:noFill/>
              <a:ln w="19050">
                <a:solidFill>
                  <a:schemeClr val="lt1"/>
                </a:solidFill>
              </a:ln>
              <a:effectLst/>
            </c:spPr>
            <c:extLst>
              <c:ext xmlns:c16="http://schemas.microsoft.com/office/drawing/2014/chart" uri="{C3380CC4-5D6E-409C-BE32-E72D297353CC}">
                <c16:uniqueId val="{00000003-1C3D-4544-95CD-C0C5B12B9B5F}"/>
              </c:ext>
            </c:extLst>
          </c:dPt>
          <c:dLbls>
            <c:dLbl>
              <c:idx val="0"/>
              <c:layout>
                <c:manualLayout>
                  <c:x val="3.9429316388229461E-2"/>
                  <c:y val="3.45894791695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3D-4544-95CD-C0C5B12B9B5F}"/>
                </c:ext>
              </c:extLst>
            </c:dLbl>
            <c:dLbl>
              <c:idx val="1"/>
              <c:delete val="1"/>
              <c:extLst>
                <c:ext xmlns:c15="http://schemas.microsoft.com/office/drawing/2012/chart" uri="{CE6537A1-D6FC-4f65-9D91-7224C49458BB}"/>
                <c:ext xmlns:c16="http://schemas.microsoft.com/office/drawing/2014/chart" uri="{C3380CC4-5D6E-409C-BE32-E72D297353CC}">
                  <c16:uniqueId val="{00000003-1C3D-4544-95CD-C0C5B12B9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'Top7Sales(Amount)byRegion'!$G$3:$H$3</c:f>
              <c:numCache>
                <c:formatCode>#,##0</c:formatCode>
                <c:ptCount val="2"/>
              </c:numCache>
            </c:numRef>
          </c:val>
          <c:extLst>
            <c:ext xmlns:c16="http://schemas.microsoft.com/office/drawing/2014/chart" uri="{C3380CC4-5D6E-409C-BE32-E72D297353CC}">
              <c16:uniqueId val="{00000004-1C3D-4544-95CD-C0C5B12B9B5F}"/>
            </c:ext>
          </c:extLst>
        </c:ser>
        <c:ser>
          <c:idx val="1"/>
          <c:order val="1"/>
          <c:tx>
            <c:strRef>
              <c:f>'Top7Sales(Amount)byRegion'!$F$4</c:f>
              <c:strCache>
                <c:ptCount val="1"/>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6-1C3D-4544-95CD-C0C5B12B9B5F}"/>
              </c:ext>
            </c:extLst>
          </c:dPt>
          <c:dPt>
            <c:idx val="1"/>
            <c:bubble3D val="0"/>
            <c:spPr>
              <a:noFill/>
              <a:ln w="19050">
                <a:solidFill>
                  <a:schemeClr val="lt1"/>
                </a:solidFill>
              </a:ln>
              <a:effectLst/>
            </c:spPr>
            <c:extLst>
              <c:ext xmlns:c16="http://schemas.microsoft.com/office/drawing/2014/chart" uri="{C3380CC4-5D6E-409C-BE32-E72D297353CC}">
                <c16:uniqueId val="{00000008-1C3D-4544-95CD-C0C5B12B9B5F}"/>
              </c:ext>
            </c:extLst>
          </c:dPt>
          <c:dLbls>
            <c:dLbl>
              <c:idx val="0"/>
              <c:layout>
                <c:manualLayout>
                  <c:x val="5.0182766312291974E-2"/>
                  <c:y val="5.30372013933840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3D-4544-95CD-C0C5B12B9B5F}"/>
                </c:ext>
              </c:extLst>
            </c:dLbl>
            <c:dLbl>
              <c:idx val="1"/>
              <c:delete val="1"/>
              <c:extLst>
                <c:ext xmlns:c15="http://schemas.microsoft.com/office/drawing/2012/chart" uri="{CE6537A1-D6FC-4f65-9D91-7224C49458BB}"/>
                <c:ext xmlns:c16="http://schemas.microsoft.com/office/drawing/2014/chart" uri="{C3380CC4-5D6E-409C-BE32-E72D297353CC}">
                  <c16:uniqueId val="{00000008-1C3D-4544-95CD-C0C5B12B9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'Top7Sales(Amount)byRegion'!$G$4:$H$4</c:f>
              <c:numCache>
                <c:formatCode>#,##0</c:formatCode>
                <c:ptCount val="2"/>
              </c:numCache>
            </c:numRef>
          </c:val>
          <c:extLst>
            <c:ext xmlns:c16="http://schemas.microsoft.com/office/drawing/2014/chart" uri="{C3380CC4-5D6E-409C-BE32-E72D297353CC}">
              <c16:uniqueId val="{00000009-1C3D-4544-95CD-C0C5B12B9B5F}"/>
            </c:ext>
          </c:extLst>
        </c:ser>
        <c:ser>
          <c:idx val="2"/>
          <c:order val="2"/>
          <c:tx>
            <c:strRef>
              <c:f>'Top7Sales(Amount)byRegion'!$F$5</c:f>
              <c:strCache>
                <c:ptCount val="1"/>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B-1C3D-4544-95CD-C0C5B12B9B5F}"/>
              </c:ext>
            </c:extLst>
          </c:dPt>
          <c:dPt>
            <c:idx val="1"/>
            <c:bubble3D val="0"/>
            <c:spPr>
              <a:noFill/>
              <a:ln w="19050">
                <a:solidFill>
                  <a:schemeClr val="lt1"/>
                </a:solidFill>
              </a:ln>
              <a:effectLst/>
            </c:spPr>
            <c:extLst>
              <c:ext xmlns:c16="http://schemas.microsoft.com/office/drawing/2014/chart" uri="{C3380CC4-5D6E-409C-BE32-E72D297353CC}">
                <c16:uniqueId val="{0000000D-1C3D-4544-95CD-C0C5B12B9B5F}"/>
              </c:ext>
            </c:extLst>
          </c:dPt>
          <c:dLbls>
            <c:dLbl>
              <c:idx val="0"/>
              <c:layout>
                <c:manualLayout>
                  <c:x val="5.3767249620312901E-2"/>
                  <c:y val="0.140663881956366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3D-4544-95CD-C0C5B12B9B5F}"/>
                </c:ext>
              </c:extLst>
            </c:dLbl>
            <c:dLbl>
              <c:idx val="1"/>
              <c:delete val="1"/>
              <c:extLst>
                <c:ext xmlns:c15="http://schemas.microsoft.com/office/drawing/2012/chart" uri="{CE6537A1-D6FC-4f65-9D91-7224C49458BB}"/>
                <c:ext xmlns:c16="http://schemas.microsoft.com/office/drawing/2014/chart" uri="{C3380CC4-5D6E-409C-BE32-E72D297353CC}">
                  <c16:uniqueId val="{0000000D-1C3D-4544-95CD-C0C5B12B9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'Top7Sales(Amount)byRegion'!$G$5:$H$5</c:f>
              <c:numCache>
                <c:formatCode>#,##0</c:formatCode>
                <c:ptCount val="2"/>
              </c:numCache>
            </c:numRef>
          </c:val>
          <c:extLst>
            <c:ext xmlns:c16="http://schemas.microsoft.com/office/drawing/2014/chart" uri="{C3380CC4-5D6E-409C-BE32-E72D297353CC}">
              <c16:uniqueId val="{0000000E-1C3D-4544-95CD-C0C5B12B9B5F}"/>
            </c:ext>
          </c:extLst>
        </c:ser>
        <c:ser>
          <c:idx val="3"/>
          <c:order val="3"/>
          <c:tx>
            <c:strRef>
              <c:f>'Top7Sales(Amount)byRegion'!$F$6</c:f>
              <c:strCache>
                <c:ptCount val="1"/>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0-1C3D-4544-95CD-C0C5B12B9B5F}"/>
              </c:ext>
            </c:extLst>
          </c:dPt>
          <c:dPt>
            <c:idx val="1"/>
            <c:bubble3D val="0"/>
            <c:spPr>
              <a:noFill/>
              <a:ln w="19050">
                <a:solidFill>
                  <a:schemeClr val="lt1"/>
                </a:solidFill>
              </a:ln>
              <a:effectLst/>
            </c:spPr>
            <c:extLst>
              <c:ext xmlns:c16="http://schemas.microsoft.com/office/drawing/2014/chart" uri="{C3380CC4-5D6E-409C-BE32-E72D297353CC}">
                <c16:uniqueId val="{00000012-1C3D-4544-95CD-C0C5B12B9B5F}"/>
              </c:ext>
            </c:extLst>
          </c:dPt>
          <c:dLbls>
            <c:dLbl>
              <c:idx val="0"/>
              <c:layout>
                <c:manualLayout>
                  <c:x val="3.7637074734219032E-2"/>
                  <c:y val="0.228290562519348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3D-4544-95CD-C0C5B12B9B5F}"/>
                </c:ext>
              </c:extLst>
            </c:dLbl>
            <c:dLbl>
              <c:idx val="1"/>
              <c:delete val="1"/>
              <c:extLst>
                <c:ext xmlns:c15="http://schemas.microsoft.com/office/drawing/2012/chart" uri="{CE6537A1-D6FC-4f65-9D91-7224C49458BB}"/>
                <c:ext xmlns:c16="http://schemas.microsoft.com/office/drawing/2014/chart" uri="{C3380CC4-5D6E-409C-BE32-E72D297353CC}">
                  <c16:uniqueId val="{00000012-1C3D-4544-95CD-C0C5B12B9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'Top7Sales(Amount)byRegion'!$G$6:$H$6</c:f>
              <c:numCache>
                <c:formatCode>#,##0</c:formatCode>
                <c:ptCount val="2"/>
              </c:numCache>
            </c:numRef>
          </c:val>
          <c:extLst>
            <c:ext xmlns:c16="http://schemas.microsoft.com/office/drawing/2014/chart" uri="{C3380CC4-5D6E-409C-BE32-E72D297353CC}">
              <c16:uniqueId val="{00000013-1C3D-4544-95CD-C0C5B12B9B5F}"/>
            </c:ext>
          </c:extLst>
        </c:ser>
        <c:ser>
          <c:idx val="4"/>
          <c:order val="4"/>
          <c:tx>
            <c:strRef>
              <c:f>'Top7Sales(Amount)byRegion'!$F$7</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1C3D-4544-95CD-C0C5B12B9B5F}"/>
              </c:ext>
            </c:extLst>
          </c:dPt>
          <c:dPt>
            <c:idx val="1"/>
            <c:bubble3D val="0"/>
            <c:spPr>
              <a:noFill/>
              <a:ln w="19050">
                <a:solidFill>
                  <a:schemeClr val="lt1"/>
                </a:solidFill>
              </a:ln>
              <a:effectLst/>
            </c:spPr>
            <c:extLst>
              <c:ext xmlns:c16="http://schemas.microsoft.com/office/drawing/2014/chart" uri="{C3380CC4-5D6E-409C-BE32-E72D297353CC}">
                <c16:uniqueId val="{00000017-1C3D-4544-95CD-C0C5B12B9B5F}"/>
              </c:ext>
            </c:extLst>
          </c:dPt>
          <c:dLbls>
            <c:dLbl>
              <c:idx val="0"/>
              <c:layout>
                <c:manualLayout>
                  <c:x val="-0.37421286701575607"/>
                  <c:y val="0.282539850201651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C3D-4544-95CD-C0C5B12B9B5F}"/>
                </c:ext>
              </c:extLst>
            </c:dLbl>
            <c:dLbl>
              <c:idx val="1"/>
              <c:delete val="1"/>
              <c:extLst>
                <c:ext xmlns:c15="http://schemas.microsoft.com/office/drawing/2012/chart" uri="{CE6537A1-D6FC-4f65-9D91-7224C49458BB}"/>
                <c:ext xmlns:c16="http://schemas.microsoft.com/office/drawing/2014/chart" uri="{C3380CC4-5D6E-409C-BE32-E72D297353CC}">
                  <c16:uniqueId val="{00000017-1C3D-4544-95CD-C0C5B12B9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'Top7Sales(Amount)byRegion'!$G$7:$H$7</c:f>
              <c:numCache>
                <c:formatCode>#,##0</c:formatCode>
                <c:ptCount val="2"/>
              </c:numCache>
            </c:numRef>
          </c:val>
          <c:extLst>
            <c:ext xmlns:c16="http://schemas.microsoft.com/office/drawing/2014/chart" uri="{C3380CC4-5D6E-409C-BE32-E72D297353CC}">
              <c16:uniqueId val="{00000018-1C3D-4544-95CD-C0C5B12B9B5F}"/>
            </c:ext>
          </c:extLst>
        </c:ser>
        <c:ser>
          <c:idx val="5"/>
          <c:order val="5"/>
          <c:tx>
            <c:strRef>
              <c:f>'Top7Sales(Amount)byRegion'!$F$8</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1C3D-4544-95CD-C0C5B12B9B5F}"/>
              </c:ext>
            </c:extLst>
          </c:dPt>
          <c:dPt>
            <c:idx val="1"/>
            <c:bubble3D val="0"/>
            <c:spPr>
              <a:noFill/>
              <a:ln w="19050">
                <a:solidFill>
                  <a:schemeClr val="lt1"/>
                </a:solidFill>
              </a:ln>
              <a:effectLst/>
            </c:spPr>
            <c:extLst>
              <c:ext xmlns:c16="http://schemas.microsoft.com/office/drawing/2014/chart" uri="{C3380CC4-5D6E-409C-BE32-E72D297353CC}">
                <c16:uniqueId val="{0000001C-1C3D-4544-95CD-C0C5B12B9B5F}"/>
              </c:ext>
            </c:extLst>
          </c:dPt>
          <c:dLbls>
            <c:dLbl>
              <c:idx val="0"/>
              <c:layout>
                <c:manualLayout>
                  <c:x val="-0.59663723551143788"/>
                  <c:y val="-2.05375097343601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C3D-4544-95CD-C0C5B12B9B5F}"/>
                </c:ext>
              </c:extLst>
            </c:dLbl>
            <c:dLbl>
              <c:idx val="1"/>
              <c:delete val="1"/>
              <c:extLst>
                <c:ext xmlns:c15="http://schemas.microsoft.com/office/drawing/2012/chart" uri="{CE6537A1-D6FC-4f65-9D91-7224C49458BB}"/>
                <c:ext xmlns:c16="http://schemas.microsoft.com/office/drawing/2014/chart" uri="{C3380CC4-5D6E-409C-BE32-E72D297353CC}">
                  <c16:uniqueId val="{0000001C-1C3D-4544-95CD-C0C5B12B9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'Top7Sales(Amount)byRegion'!$G$8:$H$8</c:f>
              <c:numCache>
                <c:formatCode>#,##0</c:formatCode>
                <c:ptCount val="2"/>
              </c:numCache>
            </c:numRef>
          </c:val>
          <c:extLst>
            <c:ext xmlns:c16="http://schemas.microsoft.com/office/drawing/2014/chart" uri="{C3380CC4-5D6E-409C-BE32-E72D297353CC}">
              <c16:uniqueId val="{0000001D-1C3D-4544-95CD-C0C5B12B9B5F}"/>
            </c:ext>
          </c:extLst>
        </c:ser>
        <c:ser>
          <c:idx val="6"/>
          <c:order val="6"/>
          <c:tx>
            <c:strRef>
              <c:f>'Top7Sales(Amount)byRegion'!$F$9</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1C3D-4544-95CD-C0C5B12B9B5F}"/>
              </c:ext>
            </c:extLst>
          </c:dPt>
          <c:dPt>
            <c:idx val="1"/>
            <c:bubble3D val="0"/>
            <c:spPr>
              <a:noFill/>
              <a:ln w="19050">
                <a:solidFill>
                  <a:schemeClr val="lt1"/>
                </a:solidFill>
              </a:ln>
              <a:effectLst/>
            </c:spPr>
            <c:extLst>
              <c:ext xmlns:c16="http://schemas.microsoft.com/office/drawing/2014/chart" uri="{C3380CC4-5D6E-409C-BE32-E72D297353CC}">
                <c16:uniqueId val="{00000021-1C3D-4544-95CD-C0C5B12B9B5F}"/>
              </c:ext>
            </c:extLst>
          </c:dPt>
          <c:dLbls>
            <c:dLbl>
              <c:idx val="0"/>
              <c:layout>
                <c:manualLayout>
                  <c:x val="-0.63767454741282181"/>
                  <c:y val="-0.367211446130209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C3D-4544-95CD-C0C5B12B9B5F}"/>
                </c:ext>
              </c:extLst>
            </c:dLbl>
            <c:dLbl>
              <c:idx val="1"/>
              <c:delete val="1"/>
              <c:extLst>
                <c:ext xmlns:c15="http://schemas.microsoft.com/office/drawing/2012/chart" uri="{CE6537A1-D6FC-4f65-9D91-7224C49458BB}"/>
                <c:ext xmlns:c16="http://schemas.microsoft.com/office/drawing/2014/chart" uri="{C3380CC4-5D6E-409C-BE32-E72D297353CC}">
                  <c16:uniqueId val="{00000021-1C3D-4544-95CD-C0C5B12B9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'Top7Sales(Amount)byRegion'!$G$9:$H$9</c:f>
              <c:numCache>
                <c:formatCode>#,##0</c:formatCode>
                <c:ptCount val="2"/>
              </c:numCache>
            </c:numRef>
          </c:val>
          <c:extLst>
            <c:ext xmlns:c16="http://schemas.microsoft.com/office/drawing/2014/chart" uri="{C3380CC4-5D6E-409C-BE32-E72D297353CC}">
              <c16:uniqueId val="{00000022-1C3D-4544-95CD-C0C5B12B9B5F}"/>
            </c:ext>
          </c:extLst>
        </c:ser>
        <c:dLbls>
          <c:showLegendKey val="0"/>
          <c:showVal val="1"/>
          <c:showCatName val="0"/>
          <c:showSerName val="0"/>
          <c:showPercent val="0"/>
          <c:showBubbleSize val="0"/>
          <c:showLeaderLines val="1"/>
        </c:dLbls>
        <c:firstSliceAng val="0"/>
        <c:holeSize val="2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14012068829981339"/>
          <c:w val="1"/>
          <c:h val="0.74603186145738076"/>
        </c:manualLayout>
      </c:layout>
      <c:barChart>
        <c:barDir val="bar"/>
        <c:grouping val="stacked"/>
        <c:varyColors val="0"/>
        <c:ser>
          <c:idx val="0"/>
          <c:order val="0"/>
          <c:tx>
            <c:strRef>
              <c:f>Customer!$A$14</c:f>
              <c:strCache>
                <c:ptCount val="1"/>
                <c:pt idx="0">
                  <c:v>Male</c:v>
                </c:pt>
              </c:strCache>
            </c:strRef>
          </c:tx>
          <c:spPr>
            <a:solidFill>
              <a:schemeClr val="accent1"/>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1-7FC1-4904-9A35-1B411EB79BFC}"/>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Customer!$B$14:$C$14</c:f>
              <c:numCache>
                <c:formatCode>0.00%</c:formatCode>
                <c:ptCount val="2"/>
                <c:pt idx="0">
                  <c:v>0.20336700336700336</c:v>
                </c:pt>
                <c:pt idx="1">
                  <c:v>0.55969999999999998</c:v>
                </c:pt>
              </c:numCache>
            </c:numRef>
          </c:val>
          <c:extLst>
            <c:ext xmlns:c16="http://schemas.microsoft.com/office/drawing/2014/chart" uri="{C3380CC4-5D6E-409C-BE32-E72D297353CC}">
              <c16:uniqueId val="{00000002-7FC1-4904-9A35-1B411EB79BFC}"/>
            </c:ext>
          </c:extLst>
        </c:ser>
        <c:ser>
          <c:idx val="1"/>
          <c:order val="1"/>
          <c:tx>
            <c:strRef>
              <c:f>Customer!$A$15</c:f>
              <c:strCache>
                <c:ptCount val="1"/>
                <c:pt idx="0">
                  <c:v>Female</c:v>
                </c:pt>
              </c:strCache>
            </c:strRef>
          </c:tx>
          <c:spPr>
            <a:solidFill>
              <a:schemeClr val="bg2"/>
            </a:solidFill>
            <a:ln>
              <a:noFill/>
            </a:ln>
            <a:effectLst/>
          </c:spPr>
          <c:invertIfNegative val="0"/>
          <c:dLbls>
            <c:delete val="1"/>
          </c:dLbls>
          <c:val>
            <c:numRef>
              <c:f>Customer!$B$15:$C$15</c:f>
              <c:numCache>
                <c:formatCode>0.00%</c:formatCode>
                <c:ptCount val="2"/>
                <c:pt idx="0">
                  <c:v>0.79663299663299658</c:v>
                </c:pt>
                <c:pt idx="1">
                  <c:v>0.44030000000000002</c:v>
                </c:pt>
              </c:numCache>
            </c:numRef>
          </c:val>
          <c:extLst>
            <c:ext xmlns:c16="http://schemas.microsoft.com/office/drawing/2014/chart" uri="{C3380CC4-5D6E-409C-BE32-E72D297353CC}">
              <c16:uniqueId val="{00000003-7FC1-4904-9A35-1B411EB79BFC}"/>
            </c:ext>
          </c:extLst>
        </c:ser>
        <c:dLbls>
          <c:dLblPos val="inEnd"/>
          <c:showLegendKey val="0"/>
          <c:showVal val="1"/>
          <c:showCatName val="0"/>
          <c:showSerName val="0"/>
          <c:showPercent val="0"/>
          <c:showBubbleSize val="0"/>
        </c:dLbls>
        <c:gapWidth val="45"/>
        <c:overlap val="100"/>
        <c:axId val="1210595136"/>
        <c:axId val="1210588896"/>
      </c:barChart>
      <c:catAx>
        <c:axId val="1210595136"/>
        <c:scaling>
          <c:orientation val="minMax"/>
        </c:scaling>
        <c:delete val="1"/>
        <c:axPos val="l"/>
        <c:majorTickMark val="none"/>
        <c:minorTickMark val="none"/>
        <c:tickLblPos val="nextTo"/>
        <c:crossAx val="1210588896"/>
        <c:crosses val="autoZero"/>
        <c:auto val="1"/>
        <c:lblAlgn val="ctr"/>
        <c:lblOffset val="100"/>
        <c:noMultiLvlLbl val="0"/>
      </c:catAx>
      <c:valAx>
        <c:axId val="1210588896"/>
        <c:scaling>
          <c:orientation val="minMax"/>
        </c:scaling>
        <c:delete val="1"/>
        <c:axPos val="b"/>
        <c:numFmt formatCode="0.00%" sourceLinked="1"/>
        <c:majorTickMark val="none"/>
        <c:minorTickMark val="none"/>
        <c:tickLblPos val="nextTo"/>
        <c:crossAx val="121059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Sales</a:t>
            </a:r>
            <a:r>
              <a:rPr lang="en-US" sz="900" baseline="0"/>
              <a:t> in Seoul area are 1260(10,000,000 won)</a:t>
            </a:r>
            <a:endParaRPr lang="en-US" sz="900"/>
          </a:p>
        </c:rich>
      </c:tx>
      <c:layout>
        <c:manualLayout>
          <c:xMode val="edge"/>
          <c:yMode val="edge"/>
          <c:x val="0.16065571466292117"/>
          <c:y val="0.49491451290729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'Top7Sales(Amount)byRegion'!$A$23</c:f>
              <c:strCache>
                <c:ptCount val="1"/>
                <c:pt idx="0">
                  <c:v>Gwangju</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1F1E-4C67-AAD3-9B85CD382648}"/>
              </c:ext>
            </c:extLst>
          </c:dPt>
          <c:dPt>
            <c:idx val="1"/>
            <c:bubble3D val="0"/>
            <c:spPr>
              <a:noFill/>
              <a:ln w="19050">
                <a:solidFill>
                  <a:schemeClr val="lt1"/>
                </a:solidFill>
              </a:ln>
              <a:effectLst/>
            </c:spPr>
            <c:extLst>
              <c:ext xmlns:c16="http://schemas.microsoft.com/office/drawing/2014/chart" uri="{C3380CC4-5D6E-409C-BE32-E72D297353CC}">
                <c16:uniqueId val="{00000003-1F1E-4C67-AAD3-9B85CD382648}"/>
              </c:ext>
            </c:extLst>
          </c:dPt>
          <c:dPt>
            <c:idx val="2"/>
            <c:bubble3D val="0"/>
            <c:spPr>
              <a:noFill/>
              <a:ln w="19050">
                <a:solidFill>
                  <a:schemeClr val="lt1"/>
                </a:solidFill>
              </a:ln>
              <a:effectLst/>
            </c:spPr>
            <c:extLst>
              <c:ext xmlns:c16="http://schemas.microsoft.com/office/drawing/2014/chart" uri="{C3380CC4-5D6E-409C-BE32-E72D297353CC}">
                <c16:uniqueId val="{00000005-1F1E-4C67-AAD3-9B85CD382648}"/>
              </c:ext>
            </c:extLst>
          </c:dPt>
          <c:dLbls>
            <c:dLbl>
              <c:idx val="0"/>
              <c:layout>
                <c:manualLayout>
                  <c:x val="3.7022152906905317E-2"/>
                  <c:y val="3.18202166113223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1E-4C67-AAD3-9B85CD382648}"/>
                </c:ext>
              </c:extLst>
            </c:dLbl>
            <c:dLbl>
              <c:idx val="1"/>
              <c:delete val="1"/>
              <c:extLst>
                <c:ext xmlns:c15="http://schemas.microsoft.com/office/drawing/2012/chart" uri="{CE6537A1-D6FC-4f65-9D91-7224C49458BB}"/>
                <c:ext xmlns:c16="http://schemas.microsoft.com/office/drawing/2014/chart" uri="{C3380CC4-5D6E-409C-BE32-E72D297353CC}">
                  <c16:uniqueId val="{00000003-1F1E-4C67-AAD3-9B85CD382648}"/>
                </c:ext>
              </c:extLst>
            </c:dLbl>
            <c:dLbl>
              <c:idx val="2"/>
              <c:delete val="1"/>
              <c:extLst>
                <c:ext xmlns:c15="http://schemas.microsoft.com/office/drawing/2012/chart" uri="{CE6537A1-D6FC-4f65-9D91-7224C49458BB}"/>
                <c:ext xmlns:c16="http://schemas.microsoft.com/office/drawing/2014/chart" uri="{C3380CC4-5D6E-409C-BE32-E72D297353CC}">
                  <c16:uniqueId val="{00000005-1F1E-4C67-AAD3-9B85CD3826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'Top7Sales(Amount)byRegion'!$B$23:$D$23</c:f>
              <c:numCache>
                <c:formatCode>General</c:formatCode>
                <c:ptCount val="3"/>
                <c:pt idx="0" formatCode="#,##0,">
                  <c:v>117131</c:v>
                </c:pt>
                <c:pt idx="1">
                  <c:v>51030.700000000004</c:v>
                </c:pt>
                <c:pt idx="2">
                  <c:v>1311728.5999999999</c:v>
                </c:pt>
              </c:numCache>
            </c:numRef>
          </c:val>
          <c:extLst>
            <c:ext xmlns:c16="http://schemas.microsoft.com/office/drawing/2014/chart" uri="{C3380CC4-5D6E-409C-BE32-E72D297353CC}">
              <c16:uniqueId val="{00000006-1F1E-4C67-AAD3-9B85CD382648}"/>
            </c:ext>
          </c:extLst>
        </c:ser>
        <c:ser>
          <c:idx val="1"/>
          <c:order val="1"/>
          <c:tx>
            <c:strRef>
              <c:f>'Top7Sales(Amount)byRegion'!$A$24</c:f>
              <c:strCache>
                <c:ptCount val="1"/>
                <c:pt idx="0">
                  <c:v>Daegu</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8-1F1E-4C67-AAD3-9B85CD382648}"/>
              </c:ext>
            </c:extLst>
          </c:dPt>
          <c:dPt>
            <c:idx val="1"/>
            <c:bubble3D val="0"/>
            <c:spPr>
              <a:noFill/>
              <a:ln w="19050">
                <a:solidFill>
                  <a:schemeClr val="lt1"/>
                </a:solidFill>
              </a:ln>
              <a:effectLst/>
            </c:spPr>
            <c:extLst>
              <c:ext xmlns:c16="http://schemas.microsoft.com/office/drawing/2014/chart" uri="{C3380CC4-5D6E-409C-BE32-E72D297353CC}">
                <c16:uniqueId val="{0000000A-1F1E-4C67-AAD3-9B85CD382648}"/>
              </c:ext>
            </c:extLst>
          </c:dPt>
          <c:dPt>
            <c:idx val="2"/>
            <c:bubble3D val="0"/>
            <c:spPr>
              <a:noFill/>
              <a:ln w="19050">
                <a:solidFill>
                  <a:schemeClr val="lt1"/>
                </a:solidFill>
              </a:ln>
              <a:effectLst/>
            </c:spPr>
            <c:extLst>
              <c:ext xmlns:c16="http://schemas.microsoft.com/office/drawing/2014/chart" uri="{C3380CC4-5D6E-409C-BE32-E72D297353CC}">
                <c16:uniqueId val="{0000000C-1F1E-4C67-AAD3-9B85CD382648}"/>
              </c:ext>
            </c:extLst>
          </c:dPt>
          <c:dLbls>
            <c:dLbl>
              <c:idx val="0"/>
              <c:layout>
                <c:manualLayout>
                  <c:x val="3.9666592400255697E-2"/>
                  <c:y val="3.18202166113222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F1E-4C67-AAD3-9B85CD382648}"/>
                </c:ext>
              </c:extLst>
            </c:dLbl>
            <c:dLbl>
              <c:idx val="1"/>
              <c:delete val="1"/>
              <c:extLst>
                <c:ext xmlns:c15="http://schemas.microsoft.com/office/drawing/2012/chart" uri="{CE6537A1-D6FC-4f65-9D91-7224C49458BB}"/>
                <c:ext xmlns:c16="http://schemas.microsoft.com/office/drawing/2014/chart" uri="{C3380CC4-5D6E-409C-BE32-E72D297353CC}">
                  <c16:uniqueId val="{0000000A-1F1E-4C67-AAD3-9B85CD382648}"/>
                </c:ext>
              </c:extLst>
            </c:dLbl>
            <c:dLbl>
              <c:idx val="2"/>
              <c:delete val="1"/>
              <c:extLst>
                <c:ext xmlns:c15="http://schemas.microsoft.com/office/drawing/2012/chart" uri="{CE6537A1-D6FC-4f65-9D91-7224C49458BB}"/>
                <c:ext xmlns:c16="http://schemas.microsoft.com/office/drawing/2014/chart" uri="{C3380CC4-5D6E-409C-BE32-E72D297353CC}">
                  <c16:uniqueId val="{0000000C-1F1E-4C67-AAD3-9B85CD3826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'Top7Sales(Amount)byRegion'!$B$24:$D$24</c:f>
              <c:numCache>
                <c:formatCode>General</c:formatCode>
                <c:ptCount val="3"/>
                <c:pt idx="0" formatCode="#,##0,">
                  <c:v>70626</c:v>
                </c:pt>
                <c:pt idx="1">
                  <c:v>51030.700000000004</c:v>
                </c:pt>
                <c:pt idx="2">
                  <c:v>1358233.5999999999</c:v>
                </c:pt>
              </c:numCache>
            </c:numRef>
          </c:val>
          <c:extLst>
            <c:ext xmlns:c16="http://schemas.microsoft.com/office/drawing/2014/chart" uri="{C3380CC4-5D6E-409C-BE32-E72D297353CC}">
              <c16:uniqueId val="{0000000D-1F1E-4C67-AAD3-9B85CD382648}"/>
            </c:ext>
          </c:extLst>
        </c:ser>
        <c:ser>
          <c:idx val="2"/>
          <c:order val="2"/>
          <c:tx>
            <c:strRef>
              <c:f>'Top7Sales(Amount)byRegion'!$A$25</c:f>
              <c:strCache>
                <c:ptCount val="1"/>
                <c:pt idx="0">
                  <c:v>Daejeon</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F-1F1E-4C67-AAD3-9B85CD382648}"/>
              </c:ext>
            </c:extLst>
          </c:dPt>
          <c:dPt>
            <c:idx val="1"/>
            <c:bubble3D val="0"/>
            <c:spPr>
              <a:noFill/>
              <a:ln w="19050">
                <a:solidFill>
                  <a:schemeClr val="lt1"/>
                </a:solidFill>
              </a:ln>
              <a:effectLst/>
            </c:spPr>
            <c:extLst>
              <c:ext xmlns:c16="http://schemas.microsoft.com/office/drawing/2014/chart" uri="{C3380CC4-5D6E-409C-BE32-E72D297353CC}">
                <c16:uniqueId val="{00000011-1F1E-4C67-AAD3-9B85CD382648}"/>
              </c:ext>
            </c:extLst>
          </c:dPt>
          <c:dPt>
            <c:idx val="2"/>
            <c:bubble3D val="0"/>
            <c:spPr>
              <a:noFill/>
              <a:ln w="19050">
                <a:solidFill>
                  <a:schemeClr val="lt1"/>
                </a:solidFill>
              </a:ln>
              <a:effectLst/>
            </c:spPr>
            <c:extLst>
              <c:ext xmlns:c16="http://schemas.microsoft.com/office/drawing/2014/chart" uri="{C3380CC4-5D6E-409C-BE32-E72D297353CC}">
                <c16:uniqueId val="{00000013-1F1E-4C67-AAD3-9B85CD382648}"/>
              </c:ext>
            </c:extLst>
          </c:dPt>
          <c:dLbls>
            <c:dLbl>
              <c:idx val="0"/>
              <c:layout>
                <c:manualLayout>
                  <c:x val="4.7599910880306837E-2"/>
                  <c:y val="9.8996229457447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F1E-4C67-AAD3-9B85CD382648}"/>
                </c:ext>
              </c:extLst>
            </c:dLbl>
            <c:dLbl>
              <c:idx val="1"/>
              <c:delete val="1"/>
              <c:extLst>
                <c:ext xmlns:c15="http://schemas.microsoft.com/office/drawing/2012/chart" uri="{CE6537A1-D6FC-4f65-9D91-7224C49458BB}"/>
                <c:ext xmlns:c16="http://schemas.microsoft.com/office/drawing/2014/chart" uri="{C3380CC4-5D6E-409C-BE32-E72D297353CC}">
                  <c16:uniqueId val="{00000011-1F1E-4C67-AAD3-9B85CD382648}"/>
                </c:ext>
              </c:extLst>
            </c:dLbl>
            <c:dLbl>
              <c:idx val="2"/>
              <c:delete val="1"/>
              <c:extLst>
                <c:ext xmlns:c15="http://schemas.microsoft.com/office/drawing/2012/chart" uri="{CE6537A1-D6FC-4f65-9D91-7224C49458BB}"/>
                <c:ext xmlns:c16="http://schemas.microsoft.com/office/drawing/2014/chart" uri="{C3380CC4-5D6E-409C-BE32-E72D297353CC}">
                  <c16:uniqueId val="{00000013-1F1E-4C67-AAD3-9B85CD3826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'Top7Sales(Amount)byRegion'!$B$25:$D$25</c:f>
              <c:numCache>
                <c:formatCode>General</c:formatCode>
                <c:ptCount val="3"/>
                <c:pt idx="0" formatCode="#,##0,">
                  <c:v>253075</c:v>
                </c:pt>
                <c:pt idx="1">
                  <c:v>51030.700000000004</c:v>
                </c:pt>
                <c:pt idx="2">
                  <c:v>1175784.5999999999</c:v>
                </c:pt>
              </c:numCache>
            </c:numRef>
          </c:val>
          <c:extLst>
            <c:ext xmlns:c16="http://schemas.microsoft.com/office/drawing/2014/chart" uri="{C3380CC4-5D6E-409C-BE32-E72D297353CC}">
              <c16:uniqueId val="{00000014-1F1E-4C67-AAD3-9B85CD382648}"/>
            </c:ext>
          </c:extLst>
        </c:ser>
        <c:ser>
          <c:idx val="3"/>
          <c:order val="3"/>
          <c:tx>
            <c:strRef>
              <c:f>'Top7Sales(Amount)byRegion'!$A$26</c:f>
              <c:strCache>
                <c:ptCount val="1"/>
                <c:pt idx="0">
                  <c:v>Ulsan</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6-1F1E-4C67-AAD3-9B85CD382648}"/>
              </c:ext>
            </c:extLst>
          </c:dPt>
          <c:dPt>
            <c:idx val="1"/>
            <c:bubble3D val="0"/>
            <c:spPr>
              <a:noFill/>
              <a:ln w="19050">
                <a:solidFill>
                  <a:schemeClr val="lt1"/>
                </a:solidFill>
              </a:ln>
              <a:effectLst/>
            </c:spPr>
            <c:extLst>
              <c:ext xmlns:c16="http://schemas.microsoft.com/office/drawing/2014/chart" uri="{C3380CC4-5D6E-409C-BE32-E72D297353CC}">
                <c16:uniqueId val="{00000018-1F1E-4C67-AAD3-9B85CD382648}"/>
              </c:ext>
            </c:extLst>
          </c:dPt>
          <c:dPt>
            <c:idx val="2"/>
            <c:bubble3D val="0"/>
            <c:spPr>
              <a:noFill/>
              <a:ln w="19050">
                <a:solidFill>
                  <a:schemeClr val="lt1"/>
                </a:solidFill>
              </a:ln>
              <a:effectLst/>
            </c:spPr>
            <c:extLst>
              <c:ext xmlns:c16="http://schemas.microsoft.com/office/drawing/2014/chart" uri="{C3380CC4-5D6E-409C-BE32-E72D297353CC}">
                <c16:uniqueId val="{0000001A-1F1E-4C67-AAD3-9B85CD382648}"/>
              </c:ext>
            </c:extLst>
          </c:dPt>
          <c:dLbls>
            <c:dLbl>
              <c:idx val="0"/>
              <c:layout>
                <c:manualLayout>
                  <c:x val="3.7022152906905317E-2"/>
                  <c:y val="0.176778981174012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F1E-4C67-AAD3-9B85CD382648}"/>
                </c:ext>
              </c:extLst>
            </c:dLbl>
            <c:dLbl>
              <c:idx val="1"/>
              <c:delete val="1"/>
              <c:extLst>
                <c:ext xmlns:c15="http://schemas.microsoft.com/office/drawing/2012/chart" uri="{CE6537A1-D6FC-4f65-9D91-7224C49458BB}"/>
                <c:ext xmlns:c16="http://schemas.microsoft.com/office/drawing/2014/chart" uri="{C3380CC4-5D6E-409C-BE32-E72D297353CC}">
                  <c16:uniqueId val="{00000018-1F1E-4C67-AAD3-9B85CD382648}"/>
                </c:ext>
              </c:extLst>
            </c:dLbl>
            <c:dLbl>
              <c:idx val="2"/>
              <c:delete val="1"/>
              <c:extLst>
                <c:ext xmlns:c15="http://schemas.microsoft.com/office/drawing/2012/chart" uri="{CE6537A1-D6FC-4f65-9D91-7224C49458BB}"/>
                <c:ext xmlns:c16="http://schemas.microsoft.com/office/drawing/2014/chart" uri="{C3380CC4-5D6E-409C-BE32-E72D297353CC}">
                  <c16:uniqueId val="{0000001A-1F1E-4C67-AAD3-9B85CD3826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'Top7Sales(Amount)byRegion'!$B$26:$D$26</c:f>
              <c:numCache>
                <c:formatCode>General</c:formatCode>
                <c:ptCount val="3"/>
                <c:pt idx="0" formatCode="#,##0,">
                  <c:v>404501</c:v>
                </c:pt>
                <c:pt idx="1">
                  <c:v>51030.700000000004</c:v>
                </c:pt>
                <c:pt idx="2">
                  <c:v>1024358.5999999999</c:v>
                </c:pt>
              </c:numCache>
            </c:numRef>
          </c:val>
          <c:extLst>
            <c:ext xmlns:c16="http://schemas.microsoft.com/office/drawing/2014/chart" uri="{C3380CC4-5D6E-409C-BE32-E72D297353CC}">
              <c16:uniqueId val="{0000001B-1F1E-4C67-AAD3-9B85CD382648}"/>
            </c:ext>
          </c:extLst>
        </c:ser>
        <c:ser>
          <c:idx val="4"/>
          <c:order val="4"/>
          <c:tx>
            <c:strRef>
              <c:f>'Top7Sales(Amount)byRegion'!$A$27</c:f>
              <c:strCache>
                <c:ptCount val="1"/>
                <c:pt idx="0">
                  <c:v>Incheon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1F1E-4C67-AAD3-9B85CD382648}"/>
              </c:ext>
            </c:extLst>
          </c:dPt>
          <c:dPt>
            <c:idx val="1"/>
            <c:bubble3D val="0"/>
            <c:spPr>
              <a:noFill/>
              <a:ln w="19050">
                <a:solidFill>
                  <a:schemeClr val="lt1"/>
                </a:solidFill>
              </a:ln>
              <a:effectLst/>
            </c:spPr>
            <c:extLst>
              <c:ext xmlns:c16="http://schemas.microsoft.com/office/drawing/2014/chart" uri="{C3380CC4-5D6E-409C-BE32-E72D297353CC}">
                <c16:uniqueId val="{0000001F-1F1E-4C67-AAD3-9B85CD382648}"/>
              </c:ext>
            </c:extLst>
          </c:dPt>
          <c:dPt>
            <c:idx val="2"/>
            <c:bubble3D val="0"/>
            <c:spPr>
              <a:noFill/>
              <a:ln w="19050">
                <a:solidFill>
                  <a:schemeClr val="lt1"/>
                </a:solidFill>
              </a:ln>
              <a:effectLst/>
            </c:spPr>
            <c:extLst>
              <c:ext xmlns:c16="http://schemas.microsoft.com/office/drawing/2014/chart" uri="{C3380CC4-5D6E-409C-BE32-E72D297353CC}">
                <c16:uniqueId val="{00000021-1F1E-4C67-AAD3-9B85CD382648}"/>
              </c:ext>
            </c:extLst>
          </c:dPt>
          <c:dLbls>
            <c:dLbl>
              <c:idx val="0"/>
              <c:layout>
                <c:manualLayout>
                  <c:x val="-0.19774108267247195"/>
                  <c:y val="0.294533265190152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F1E-4C67-AAD3-9B85CD382648}"/>
                </c:ext>
              </c:extLst>
            </c:dLbl>
            <c:dLbl>
              <c:idx val="1"/>
              <c:delete val="1"/>
              <c:extLst>
                <c:ext xmlns:c15="http://schemas.microsoft.com/office/drawing/2012/chart" uri="{CE6537A1-D6FC-4f65-9D91-7224C49458BB}"/>
                <c:ext xmlns:c16="http://schemas.microsoft.com/office/drawing/2014/chart" uri="{C3380CC4-5D6E-409C-BE32-E72D297353CC}">
                  <c16:uniqueId val="{0000001F-1F1E-4C67-AAD3-9B85CD382648}"/>
                </c:ext>
              </c:extLst>
            </c:dLbl>
            <c:dLbl>
              <c:idx val="2"/>
              <c:delete val="1"/>
              <c:extLst>
                <c:ext xmlns:c15="http://schemas.microsoft.com/office/drawing/2012/chart" uri="{CE6537A1-D6FC-4f65-9D91-7224C49458BB}"/>
                <c:ext xmlns:c16="http://schemas.microsoft.com/office/drawing/2014/chart" uri="{C3380CC4-5D6E-409C-BE32-E72D297353CC}">
                  <c16:uniqueId val="{00000021-1F1E-4C67-AAD3-9B85CD3826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'Top7Sales(Amount)byRegion'!$B$27:$D$27</c:f>
              <c:numCache>
                <c:formatCode>General</c:formatCode>
                <c:ptCount val="3"/>
                <c:pt idx="0" formatCode="#,##0,">
                  <c:v>738526</c:v>
                </c:pt>
                <c:pt idx="1">
                  <c:v>51030.700000000004</c:v>
                </c:pt>
                <c:pt idx="2">
                  <c:v>690333.59999999986</c:v>
                </c:pt>
              </c:numCache>
            </c:numRef>
          </c:val>
          <c:extLst>
            <c:ext xmlns:c16="http://schemas.microsoft.com/office/drawing/2014/chart" uri="{C3380CC4-5D6E-409C-BE32-E72D297353CC}">
              <c16:uniqueId val="{00000022-1F1E-4C67-AAD3-9B85CD382648}"/>
            </c:ext>
          </c:extLst>
        </c:ser>
        <c:ser>
          <c:idx val="5"/>
          <c:order val="5"/>
          <c:tx>
            <c:strRef>
              <c:f>'Top7Sales(Amount)byRegion'!$A$28</c:f>
              <c:strCache>
                <c:ptCount val="1"/>
                <c:pt idx="0">
                  <c:v>Seoul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4-1F1E-4C67-AAD3-9B85CD382648}"/>
              </c:ext>
            </c:extLst>
          </c:dPt>
          <c:dPt>
            <c:idx val="1"/>
            <c:bubble3D val="0"/>
            <c:spPr>
              <a:noFill/>
              <a:ln w="19050">
                <a:solidFill>
                  <a:schemeClr val="lt1"/>
                </a:solidFill>
              </a:ln>
              <a:effectLst/>
            </c:spPr>
            <c:extLst>
              <c:ext xmlns:c16="http://schemas.microsoft.com/office/drawing/2014/chart" uri="{C3380CC4-5D6E-409C-BE32-E72D297353CC}">
                <c16:uniqueId val="{00000026-1F1E-4C67-AAD3-9B85CD382648}"/>
              </c:ext>
            </c:extLst>
          </c:dPt>
          <c:dPt>
            <c:idx val="2"/>
            <c:bubble3D val="0"/>
            <c:spPr>
              <a:noFill/>
              <a:ln w="19050">
                <a:solidFill>
                  <a:schemeClr val="lt1"/>
                </a:solidFill>
              </a:ln>
              <a:effectLst/>
            </c:spPr>
            <c:extLst>
              <c:ext xmlns:c16="http://schemas.microsoft.com/office/drawing/2014/chart" uri="{C3380CC4-5D6E-409C-BE32-E72D297353CC}">
                <c16:uniqueId val="{00000028-1F1E-4C67-AAD3-9B85CD382648}"/>
              </c:ext>
            </c:extLst>
          </c:dPt>
          <c:dLbls>
            <c:dLbl>
              <c:idx val="0"/>
              <c:layout>
                <c:manualLayout>
                  <c:x val="-0.38211179058179956"/>
                  <c:y val="0.123745323724409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F1E-4C67-AAD3-9B85CD382648}"/>
                </c:ext>
              </c:extLst>
            </c:dLbl>
            <c:dLbl>
              <c:idx val="1"/>
              <c:delete val="1"/>
              <c:extLst>
                <c:ext xmlns:c15="http://schemas.microsoft.com/office/drawing/2012/chart" uri="{CE6537A1-D6FC-4f65-9D91-7224C49458BB}"/>
                <c:ext xmlns:c16="http://schemas.microsoft.com/office/drawing/2014/chart" uri="{C3380CC4-5D6E-409C-BE32-E72D297353CC}">
                  <c16:uniqueId val="{00000026-1F1E-4C67-AAD3-9B85CD382648}"/>
                </c:ext>
              </c:extLst>
            </c:dLbl>
            <c:dLbl>
              <c:idx val="2"/>
              <c:delete val="1"/>
              <c:extLst>
                <c:ext xmlns:c15="http://schemas.microsoft.com/office/drawing/2012/chart" uri="{CE6537A1-D6FC-4f65-9D91-7224C49458BB}"/>
                <c:ext xmlns:c16="http://schemas.microsoft.com/office/drawing/2014/chart" uri="{C3380CC4-5D6E-409C-BE32-E72D297353CC}">
                  <c16:uniqueId val="{00000028-1F1E-4C67-AAD3-9B85CD3826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'Top7Sales(Amount)byRegion'!$B$28:$D$28</c:f>
              <c:numCache>
                <c:formatCode>General</c:formatCode>
                <c:ptCount val="3"/>
                <c:pt idx="0" formatCode="#,##0,">
                  <c:v>1020614</c:v>
                </c:pt>
                <c:pt idx="1">
                  <c:v>51030.700000000004</c:v>
                </c:pt>
                <c:pt idx="2">
                  <c:v>408245.59999999986</c:v>
                </c:pt>
              </c:numCache>
            </c:numRef>
          </c:val>
          <c:extLst>
            <c:ext xmlns:c16="http://schemas.microsoft.com/office/drawing/2014/chart" uri="{C3380CC4-5D6E-409C-BE32-E72D297353CC}">
              <c16:uniqueId val="{00000029-1F1E-4C67-AAD3-9B85CD382648}"/>
            </c:ext>
          </c:extLst>
        </c:ser>
        <c:ser>
          <c:idx val="6"/>
          <c:order val="6"/>
          <c:tx>
            <c:strRef>
              <c:f>'Top7Sales(Amount)byRegion'!$A$29</c:f>
              <c:strCache>
                <c:ptCount val="1"/>
                <c:pt idx="0">
                  <c:v>gyeonggi-do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1F1E-4C67-AAD3-9B85CD382648}"/>
              </c:ext>
            </c:extLst>
          </c:dPt>
          <c:dPt>
            <c:idx val="1"/>
            <c:bubble3D val="0"/>
            <c:spPr>
              <a:noFill/>
              <a:ln w="19050">
                <a:solidFill>
                  <a:schemeClr val="lt1"/>
                </a:solidFill>
              </a:ln>
              <a:effectLst/>
            </c:spPr>
            <c:extLst>
              <c:ext xmlns:c16="http://schemas.microsoft.com/office/drawing/2014/chart" uri="{C3380CC4-5D6E-409C-BE32-E72D297353CC}">
                <c16:uniqueId val="{0000002D-1F1E-4C67-AAD3-9B85CD382648}"/>
              </c:ext>
            </c:extLst>
          </c:dPt>
          <c:dPt>
            <c:idx val="2"/>
            <c:bubble3D val="0"/>
            <c:spPr>
              <a:noFill/>
              <a:ln w="19050">
                <a:solidFill>
                  <a:schemeClr val="lt1"/>
                </a:solidFill>
              </a:ln>
              <a:effectLst/>
            </c:spPr>
            <c:extLst>
              <c:ext xmlns:c16="http://schemas.microsoft.com/office/drawing/2014/chart" uri="{C3380CC4-5D6E-409C-BE32-E72D297353CC}">
                <c16:uniqueId val="{0000002F-1F1E-4C67-AAD3-9B85CD382648}"/>
              </c:ext>
            </c:extLst>
          </c:dPt>
          <c:dLbls>
            <c:dLbl>
              <c:idx val="0"/>
              <c:layout>
                <c:manualLayout>
                  <c:x val="-0.44691027437621422"/>
                  <c:y val="-8.4853910963526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F1E-4C67-AAD3-9B85CD382648}"/>
                </c:ext>
              </c:extLst>
            </c:dLbl>
            <c:dLbl>
              <c:idx val="1"/>
              <c:delete val="1"/>
              <c:extLst>
                <c:ext xmlns:c15="http://schemas.microsoft.com/office/drawing/2012/chart" uri="{CE6537A1-D6FC-4f65-9D91-7224C49458BB}"/>
                <c:ext xmlns:c16="http://schemas.microsoft.com/office/drawing/2014/chart" uri="{C3380CC4-5D6E-409C-BE32-E72D297353CC}">
                  <c16:uniqueId val="{0000002D-1F1E-4C67-AAD3-9B85CD382648}"/>
                </c:ext>
              </c:extLst>
            </c:dLbl>
            <c:dLbl>
              <c:idx val="2"/>
              <c:delete val="1"/>
              <c:extLst>
                <c:ext xmlns:c15="http://schemas.microsoft.com/office/drawing/2012/chart" uri="{CE6537A1-D6FC-4f65-9D91-7224C49458BB}"/>
                <c:ext xmlns:c16="http://schemas.microsoft.com/office/drawing/2014/chart" uri="{C3380CC4-5D6E-409C-BE32-E72D297353CC}">
                  <c16:uniqueId val="{0000002F-1F1E-4C67-AAD3-9B85CD3826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'Top7Sales(Amount)byRegion'!$B$22:$D$22</c:f>
              <c:strCache>
                <c:ptCount val="3"/>
                <c:pt idx="0">
                  <c:v>Sales Amount</c:v>
                </c:pt>
                <c:pt idx="1">
                  <c:v>max column</c:v>
                </c:pt>
                <c:pt idx="2">
                  <c:v>minus</c:v>
                </c:pt>
              </c:strCache>
            </c:strRef>
          </c:cat>
          <c:val>
            <c:numRef>
              <c:f>'Top7Sales(Amount)byRegion'!$B$29:$D$29</c:f>
              <c:numCache>
                <c:formatCode>General</c:formatCode>
                <c:ptCount val="3"/>
                <c:pt idx="0" formatCode="#,##0,">
                  <c:v>1009694</c:v>
                </c:pt>
                <c:pt idx="1">
                  <c:v>50484.700000000004</c:v>
                </c:pt>
                <c:pt idx="2">
                  <c:v>403877.59999999986</c:v>
                </c:pt>
              </c:numCache>
            </c:numRef>
          </c:val>
          <c:extLst>
            <c:ext xmlns:c16="http://schemas.microsoft.com/office/drawing/2014/chart" uri="{C3380CC4-5D6E-409C-BE32-E72D297353CC}">
              <c16:uniqueId val="{00000030-1F1E-4C67-AAD3-9B85CD382648}"/>
            </c:ext>
          </c:extLst>
        </c:ser>
        <c:dLbls>
          <c:showLegendKey val="0"/>
          <c:showVal val="1"/>
          <c:showCatName val="0"/>
          <c:showSerName val="0"/>
          <c:showPercent val="0"/>
          <c:showBubbleSize val="0"/>
          <c:showLeaderLines val="1"/>
        </c:dLbls>
        <c:firstSliceAng val="0"/>
        <c:holeSize val="2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tx>
            <c:strRef>
              <c:f>Satisfaction!$C$6</c:f>
              <c:strCache>
                <c:ptCount val="1"/>
                <c:pt idx="0">
                  <c:v>Background</c:v>
                </c:pt>
              </c:strCache>
            </c:strRef>
          </c:tx>
          <c:spPr>
            <a:blipFill>
              <a:blip xmlns:r="http://schemas.openxmlformats.org/officeDocument/2006/relationships" r:embed="rId3"/>
              <a:stretch>
                <a:fillRect/>
              </a:stretch>
            </a:blipFill>
            <a:ln>
              <a:noFill/>
            </a:ln>
            <a:effectLst/>
          </c:spPr>
          <c:invertIfNegative val="0"/>
          <c:pictureOptions>
            <c:pictureFormat val="stackScale"/>
          </c:pictureOptions>
          <c:cat>
            <c:numRef>
              <c:f>Satisfaction!$A$7:$A$16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Satisfaction!$C$7:$C$16</c:f>
              <c:numCache>
                <c:formatCode>General</c:formatCode>
                <c:ptCount val="10"/>
                <c:pt idx="0">
                  <c:v>10</c:v>
                </c:pt>
                <c:pt idx="1">
                  <c:v>10</c:v>
                </c:pt>
                <c:pt idx="2">
                  <c:v>10</c:v>
                </c:pt>
                <c:pt idx="3">
                  <c:v>10</c:v>
                </c:pt>
                <c:pt idx="4">
                  <c:v>10</c:v>
                </c:pt>
                <c:pt idx="5">
                  <c:v>10</c:v>
                </c:pt>
                <c:pt idx="6">
                  <c:v>10</c:v>
                </c:pt>
                <c:pt idx="7">
                  <c:v>10</c:v>
                </c:pt>
                <c:pt idx="8">
                  <c:v>10</c:v>
                </c:pt>
                <c:pt idx="9">
                  <c:v>10</c:v>
                </c:pt>
              </c:numCache>
            </c:numRef>
          </c:val>
          <c:extLst>
            <c:ext xmlns:c16="http://schemas.microsoft.com/office/drawing/2014/chart" uri="{C3380CC4-5D6E-409C-BE32-E72D297353CC}">
              <c16:uniqueId val="{00000000-A76D-4752-8210-E0C631DD9D56}"/>
            </c:ext>
          </c:extLst>
        </c:ser>
        <c:dLbls>
          <c:showLegendKey val="0"/>
          <c:showVal val="0"/>
          <c:showCatName val="0"/>
          <c:showSerName val="0"/>
          <c:showPercent val="0"/>
          <c:showBubbleSize val="0"/>
        </c:dLbls>
        <c:gapWidth val="0"/>
        <c:axId val="1505006032"/>
        <c:axId val="1505007472"/>
      </c:barChart>
      <c:barChart>
        <c:barDir val="bar"/>
        <c:grouping val="clustered"/>
        <c:varyColors val="0"/>
        <c:ser>
          <c:idx val="0"/>
          <c:order val="0"/>
          <c:tx>
            <c:strRef>
              <c:f>Satisfaction!$B$6</c:f>
              <c:strCache>
                <c:ptCount val="1"/>
                <c:pt idx="0">
                  <c:v>value</c:v>
                </c:pt>
              </c:strCache>
            </c:strRef>
          </c:tx>
          <c:spPr>
            <a:blipFill>
              <a:blip xmlns:r="http://schemas.openxmlformats.org/officeDocument/2006/relationships" r:embed="rId4"/>
              <a:stretch>
                <a:fillRect/>
              </a:stretch>
            </a:blipFill>
            <a:ln>
              <a:noFill/>
            </a:ln>
            <a:effectLst/>
          </c:spPr>
          <c:invertIfNegative val="0"/>
          <c:pictureOptions>
            <c:pictureFormat val="stackScale"/>
          </c:pictureOptions>
          <c:cat>
            <c:numRef>
              <c:f>Satisfaction!$A$7:$A$16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Satisfaction!$B$7:$B$16</c:f>
              <c:numCache>
                <c:formatCode>General</c:formatCode>
                <c:ptCount val="10"/>
                <c:pt idx="0">
                  <c:v>10</c:v>
                </c:pt>
                <c:pt idx="1">
                  <c:v>10</c:v>
                </c:pt>
                <c:pt idx="2">
                  <c:v>10</c:v>
                </c:pt>
                <c:pt idx="3">
                  <c:v>10</c:v>
                </c:pt>
                <c:pt idx="4">
                  <c:v>5.2048963453293524</c:v>
                </c:pt>
                <c:pt idx="5">
                  <c:v>0</c:v>
                </c:pt>
                <c:pt idx="6">
                  <c:v>0</c:v>
                </c:pt>
                <c:pt idx="7">
                  <c:v>0</c:v>
                </c:pt>
                <c:pt idx="8">
                  <c:v>0</c:v>
                </c:pt>
                <c:pt idx="9">
                  <c:v>0</c:v>
                </c:pt>
              </c:numCache>
            </c:numRef>
          </c:val>
          <c:extLst>
            <c:ext xmlns:c16="http://schemas.microsoft.com/office/drawing/2014/chart" uri="{C3380CC4-5D6E-409C-BE32-E72D297353CC}">
              <c16:uniqueId val="{00000001-A76D-4752-8210-E0C631DD9D56}"/>
            </c:ext>
          </c:extLst>
        </c:ser>
        <c:dLbls>
          <c:showLegendKey val="0"/>
          <c:showVal val="0"/>
          <c:showCatName val="0"/>
          <c:showSerName val="0"/>
          <c:showPercent val="0"/>
          <c:showBubbleSize val="0"/>
        </c:dLbls>
        <c:gapWidth val="0"/>
        <c:axId val="1047017984"/>
        <c:axId val="1047019424"/>
      </c:barChart>
      <c:catAx>
        <c:axId val="1505006032"/>
        <c:scaling>
          <c:orientation val="minMax"/>
        </c:scaling>
        <c:delete val="1"/>
        <c:axPos val="l"/>
        <c:numFmt formatCode="General" sourceLinked="1"/>
        <c:majorTickMark val="none"/>
        <c:minorTickMark val="none"/>
        <c:tickLblPos val="nextTo"/>
        <c:crossAx val="1505007472"/>
        <c:crosses val="autoZero"/>
        <c:auto val="1"/>
        <c:lblAlgn val="ctr"/>
        <c:lblOffset val="100"/>
        <c:noMultiLvlLbl val="0"/>
      </c:catAx>
      <c:valAx>
        <c:axId val="1505007472"/>
        <c:scaling>
          <c:orientation val="minMax"/>
        </c:scaling>
        <c:delete val="1"/>
        <c:axPos val="b"/>
        <c:numFmt formatCode="General" sourceLinked="1"/>
        <c:majorTickMark val="none"/>
        <c:minorTickMark val="none"/>
        <c:tickLblPos val="nextTo"/>
        <c:crossAx val="1505006032"/>
        <c:crosses val="autoZero"/>
        <c:crossBetween val="between"/>
      </c:valAx>
      <c:valAx>
        <c:axId val="1047019424"/>
        <c:scaling>
          <c:orientation val="minMax"/>
        </c:scaling>
        <c:delete val="1"/>
        <c:axPos val="t"/>
        <c:numFmt formatCode="General" sourceLinked="1"/>
        <c:majorTickMark val="out"/>
        <c:minorTickMark val="none"/>
        <c:tickLblPos val="nextTo"/>
        <c:crossAx val="1047017984"/>
        <c:crosses val="max"/>
        <c:crossBetween val="between"/>
      </c:valAx>
      <c:catAx>
        <c:axId val="1047017984"/>
        <c:scaling>
          <c:orientation val="minMax"/>
        </c:scaling>
        <c:delete val="1"/>
        <c:axPos val="l"/>
        <c:numFmt formatCode="General" sourceLinked="1"/>
        <c:majorTickMark val="out"/>
        <c:minorTickMark val="none"/>
        <c:tickLblPos val="nextTo"/>
        <c:crossAx val="104701942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CustomerbyBranch!$E$1</c:f>
              <c:strCache>
                <c:ptCount val="1"/>
                <c:pt idx="0">
                  <c:v>Sum of Total number of customers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CustomerbyBranch!$D$2:$D$9</c:f>
              <c:strCache>
                <c:ptCount val="8"/>
                <c:pt idx="0">
                  <c:v>Sejong 6</c:v>
                </c:pt>
                <c:pt idx="1">
                  <c:v>Seoul5</c:v>
                </c:pt>
                <c:pt idx="2">
                  <c:v>Game 18</c:v>
                </c:pt>
                <c:pt idx="3">
                  <c:v>Daejeon18</c:v>
                </c:pt>
                <c:pt idx="4">
                  <c:v>Gyeongbuk 3</c:v>
                </c:pt>
                <c:pt idx="5">
                  <c:v>Incheon9</c:v>
                </c:pt>
                <c:pt idx="6">
                  <c:v>Game 5</c:v>
                </c:pt>
                <c:pt idx="7">
                  <c:v>Seoul27</c:v>
                </c:pt>
              </c:strCache>
            </c:strRef>
          </c:cat>
          <c:val>
            <c:numRef>
              <c:f>CustomerbyBranch!$E$2:$E$9</c:f>
              <c:numCache>
                <c:formatCode>#,##0,</c:formatCode>
                <c:ptCount val="8"/>
                <c:pt idx="0">
                  <c:v>17860</c:v>
                </c:pt>
                <c:pt idx="1">
                  <c:v>27109</c:v>
                </c:pt>
                <c:pt idx="2">
                  <c:v>27135</c:v>
                </c:pt>
                <c:pt idx="3">
                  <c:v>31910</c:v>
                </c:pt>
                <c:pt idx="4">
                  <c:v>32852</c:v>
                </c:pt>
                <c:pt idx="5">
                  <c:v>39539</c:v>
                </c:pt>
                <c:pt idx="6">
                  <c:v>39539</c:v>
                </c:pt>
                <c:pt idx="7">
                  <c:v>82356</c:v>
                </c:pt>
              </c:numCache>
            </c:numRef>
          </c:val>
          <c:extLst>
            <c:ext xmlns:c16="http://schemas.microsoft.com/office/drawing/2014/chart" uri="{C3380CC4-5D6E-409C-BE32-E72D297353CC}">
              <c16:uniqueId val="{00000000-E5D2-4E53-9B29-A39A60D71535}"/>
            </c:ext>
          </c:extLst>
        </c:ser>
        <c:dLbls>
          <c:dLblPos val="outEnd"/>
          <c:showLegendKey val="0"/>
          <c:showVal val="1"/>
          <c:showCatName val="0"/>
          <c:showSerName val="0"/>
          <c:showPercent val="0"/>
          <c:showBubbleSize val="0"/>
        </c:dLbls>
        <c:gapWidth val="182"/>
        <c:axId val="459662608"/>
        <c:axId val="459667408"/>
      </c:barChart>
      <c:catAx>
        <c:axId val="45966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67408"/>
        <c:crosses val="autoZero"/>
        <c:auto val="1"/>
        <c:lblAlgn val="ctr"/>
        <c:lblOffset val="100"/>
        <c:noMultiLvlLbl val="0"/>
      </c:catAx>
      <c:valAx>
        <c:axId val="459667408"/>
        <c:scaling>
          <c:orientation val="minMax"/>
        </c:scaling>
        <c:delete val="1"/>
        <c:axPos val="b"/>
        <c:numFmt formatCode="#,##0," sourceLinked="1"/>
        <c:majorTickMark val="none"/>
        <c:minorTickMark val="none"/>
        <c:tickLblPos val="nextTo"/>
        <c:crossAx val="459662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SalesbyBranch!$E$2</c:f>
              <c:strCache>
                <c:ptCount val="1"/>
                <c:pt idx="0">
                  <c:v>Sum of Sales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SalesbyBranch!$D$3:$D$10</c:f>
              <c:strCache>
                <c:ptCount val="8"/>
                <c:pt idx="0">
                  <c:v>Sejong 6</c:v>
                </c:pt>
                <c:pt idx="1">
                  <c:v>Seoul24</c:v>
                </c:pt>
                <c:pt idx="2">
                  <c:v>Daejeon18</c:v>
                </c:pt>
                <c:pt idx="3">
                  <c:v>Game 18</c:v>
                </c:pt>
                <c:pt idx="4">
                  <c:v>Ulsan16</c:v>
                </c:pt>
                <c:pt idx="5">
                  <c:v>Incheon9</c:v>
                </c:pt>
                <c:pt idx="6">
                  <c:v>Game 5</c:v>
                </c:pt>
                <c:pt idx="7">
                  <c:v>Seoul27</c:v>
                </c:pt>
              </c:strCache>
            </c:strRef>
          </c:cat>
          <c:val>
            <c:numRef>
              <c:f>SalesbyBranch!$E$3:$E$10</c:f>
              <c:numCache>
                <c:formatCode>#,##0,</c:formatCode>
                <c:ptCount val="8"/>
                <c:pt idx="0">
                  <c:v>146959</c:v>
                </c:pt>
                <c:pt idx="1">
                  <c:v>164612</c:v>
                </c:pt>
                <c:pt idx="2">
                  <c:v>174085</c:v>
                </c:pt>
                <c:pt idx="3">
                  <c:v>223556</c:v>
                </c:pt>
                <c:pt idx="4">
                  <c:v>349889</c:v>
                </c:pt>
                <c:pt idx="5">
                  <c:v>665552</c:v>
                </c:pt>
                <c:pt idx="6">
                  <c:v>665552</c:v>
                </c:pt>
                <c:pt idx="7">
                  <c:v>774907</c:v>
                </c:pt>
              </c:numCache>
            </c:numRef>
          </c:val>
          <c:extLst>
            <c:ext xmlns:c16="http://schemas.microsoft.com/office/drawing/2014/chart" uri="{C3380CC4-5D6E-409C-BE32-E72D297353CC}">
              <c16:uniqueId val="{00000000-BBC1-40F5-A2FF-3303C77CF025}"/>
            </c:ext>
          </c:extLst>
        </c:ser>
        <c:dLbls>
          <c:dLblPos val="outEnd"/>
          <c:showLegendKey val="0"/>
          <c:showVal val="1"/>
          <c:showCatName val="0"/>
          <c:showSerName val="0"/>
          <c:showPercent val="0"/>
          <c:showBubbleSize val="0"/>
        </c:dLbls>
        <c:gapWidth val="182"/>
        <c:axId val="459681808"/>
        <c:axId val="459661648"/>
      </c:barChart>
      <c:catAx>
        <c:axId val="45968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61648"/>
        <c:crosses val="autoZero"/>
        <c:auto val="1"/>
        <c:lblAlgn val="ctr"/>
        <c:lblOffset val="100"/>
        <c:noMultiLvlLbl val="0"/>
      </c:catAx>
      <c:valAx>
        <c:axId val="459661648"/>
        <c:scaling>
          <c:orientation val="minMax"/>
        </c:scaling>
        <c:delete val="1"/>
        <c:axPos val="b"/>
        <c:numFmt formatCode="#,##0," sourceLinked="1"/>
        <c:majorTickMark val="none"/>
        <c:minorTickMark val="none"/>
        <c:tickLblPos val="nextTo"/>
        <c:crossAx val="4596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5.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8</xdr:col>
      <xdr:colOff>201295</xdr:colOff>
      <xdr:row>24</xdr:row>
      <xdr:rowOff>133419</xdr:rowOff>
    </xdr:from>
    <xdr:to>
      <xdr:col>11</xdr:col>
      <xdr:colOff>114300</xdr:colOff>
      <xdr:row>44</xdr:row>
      <xdr:rowOff>38100</xdr:rowOff>
    </xdr:to>
    <xdr:sp macro="" textlink="">
      <xdr:nvSpPr>
        <xdr:cNvPr id="28" name="사각형: 둥근 모서리 77">
          <a:extLst>
            <a:ext uri="{FF2B5EF4-FFF2-40B4-BE49-F238E27FC236}">
              <a16:creationId xmlns:a16="http://schemas.microsoft.com/office/drawing/2014/main" id="{6B73DECB-D5ED-425C-94EB-B92B0CC90230}"/>
            </a:ext>
          </a:extLst>
        </xdr:cNvPr>
        <xdr:cNvSpPr/>
      </xdr:nvSpPr>
      <xdr:spPr>
        <a:xfrm>
          <a:off x="6087745" y="4562544"/>
          <a:ext cx="1741805" cy="3524181"/>
        </a:xfrm>
        <a:prstGeom prst="roundRect">
          <a:avLst>
            <a:gd name="adj" fmla="val 12500"/>
          </a:avLst>
        </a:prstGeom>
        <a:solidFill>
          <a:schemeClr val="bg1"/>
        </a:solidFill>
        <a:ln>
          <a:noFill/>
        </a:ln>
        <a:effectLst>
          <a:outerShdw blurRad="50800" dist="38100" dir="2700000" algn="tl" rotWithShape="0">
            <a:prstClr val="black">
              <a:alpha val="4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138430</xdr:colOff>
      <xdr:row>24</xdr:row>
      <xdr:rowOff>76269</xdr:rowOff>
    </xdr:from>
    <xdr:to>
      <xdr:col>8</xdr:col>
      <xdr:colOff>160020</xdr:colOff>
      <xdr:row>44</xdr:row>
      <xdr:rowOff>68580</xdr:rowOff>
    </xdr:to>
    <xdr:sp macro="" textlink="">
      <xdr:nvSpPr>
        <xdr:cNvPr id="26" name="사각형: 둥근 모서리 77">
          <a:extLst>
            <a:ext uri="{FF2B5EF4-FFF2-40B4-BE49-F238E27FC236}">
              <a16:creationId xmlns:a16="http://schemas.microsoft.com/office/drawing/2014/main" id="{015FB987-7A6B-41CA-9EE7-0C70829F561D}"/>
            </a:ext>
          </a:extLst>
        </xdr:cNvPr>
        <xdr:cNvSpPr/>
      </xdr:nvSpPr>
      <xdr:spPr>
        <a:xfrm>
          <a:off x="2973070" y="4549209"/>
          <a:ext cx="3069590" cy="3649911"/>
        </a:xfrm>
        <a:prstGeom prst="roundRect">
          <a:avLst>
            <a:gd name="adj" fmla="val 12500"/>
          </a:avLst>
        </a:prstGeom>
        <a:solidFill>
          <a:schemeClr val="bg1"/>
        </a:solidFill>
        <a:ln>
          <a:noFill/>
        </a:ln>
        <a:effectLst>
          <a:outerShdw blurRad="50800" dist="38100" dir="2700000" algn="tl" rotWithShape="0">
            <a:prstClr val="black">
              <a:alpha val="4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212912</xdr:colOff>
      <xdr:row>4</xdr:row>
      <xdr:rowOff>152400</xdr:rowOff>
    </xdr:from>
    <xdr:to>
      <xdr:col>14</xdr:col>
      <xdr:colOff>247649</xdr:colOff>
      <xdr:row>7</xdr:row>
      <xdr:rowOff>142432</xdr:rowOff>
    </xdr:to>
    <xdr:sp macro="" textlink="Customer!B18">
      <xdr:nvSpPr>
        <xdr:cNvPr id="3" name="사각형: 둥근 모서리 72">
          <a:extLst>
            <a:ext uri="{FF2B5EF4-FFF2-40B4-BE49-F238E27FC236}">
              <a16:creationId xmlns:a16="http://schemas.microsoft.com/office/drawing/2014/main" id="{E9C2DFC9-B8DD-49F8-BC51-9F806FA06DAD}"/>
            </a:ext>
          </a:extLst>
        </xdr:cNvPr>
        <xdr:cNvSpPr/>
      </xdr:nvSpPr>
      <xdr:spPr>
        <a:xfrm>
          <a:off x="7283824" y="959224"/>
          <a:ext cx="2455207" cy="527914"/>
        </a:xfrm>
        <a:prstGeom prst="roundRect">
          <a:avLst>
            <a:gd name="adj" fmla="val 16667"/>
          </a:avLst>
        </a:prstGeom>
        <a:solidFill>
          <a:schemeClr val="bg1"/>
        </a:solidFill>
        <a:ln>
          <a:noFill/>
        </a:ln>
        <a:effectLst>
          <a:outerShdw blurRad="50800" dist="38100" dir="2700000" algn="tl" rotWithShape="0">
            <a:prstClr val="black">
              <a:alpha val="4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AF79C66-6907-4F4C-A6AF-4989B7EDC9E2}" type="TxLink">
            <a:rPr lang="en-US" altLang="ko-KR" sz="1800" b="0" i="0" u="none" strike="noStrike">
              <a:solidFill>
                <a:srgbClr val="000000"/>
              </a:solidFill>
              <a:latin typeface="Aptos Narrow"/>
            </a:rPr>
            <a:pPr algn="l"/>
            <a:t>5,940</a:t>
          </a:fld>
          <a:endParaRPr lang="ko-KR" altLang="en-US" sz="1800"/>
        </a:p>
      </xdr:txBody>
    </xdr:sp>
    <xdr:clientData/>
  </xdr:twoCellAnchor>
  <xdr:twoCellAnchor>
    <xdr:from>
      <xdr:col>3</xdr:col>
      <xdr:colOff>68580</xdr:colOff>
      <xdr:row>4</xdr:row>
      <xdr:rowOff>152955</xdr:rowOff>
    </xdr:from>
    <xdr:to>
      <xdr:col>5</xdr:col>
      <xdr:colOff>351091</xdr:colOff>
      <xdr:row>7</xdr:row>
      <xdr:rowOff>141637</xdr:rowOff>
    </xdr:to>
    <xdr:sp macro="" textlink="TotalSaleAmount!C2">
      <xdr:nvSpPr>
        <xdr:cNvPr id="4" name="사각형: 둥근 모서리 73">
          <a:extLst>
            <a:ext uri="{FF2B5EF4-FFF2-40B4-BE49-F238E27FC236}">
              <a16:creationId xmlns:a16="http://schemas.microsoft.com/office/drawing/2014/main" id="{63E79B51-28DF-43DF-B994-3C6219D95AB7}"/>
            </a:ext>
          </a:extLst>
        </xdr:cNvPr>
        <xdr:cNvSpPr/>
      </xdr:nvSpPr>
      <xdr:spPr>
        <a:xfrm>
          <a:off x="2903220" y="968295"/>
          <a:ext cx="1501711" cy="537322"/>
        </a:xfrm>
        <a:prstGeom prst="roundRect">
          <a:avLst>
            <a:gd name="adj" fmla="val 16667"/>
          </a:avLst>
        </a:prstGeom>
        <a:solidFill>
          <a:schemeClr val="bg1"/>
        </a:solidFill>
        <a:ln>
          <a:noFill/>
        </a:ln>
        <a:effectLst>
          <a:outerShdw blurRad="50800" dist="38100" dir="2700000" algn="tl" rotWithShape="0">
            <a:prstClr val="black">
              <a:alpha val="4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85B7DD4-87AF-483D-88D9-FF45A1A253B2}" type="TxLink">
            <a:rPr lang="en-US" altLang="en-US" sz="1600" b="0" i="0" u="none" strike="noStrike">
              <a:solidFill>
                <a:srgbClr val="000000"/>
              </a:solidFill>
              <a:latin typeface="Aptos Narrow"/>
            </a:rPr>
            <a:pPr algn="ctr"/>
            <a:t>147,348</a:t>
          </a:fld>
          <a:endParaRPr lang="en-US" altLang="en-US" sz="1600"/>
        </a:p>
      </xdr:txBody>
    </xdr:sp>
    <xdr:clientData/>
  </xdr:twoCellAnchor>
  <xdr:twoCellAnchor>
    <xdr:from>
      <xdr:col>5</xdr:col>
      <xdr:colOff>411257</xdr:colOff>
      <xdr:row>4</xdr:row>
      <xdr:rowOff>152955</xdr:rowOff>
    </xdr:from>
    <xdr:to>
      <xdr:col>8</xdr:col>
      <xdr:colOff>13330</xdr:colOff>
      <xdr:row>7</xdr:row>
      <xdr:rowOff>141637</xdr:rowOff>
    </xdr:to>
    <xdr:sp macro="" textlink="TotalEmployee!C2">
      <xdr:nvSpPr>
        <xdr:cNvPr id="5" name="사각형: 둥근 모서리 74">
          <a:extLst>
            <a:ext uri="{FF2B5EF4-FFF2-40B4-BE49-F238E27FC236}">
              <a16:creationId xmlns:a16="http://schemas.microsoft.com/office/drawing/2014/main" id="{D659908E-16DF-40CA-A748-3DA927307B11}"/>
            </a:ext>
          </a:extLst>
        </xdr:cNvPr>
        <xdr:cNvSpPr/>
      </xdr:nvSpPr>
      <xdr:spPr>
        <a:xfrm>
          <a:off x="4465097" y="968295"/>
          <a:ext cx="1430873" cy="537322"/>
        </a:xfrm>
        <a:prstGeom prst="roundRect">
          <a:avLst>
            <a:gd name="adj" fmla="val 16667"/>
          </a:avLst>
        </a:prstGeom>
        <a:solidFill>
          <a:schemeClr val="bg1"/>
        </a:solidFill>
        <a:ln>
          <a:noFill/>
        </a:ln>
        <a:effectLst>
          <a:outerShdw blurRad="50800" dist="38100" dir="2700000" algn="tl" rotWithShape="0">
            <a:prstClr val="black">
              <a:alpha val="4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11B604A-6D6C-4216-8801-2E8F36E21101}" type="TxLink">
            <a:rPr lang="en-US" altLang="en-US" sz="1800" b="0" i="0" u="none" strike="noStrike">
              <a:solidFill>
                <a:srgbClr val="000000"/>
              </a:solidFill>
              <a:latin typeface="Aptos Narrow"/>
            </a:rPr>
            <a:pPr algn="ctr"/>
            <a:t>1,339</a:t>
          </a:fld>
          <a:endParaRPr lang="ko-KR" altLang="en-US" sz="1800"/>
        </a:p>
      </xdr:txBody>
    </xdr:sp>
    <xdr:clientData/>
  </xdr:twoCellAnchor>
  <xdr:twoCellAnchor>
    <xdr:from>
      <xdr:col>3</xdr:col>
      <xdr:colOff>107950</xdr:colOff>
      <xdr:row>8</xdr:row>
      <xdr:rowOff>15309</xdr:rowOff>
    </xdr:from>
    <xdr:to>
      <xdr:col>8</xdr:col>
      <xdr:colOff>60960</xdr:colOff>
      <xdr:row>24</xdr:row>
      <xdr:rowOff>45720</xdr:rowOff>
    </xdr:to>
    <xdr:sp macro="" textlink="">
      <xdr:nvSpPr>
        <xdr:cNvPr id="6" name="사각형: 둥근 모서리 77">
          <a:extLst>
            <a:ext uri="{FF2B5EF4-FFF2-40B4-BE49-F238E27FC236}">
              <a16:creationId xmlns:a16="http://schemas.microsoft.com/office/drawing/2014/main" id="{75F53EE6-BBC1-489C-A527-9D2C5C1FB714}"/>
            </a:ext>
          </a:extLst>
        </xdr:cNvPr>
        <xdr:cNvSpPr/>
      </xdr:nvSpPr>
      <xdr:spPr>
        <a:xfrm>
          <a:off x="2878859" y="1588377"/>
          <a:ext cx="2983692" cy="3032229"/>
        </a:xfrm>
        <a:prstGeom prst="roundRect">
          <a:avLst>
            <a:gd name="adj" fmla="val 12500"/>
          </a:avLst>
        </a:prstGeom>
        <a:solidFill>
          <a:schemeClr val="bg1"/>
        </a:solidFill>
        <a:ln>
          <a:noFill/>
        </a:ln>
        <a:effectLst>
          <a:outerShdw blurRad="50800" dist="38100" dir="2700000" algn="tl" rotWithShape="0">
            <a:prstClr val="black">
              <a:alpha val="4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12</a:t>
          </a:r>
          <a:endParaRPr lang="ko-KR" altLang="en-US" sz="1100"/>
        </a:p>
      </xdr:txBody>
    </xdr:sp>
    <xdr:clientData/>
  </xdr:twoCellAnchor>
  <xdr:twoCellAnchor>
    <xdr:from>
      <xdr:col>8</xdr:col>
      <xdr:colOff>94018</xdr:colOff>
      <xdr:row>8</xdr:row>
      <xdr:rowOff>38804</xdr:rowOff>
    </xdr:from>
    <xdr:to>
      <xdr:col>14</xdr:col>
      <xdr:colOff>289560</xdr:colOff>
      <xdr:row>24</xdr:row>
      <xdr:rowOff>76200</xdr:rowOff>
    </xdr:to>
    <xdr:sp macro="" textlink="">
      <xdr:nvSpPr>
        <xdr:cNvPr id="7" name="사각형: 둥근 모서리 79">
          <a:extLst>
            <a:ext uri="{FF2B5EF4-FFF2-40B4-BE49-F238E27FC236}">
              <a16:creationId xmlns:a16="http://schemas.microsoft.com/office/drawing/2014/main" id="{37C73018-56DE-4D1D-918D-0DD00AB6181D}"/>
            </a:ext>
          </a:extLst>
        </xdr:cNvPr>
        <xdr:cNvSpPr/>
      </xdr:nvSpPr>
      <xdr:spPr>
        <a:xfrm>
          <a:off x="5931482" y="1644447"/>
          <a:ext cx="3869471" cy="3085396"/>
        </a:xfrm>
        <a:prstGeom prst="roundRect">
          <a:avLst>
            <a:gd name="adj" fmla="val 12500"/>
          </a:avLst>
        </a:prstGeom>
        <a:solidFill>
          <a:schemeClr val="bg1"/>
        </a:solidFill>
        <a:ln>
          <a:noFill/>
        </a:ln>
        <a:effectLst>
          <a:outerShdw blurRad="50800" dist="38100" dir="2700000" algn="tl" rotWithShape="0">
            <a:prstClr val="black">
              <a:alpha val="4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3</xdr:col>
      <xdr:colOff>274320</xdr:colOff>
      <xdr:row>6</xdr:row>
      <xdr:rowOff>88212</xdr:rowOff>
    </xdr:from>
    <xdr:ext cx="1146981" cy="247504"/>
    <xdr:sp macro="" textlink="">
      <xdr:nvSpPr>
        <xdr:cNvPr id="8" name="TextBox 7">
          <a:extLst>
            <a:ext uri="{FF2B5EF4-FFF2-40B4-BE49-F238E27FC236}">
              <a16:creationId xmlns:a16="http://schemas.microsoft.com/office/drawing/2014/main" id="{DDC08CF5-935B-42D1-9346-32613B17A784}"/>
            </a:ext>
          </a:extLst>
        </xdr:cNvPr>
        <xdr:cNvSpPr txBox="1"/>
      </xdr:nvSpPr>
      <xdr:spPr>
        <a:xfrm>
          <a:off x="3108960" y="1269312"/>
          <a:ext cx="1146981" cy="2475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700">
              <a:solidFill>
                <a:sysClr val="windowText" lastClr="000000"/>
              </a:solidFill>
              <a:latin typeface="에스코어 드림 5 Medium" panose="020B0503030302020204" pitchFamily="34" charset="-127"/>
              <a:ea typeface="에스코어 드림 5 Medium" panose="020B0503030302020204" pitchFamily="34" charset="-127"/>
            </a:rPr>
            <a:t>Total Sales (10,000won)</a:t>
          </a:r>
          <a:endParaRPr lang="ko-KR" altLang="en-US" sz="700">
            <a:solidFill>
              <a:sysClr val="windowText" lastClr="000000"/>
            </a:solidFill>
            <a:latin typeface="에스코어 드림 5 Medium" panose="020B0503030302020204" pitchFamily="34" charset="-127"/>
            <a:ea typeface="에스코어 드림 5 Medium" panose="020B0503030302020204" pitchFamily="34" charset="-127"/>
          </a:endParaRPr>
        </a:p>
      </xdr:txBody>
    </xdr:sp>
    <xdr:clientData/>
  </xdr:oneCellAnchor>
  <xdr:oneCellAnchor>
    <xdr:from>
      <xdr:col>6</xdr:col>
      <xdr:colOff>83820</xdr:colOff>
      <xdr:row>6</xdr:row>
      <xdr:rowOff>72972</xdr:rowOff>
    </xdr:from>
    <xdr:ext cx="852093" cy="247504"/>
    <xdr:sp macro="" textlink="">
      <xdr:nvSpPr>
        <xdr:cNvPr id="11" name="TextBox 10">
          <a:extLst>
            <a:ext uri="{FF2B5EF4-FFF2-40B4-BE49-F238E27FC236}">
              <a16:creationId xmlns:a16="http://schemas.microsoft.com/office/drawing/2014/main" id="{209FED16-99A3-9C05-5E74-CF2A09A709C8}"/>
            </a:ext>
          </a:extLst>
        </xdr:cNvPr>
        <xdr:cNvSpPr txBox="1"/>
      </xdr:nvSpPr>
      <xdr:spPr>
        <a:xfrm>
          <a:off x="4747260" y="1254072"/>
          <a:ext cx="852093" cy="2475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700">
              <a:solidFill>
                <a:sysClr val="windowText" lastClr="000000"/>
              </a:solidFill>
              <a:latin typeface="에스코어 드림 5 Medium" panose="020B0503030302020204" pitchFamily="34" charset="-127"/>
              <a:ea typeface="에스코어 드림 5 Medium" panose="020B0503030302020204" pitchFamily="34" charset="-127"/>
            </a:rPr>
            <a:t>Total Employees</a:t>
          </a:r>
          <a:endParaRPr lang="ko-KR" altLang="en-US" sz="700">
            <a:solidFill>
              <a:sysClr val="windowText" lastClr="000000"/>
            </a:solidFill>
            <a:latin typeface="에스코어 드림 5 Medium" panose="020B0503030302020204" pitchFamily="34" charset="-127"/>
            <a:ea typeface="에스코어 드림 5 Medium" panose="020B0503030302020204" pitchFamily="34" charset="-127"/>
          </a:endParaRPr>
        </a:p>
      </xdr:txBody>
    </xdr:sp>
    <xdr:clientData/>
  </xdr:oneCellAnchor>
  <xdr:twoCellAnchor editAs="oneCell">
    <xdr:from>
      <xdr:col>11</xdr:col>
      <xdr:colOff>492846</xdr:colOff>
      <xdr:row>6</xdr:row>
      <xdr:rowOff>84044</xdr:rowOff>
    </xdr:from>
    <xdr:to>
      <xdr:col>11</xdr:col>
      <xdr:colOff>571231</xdr:colOff>
      <xdr:row>7</xdr:row>
      <xdr:rowOff>123732</xdr:rowOff>
    </xdr:to>
    <xdr:pic>
      <xdr:nvPicPr>
        <xdr:cNvPr id="13" name="그림 94">
          <a:extLst>
            <a:ext uri="{FF2B5EF4-FFF2-40B4-BE49-F238E27FC236}">
              <a16:creationId xmlns:a16="http://schemas.microsoft.com/office/drawing/2014/main" id="{9858EADF-35F1-4D2A-A244-1DB3201DD9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8875" y="1249456"/>
          <a:ext cx="78385" cy="218982"/>
        </a:xfrm>
        <a:prstGeom prst="rect">
          <a:avLst/>
        </a:prstGeom>
      </xdr:spPr>
    </xdr:pic>
    <xdr:clientData/>
  </xdr:twoCellAnchor>
  <xdr:twoCellAnchor editAs="oneCell">
    <xdr:from>
      <xdr:col>11</xdr:col>
      <xdr:colOff>488044</xdr:colOff>
      <xdr:row>5</xdr:row>
      <xdr:rowOff>16097</xdr:rowOff>
    </xdr:from>
    <xdr:to>
      <xdr:col>11</xdr:col>
      <xdr:colOff>569930</xdr:colOff>
      <xdr:row>6</xdr:row>
      <xdr:rowOff>76884</xdr:rowOff>
    </xdr:to>
    <xdr:pic>
      <xdr:nvPicPr>
        <xdr:cNvPr id="14" name="그림 95">
          <a:extLst>
            <a:ext uri="{FF2B5EF4-FFF2-40B4-BE49-F238E27FC236}">
              <a16:creationId xmlns:a16="http://schemas.microsoft.com/office/drawing/2014/main" id="{608C5E03-7CB9-4340-B441-4E43D52CAC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64073" y="1002215"/>
          <a:ext cx="81886" cy="240081"/>
        </a:xfrm>
        <a:prstGeom prst="rect">
          <a:avLst/>
        </a:prstGeom>
      </xdr:spPr>
    </xdr:pic>
    <xdr:clientData/>
  </xdr:twoCellAnchor>
  <xdr:oneCellAnchor>
    <xdr:from>
      <xdr:col>10</xdr:col>
      <xdr:colOff>224565</xdr:colOff>
      <xdr:row>6</xdr:row>
      <xdr:rowOff>84626</xdr:rowOff>
    </xdr:from>
    <xdr:ext cx="847796" cy="247504"/>
    <xdr:sp macro="" textlink="">
      <xdr:nvSpPr>
        <xdr:cNvPr id="15" name="TextBox 14">
          <a:extLst>
            <a:ext uri="{FF2B5EF4-FFF2-40B4-BE49-F238E27FC236}">
              <a16:creationId xmlns:a16="http://schemas.microsoft.com/office/drawing/2014/main" id="{152A45D8-9B3C-6B50-EB39-60367304798E}"/>
            </a:ext>
          </a:extLst>
        </xdr:cNvPr>
        <xdr:cNvSpPr txBox="1"/>
      </xdr:nvSpPr>
      <xdr:spPr>
        <a:xfrm>
          <a:off x="7295477" y="1250038"/>
          <a:ext cx="847796" cy="2475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700">
              <a:solidFill>
                <a:sysClr val="windowText" lastClr="000000"/>
              </a:solidFill>
              <a:latin typeface="에스코어 드림 5 Medium" panose="020B0503030302020204" pitchFamily="34" charset="-127"/>
              <a:ea typeface="에스코어 드림 5 Medium" panose="020B0503030302020204" pitchFamily="34" charset="-127"/>
            </a:rPr>
            <a:t>Total Customers</a:t>
          </a:r>
          <a:endParaRPr lang="ko-KR" altLang="en-US" sz="700">
            <a:solidFill>
              <a:sysClr val="windowText" lastClr="000000"/>
            </a:solidFill>
            <a:latin typeface="에스코어 드림 5 Medium" panose="020B0503030302020204" pitchFamily="34" charset="-127"/>
            <a:ea typeface="에스코어 드림 5 Medium" panose="020B0503030302020204" pitchFamily="34" charset="-127"/>
          </a:endParaRPr>
        </a:p>
      </xdr:txBody>
    </xdr:sp>
    <xdr:clientData/>
  </xdr:oneCellAnchor>
  <xdr:twoCellAnchor>
    <xdr:from>
      <xdr:col>11</xdr:col>
      <xdr:colOff>152400</xdr:colOff>
      <xdr:row>24</xdr:row>
      <xdr:rowOff>133419</xdr:rowOff>
    </xdr:from>
    <xdr:to>
      <xdr:col>14</xdr:col>
      <xdr:colOff>239395</xdr:colOff>
      <xdr:row>44</xdr:row>
      <xdr:rowOff>47625</xdr:rowOff>
    </xdr:to>
    <xdr:sp macro="" textlink="">
      <xdr:nvSpPr>
        <xdr:cNvPr id="29" name="사각형: 둥근 모서리 77">
          <a:extLst>
            <a:ext uri="{FF2B5EF4-FFF2-40B4-BE49-F238E27FC236}">
              <a16:creationId xmlns:a16="http://schemas.microsoft.com/office/drawing/2014/main" id="{E9CF68A5-5EC3-4B4A-A5E2-AC57B692E25A}"/>
            </a:ext>
          </a:extLst>
        </xdr:cNvPr>
        <xdr:cNvSpPr/>
      </xdr:nvSpPr>
      <xdr:spPr>
        <a:xfrm>
          <a:off x="7867650" y="4562544"/>
          <a:ext cx="1915795" cy="3533706"/>
        </a:xfrm>
        <a:prstGeom prst="roundRect">
          <a:avLst>
            <a:gd name="adj" fmla="val 12500"/>
          </a:avLst>
        </a:prstGeom>
        <a:solidFill>
          <a:schemeClr val="bg1"/>
        </a:solidFill>
        <a:ln>
          <a:noFill/>
        </a:ln>
        <a:effectLst>
          <a:outerShdw blurRad="50800" dist="38100" dir="2700000" algn="tl" rotWithShape="0">
            <a:prstClr val="black">
              <a:alpha val="4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8</xdr:col>
      <xdr:colOff>76536</xdr:colOff>
      <xdr:row>4</xdr:row>
      <xdr:rowOff>152955</xdr:rowOff>
    </xdr:from>
    <xdr:to>
      <xdr:col>10</xdr:col>
      <xdr:colOff>175927</xdr:colOff>
      <xdr:row>7</xdr:row>
      <xdr:rowOff>132112</xdr:rowOff>
    </xdr:to>
    <xdr:sp macro="" textlink="SalesPerEmployee!B8">
      <xdr:nvSpPr>
        <xdr:cNvPr id="38" name="사각형: 둥근 모서리 74">
          <a:extLst>
            <a:ext uri="{FF2B5EF4-FFF2-40B4-BE49-F238E27FC236}">
              <a16:creationId xmlns:a16="http://schemas.microsoft.com/office/drawing/2014/main" id="{C6E35841-61D1-4B07-4BF1-9597CB0D371A}"/>
            </a:ext>
          </a:extLst>
        </xdr:cNvPr>
        <xdr:cNvSpPr/>
      </xdr:nvSpPr>
      <xdr:spPr>
        <a:xfrm>
          <a:off x="5910599" y="986393"/>
          <a:ext cx="1324033" cy="540451"/>
        </a:xfrm>
        <a:prstGeom prst="roundRect">
          <a:avLst>
            <a:gd name="adj" fmla="val 16667"/>
          </a:avLst>
        </a:prstGeom>
        <a:solidFill>
          <a:schemeClr val="bg1"/>
        </a:solidFill>
        <a:ln>
          <a:noFill/>
        </a:ln>
        <a:effectLst>
          <a:outerShdw blurRad="50800" dist="38100" dir="2700000" algn="tl" rotWithShape="0">
            <a:prstClr val="black">
              <a:alpha val="4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8B865BA-8ACA-4286-B34A-4B63D8D01C7A}" type="TxLink">
            <a:rPr lang="en-US" altLang="en-US" sz="1800" b="0" i="0" u="none" strike="noStrike">
              <a:solidFill>
                <a:srgbClr val="000000"/>
              </a:solidFill>
              <a:latin typeface="Aptos Narrow"/>
            </a:rPr>
            <a:pPr algn="ctr"/>
            <a:t>110.04</a:t>
          </a:fld>
          <a:endParaRPr lang="ko-KR" altLang="en-US" sz="1800"/>
        </a:p>
      </xdr:txBody>
    </xdr:sp>
    <xdr:clientData/>
  </xdr:twoCellAnchor>
  <xdr:oneCellAnchor>
    <xdr:from>
      <xdr:col>8</xdr:col>
      <xdr:colOff>228039</xdr:colOff>
      <xdr:row>6</xdr:row>
      <xdr:rowOff>72972</xdr:rowOff>
    </xdr:from>
    <xdr:ext cx="1051826" cy="247504"/>
    <xdr:sp macro="" textlink="">
      <xdr:nvSpPr>
        <xdr:cNvPr id="39" name="TextBox 38">
          <a:extLst>
            <a:ext uri="{FF2B5EF4-FFF2-40B4-BE49-F238E27FC236}">
              <a16:creationId xmlns:a16="http://schemas.microsoft.com/office/drawing/2014/main" id="{781EA902-CB21-5955-4CA0-EC1F5939F03A}"/>
            </a:ext>
          </a:extLst>
        </xdr:cNvPr>
        <xdr:cNvSpPr txBox="1"/>
      </xdr:nvSpPr>
      <xdr:spPr>
        <a:xfrm>
          <a:off x="6088715" y="1238384"/>
          <a:ext cx="1051826" cy="2475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700">
              <a:solidFill>
                <a:sysClr val="windowText" lastClr="000000"/>
              </a:solidFill>
              <a:latin typeface="에스코어 드림 5 Medium" panose="020B0503030302020204" pitchFamily="34" charset="-127"/>
              <a:ea typeface="에스코어 드림 5 Medium" panose="020B0503030302020204" pitchFamily="34" charset="-127"/>
            </a:rPr>
            <a:t>Sales per  Employees</a:t>
          </a:r>
          <a:endParaRPr lang="ko-KR" altLang="en-US" sz="700">
            <a:solidFill>
              <a:sysClr val="windowText" lastClr="000000"/>
            </a:solidFill>
            <a:latin typeface="에스코어 드림 5 Medium" panose="020B0503030302020204" pitchFamily="34" charset="-127"/>
            <a:ea typeface="에스코어 드림 5 Medium" panose="020B0503030302020204" pitchFamily="34" charset="-127"/>
          </a:endParaRPr>
        </a:p>
      </xdr:txBody>
    </xdr:sp>
    <xdr:clientData/>
  </xdr:oneCellAnchor>
  <xdr:twoCellAnchor>
    <xdr:from>
      <xdr:col>11</xdr:col>
      <xdr:colOff>281123</xdr:colOff>
      <xdr:row>27</xdr:row>
      <xdr:rowOff>138266</xdr:rowOff>
    </xdr:from>
    <xdr:to>
      <xdr:col>14</xdr:col>
      <xdr:colOff>107541</xdr:colOff>
      <xdr:row>42</xdr:row>
      <xdr:rowOff>159885</xdr:rowOff>
    </xdr:to>
    <xdr:graphicFrame macro="">
      <xdr:nvGraphicFramePr>
        <xdr:cNvPr id="16" name="Chart 15">
          <a:extLst>
            <a:ext uri="{FF2B5EF4-FFF2-40B4-BE49-F238E27FC236}">
              <a16:creationId xmlns:a16="http://schemas.microsoft.com/office/drawing/2014/main" id="{F1BD441A-10B7-46B8-BA51-B5C779515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276532</xdr:colOff>
      <xdr:row>27</xdr:row>
      <xdr:rowOff>138265</xdr:rowOff>
    </xdr:from>
    <xdr:to>
      <xdr:col>10</xdr:col>
      <xdr:colOff>583791</xdr:colOff>
      <xdr:row>43</xdr:row>
      <xdr:rowOff>15362</xdr:rowOff>
    </xdr:to>
    <xdr:graphicFrame macro="">
      <xdr:nvGraphicFramePr>
        <xdr:cNvPr id="17" name="Chart 16">
          <a:extLst>
            <a:ext uri="{FF2B5EF4-FFF2-40B4-BE49-F238E27FC236}">
              <a16:creationId xmlns:a16="http://schemas.microsoft.com/office/drawing/2014/main" id="{5E0D63B3-C1F6-4865-B83F-432FF8E2D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264583</xdr:colOff>
      <xdr:row>9</xdr:row>
      <xdr:rowOff>54428</xdr:rowOff>
    </xdr:from>
    <xdr:to>
      <xdr:col>8</xdr:col>
      <xdr:colOff>380999</xdr:colOff>
      <xdr:row>23</xdr:row>
      <xdr:rowOff>129732</xdr:rowOff>
    </xdr:to>
    <xdr:graphicFrame macro="">
      <xdr:nvGraphicFramePr>
        <xdr:cNvPr id="18" name="Chart 17">
          <a:extLst>
            <a:ext uri="{FF2B5EF4-FFF2-40B4-BE49-F238E27FC236}">
              <a16:creationId xmlns:a16="http://schemas.microsoft.com/office/drawing/2014/main" id="{3EFA4073-BC05-434E-83FC-9EC7CF177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128176</xdr:colOff>
      <xdr:row>8</xdr:row>
      <xdr:rowOff>122465</xdr:rowOff>
    </xdr:from>
    <xdr:to>
      <xdr:col>8</xdr:col>
      <xdr:colOff>54429</xdr:colOff>
      <xdr:row>11</xdr:row>
      <xdr:rowOff>95251</xdr:rowOff>
    </xdr:to>
    <xdr:sp macro="" textlink="">
      <xdr:nvSpPr>
        <xdr:cNvPr id="12" name="TextBox 11">
          <a:extLst>
            <a:ext uri="{FF2B5EF4-FFF2-40B4-BE49-F238E27FC236}">
              <a16:creationId xmlns:a16="http://schemas.microsoft.com/office/drawing/2014/main" id="{CB75E1F2-CE59-CEC1-4B39-014E3ECB686B}"/>
            </a:ext>
          </a:extLst>
        </xdr:cNvPr>
        <xdr:cNvSpPr txBox="1"/>
      </xdr:nvSpPr>
      <xdr:spPr>
        <a:xfrm>
          <a:off x="2904033" y="1728108"/>
          <a:ext cx="2987860"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kern="1200">
              <a:solidFill>
                <a:schemeClr val="tx1"/>
              </a:solidFill>
            </a:rPr>
            <a:t>12% of Sales are home appliances and </a:t>
          </a:r>
        </a:p>
        <a:p>
          <a:r>
            <a:rPr lang="en-US" sz="1400" b="0" kern="1200">
              <a:solidFill>
                <a:schemeClr val="tx1"/>
              </a:solidFill>
            </a:rPr>
            <a:t>88% are furniture</a:t>
          </a:r>
        </a:p>
      </xdr:txBody>
    </xdr:sp>
    <xdr:clientData/>
  </xdr:twoCellAnchor>
  <xdr:twoCellAnchor>
    <xdr:from>
      <xdr:col>9</xdr:col>
      <xdr:colOff>40821</xdr:colOff>
      <xdr:row>8</xdr:row>
      <xdr:rowOff>1</xdr:rowOff>
    </xdr:from>
    <xdr:to>
      <xdr:col>14</xdr:col>
      <xdr:colOff>41276</xdr:colOff>
      <xdr:row>24</xdr:row>
      <xdr:rowOff>76201</xdr:rowOff>
    </xdr:to>
    <xdr:graphicFrame macro="">
      <xdr:nvGraphicFramePr>
        <xdr:cNvPr id="21" name="Chart 20">
          <a:extLst>
            <a:ext uri="{FF2B5EF4-FFF2-40B4-BE49-F238E27FC236}">
              <a16:creationId xmlns:a16="http://schemas.microsoft.com/office/drawing/2014/main" id="{9FCA8E91-CD1B-41C5-990E-97DB5CA5B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442685</xdr:colOff>
      <xdr:row>12</xdr:row>
      <xdr:rowOff>87993</xdr:rowOff>
    </xdr:from>
    <xdr:to>
      <xdr:col>11</xdr:col>
      <xdr:colOff>515710</xdr:colOff>
      <xdr:row>13</xdr:row>
      <xdr:rowOff>110218</xdr:rowOff>
    </xdr:to>
    <xdr:sp macro="" textlink="">
      <xdr:nvSpPr>
        <xdr:cNvPr id="24" name="TextBox 23">
          <a:extLst>
            <a:ext uri="{FF2B5EF4-FFF2-40B4-BE49-F238E27FC236}">
              <a16:creationId xmlns:a16="http://schemas.microsoft.com/office/drawing/2014/main" id="{F39E1B59-EE52-EB88-7855-4478202141E9}"/>
            </a:ext>
          </a:extLst>
        </xdr:cNvPr>
        <xdr:cNvSpPr txBox="1"/>
      </xdr:nvSpPr>
      <xdr:spPr>
        <a:xfrm>
          <a:off x="7504792" y="2455636"/>
          <a:ext cx="685347" cy="212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kern="1200"/>
        </a:p>
      </xdr:txBody>
    </xdr:sp>
    <xdr:clientData/>
  </xdr:twoCellAnchor>
  <xdr:oneCellAnchor>
    <xdr:from>
      <xdr:col>8</xdr:col>
      <xdr:colOff>84817</xdr:colOff>
      <xdr:row>13</xdr:row>
      <xdr:rowOff>118382</xdr:rowOff>
    </xdr:from>
    <xdr:ext cx="1888219" cy="276225"/>
    <xdr:sp macro="" textlink="">
      <xdr:nvSpPr>
        <xdr:cNvPr id="25" name="TextBox 24">
          <a:extLst>
            <a:ext uri="{FF2B5EF4-FFF2-40B4-BE49-F238E27FC236}">
              <a16:creationId xmlns:a16="http://schemas.microsoft.com/office/drawing/2014/main" id="{A59D2BFB-95C3-2AA3-F280-5C2E714DDB6C}"/>
            </a:ext>
          </a:extLst>
        </xdr:cNvPr>
        <xdr:cNvSpPr txBox="1"/>
      </xdr:nvSpPr>
      <xdr:spPr>
        <a:xfrm>
          <a:off x="5922281" y="2676525"/>
          <a:ext cx="1888219"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100" kern="1200"/>
        </a:p>
      </xdr:txBody>
    </xdr:sp>
    <xdr:clientData/>
  </xdr:oneCellAnchor>
  <xdr:twoCellAnchor>
    <xdr:from>
      <xdr:col>12</xdr:col>
      <xdr:colOff>40822</xdr:colOff>
      <xdr:row>4</xdr:row>
      <xdr:rowOff>27214</xdr:rowOff>
    </xdr:from>
    <xdr:to>
      <xdr:col>15</xdr:col>
      <xdr:colOff>163286</xdr:colOff>
      <xdr:row>8</xdr:row>
      <xdr:rowOff>68036</xdr:rowOff>
    </xdr:to>
    <xdr:graphicFrame macro="">
      <xdr:nvGraphicFramePr>
        <xdr:cNvPr id="27" name="Chart 26">
          <a:extLst>
            <a:ext uri="{FF2B5EF4-FFF2-40B4-BE49-F238E27FC236}">
              <a16:creationId xmlns:a16="http://schemas.microsoft.com/office/drawing/2014/main" id="{FD425F71-30AF-41D9-8D76-D0C6E416A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244929</xdr:colOff>
      <xdr:row>25</xdr:row>
      <xdr:rowOff>0</xdr:rowOff>
    </xdr:from>
    <xdr:to>
      <xdr:col>11</xdr:col>
      <xdr:colOff>40821</xdr:colOff>
      <xdr:row>28</xdr:row>
      <xdr:rowOff>54428</xdr:rowOff>
    </xdr:to>
    <xdr:sp macro="" textlink="">
      <xdr:nvSpPr>
        <xdr:cNvPr id="30" name="TextBox 29">
          <a:extLst>
            <a:ext uri="{FF2B5EF4-FFF2-40B4-BE49-F238E27FC236}">
              <a16:creationId xmlns:a16="http://schemas.microsoft.com/office/drawing/2014/main" id="{B46E8644-9587-6FEC-537C-49E8A380D6F9}"/>
            </a:ext>
          </a:extLst>
        </xdr:cNvPr>
        <xdr:cNvSpPr txBox="1"/>
      </xdr:nvSpPr>
      <xdr:spPr>
        <a:xfrm>
          <a:off x="6082393" y="4844143"/>
          <a:ext cx="1632857"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The branch with the </a:t>
          </a:r>
        </a:p>
        <a:p>
          <a:r>
            <a:rPr lang="en-US" sz="1100" kern="1200"/>
            <a:t>largest sales is Seoul27,</a:t>
          </a:r>
        </a:p>
        <a:p>
          <a:r>
            <a:rPr lang="en-US" sz="1100" kern="1200"/>
            <a:t>Followed by </a:t>
          </a:r>
          <a:r>
            <a:rPr lang="en-US" sz="1100" kern="1200" baseline="0"/>
            <a:t> Game5</a:t>
          </a:r>
          <a:endParaRPr lang="en-US" sz="1100" kern="1200"/>
        </a:p>
      </xdr:txBody>
    </xdr:sp>
    <xdr:clientData/>
  </xdr:twoCellAnchor>
  <xdr:twoCellAnchor>
    <xdr:from>
      <xdr:col>11</xdr:col>
      <xdr:colOff>149678</xdr:colOff>
      <xdr:row>25</xdr:row>
      <xdr:rowOff>54429</xdr:rowOff>
    </xdr:from>
    <xdr:to>
      <xdr:col>14</xdr:col>
      <xdr:colOff>381000</xdr:colOff>
      <xdr:row>28</xdr:row>
      <xdr:rowOff>163286</xdr:rowOff>
    </xdr:to>
    <xdr:sp macro="" textlink="">
      <xdr:nvSpPr>
        <xdr:cNvPr id="31" name="TextBox 30">
          <a:extLst>
            <a:ext uri="{FF2B5EF4-FFF2-40B4-BE49-F238E27FC236}">
              <a16:creationId xmlns:a16="http://schemas.microsoft.com/office/drawing/2014/main" id="{2A3BA387-2418-AA82-FEE1-14E3872C2546}"/>
            </a:ext>
          </a:extLst>
        </xdr:cNvPr>
        <xdr:cNvSpPr txBox="1"/>
      </xdr:nvSpPr>
      <xdr:spPr>
        <a:xfrm>
          <a:off x="7824107" y="4898572"/>
          <a:ext cx="2068286" cy="680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The branch with the largest </a:t>
          </a:r>
        </a:p>
        <a:p>
          <a:r>
            <a:rPr lang="en-US" sz="1100" kern="1200"/>
            <a:t>number of customer(1,000) is</a:t>
          </a:r>
        </a:p>
        <a:p>
          <a:r>
            <a:rPr lang="en-US" sz="1100" kern="1200"/>
            <a:t>Seoul27, followed by</a:t>
          </a:r>
          <a:r>
            <a:rPr lang="en-US" sz="1100" kern="1200" baseline="0"/>
            <a:t> Game 5</a:t>
          </a:r>
          <a:endParaRPr lang="en-US" sz="1100" kern="1200"/>
        </a:p>
      </xdr:txBody>
    </xdr:sp>
    <xdr:clientData/>
  </xdr:twoCellAnchor>
  <xdr:twoCellAnchor editAs="oneCell">
    <xdr:from>
      <xdr:col>1</xdr:col>
      <xdr:colOff>263980</xdr:colOff>
      <xdr:row>11</xdr:row>
      <xdr:rowOff>160565</xdr:rowOff>
    </xdr:from>
    <xdr:to>
      <xdr:col>2</xdr:col>
      <xdr:colOff>963387</xdr:colOff>
      <xdr:row>17</xdr:row>
      <xdr:rowOff>27214</xdr:rowOff>
    </xdr:to>
    <mc:AlternateContent xmlns:mc="http://schemas.openxmlformats.org/markup-compatibility/2006" xmlns:a14="http://schemas.microsoft.com/office/drawing/2010/main">
      <mc:Choice Requires="a14">
        <xdr:graphicFrame macro="">
          <xdr:nvGraphicFramePr>
            <xdr:cNvPr id="19" name="Division 1">
              <a:extLst>
                <a:ext uri="{FF2B5EF4-FFF2-40B4-BE49-F238E27FC236}">
                  <a16:creationId xmlns:a16="http://schemas.microsoft.com/office/drawing/2014/main" id="{2550C3B0-B3AD-A06C-0DD6-D131C7B0F674}"/>
                </a:ext>
              </a:extLst>
            </xdr:cNvPr>
            <xdr:cNvGraphicFramePr/>
          </xdr:nvGraphicFramePr>
          <xdr:xfrm>
            <a:off x="0" y="0"/>
            <a:ext cx="0" cy="0"/>
          </xdr:xfrm>
          <a:graphic>
            <a:graphicData uri="http://schemas.microsoft.com/office/drawing/2010/slicer">
              <sle:slicer xmlns:sle="http://schemas.microsoft.com/office/drawing/2010/slicer" name="Division 1"/>
            </a:graphicData>
          </a:graphic>
        </xdr:graphicFrame>
      </mc:Choice>
      <mc:Fallback xmlns="">
        <xdr:sp macro="" textlink="">
          <xdr:nvSpPr>
            <xdr:cNvPr id="0" name=""/>
            <xdr:cNvSpPr>
              <a:spLocks noTextEdit="1"/>
            </xdr:cNvSpPr>
          </xdr:nvSpPr>
          <xdr:spPr>
            <a:xfrm>
              <a:off x="876301" y="2337708"/>
              <a:ext cx="18288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277586</xdr:colOff>
      <xdr:row>17</xdr:row>
      <xdr:rowOff>133349</xdr:rowOff>
    </xdr:from>
    <xdr:to>
      <xdr:col>2</xdr:col>
      <xdr:colOff>976993</xdr:colOff>
      <xdr:row>43</xdr:row>
      <xdr:rowOff>176892</xdr:rowOff>
    </xdr:to>
    <mc:AlternateContent xmlns:mc="http://schemas.openxmlformats.org/markup-compatibility/2006" xmlns:a14="http://schemas.microsoft.com/office/drawing/2010/main">
      <mc:Choice Requires="a14">
        <xdr:graphicFrame macro="">
          <xdr:nvGraphicFramePr>
            <xdr:cNvPr id="20" name="Region 1">
              <a:extLst>
                <a:ext uri="{FF2B5EF4-FFF2-40B4-BE49-F238E27FC236}">
                  <a16:creationId xmlns:a16="http://schemas.microsoft.com/office/drawing/2014/main" id="{048BE2C5-84FC-D524-E061-08C8A2A51C1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9907" y="3453492"/>
              <a:ext cx="1828800" cy="4996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250372</xdr:colOff>
      <xdr:row>5</xdr:row>
      <xdr:rowOff>10885</xdr:rowOff>
    </xdr:from>
    <xdr:to>
      <xdr:col>2</xdr:col>
      <xdr:colOff>949779</xdr:colOff>
      <xdr:row>11</xdr:row>
      <xdr:rowOff>108857</xdr:rowOff>
    </xdr:to>
    <mc:AlternateContent xmlns:mc="http://schemas.openxmlformats.org/markup-compatibility/2006" xmlns:a14="http://schemas.microsoft.com/office/drawing/2010/main">
      <mc:Choice Requires="a14">
        <xdr:graphicFrame macro="">
          <xdr:nvGraphicFramePr>
            <xdr:cNvPr id="22" name="Satisfaction">
              <a:extLst>
                <a:ext uri="{FF2B5EF4-FFF2-40B4-BE49-F238E27FC236}">
                  <a16:creationId xmlns:a16="http://schemas.microsoft.com/office/drawing/2014/main" id="{120241AE-A69C-E982-1AD6-38ED3917864C}"/>
                </a:ext>
              </a:extLst>
            </xdr:cNvPr>
            <xdr:cNvGraphicFramePr/>
          </xdr:nvGraphicFramePr>
          <xdr:xfrm>
            <a:off x="0" y="0"/>
            <a:ext cx="0" cy="0"/>
          </xdr:xfrm>
          <a:graphic>
            <a:graphicData uri="http://schemas.microsoft.com/office/drawing/2010/slicer">
              <sle:slicer xmlns:sle="http://schemas.microsoft.com/office/drawing/2010/slicer" name="Satisfaction"/>
            </a:graphicData>
          </a:graphic>
        </xdr:graphicFrame>
      </mc:Choice>
      <mc:Fallback xmlns="">
        <xdr:sp macro="" textlink="">
          <xdr:nvSpPr>
            <xdr:cNvPr id="0" name=""/>
            <xdr:cNvSpPr>
              <a:spLocks noTextEdit="1"/>
            </xdr:cNvSpPr>
          </xdr:nvSpPr>
          <xdr:spPr>
            <a:xfrm>
              <a:off x="862693" y="1045028"/>
              <a:ext cx="1828800" cy="1240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351420</xdr:colOff>
      <xdr:row>25</xdr:row>
      <xdr:rowOff>12818</xdr:rowOff>
    </xdr:from>
    <xdr:to>
      <xdr:col>7</xdr:col>
      <xdr:colOff>133705</xdr:colOff>
      <xdr:row>29</xdr:row>
      <xdr:rowOff>82825</xdr:rowOff>
    </xdr:to>
    <xdr:sp macro="" textlink="">
      <xdr:nvSpPr>
        <xdr:cNvPr id="9" name="TextBox 8">
          <a:extLst>
            <a:ext uri="{FF2B5EF4-FFF2-40B4-BE49-F238E27FC236}">
              <a16:creationId xmlns:a16="http://schemas.microsoft.com/office/drawing/2014/main" id="{03104285-D470-182A-2B20-ACA7C5016576}"/>
            </a:ext>
          </a:extLst>
        </xdr:cNvPr>
        <xdr:cNvSpPr txBox="1"/>
      </xdr:nvSpPr>
      <xdr:spPr>
        <a:xfrm>
          <a:off x="3112290" y="4913361"/>
          <a:ext cx="2211850" cy="843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kern="1200"/>
            <a:t>The average customer</a:t>
          </a:r>
        </a:p>
        <a:p>
          <a:r>
            <a:rPr lang="en-US" sz="1600" b="0" kern="1200"/>
            <a:t>Satisfaction is 54%</a:t>
          </a:r>
        </a:p>
      </xdr:txBody>
    </xdr:sp>
    <xdr:clientData/>
  </xdr:twoCellAnchor>
  <xdr:twoCellAnchor>
    <xdr:from>
      <xdr:col>7</xdr:col>
      <xdr:colOff>149678</xdr:colOff>
      <xdr:row>5</xdr:row>
      <xdr:rowOff>40821</xdr:rowOff>
    </xdr:from>
    <xdr:to>
      <xdr:col>15</xdr:col>
      <xdr:colOff>231322</xdr:colOff>
      <xdr:row>25</xdr:row>
      <xdr:rowOff>163286</xdr:rowOff>
    </xdr:to>
    <xdr:graphicFrame macro="">
      <xdr:nvGraphicFramePr>
        <xdr:cNvPr id="10" name="Chart 9">
          <a:extLst>
            <a:ext uri="{FF2B5EF4-FFF2-40B4-BE49-F238E27FC236}">
              <a16:creationId xmlns:a16="http://schemas.microsoft.com/office/drawing/2014/main" id="{679B05C5-DAF7-4C2F-AEC0-86BFBF7A3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10</xdr:col>
      <xdr:colOff>283857</xdr:colOff>
      <xdr:row>8</xdr:row>
      <xdr:rowOff>44155</xdr:rowOff>
    </xdr:from>
    <xdr:ext cx="503856" cy="264560"/>
    <xdr:sp macro="" textlink="">
      <xdr:nvSpPr>
        <xdr:cNvPr id="23" name="TextBox 22">
          <a:extLst>
            <a:ext uri="{FF2B5EF4-FFF2-40B4-BE49-F238E27FC236}">
              <a16:creationId xmlns:a16="http://schemas.microsoft.com/office/drawing/2014/main" id="{47963E4B-5EC9-F919-2F5D-D4B7F117B79D}"/>
            </a:ext>
          </a:extLst>
        </xdr:cNvPr>
        <xdr:cNvSpPr txBox="1"/>
      </xdr:nvSpPr>
      <xdr:spPr>
        <a:xfrm>
          <a:off x="7342450" y="1633758"/>
          <a:ext cx="5038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kern="1200"/>
            <a:t>Seoul</a:t>
          </a:r>
        </a:p>
      </xdr:txBody>
    </xdr:sp>
    <xdr:clientData/>
  </xdr:oneCellAnchor>
  <xdr:twoCellAnchor>
    <xdr:from>
      <xdr:col>3</xdr:col>
      <xdr:colOff>262283</xdr:colOff>
      <xdr:row>28</xdr:row>
      <xdr:rowOff>41413</xdr:rowOff>
    </xdr:from>
    <xdr:to>
      <xdr:col>8</xdr:col>
      <xdr:colOff>441739</xdr:colOff>
      <xdr:row>43</xdr:row>
      <xdr:rowOff>13804</xdr:rowOff>
    </xdr:to>
    <xdr:graphicFrame macro="">
      <xdr:nvGraphicFramePr>
        <xdr:cNvPr id="32" name="Chart 31">
          <a:extLst>
            <a:ext uri="{FF2B5EF4-FFF2-40B4-BE49-F238E27FC236}">
              <a16:creationId xmlns:a16="http://schemas.microsoft.com/office/drawing/2014/main" id="{F26D66C7-AC4F-49A7-9079-0A46F953E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2133600</xdr:colOff>
      <xdr:row>0</xdr:row>
      <xdr:rowOff>123825</xdr:rowOff>
    </xdr:from>
    <xdr:to>
      <xdr:col>6</xdr:col>
      <xdr:colOff>123488</xdr:colOff>
      <xdr:row>7</xdr:row>
      <xdr:rowOff>76048</xdr:rowOff>
    </xdr:to>
    <xdr:pic>
      <xdr:nvPicPr>
        <xdr:cNvPr id="3" name="Picture 2">
          <a:extLst>
            <a:ext uri="{FF2B5EF4-FFF2-40B4-BE49-F238E27FC236}">
              <a16:creationId xmlns:a16="http://schemas.microsoft.com/office/drawing/2014/main" id="{2D6FA3ED-B827-EB8E-1DE6-C514469B1036}"/>
            </a:ext>
          </a:extLst>
        </xdr:cNvPr>
        <xdr:cNvPicPr>
          <a:picLocks noChangeAspect="1"/>
        </xdr:cNvPicPr>
      </xdr:nvPicPr>
      <xdr:blipFill>
        <a:blip xmlns:r="http://schemas.openxmlformats.org/officeDocument/2006/relationships" r:embed="rId1"/>
        <a:stretch>
          <a:fillRect/>
        </a:stretch>
      </xdr:blipFill>
      <xdr:spPr>
        <a:xfrm>
          <a:off x="7553325" y="123825"/>
          <a:ext cx="2599988" cy="1285723"/>
        </a:xfrm>
        <a:prstGeom prst="rect">
          <a:avLst/>
        </a:prstGeom>
      </xdr:spPr>
    </xdr:pic>
    <xdr:clientData/>
  </xdr:twoCellAnchor>
  <xdr:twoCellAnchor>
    <xdr:from>
      <xdr:col>4</xdr:col>
      <xdr:colOff>57150</xdr:colOff>
      <xdr:row>10</xdr:row>
      <xdr:rowOff>14287</xdr:rowOff>
    </xdr:from>
    <xdr:to>
      <xdr:col>4</xdr:col>
      <xdr:colOff>2133600</xdr:colOff>
      <xdr:row>15</xdr:row>
      <xdr:rowOff>28575</xdr:rowOff>
    </xdr:to>
    <xdr:graphicFrame macro="">
      <xdr:nvGraphicFramePr>
        <xdr:cNvPr id="2" name="Chart 1">
          <a:extLst>
            <a:ext uri="{FF2B5EF4-FFF2-40B4-BE49-F238E27FC236}">
              <a16:creationId xmlns:a16="http://schemas.microsoft.com/office/drawing/2014/main" id="{F166176F-B5F1-C8DD-8C36-312394CF7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180975</xdr:colOff>
      <xdr:row>1</xdr:row>
      <xdr:rowOff>114300</xdr:rowOff>
    </xdr:from>
    <xdr:to>
      <xdr:col>10</xdr:col>
      <xdr:colOff>294804</xdr:colOff>
      <xdr:row>6</xdr:row>
      <xdr:rowOff>64664</xdr:rowOff>
    </xdr:to>
    <xdr:pic>
      <xdr:nvPicPr>
        <xdr:cNvPr id="3" name="Picture 2">
          <a:extLst>
            <a:ext uri="{FF2B5EF4-FFF2-40B4-BE49-F238E27FC236}">
              <a16:creationId xmlns:a16="http://schemas.microsoft.com/office/drawing/2014/main" id="{C397F9D7-C048-BBE9-F918-276BCF212165}"/>
            </a:ext>
          </a:extLst>
        </xdr:cNvPr>
        <xdr:cNvPicPr>
          <a:picLocks noChangeAspect="1"/>
        </xdr:cNvPicPr>
      </xdr:nvPicPr>
      <xdr:blipFill>
        <a:blip xmlns:r="http://schemas.openxmlformats.org/officeDocument/2006/relationships" r:embed="rId1"/>
        <a:stretch>
          <a:fillRect/>
        </a:stretch>
      </xdr:blipFill>
      <xdr:spPr>
        <a:xfrm>
          <a:off x="4400550" y="295275"/>
          <a:ext cx="3771429" cy="8552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361950</xdr:colOff>
      <xdr:row>2</xdr:row>
      <xdr:rowOff>38100</xdr:rowOff>
    </xdr:from>
    <xdr:to>
      <xdr:col>11</xdr:col>
      <xdr:colOff>334903</xdr:colOff>
      <xdr:row>6</xdr:row>
      <xdr:rowOff>60867</xdr:rowOff>
    </xdr:to>
    <xdr:pic>
      <xdr:nvPicPr>
        <xdr:cNvPr id="2" name="Picture 1">
          <a:extLst>
            <a:ext uri="{FF2B5EF4-FFF2-40B4-BE49-F238E27FC236}">
              <a16:creationId xmlns:a16="http://schemas.microsoft.com/office/drawing/2014/main" id="{1AD1B40A-4359-3E84-2BCB-78A7859B580A}"/>
            </a:ext>
          </a:extLst>
        </xdr:cNvPr>
        <xdr:cNvPicPr>
          <a:picLocks noChangeAspect="1"/>
        </xdr:cNvPicPr>
      </xdr:nvPicPr>
      <xdr:blipFill>
        <a:blip xmlns:r="http://schemas.openxmlformats.org/officeDocument/2006/relationships" r:embed="rId1"/>
        <a:stretch>
          <a:fillRect/>
        </a:stretch>
      </xdr:blipFill>
      <xdr:spPr>
        <a:xfrm>
          <a:off x="5133975" y="400050"/>
          <a:ext cx="3020953" cy="74666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228600</xdr:colOff>
      <xdr:row>1</xdr:row>
      <xdr:rowOff>123825</xdr:rowOff>
    </xdr:from>
    <xdr:to>
      <xdr:col>11</xdr:col>
      <xdr:colOff>544410</xdr:colOff>
      <xdr:row>7</xdr:row>
      <xdr:rowOff>68451</xdr:rowOff>
    </xdr:to>
    <xdr:pic>
      <xdr:nvPicPr>
        <xdr:cNvPr id="2" name="Picture 1">
          <a:extLst>
            <a:ext uri="{FF2B5EF4-FFF2-40B4-BE49-F238E27FC236}">
              <a16:creationId xmlns:a16="http://schemas.microsoft.com/office/drawing/2014/main" id="{7422B94E-7B48-F9F1-D141-2A56AE6A47C9}"/>
            </a:ext>
          </a:extLst>
        </xdr:cNvPr>
        <xdr:cNvPicPr>
          <a:picLocks noChangeAspect="1"/>
        </xdr:cNvPicPr>
      </xdr:nvPicPr>
      <xdr:blipFill>
        <a:blip xmlns:r="http://schemas.openxmlformats.org/officeDocument/2006/relationships" r:embed="rId1"/>
        <a:stretch>
          <a:fillRect/>
        </a:stretch>
      </xdr:blipFill>
      <xdr:spPr>
        <a:xfrm>
          <a:off x="5257800" y="304800"/>
          <a:ext cx="3363810" cy="1030476"/>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0.36173</cdr:x>
      <cdr:y>0.32573</cdr:y>
    </cdr:from>
    <cdr:to>
      <cdr:x>0.50871</cdr:x>
      <cdr:y>0.3961</cdr:y>
    </cdr:to>
    <cdr:sp macro="" textlink="'Top7Sales(Amount)byRegion'!$I$3">
      <cdr:nvSpPr>
        <cdr:cNvPr id="2" name="TextBox 1">
          <a:extLst xmlns:a="http://schemas.openxmlformats.org/drawingml/2006/main">
            <a:ext uri="{FF2B5EF4-FFF2-40B4-BE49-F238E27FC236}">
              <a16:creationId xmlns:a16="http://schemas.microsoft.com/office/drawing/2014/main" id="{7706EB8D-E480-73D4-19DC-CE795B9317D9}"/>
            </a:ext>
          </a:extLst>
        </cdr:cNvPr>
        <cdr:cNvSpPr txBox="1"/>
      </cdr:nvSpPr>
      <cdr:spPr>
        <a:xfrm xmlns:a="http://schemas.openxmlformats.org/drawingml/2006/main">
          <a:off x="1107654" y="1017642"/>
          <a:ext cx="450062" cy="219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06FA9926-FA17-4027-9719-FA7A76A6886D}" type="TxLink">
            <a:rPr lang="en-US" sz="1100" b="0" i="0" u="none" strike="noStrike" kern="1200">
              <a:solidFill>
                <a:srgbClr val="000000"/>
              </a:solidFill>
              <a:latin typeface="Aptos Narrow"/>
            </a:rPr>
            <a:pPr/>
            <a:t> </a:t>
          </a:fld>
          <a:endParaRPr lang="en-US" sz="1100" kern="1200"/>
        </a:p>
      </cdr:txBody>
    </cdr:sp>
  </cdr:relSizeAnchor>
  <cdr:relSizeAnchor xmlns:cdr="http://schemas.openxmlformats.org/drawingml/2006/chartDrawing">
    <cdr:from>
      <cdr:x>0.32841</cdr:x>
      <cdr:y>0.22571</cdr:y>
    </cdr:from>
    <cdr:to>
      <cdr:x>0.49096</cdr:x>
      <cdr:y>0.29492</cdr:y>
    </cdr:to>
    <cdr:sp macro="" textlink="'Top7Sales(Amount)byRegion'!$I$5">
      <cdr:nvSpPr>
        <cdr:cNvPr id="3" name="TextBox 2">
          <a:extLst xmlns:a="http://schemas.openxmlformats.org/drawingml/2006/main">
            <a:ext uri="{FF2B5EF4-FFF2-40B4-BE49-F238E27FC236}">
              <a16:creationId xmlns:a16="http://schemas.microsoft.com/office/drawing/2014/main" id="{801039D0-21DF-6AD5-63F7-1CB7ECA62CF4}"/>
            </a:ext>
          </a:extLst>
        </cdr:cNvPr>
        <cdr:cNvSpPr txBox="1"/>
      </cdr:nvSpPr>
      <cdr:spPr>
        <a:xfrm xmlns:a="http://schemas.openxmlformats.org/drawingml/2006/main">
          <a:off x="1005604" y="705151"/>
          <a:ext cx="497745" cy="21622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8C64977-8DAF-412A-BD2E-258A3604BDE7}" type="TxLink">
            <a:rPr lang="en-US" sz="1100" b="0" i="0" u="none" strike="noStrike" kern="1200">
              <a:solidFill>
                <a:srgbClr val="000000"/>
              </a:solidFill>
              <a:latin typeface="Aptos Narrow"/>
            </a:rPr>
            <a:pPr/>
            <a:t> </a:t>
          </a:fld>
          <a:endParaRPr lang="en-US" sz="1100" kern="1200"/>
        </a:p>
      </cdr:txBody>
    </cdr:sp>
  </cdr:relSizeAnchor>
  <cdr:relSizeAnchor xmlns:cdr="http://schemas.openxmlformats.org/drawingml/2006/chartDrawing">
    <cdr:from>
      <cdr:x>0.37193</cdr:x>
      <cdr:y>0.17894</cdr:y>
    </cdr:from>
    <cdr:to>
      <cdr:x>0.50781</cdr:x>
      <cdr:y>0.25165</cdr:y>
    </cdr:to>
    <cdr:sp macro="" textlink="'Top7Sales(Amount)byRegion'!$I$6">
      <cdr:nvSpPr>
        <cdr:cNvPr id="4" name="TextBox 3">
          <a:extLst xmlns:a="http://schemas.openxmlformats.org/drawingml/2006/main">
            <a:ext uri="{FF2B5EF4-FFF2-40B4-BE49-F238E27FC236}">
              <a16:creationId xmlns:a16="http://schemas.microsoft.com/office/drawing/2014/main" id="{CCB1CD62-1F1B-61EB-E479-FB1FACADE48A}"/>
            </a:ext>
          </a:extLst>
        </cdr:cNvPr>
        <cdr:cNvSpPr txBox="1"/>
      </cdr:nvSpPr>
      <cdr:spPr>
        <a:xfrm xmlns:a="http://schemas.openxmlformats.org/drawingml/2006/main">
          <a:off x="1138859" y="559052"/>
          <a:ext cx="416075" cy="2271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5E7C4909-BA7A-42FC-87C5-98E619C3E43F}" type="TxLink">
            <a:rPr lang="en-US" sz="1100" b="0" i="0" u="none" strike="noStrike" kern="1200">
              <a:solidFill>
                <a:srgbClr val="000000"/>
              </a:solidFill>
              <a:latin typeface="Aptos Narrow"/>
            </a:rPr>
            <a:pPr/>
            <a:t> </a:t>
          </a:fld>
          <a:endParaRPr lang="en-US" sz="1100" kern="1200"/>
        </a:p>
      </cdr:txBody>
    </cdr:sp>
  </cdr:relSizeAnchor>
  <cdr:relSizeAnchor xmlns:cdr="http://schemas.openxmlformats.org/drawingml/2006/chartDrawing">
    <cdr:from>
      <cdr:x>0.32521</cdr:x>
      <cdr:y>0.12974</cdr:y>
    </cdr:from>
    <cdr:to>
      <cdr:x>0.5016</cdr:x>
      <cdr:y>0.19532</cdr:y>
    </cdr:to>
    <cdr:sp macro="" textlink="'Top7Sales(Amount)byRegion'!$I$7">
      <cdr:nvSpPr>
        <cdr:cNvPr id="5" name="TextBox 4">
          <a:extLst xmlns:a="http://schemas.openxmlformats.org/drawingml/2006/main">
            <a:ext uri="{FF2B5EF4-FFF2-40B4-BE49-F238E27FC236}">
              <a16:creationId xmlns:a16="http://schemas.microsoft.com/office/drawing/2014/main" id="{547207DD-2EC3-2D76-3320-53C38D8C3EB9}"/>
            </a:ext>
          </a:extLst>
        </cdr:cNvPr>
        <cdr:cNvSpPr txBox="1"/>
      </cdr:nvSpPr>
      <cdr:spPr>
        <a:xfrm xmlns:a="http://schemas.openxmlformats.org/drawingml/2006/main">
          <a:off x="995808" y="405348"/>
          <a:ext cx="540136" cy="2048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14980204-CC21-4B25-8D5B-8E31F3866A1E}" type="TxLink">
            <a:rPr lang="en-US" sz="1100" b="0" i="0" u="none" strike="noStrike" kern="1200">
              <a:solidFill>
                <a:srgbClr val="000000"/>
              </a:solidFill>
              <a:latin typeface="Aptos Narrow"/>
            </a:rPr>
            <a:pPr/>
            <a:t> </a:t>
          </a:fld>
          <a:endParaRPr lang="en-US" sz="1100" kern="1200"/>
        </a:p>
      </cdr:txBody>
    </cdr:sp>
  </cdr:relSizeAnchor>
  <cdr:relSizeAnchor xmlns:cdr="http://schemas.openxmlformats.org/drawingml/2006/chartDrawing">
    <cdr:from>
      <cdr:x>0.25159</cdr:x>
      <cdr:y>0.08498</cdr:y>
    </cdr:from>
    <cdr:to>
      <cdr:x>0.48652</cdr:x>
      <cdr:y>0.1674</cdr:y>
    </cdr:to>
    <cdr:sp macro="" textlink="'Top7Sales(Amount)byRegion'!$I$8">
      <cdr:nvSpPr>
        <cdr:cNvPr id="6" name="TextBox 5">
          <a:extLst xmlns:a="http://schemas.openxmlformats.org/drawingml/2006/main">
            <a:ext uri="{FF2B5EF4-FFF2-40B4-BE49-F238E27FC236}">
              <a16:creationId xmlns:a16="http://schemas.microsoft.com/office/drawing/2014/main" id="{B6F6F1C2-65B6-C950-B7EF-6E0BD7D619FB}"/>
            </a:ext>
          </a:extLst>
        </cdr:cNvPr>
        <cdr:cNvSpPr txBox="1"/>
      </cdr:nvSpPr>
      <cdr:spPr>
        <a:xfrm xmlns:a="http://schemas.openxmlformats.org/drawingml/2006/main">
          <a:off x="770396" y="265492"/>
          <a:ext cx="719345" cy="2575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845914B7-B489-4FA2-B4DA-DF11F5D2E872}" type="TxLink">
            <a:rPr lang="en-US" sz="1100" b="0" i="0" u="none" strike="noStrike" kern="1200">
              <a:solidFill>
                <a:srgbClr val="000000"/>
              </a:solidFill>
              <a:latin typeface="Aptos Narrow"/>
            </a:rPr>
            <a:pPr/>
            <a:t> </a:t>
          </a:fld>
          <a:endParaRPr lang="en-US" sz="1100" kern="1200"/>
        </a:p>
      </cdr:txBody>
    </cdr:sp>
  </cdr:relSizeAnchor>
  <cdr:relSizeAnchor xmlns:cdr="http://schemas.openxmlformats.org/drawingml/2006/chartDrawing">
    <cdr:from>
      <cdr:x>0.36735</cdr:x>
      <cdr:y>0.04791</cdr:y>
    </cdr:from>
    <cdr:to>
      <cdr:x>0.50275</cdr:x>
      <cdr:y>0.11018</cdr:y>
    </cdr:to>
    <cdr:sp macro="" textlink="'Top7Sales(Amount)byRegion'!$I$9">
      <cdr:nvSpPr>
        <cdr:cNvPr id="7" name="TextBox 6">
          <a:extLst xmlns:a="http://schemas.openxmlformats.org/drawingml/2006/main">
            <a:ext uri="{FF2B5EF4-FFF2-40B4-BE49-F238E27FC236}">
              <a16:creationId xmlns:a16="http://schemas.microsoft.com/office/drawing/2014/main" id="{B0E57217-1A1A-D3F3-DE38-864540F47F76}"/>
            </a:ext>
          </a:extLst>
        </cdr:cNvPr>
        <cdr:cNvSpPr txBox="1"/>
      </cdr:nvSpPr>
      <cdr:spPr>
        <a:xfrm xmlns:a="http://schemas.openxmlformats.org/drawingml/2006/main">
          <a:off x="1124856" y="149679"/>
          <a:ext cx="414603" cy="19454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267A65E4-F364-477E-8F48-8174CE08BF5E}" type="TxLink">
            <a:rPr lang="en-US" sz="1100" b="0" i="0" u="none" strike="noStrike" kern="1200">
              <a:solidFill>
                <a:srgbClr val="000000"/>
              </a:solidFill>
              <a:latin typeface="Aptos Narrow"/>
            </a:rPr>
            <a:pPr/>
            <a:t> </a:t>
          </a:fld>
          <a:endParaRPr lang="en-US"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0.32717</cdr:x>
      <cdr:y>0.18279</cdr:y>
    </cdr:from>
    <cdr:to>
      <cdr:x>0.51738</cdr:x>
      <cdr:y>0.25528</cdr:y>
    </cdr:to>
    <cdr:sp macro="" textlink="'Top7Sales(Amount)byRegion'!$A$28">
      <cdr:nvSpPr>
        <cdr:cNvPr id="2" name="TextBox 1">
          <a:extLst xmlns:a="http://schemas.openxmlformats.org/drawingml/2006/main">
            <a:ext uri="{FF2B5EF4-FFF2-40B4-BE49-F238E27FC236}">
              <a16:creationId xmlns:a16="http://schemas.microsoft.com/office/drawing/2014/main" id="{401FAE83-4209-7D02-FA92-D3708163E942}"/>
            </a:ext>
          </a:extLst>
        </cdr:cNvPr>
        <cdr:cNvSpPr txBox="1"/>
      </cdr:nvSpPr>
      <cdr:spPr>
        <a:xfrm xmlns:a="http://schemas.openxmlformats.org/drawingml/2006/main">
          <a:off x="1628186" y="714222"/>
          <a:ext cx="946601" cy="2832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8BB172EF-AFA2-4C5D-8B06-EBB65503396C}" type="TxLink">
            <a:rPr lang="en-US" sz="1100" b="0" i="0" u="none" strike="noStrike" kern="1200">
              <a:solidFill>
                <a:srgbClr val="000000"/>
              </a:solidFill>
              <a:latin typeface="Aptos Narrow"/>
            </a:rPr>
            <a:pPr/>
            <a:t>Seoul</a:t>
          </a:fld>
          <a:endParaRPr lang="en-US" sz="1100" kern="1200"/>
        </a:p>
      </cdr:txBody>
    </cdr:sp>
  </cdr:relSizeAnchor>
  <cdr:relSizeAnchor xmlns:cdr="http://schemas.openxmlformats.org/drawingml/2006/chartDrawing">
    <cdr:from>
      <cdr:x>0.36968</cdr:x>
      <cdr:y>0.22215</cdr:y>
    </cdr:from>
    <cdr:to>
      <cdr:x>0.55988</cdr:x>
      <cdr:y>0.29779</cdr:y>
    </cdr:to>
    <cdr:sp macro="" textlink="'Top7Sales(Amount)byRegion'!$A$27">
      <cdr:nvSpPr>
        <cdr:cNvPr id="3" name="TextBox 2">
          <a:extLst xmlns:a="http://schemas.openxmlformats.org/drawingml/2006/main">
            <a:ext uri="{FF2B5EF4-FFF2-40B4-BE49-F238E27FC236}">
              <a16:creationId xmlns:a16="http://schemas.microsoft.com/office/drawing/2014/main" id="{E05A471C-FD26-4E8E-E7B9-3EB3B378E0B4}"/>
            </a:ext>
          </a:extLst>
        </cdr:cNvPr>
        <cdr:cNvSpPr txBox="1"/>
      </cdr:nvSpPr>
      <cdr:spPr>
        <a:xfrm xmlns:a="http://schemas.openxmlformats.org/drawingml/2006/main">
          <a:off x="1839754" y="867992"/>
          <a:ext cx="946551" cy="29554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2FA74D18-F259-4134-A56F-ADDEE3C6BBC7}" type="TxLink">
            <a:rPr lang="en-US" sz="1100" b="0" i="0" u="none" strike="noStrike" kern="1200">
              <a:solidFill>
                <a:srgbClr val="000000"/>
              </a:solidFill>
              <a:latin typeface="Aptos Narrow"/>
            </a:rPr>
            <a:pPr/>
            <a:t>Incheon</a:t>
          </a:fld>
          <a:endParaRPr lang="en-US" sz="1100" kern="1200"/>
        </a:p>
      </cdr:txBody>
    </cdr:sp>
  </cdr:relSizeAnchor>
  <cdr:relSizeAnchor xmlns:cdr="http://schemas.openxmlformats.org/drawingml/2006/chartDrawing">
    <cdr:from>
      <cdr:x>0.39456</cdr:x>
      <cdr:y>0.26151</cdr:y>
    </cdr:from>
    <cdr:to>
      <cdr:x>0.58476</cdr:x>
      <cdr:y>0.33715</cdr:y>
    </cdr:to>
    <cdr:sp macro="" textlink="'Top7Sales(Amount)byRegion'!$A$26">
      <cdr:nvSpPr>
        <cdr:cNvPr id="4" name="TextBox 3">
          <a:extLst xmlns:a="http://schemas.openxmlformats.org/drawingml/2006/main">
            <a:ext uri="{FF2B5EF4-FFF2-40B4-BE49-F238E27FC236}">
              <a16:creationId xmlns:a16="http://schemas.microsoft.com/office/drawing/2014/main" id="{1B7788C5-9B5C-169F-FD09-902F5BB4C0D2}"/>
            </a:ext>
          </a:extLst>
        </cdr:cNvPr>
        <cdr:cNvSpPr txBox="1"/>
      </cdr:nvSpPr>
      <cdr:spPr>
        <a:xfrm xmlns:a="http://schemas.openxmlformats.org/drawingml/2006/main">
          <a:off x="1963571" y="1021764"/>
          <a:ext cx="946551" cy="29554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85725910-3535-42E7-AF6B-5691C2D60252}" type="TxLink">
            <a:rPr lang="en-US" sz="1100" b="0" i="0" u="none" strike="noStrike" kern="1200">
              <a:solidFill>
                <a:srgbClr val="000000"/>
              </a:solidFill>
              <a:latin typeface="Aptos Narrow"/>
            </a:rPr>
            <a:pPr/>
            <a:t>Ulsan</a:t>
          </a:fld>
          <a:endParaRPr lang="en-US" sz="1100" kern="1200"/>
        </a:p>
      </cdr:txBody>
    </cdr:sp>
  </cdr:relSizeAnchor>
  <cdr:relSizeAnchor xmlns:cdr="http://schemas.openxmlformats.org/drawingml/2006/chartDrawing">
    <cdr:from>
      <cdr:x>0.36841</cdr:x>
      <cdr:y>0.30564</cdr:y>
    </cdr:from>
    <cdr:to>
      <cdr:x>0.55861</cdr:x>
      <cdr:y>0.38127</cdr:y>
    </cdr:to>
    <cdr:sp macro="" textlink="'Top7Sales(Amount)byRegion'!$A$25">
      <cdr:nvSpPr>
        <cdr:cNvPr id="5" name="TextBox 4">
          <a:extLst xmlns:a="http://schemas.openxmlformats.org/drawingml/2006/main">
            <a:ext uri="{FF2B5EF4-FFF2-40B4-BE49-F238E27FC236}">
              <a16:creationId xmlns:a16="http://schemas.microsoft.com/office/drawing/2014/main" id="{28965910-93F7-8EC8-B5FF-44B897E84720}"/>
            </a:ext>
          </a:extLst>
        </cdr:cNvPr>
        <cdr:cNvSpPr txBox="1"/>
      </cdr:nvSpPr>
      <cdr:spPr>
        <a:xfrm xmlns:a="http://schemas.openxmlformats.org/drawingml/2006/main">
          <a:off x="1833446" y="1194191"/>
          <a:ext cx="946551" cy="29550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3CA7D48D-A2C0-488D-9CD1-F52E4CB9CFCC}" type="TxLink">
            <a:rPr lang="en-US" sz="1100" b="0" i="0" u="none" strike="noStrike" kern="1200">
              <a:solidFill>
                <a:srgbClr val="000000"/>
              </a:solidFill>
              <a:latin typeface="Aptos Narrow"/>
            </a:rPr>
            <a:pPr/>
            <a:t>Daejeon</a:t>
          </a:fld>
          <a:endParaRPr lang="en-US" sz="1100" kern="1200"/>
        </a:p>
      </cdr:txBody>
    </cdr:sp>
  </cdr:relSizeAnchor>
  <cdr:relSizeAnchor xmlns:cdr="http://schemas.openxmlformats.org/drawingml/2006/chartDrawing">
    <cdr:from>
      <cdr:x>0.3661</cdr:x>
      <cdr:y>0.34983</cdr:y>
    </cdr:from>
    <cdr:to>
      <cdr:x>0.55631</cdr:x>
      <cdr:y>0.42546</cdr:y>
    </cdr:to>
    <cdr:sp macro="" textlink="'Top7Sales(Amount)byRegion'!$A$24">
      <cdr:nvSpPr>
        <cdr:cNvPr id="6" name="TextBox 5">
          <a:extLst xmlns:a="http://schemas.openxmlformats.org/drawingml/2006/main">
            <a:ext uri="{FF2B5EF4-FFF2-40B4-BE49-F238E27FC236}">
              <a16:creationId xmlns:a16="http://schemas.microsoft.com/office/drawing/2014/main" id="{60E6CD47-4D57-F549-0AF5-DEFF72CCD6BC}"/>
            </a:ext>
          </a:extLst>
        </cdr:cNvPr>
        <cdr:cNvSpPr txBox="1"/>
      </cdr:nvSpPr>
      <cdr:spPr>
        <a:xfrm xmlns:a="http://schemas.openxmlformats.org/drawingml/2006/main">
          <a:off x="1821950" y="1366885"/>
          <a:ext cx="946601" cy="29550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77F345B0-0D2F-45E5-A60A-2194DF1ACF6E}" type="TxLink">
            <a:rPr lang="en-US" sz="1100" b="0" i="0" u="none" strike="noStrike" kern="1200">
              <a:solidFill>
                <a:srgbClr val="000000"/>
              </a:solidFill>
              <a:latin typeface="Aptos Narrow"/>
            </a:rPr>
            <a:pPr/>
            <a:t>Daegu</a:t>
          </a:fld>
          <a:endParaRPr lang="en-US" sz="1100" kern="1200"/>
        </a:p>
      </cdr:txBody>
    </cdr:sp>
  </cdr:relSizeAnchor>
  <cdr:relSizeAnchor xmlns:cdr="http://schemas.openxmlformats.org/drawingml/2006/chartDrawing">
    <cdr:from>
      <cdr:x>0.39144</cdr:x>
      <cdr:y>0.39087</cdr:y>
    </cdr:from>
    <cdr:to>
      <cdr:x>0.51124</cdr:x>
      <cdr:y>0.47282</cdr:y>
    </cdr:to>
    <cdr:sp macro="" textlink="'Top7Sales(Amount)byRegion'!$A$23">
      <cdr:nvSpPr>
        <cdr:cNvPr id="7" name="TextBox 6">
          <a:extLst xmlns:a="http://schemas.openxmlformats.org/drawingml/2006/main">
            <a:ext uri="{FF2B5EF4-FFF2-40B4-BE49-F238E27FC236}">
              <a16:creationId xmlns:a16="http://schemas.microsoft.com/office/drawing/2014/main" id="{5FFD653E-49AD-3EB1-A8C4-D3175696CCEA}"/>
            </a:ext>
          </a:extLst>
        </cdr:cNvPr>
        <cdr:cNvSpPr txBox="1"/>
      </cdr:nvSpPr>
      <cdr:spPr>
        <a:xfrm xmlns:a="http://schemas.openxmlformats.org/drawingml/2006/main">
          <a:off x="1948057" y="1527235"/>
          <a:ext cx="596198" cy="3201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F9C27B-1CDA-46E9-8E24-7D13CEBB6CF0}" type="TxLink">
            <a:rPr lang="en-US" sz="1100" b="0" i="0" u="none" strike="noStrike" kern="1200">
              <a:solidFill>
                <a:srgbClr val="000000"/>
              </a:solidFill>
              <a:latin typeface="Aptos Narrow"/>
            </a:rPr>
            <a:pPr/>
            <a:t>Gwangju</a:t>
          </a:fld>
          <a:endParaRPr lang="en-US" sz="1100" kern="12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21</xdr:col>
      <xdr:colOff>430530</xdr:colOff>
      <xdr:row>0</xdr:row>
      <xdr:rowOff>0</xdr:rowOff>
    </xdr:from>
    <xdr:to>
      <xdr:col>26</xdr:col>
      <xdr:colOff>66338</xdr:colOff>
      <xdr:row>40</xdr:row>
      <xdr:rowOff>94334</xdr:rowOff>
    </xdr:to>
    <xdr:pic>
      <xdr:nvPicPr>
        <xdr:cNvPr id="7" name="Picture 6">
          <a:extLst>
            <a:ext uri="{FF2B5EF4-FFF2-40B4-BE49-F238E27FC236}">
              <a16:creationId xmlns:a16="http://schemas.microsoft.com/office/drawing/2014/main" id="{3C75EAEA-C788-470A-8FDD-BDE71DEF1387}"/>
            </a:ext>
          </a:extLst>
        </xdr:cNvPr>
        <xdr:cNvPicPr>
          <a:picLocks noChangeAspect="1"/>
        </xdr:cNvPicPr>
      </xdr:nvPicPr>
      <xdr:blipFill>
        <a:blip xmlns:r="http://schemas.openxmlformats.org/officeDocument/2006/relationships" r:embed="rId1"/>
        <a:stretch>
          <a:fillRect/>
        </a:stretch>
      </xdr:blipFill>
      <xdr:spPr>
        <a:xfrm>
          <a:off x="15032355" y="0"/>
          <a:ext cx="2683808" cy="7714334"/>
        </a:xfrm>
        <a:prstGeom prst="rect">
          <a:avLst/>
        </a:prstGeom>
      </xdr:spPr>
    </xdr:pic>
    <xdr:clientData/>
  </xdr:twoCellAnchor>
  <xdr:twoCellAnchor editAs="oneCell">
    <xdr:from>
      <xdr:col>5</xdr:col>
      <xdr:colOff>523761</xdr:colOff>
      <xdr:row>7</xdr:row>
      <xdr:rowOff>59234</xdr:rowOff>
    </xdr:from>
    <xdr:to>
      <xdr:col>15</xdr:col>
      <xdr:colOff>203927</xdr:colOff>
      <xdr:row>27</xdr:row>
      <xdr:rowOff>117831</xdr:rowOff>
    </xdr:to>
    <xdr:pic>
      <xdr:nvPicPr>
        <xdr:cNvPr id="8" name="Picture 7">
          <a:extLst>
            <a:ext uri="{FF2B5EF4-FFF2-40B4-BE49-F238E27FC236}">
              <a16:creationId xmlns:a16="http://schemas.microsoft.com/office/drawing/2014/main" id="{19120F23-4F09-48CE-99AC-EE32C0BBDD77}"/>
            </a:ext>
          </a:extLst>
        </xdr:cNvPr>
        <xdr:cNvPicPr>
          <a:picLocks noChangeAspect="1"/>
        </xdr:cNvPicPr>
      </xdr:nvPicPr>
      <xdr:blipFill>
        <a:blip xmlns:r="http://schemas.openxmlformats.org/officeDocument/2006/relationships" r:embed="rId2"/>
        <a:stretch>
          <a:fillRect/>
        </a:stretch>
      </xdr:blipFill>
      <xdr:spPr>
        <a:xfrm>
          <a:off x="8412415" y="1369939"/>
          <a:ext cx="5785935" cy="3803469"/>
        </a:xfrm>
        <a:prstGeom prst="rect">
          <a:avLst/>
        </a:prstGeom>
      </xdr:spPr>
    </xdr:pic>
    <xdr:clientData/>
  </xdr:twoCellAnchor>
  <xdr:twoCellAnchor>
    <xdr:from>
      <xdr:col>16</xdr:col>
      <xdr:colOff>199260</xdr:colOff>
      <xdr:row>16</xdr:row>
      <xdr:rowOff>4315</xdr:rowOff>
    </xdr:from>
    <xdr:to>
      <xdr:col>20</xdr:col>
      <xdr:colOff>104010</xdr:colOff>
      <xdr:row>20</xdr:row>
      <xdr:rowOff>130598</xdr:rowOff>
    </xdr:to>
    <xdr:sp macro="" textlink="">
      <xdr:nvSpPr>
        <xdr:cNvPr id="9" name="Rectangle 8">
          <a:extLst>
            <a:ext uri="{FF2B5EF4-FFF2-40B4-BE49-F238E27FC236}">
              <a16:creationId xmlns:a16="http://schemas.microsoft.com/office/drawing/2014/main" id="{3BA56100-CBFB-4803-8747-41E3BE5A89E4}"/>
            </a:ext>
          </a:extLst>
        </xdr:cNvPr>
        <xdr:cNvSpPr/>
      </xdr:nvSpPr>
      <xdr:spPr>
        <a:xfrm>
          <a:off x="14804260" y="3000212"/>
          <a:ext cx="2347058" cy="87525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effectLst/>
            </a:rPr>
            <a:t>Tip: To create a bar chart in the order shown on the right, you need to sort it in ascending order.</a:t>
          </a:r>
        </a:p>
        <a:p>
          <a:br>
            <a:rPr lang="en-US">
              <a:effectLst/>
            </a:rPr>
          </a:br>
          <a:endParaRPr lang="en-US" sz="1100" kern="1200"/>
        </a:p>
      </xdr:txBody>
    </xdr:sp>
    <xdr:clientData/>
  </xdr:twoCellAnchor>
  <xdr:twoCellAnchor>
    <xdr:from>
      <xdr:col>16</xdr:col>
      <xdr:colOff>195678</xdr:colOff>
      <xdr:row>9</xdr:row>
      <xdr:rowOff>127651</xdr:rowOff>
    </xdr:from>
    <xdr:to>
      <xdr:col>20</xdr:col>
      <xdr:colOff>157578</xdr:colOff>
      <xdr:row>14</xdr:row>
      <xdr:rowOff>79473</xdr:rowOff>
    </xdr:to>
    <xdr:sp macro="" textlink="">
      <xdr:nvSpPr>
        <xdr:cNvPr id="10" name="Rectangle 9">
          <a:extLst>
            <a:ext uri="{FF2B5EF4-FFF2-40B4-BE49-F238E27FC236}">
              <a16:creationId xmlns:a16="http://schemas.microsoft.com/office/drawing/2014/main" id="{AD709AAB-705A-4485-9ED3-ADBA12B7BE44}"/>
            </a:ext>
          </a:extLst>
        </xdr:cNvPr>
        <xdr:cNvSpPr/>
      </xdr:nvSpPr>
      <xdr:spPr>
        <a:xfrm>
          <a:off x="14800678" y="1812843"/>
          <a:ext cx="2404208" cy="8880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effectLst/>
            </a:rPr>
            <a:t>Tip: To modify the number format of the data labels in the chart, use the menu shown on the right.</a:t>
          </a:r>
          <a:br>
            <a:rPr lang="en-US">
              <a:effectLst/>
            </a:rPr>
          </a:br>
          <a:br>
            <a:rPr lang="en-US">
              <a:effectLst/>
            </a:rPr>
          </a:br>
          <a:endParaRPr lang="en-US" sz="1100" kern="1200"/>
        </a:p>
      </xdr:txBody>
    </xdr:sp>
    <xdr:clientData/>
  </xdr:twoCellAnchor>
  <xdr:twoCellAnchor>
    <xdr:from>
      <xdr:col>2</xdr:col>
      <xdr:colOff>355681</xdr:colOff>
      <xdr:row>12</xdr:row>
      <xdr:rowOff>773</xdr:rowOff>
    </xdr:from>
    <xdr:to>
      <xdr:col>5</xdr:col>
      <xdr:colOff>154761</xdr:colOff>
      <xdr:row>26</xdr:row>
      <xdr:rowOff>76973</xdr:rowOff>
    </xdr:to>
    <xdr:graphicFrame macro="">
      <xdr:nvGraphicFramePr>
        <xdr:cNvPr id="2" name="Chart 1">
          <a:extLst>
            <a:ext uri="{FF2B5EF4-FFF2-40B4-BE49-F238E27FC236}">
              <a16:creationId xmlns:a16="http://schemas.microsoft.com/office/drawing/2014/main" id="{6FBE5DD3-0ED5-9D75-FDB8-98E12D9CE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400050</xdr:colOff>
      <xdr:row>0</xdr:row>
      <xdr:rowOff>47625</xdr:rowOff>
    </xdr:from>
    <xdr:to>
      <xdr:col>22</xdr:col>
      <xdr:colOff>264203</xdr:colOff>
      <xdr:row>31</xdr:row>
      <xdr:rowOff>65970</xdr:rowOff>
    </xdr:to>
    <xdr:pic>
      <xdr:nvPicPr>
        <xdr:cNvPr id="5" name="Picture 4">
          <a:extLst>
            <a:ext uri="{FF2B5EF4-FFF2-40B4-BE49-F238E27FC236}">
              <a16:creationId xmlns:a16="http://schemas.microsoft.com/office/drawing/2014/main" id="{0401EF10-0DAF-42DC-A533-F758826A4AB0}"/>
            </a:ext>
          </a:extLst>
        </xdr:cNvPr>
        <xdr:cNvPicPr>
          <a:picLocks noChangeAspect="1"/>
        </xdr:cNvPicPr>
      </xdr:nvPicPr>
      <xdr:blipFill>
        <a:blip xmlns:r="http://schemas.openxmlformats.org/officeDocument/2006/relationships" r:embed="rId1"/>
        <a:stretch>
          <a:fillRect/>
        </a:stretch>
      </xdr:blipFill>
      <xdr:spPr>
        <a:xfrm>
          <a:off x="10001250" y="47625"/>
          <a:ext cx="4740953" cy="5923845"/>
        </a:xfrm>
        <a:prstGeom prst="rect">
          <a:avLst/>
        </a:prstGeom>
      </xdr:spPr>
    </xdr:pic>
    <xdr:clientData/>
  </xdr:twoCellAnchor>
  <xdr:twoCellAnchor editAs="oneCell">
    <xdr:from>
      <xdr:col>20</xdr:col>
      <xdr:colOff>504825</xdr:colOff>
      <xdr:row>0</xdr:row>
      <xdr:rowOff>36195</xdr:rowOff>
    </xdr:from>
    <xdr:to>
      <xdr:col>25</xdr:col>
      <xdr:colOff>140633</xdr:colOff>
      <xdr:row>40</xdr:row>
      <xdr:rowOff>130529</xdr:rowOff>
    </xdr:to>
    <xdr:pic>
      <xdr:nvPicPr>
        <xdr:cNvPr id="6" name="Picture 5">
          <a:extLst>
            <a:ext uri="{FF2B5EF4-FFF2-40B4-BE49-F238E27FC236}">
              <a16:creationId xmlns:a16="http://schemas.microsoft.com/office/drawing/2014/main" id="{56CC99C9-081D-4A14-AB21-3B76D97450E7}"/>
            </a:ext>
          </a:extLst>
        </xdr:cNvPr>
        <xdr:cNvPicPr>
          <a:picLocks noChangeAspect="1"/>
        </xdr:cNvPicPr>
      </xdr:nvPicPr>
      <xdr:blipFill>
        <a:blip xmlns:r="http://schemas.openxmlformats.org/officeDocument/2006/relationships" r:embed="rId2"/>
        <a:stretch>
          <a:fillRect/>
        </a:stretch>
      </xdr:blipFill>
      <xdr:spPr>
        <a:xfrm>
          <a:off x="13763625" y="36195"/>
          <a:ext cx="2683808" cy="7333334"/>
        </a:xfrm>
        <a:prstGeom prst="rect">
          <a:avLst/>
        </a:prstGeom>
      </xdr:spPr>
    </xdr:pic>
    <xdr:clientData/>
  </xdr:twoCellAnchor>
  <xdr:twoCellAnchor>
    <xdr:from>
      <xdr:col>15</xdr:col>
      <xdr:colOff>314325</xdr:colOff>
      <xdr:row>31</xdr:row>
      <xdr:rowOff>123825</xdr:rowOff>
    </xdr:from>
    <xdr:to>
      <xdr:col>19</xdr:col>
      <xdr:colOff>276225</xdr:colOff>
      <xdr:row>36</xdr:row>
      <xdr:rowOff>76200</xdr:rowOff>
    </xdr:to>
    <xdr:sp macro="" textlink="">
      <xdr:nvSpPr>
        <xdr:cNvPr id="7" name="Rectangle 6">
          <a:extLst>
            <a:ext uri="{FF2B5EF4-FFF2-40B4-BE49-F238E27FC236}">
              <a16:creationId xmlns:a16="http://schemas.microsoft.com/office/drawing/2014/main" id="{3EF566C6-2A9B-482B-8635-F489FB46621D}"/>
            </a:ext>
          </a:extLst>
        </xdr:cNvPr>
        <xdr:cNvSpPr/>
      </xdr:nvSpPr>
      <xdr:spPr>
        <a:xfrm>
          <a:off x="10525125" y="6029325"/>
          <a:ext cx="2400300" cy="90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effectLst/>
            </a:rPr>
            <a:t>Tip: To create a bar chart in the order shown on the right, you need to sort it in ascending order.</a:t>
          </a:r>
        </a:p>
        <a:p>
          <a:br>
            <a:rPr lang="en-US">
              <a:effectLst/>
            </a:rPr>
          </a:br>
          <a:endParaRPr lang="en-US" sz="1100" kern="1200"/>
        </a:p>
      </xdr:txBody>
    </xdr:sp>
    <xdr:clientData/>
  </xdr:twoCellAnchor>
  <xdr:twoCellAnchor>
    <xdr:from>
      <xdr:col>15</xdr:col>
      <xdr:colOff>333375</xdr:colOff>
      <xdr:row>36</xdr:row>
      <xdr:rowOff>180975</xdr:rowOff>
    </xdr:from>
    <xdr:to>
      <xdr:col>19</xdr:col>
      <xdr:colOff>295275</xdr:colOff>
      <xdr:row>41</xdr:row>
      <xdr:rowOff>121920</xdr:rowOff>
    </xdr:to>
    <xdr:sp macro="" textlink="">
      <xdr:nvSpPr>
        <xdr:cNvPr id="8" name="Rectangle 7">
          <a:extLst>
            <a:ext uri="{FF2B5EF4-FFF2-40B4-BE49-F238E27FC236}">
              <a16:creationId xmlns:a16="http://schemas.microsoft.com/office/drawing/2014/main" id="{859DCF9E-875B-38CA-1063-337D841F0D3C}"/>
            </a:ext>
          </a:extLst>
        </xdr:cNvPr>
        <xdr:cNvSpPr/>
      </xdr:nvSpPr>
      <xdr:spPr>
        <a:xfrm>
          <a:off x="10544175" y="7038975"/>
          <a:ext cx="2400300" cy="893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effectLst/>
            </a:rPr>
            <a:t>Tip: To modify the number format of the data labels in the chart, use the menu shown on the right.</a:t>
          </a:r>
          <a:br>
            <a:rPr lang="en-US">
              <a:effectLst/>
            </a:rPr>
          </a:br>
          <a:br>
            <a:rPr lang="en-US">
              <a:effectLst/>
            </a:rPr>
          </a:br>
          <a:endParaRPr lang="en-US" sz="1100" kern="1200"/>
        </a:p>
      </xdr:txBody>
    </xdr:sp>
    <xdr:clientData/>
  </xdr:twoCellAnchor>
  <xdr:twoCellAnchor>
    <xdr:from>
      <xdr:col>8</xdr:col>
      <xdr:colOff>285750</xdr:colOff>
      <xdr:row>6</xdr:row>
      <xdr:rowOff>152400</xdr:rowOff>
    </xdr:from>
    <xdr:to>
      <xdr:col>13</xdr:col>
      <xdr:colOff>342900</xdr:colOff>
      <xdr:row>30</xdr:row>
      <xdr:rowOff>152399</xdr:rowOff>
    </xdr:to>
    <xdr:graphicFrame macro="">
      <xdr:nvGraphicFramePr>
        <xdr:cNvPr id="2" name="Chart 1">
          <a:extLst>
            <a:ext uri="{FF2B5EF4-FFF2-40B4-BE49-F238E27FC236}">
              <a16:creationId xmlns:a16="http://schemas.microsoft.com/office/drawing/2014/main" id="{A48094B5-52A0-838C-638C-5BADB8F3F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405710</xdr:colOff>
      <xdr:row>5</xdr:row>
      <xdr:rowOff>25604</xdr:rowOff>
    </xdr:from>
    <xdr:to>
      <xdr:col>22</xdr:col>
      <xdr:colOff>465900</xdr:colOff>
      <xdr:row>32</xdr:row>
      <xdr:rowOff>33483</xdr:rowOff>
    </xdr:to>
    <xdr:pic>
      <xdr:nvPicPr>
        <xdr:cNvPr id="3" name="Picture 2">
          <a:extLst>
            <a:ext uri="{FF2B5EF4-FFF2-40B4-BE49-F238E27FC236}">
              <a16:creationId xmlns:a16="http://schemas.microsoft.com/office/drawing/2014/main" id="{E5047FEF-5CAD-F060-865E-86E43B099B86}"/>
            </a:ext>
          </a:extLst>
        </xdr:cNvPr>
        <xdr:cNvPicPr>
          <a:picLocks noChangeAspect="1"/>
        </xdr:cNvPicPr>
      </xdr:nvPicPr>
      <xdr:blipFill>
        <a:blip xmlns:r="http://schemas.openxmlformats.org/officeDocument/2006/relationships" r:embed="rId1"/>
        <a:stretch>
          <a:fillRect/>
        </a:stretch>
      </xdr:blipFill>
      <xdr:spPr>
        <a:xfrm>
          <a:off x="12470710" y="1020437"/>
          <a:ext cx="6198524" cy="5151379"/>
        </a:xfrm>
        <a:prstGeom prst="rect">
          <a:avLst/>
        </a:prstGeom>
      </xdr:spPr>
    </xdr:pic>
    <xdr:clientData/>
  </xdr:twoCellAnchor>
  <xdr:twoCellAnchor>
    <xdr:from>
      <xdr:col>6</xdr:col>
      <xdr:colOff>933118</xdr:colOff>
      <xdr:row>7</xdr:row>
      <xdr:rowOff>181252</xdr:rowOff>
    </xdr:from>
    <xdr:to>
      <xdr:col>8</xdr:col>
      <xdr:colOff>389528</xdr:colOff>
      <xdr:row>9</xdr:row>
      <xdr:rowOff>50118</xdr:rowOff>
    </xdr:to>
    <xdr:sp macro="" textlink="">
      <xdr:nvSpPr>
        <xdr:cNvPr id="4" name="TextBox 3">
          <a:extLst>
            <a:ext uri="{FF2B5EF4-FFF2-40B4-BE49-F238E27FC236}">
              <a16:creationId xmlns:a16="http://schemas.microsoft.com/office/drawing/2014/main" id="{0CCE6DEA-259B-60C6-C645-9D63AD9CD4D9}"/>
            </a:ext>
          </a:extLst>
        </xdr:cNvPr>
        <xdr:cNvSpPr txBox="1"/>
      </xdr:nvSpPr>
      <xdr:spPr>
        <a:xfrm>
          <a:off x="6570589" y="1554624"/>
          <a:ext cx="2978445" cy="24543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Sales in [Seoul]</a:t>
          </a:r>
          <a:r>
            <a:rPr lang="en-US" sz="1100" kern="1200" baseline="0"/>
            <a:t> region  are 1260(10,000,000 won)</a:t>
          </a:r>
          <a:endParaRPr lang="en-US" sz="1100" kern="1200"/>
        </a:p>
      </xdr:txBody>
    </xdr:sp>
    <xdr:clientData/>
  </xdr:twoCellAnchor>
  <xdr:twoCellAnchor>
    <xdr:from>
      <xdr:col>6</xdr:col>
      <xdr:colOff>770169</xdr:colOff>
      <xdr:row>9</xdr:row>
      <xdr:rowOff>142875</xdr:rowOff>
    </xdr:from>
    <xdr:to>
      <xdr:col>10</xdr:col>
      <xdr:colOff>383216</xdr:colOff>
      <xdr:row>28</xdr:row>
      <xdr:rowOff>79771</xdr:rowOff>
    </xdr:to>
    <xdr:graphicFrame macro="">
      <xdr:nvGraphicFramePr>
        <xdr:cNvPr id="5" name="Chart 4">
          <a:extLst>
            <a:ext uri="{FF2B5EF4-FFF2-40B4-BE49-F238E27FC236}">
              <a16:creationId xmlns:a16="http://schemas.microsoft.com/office/drawing/2014/main" id="{834288BA-C686-286C-D13B-1DA5330D2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531627</xdr:colOff>
      <xdr:row>13</xdr:row>
      <xdr:rowOff>177210</xdr:rowOff>
    </xdr:from>
    <xdr:ext cx="184731" cy="264560"/>
    <xdr:sp macro="" textlink="">
      <xdr:nvSpPr>
        <xdr:cNvPr id="7" name="TextBox 6">
          <a:extLst>
            <a:ext uri="{FF2B5EF4-FFF2-40B4-BE49-F238E27FC236}">
              <a16:creationId xmlns:a16="http://schemas.microsoft.com/office/drawing/2014/main" id="{8C3C65E7-D5A1-AD66-748A-A6E4FDEDAF14}"/>
            </a:ext>
          </a:extLst>
        </xdr:cNvPr>
        <xdr:cNvSpPr txBox="1"/>
      </xdr:nvSpPr>
      <xdr:spPr>
        <a:xfrm>
          <a:off x="7819360" y="26802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oneCellAnchor>
    <xdr:from>
      <xdr:col>7</xdr:col>
      <xdr:colOff>1218314</xdr:colOff>
      <xdr:row>12</xdr:row>
      <xdr:rowOff>143982</xdr:rowOff>
    </xdr:from>
    <xdr:ext cx="503856" cy="264560"/>
    <xdr:sp macro="" textlink="$A$29">
      <xdr:nvSpPr>
        <xdr:cNvPr id="8" name="TextBox 7">
          <a:extLst>
            <a:ext uri="{FF2B5EF4-FFF2-40B4-BE49-F238E27FC236}">
              <a16:creationId xmlns:a16="http://schemas.microsoft.com/office/drawing/2014/main" id="{3D657EFA-73BC-7000-F6B3-190BAB42379D}"/>
            </a:ext>
          </a:extLst>
        </xdr:cNvPr>
        <xdr:cNvSpPr txBox="1"/>
      </xdr:nvSpPr>
      <xdr:spPr>
        <a:xfrm>
          <a:off x="8494971" y="2458779"/>
          <a:ext cx="5038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222ECD1-34D1-4B1D-9FAE-353C81509AD4}" type="TxLink">
            <a:rPr lang="en-US" sz="1100" b="0" i="0" u="none" strike="noStrike" kern="1200">
              <a:solidFill>
                <a:srgbClr val="000000"/>
              </a:solidFill>
              <a:latin typeface="Aptos Narrow"/>
            </a:rPr>
            <a:pPr/>
            <a:t>gyeonggi-do</a:t>
          </a:fld>
          <a:endParaRPr lang="en-US" sz="1100" kern="1200"/>
        </a:p>
      </xdr:txBody>
    </xdr:sp>
    <xdr:clientData/>
  </xdr:oneCellAnchor>
</xdr:wsDr>
</file>

<file path=xl/drawings/drawing7.xml><?xml version="1.0" encoding="utf-8"?>
<c:userShapes xmlns:c="http://schemas.openxmlformats.org/drawingml/2006/chart">
  <cdr:relSizeAnchor xmlns:cdr="http://schemas.openxmlformats.org/drawingml/2006/chartDrawing">
    <cdr:from>
      <cdr:x>0.3259</cdr:x>
      <cdr:y>0.19571</cdr:y>
    </cdr:from>
    <cdr:to>
      <cdr:x>0.51611</cdr:x>
      <cdr:y>0.2682</cdr:y>
    </cdr:to>
    <cdr:sp macro="" textlink="'Top7Sales(Amount)byRegion'!$A$28">
      <cdr:nvSpPr>
        <cdr:cNvPr id="2" name="TextBox 1">
          <a:extLst xmlns:a="http://schemas.openxmlformats.org/drawingml/2006/main">
            <a:ext uri="{FF2B5EF4-FFF2-40B4-BE49-F238E27FC236}">
              <a16:creationId xmlns:a16="http://schemas.microsoft.com/office/drawing/2014/main" id="{401FAE83-4209-7D02-FA92-D3708163E942}"/>
            </a:ext>
          </a:extLst>
        </cdr:cNvPr>
        <cdr:cNvSpPr txBox="1"/>
      </cdr:nvSpPr>
      <cdr:spPr>
        <a:xfrm xmlns:a="http://schemas.openxmlformats.org/drawingml/2006/main">
          <a:off x="1566780" y="687793"/>
          <a:ext cx="914400" cy="25473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8BB172EF-AFA2-4C5D-8B06-EBB65503396C}" type="TxLink">
            <a:rPr lang="en-US" sz="1100" b="0" i="0" u="none" strike="noStrike" kern="1200">
              <a:solidFill>
                <a:srgbClr val="000000"/>
              </a:solidFill>
              <a:latin typeface="Aptos Narrow"/>
            </a:rPr>
            <a:pPr/>
            <a:t>Seoul</a:t>
          </a:fld>
          <a:endParaRPr lang="en-US" sz="1100" kern="1200"/>
        </a:p>
      </cdr:txBody>
    </cdr:sp>
  </cdr:relSizeAnchor>
  <cdr:relSizeAnchor xmlns:cdr="http://schemas.openxmlformats.org/drawingml/2006/chartDrawing">
    <cdr:from>
      <cdr:x>0.36968</cdr:x>
      <cdr:y>0.23668</cdr:y>
    </cdr:from>
    <cdr:to>
      <cdr:x>0.55988</cdr:x>
      <cdr:y>0.31232</cdr:y>
    </cdr:to>
    <cdr:sp macro="" textlink="'Top7Sales(Amount)byRegion'!$A$27">
      <cdr:nvSpPr>
        <cdr:cNvPr id="3" name="TextBox 2">
          <a:extLst xmlns:a="http://schemas.openxmlformats.org/drawingml/2006/main">
            <a:ext uri="{FF2B5EF4-FFF2-40B4-BE49-F238E27FC236}">
              <a16:creationId xmlns:a16="http://schemas.microsoft.com/office/drawing/2014/main" id="{E05A471C-FD26-4E8E-E7B9-3EB3B378E0B4}"/>
            </a:ext>
          </a:extLst>
        </cdr:cNvPr>
        <cdr:cNvSpPr txBox="1"/>
      </cdr:nvSpPr>
      <cdr:spPr>
        <a:xfrm xmlns:a="http://schemas.openxmlformats.org/drawingml/2006/main">
          <a:off x="1777216" y="831776"/>
          <a:ext cx="914400" cy="2658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2FA74D18-F259-4134-A56F-ADDEE3C6BBC7}" type="TxLink">
            <a:rPr lang="en-US" sz="1100" b="0" i="0" u="none" strike="noStrike" kern="1200">
              <a:solidFill>
                <a:srgbClr val="000000"/>
              </a:solidFill>
              <a:latin typeface="Aptos Narrow"/>
            </a:rPr>
            <a:pPr/>
            <a:t>Incheon</a:t>
          </a:fld>
          <a:endParaRPr lang="en-US" sz="1100" kern="1200"/>
        </a:p>
      </cdr:txBody>
    </cdr:sp>
  </cdr:relSizeAnchor>
  <cdr:relSizeAnchor xmlns:cdr="http://schemas.openxmlformats.org/drawingml/2006/chartDrawing">
    <cdr:from>
      <cdr:x>0.39963</cdr:x>
      <cdr:y>0.27765</cdr:y>
    </cdr:from>
    <cdr:to>
      <cdr:x>0.58983</cdr:x>
      <cdr:y>0.35329</cdr:y>
    </cdr:to>
    <cdr:sp macro="" textlink="'Top7Sales(Amount)byRegion'!$A$26">
      <cdr:nvSpPr>
        <cdr:cNvPr id="4" name="TextBox 3">
          <a:extLst xmlns:a="http://schemas.openxmlformats.org/drawingml/2006/main">
            <a:ext uri="{FF2B5EF4-FFF2-40B4-BE49-F238E27FC236}">
              <a16:creationId xmlns:a16="http://schemas.microsoft.com/office/drawing/2014/main" id="{1B7788C5-9B5C-169F-FD09-902F5BB4C0D2}"/>
            </a:ext>
          </a:extLst>
        </cdr:cNvPr>
        <cdr:cNvSpPr txBox="1"/>
      </cdr:nvSpPr>
      <cdr:spPr>
        <a:xfrm xmlns:a="http://schemas.openxmlformats.org/drawingml/2006/main">
          <a:off x="1921198" y="975759"/>
          <a:ext cx="914400" cy="2658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85725910-3535-42E7-AF6B-5691C2D60252}" type="TxLink">
            <a:rPr lang="en-US" sz="1100" b="0" i="0" u="none" strike="noStrike" kern="1200">
              <a:solidFill>
                <a:srgbClr val="000000"/>
              </a:solidFill>
              <a:latin typeface="Aptos Narrow"/>
            </a:rPr>
            <a:pPr/>
            <a:t>Ulsan</a:t>
          </a:fld>
          <a:endParaRPr lang="en-US" sz="1100" kern="1200"/>
        </a:p>
      </cdr:txBody>
    </cdr:sp>
  </cdr:relSizeAnchor>
  <cdr:relSizeAnchor xmlns:cdr="http://schemas.openxmlformats.org/drawingml/2006/chartDrawing">
    <cdr:from>
      <cdr:x>0.36968</cdr:x>
      <cdr:y>0.32178</cdr:y>
    </cdr:from>
    <cdr:to>
      <cdr:x>0.55988</cdr:x>
      <cdr:y>0.39741</cdr:y>
    </cdr:to>
    <cdr:sp macro="" textlink="'Top7Sales(Amount)byRegion'!$A$25">
      <cdr:nvSpPr>
        <cdr:cNvPr id="5" name="TextBox 4">
          <a:extLst xmlns:a="http://schemas.openxmlformats.org/drawingml/2006/main">
            <a:ext uri="{FF2B5EF4-FFF2-40B4-BE49-F238E27FC236}">
              <a16:creationId xmlns:a16="http://schemas.microsoft.com/office/drawing/2014/main" id="{28965910-93F7-8EC8-B5FF-44B897E84720}"/>
            </a:ext>
          </a:extLst>
        </cdr:cNvPr>
        <cdr:cNvSpPr txBox="1"/>
      </cdr:nvSpPr>
      <cdr:spPr>
        <a:xfrm xmlns:a="http://schemas.openxmlformats.org/drawingml/2006/main">
          <a:off x="1777216" y="1130817"/>
          <a:ext cx="914400" cy="2658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3CA7D48D-A2C0-488D-9CD1-F52E4CB9CFCC}" type="TxLink">
            <a:rPr lang="en-US" sz="1100" b="0" i="0" u="none" strike="noStrike" kern="1200">
              <a:solidFill>
                <a:srgbClr val="000000"/>
              </a:solidFill>
              <a:latin typeface="Aptos Narrow"/>
            </a:rPr>
            <a:pPr/>
            <a:t>Daejeon</a:t>
          </a:fld>
          <a:endParaRPr lang="en-US" sz="1100" kern="1200"/>
        </a:p>
      </cdr:txBody>
    </cdr:sp>
  </cdr:relSizeAnchor>
  <cdr:relSizeAnchor xmlns:cdr="http://schemas.openxmlformats.org/drawingml/2006/chartDrawing">
    <cdr:from>
      <cdr:x>0.36737</cdr:x>
      <cdr:y>0.36275</cdr:y>
    </cdr:from>
    <cdr:to>
      <cdr:x>0.55758</cdr:x>
      <cdr:y>0.43838</cdr:y>
    </cdr:to>
    <cdr:sp macro="" textlink="'Top7Sales(Amount)byRegion'!$A$24">
      <cdr:nvSpPr>
        <cdr:cNvPr id="6" name="TextBox 5">
          <a:extLst xmlns:a="http://schemas.openxmlformats.org/drawingml/2006/main">
            <a:ext uri="{FF2B5EF4-FFF2-40B4-BE49-F238E27FC236}">
              <a16:creationId xmlns:a16="http://schemas.microsoft.com/office/drawing/2014/main" id="{60E6CD47-4D57-F549-0AF5-DEFF72CCD6BC}"/>
            </a:ext>
          </a:extLst>
        </cdr:cNvPr>
        <cdr:cNvSpPr txBox="1"/>
      </cdr:nvSpPr>
      <cdr:spPr>
        <a:xfrm xmlns:a="http://schemas.openxmlformats.org/drawingml/2006/main">
          <a:off x="1766140" y="1274799"/>
          <a:ext cx="914400" cy="2658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77F345B0-0D2F-45E5-A60A-2194DF1ACF6E}" type="TxLink">
            <a:rPr lang="en-US" sz="1100" b="0" i="0" u="none" strike="noStrike" kern="1200">
              <a:solidFill>
                <a:srgbClr val="000000"/>
              </a:solidFill>
              <a:latin typeface="Aptos Narrow"/>
            </a:rPr>
            <a:pPr/>
            <a:t>Daegu</a:t>
          </a:fld>
          <a:endParaRPr lang="en-US" sz="1100" kern="1200"/>
        </a:p>
      </cdr:txBody>
    </cdr:sp>
  </cdr:relSizeAnchor>
  <cdr:relSizeAnchor xmlns:cdr="http://schemas.openxmlformats.org/drawingml/2006/chartDrawing">
    <cdr:from>
      <cdr:x>0.39271</cdr:x>
      <cdr:y>0.40056</cdr:y>
    </cdr:from>
    <cdr:to>
      <cdr:x>0.51251</cdr:x>
      <cdr:y>0.48251</cdr:y>
    </cdr:to>
    <cdr:sp macro="" textlink="'Top7Sales(Amount)byRegion'!$A$23">
      <cdr:nvSpPr>
        <cdr:cNvPr id="7" name="TextBox 6">
          <a:extLst xmlns:a="http://schemas.openxmlformats.org/drawingml/2006/main">
            <a:ext uri="{FF2B5EF4-FFF2-40B4-BE49-F238E27FC236}">
              <a16:creationId xmlns:a16="http://schemas.microsoft.com/office/drawing/2014/main" id="{5FFD653E-49AD-3EB1-A8C4-D3175696CCEA}"/>
            </a:ext>
          </a:extLst>
        </cdr:cNvPr>
        <cdr:cNvSpPr txBox="1"/>
      </cdr:nvSpPr>
      <cdr:spPr>
        <a:xfrm xmlns:a="http://schemas.openxmlformats.org/drawingml/2006/main">
          <a:off x="1887972" y="1407706"/>
          <a:ext cx="575930" cy="2879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F9C27B-1CDA-46E9-8E24-7D13CEBB6CF0}" type="TxLink">
            <a:rPr lang="en-US" sz="1100" b="0" i="0" u="none" strike="noStrike" kern="1200">
              <a:solidFill>
                <a:srgbClr val="000000"/>
              </a:solidFill>
              <a:latin typeface="Aptos Narrow"/>
            </a:rPr>
            <a:pPr/>
            <a:t>Gwangju</a:t>
          </a:fld>
          <a:endParaRPr lang="en-US" sz="1100" kern="12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3</xdr:col>
      <xdr:colOff>1533525</xdr:colOff>
      <xdr:row>9</xdr:row>
      <xdr:rowOff>139065</xdr:rowOff>
    </xdr:from>
    <xdr:to>
      <xdr:col>7</xdr:col>
      <xdr:colOff>350500</xdr:colOff>
      <xdr:row>29</xdr:row>
      <xdr:rowOff>85280</xdr:rowOff>
    </xdr:to>
    <xdr:pic>
      <xdr:nvPicPr>
        <xdr:cNvPr id="2" name="Picture 1">
          <a:extLst>
            <a:ext uri="{FF2B5EF4-FFF2-40B4-BE49-F238E27FC236}">
              <a16:creationId xmlns:a16="http://schemas.microsoft.com/office/drawing/2014/main" id="{94CCFCDE-665B-2A93-57F5-C1EC2162167C}"/>
            </a:ext>
          </a:extLst>
        </xdr:cNvPr>
        <xdr:cNvPicPr>
          <a:picLocks noChangeAspect="1"/>
        </xdr:cNvPicPr>
      </xdr:nvPicPr>
      <xdr:blipFill>
        <a:blip xmlns:r="http://schemas.openxmlformats.org/officeDocument/2006/relationships" r:embed="rId1"/>
        <a:stretch>
          <a:fillRect/>
        </a:stretch>
      </xdr:blipFill>
      <xdr:spPr>
        <a:xfrm>
          <a:off x="7286625" y="1853565"/>
          <a:ext cx="4514286" cy="3756215"/>
        </a:xfrm>
        <a:prstGeom prst="rect">
          <a:avLst/>
        </a:prstGeom>
      </xdr:spPr>
    </xdr:pic>
    <xdr:clientData/>
  </xdr:twoCellAnchor>
  <xdr:twoCellAnchor>
    <xdr:from>
      <xdr:col>1</xdr:col>
      <xdr:colOff>95250</xdr:colOff>
      <xdr:row>14</xdr:row>
      <xdr:rowOff>80962</xdr:rowOff>
    </xdr:from>
    <xdr:to>
      <xdr:col>2</xdr:col>
      <xdr:colOff>1876425</xdr:colOff>
      <xdr:row>26</xdr:row>
      <xdr:rowOff>152400</xdr:rowOff>
    </xdr:to>
    <xdr:graphicFrame macro="">
      <xdr:nvGraphicFramePr>
        <xdr:cNvPr id="3" name="Chart 2">
          <a:extLst>
            <a:ext uri="{FF2B5EF4-FFF2-40B4-BE49-F238E27FC236}">
              <a16:creationId xmlns:a16="http://schemas.microsoft.com/office/drawing/2014/main" id="{0405F143-F9E6-4357-15B3-3D6BE925D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2190750</xdr:colOff>
      <xdr:row>11</xdr:row>
      <xdr:rowOff>152400</xdr:rowOff>
    </xdr:from>
    <xdr:to>
      <xdr:col>3</xdr:col>
      <xdr:colOff>304800</xdr:colOff>
      <xdr:row>13</xdr:row>
      <xdr:rowOff>0</xdr:rowOff>
    </xdr:to>
    <xdr:sp macro="" textlink="">
      <xdr:nvSpPr>
        <xdr:cNvPr id="4" name="TextBox 3">
          <a:extLst>
            <a:ext uri="{FF2B5EF4-FFF2-40B4-BE49-F238E27FC236}">
              <a16:creationId xmlns:a16="http://schemas.microsoft.com/office/drawing/2014/main" id="{F2A3466F-4D3A-F8EE-D2A4-171FF1B40AC0}"/>
            </a:ext>
          </a:extLst>
        </xdr:cNvPr>
        <xdr:cNvSpPr txBox="1"/>
      </xdr:nvSpPr>
      <xdr:spPr>
        <a:xfrm>
          <a:off x="2190750" y="2247900"/>
          <a:ext cx="386715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12% of sales</a:t>
          </a:r>
          <a:r>
            <a:rPr lang="en-US" sz="1100" kern="1200" baseline="0"/>
            <a:t> are home appliances and 88% are furniture</a:t>
          </a:r>
        </a:p>
        <a:p>
          <a:endParaRPr lang="en-US" sz="1100" kern="12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533400</xdr:colOff>
      <xdr:row>0</xdr:row>
      <xdr:rowOff>180975</xdr:rowOff>
    </xdr:from>
    <xdr:to>
      <xdr:col>18</xdr:col>
      <xdr:colOff>236785</xdr:colOff>
      <xdr:row>16</xdr:row>
      <xdr:rowOff>176256</xdr:rowOff>
    </xdr:to>
    <xdr:pic>
      <xdr:nvPicPr>
        <xdr:cNvPr id="2" name="Picture 1">
          <a:extLst>
            <a:ext uri="{FF2B5EF4-FFF2-40B4-BE49-F238E27FC236}">
              <a16:creationId xmlns:a16="http://schemas.microsoft.com/office/drawing/2014/main" id="{C2BB7301-C95C-4D5D-85F7-22A829814625}"/>
            </a:ext>
          </a:extLst>
        </xdr:cNvPr>
        <xdr:cNvPicPr>
          <a:picLocks noChangeAspect="1"/>
        </xdr:cNvPicPr>
      </xdr:nvPicPr>
      <xdr:blipFill>
        <a:blip xmlns:r="http://schemas.openxmlformats.org/officeDocument/2006/relationships" r:embed="rId1"/>
        <a:stretch>
          <a:fillRect/>
        </a:stretch>
      </xdr:blipFill>
      <xdr:spPr>
        <a:xfrm>
          <a:off x="8458200" y="180975"/>
          <a:ext cx="2751385" cy="3043281"/>
        </a:xfrm>
        <a:prstGeom prst="rect">
          <a:avLst/>
        </a:prstGeom>
      </xdr:spPr>
    </xdr:pic>
    <xdr:clientData/>
  </xdr:twoCellAnchor>
  <xdr:twoCellAnchor>
    <xdr:from>
      <xdr:col>12</xdr:col>
      <xdr:colOff>495300</xdr:colOff>
      <xdr:row>2</xdr:row>
      <xdr:rowOff>180975</xdr:rowOff>
    </xdr:from>
    <xdr:to>
      <xdr:col>13</xdr:col>
      <xdr:colOff>262414</xdr:colOff>
      <xdr:row>4</xdr:row>
      <xdr:rowOff>126172</xdr:rowOff>
    </xdr:to>
    <xdr:sp macro="" textlink="">
      <xdr:nvSpPr>
        <xdr:cNvPr id="3" name="타원 12">
          <a:extLst>
            <a:ext uri="{FF2B5EF4-FFF2-40B4-BE49-F238E27FC236}">
              <a16:creationId xmlns:a16="http://schemas.microsoft.com/office/drawing/2014/main" id="{BB50B7CD-E9C0-4B89-83A2-EEC179A6E5E4}"/>
            </a:ext>
          </a:extLst>
        </xdr:cNvPr>
        <xdr:cNvSpPr/>
      </xdr:nvSpPr>
      <xdr:spPr>
        <a:xfrm>
          <a:off x="7810500" y="561975"/>
          <a:ext cx="376714" cy="326197"/>
        </a:xfrm>
        <a:prstGeom prst="ellipse">
          <a:avLst/>
        </a:prstGeom>
        <a:solidFill>
          <a:srgbClr val="002076"/>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504825</xdr:colOff>
      <xdr:row>5</xdr:row>
      <xdr:rowOff>180975</xdr:rowOff>
    </xdr:from>
    <xdr:to>
      <xdr:col>13</xdr:col>
      <xdr:colOff>260509</xdr:colOff>
      <xdr:row>7</xdr:row>
      <xdr:rowOff>122569</xdr:rowOff>
    </xdr:to>
    <xdr:sp macro="" textlink="">
      <xdr:nvSpPr>
        <xdr:cNvPr id="4" name="타원 13">
          <a:extLst>
            <a:ext uri="{FF2B5EF4-FFF2-40B4-BE49-F238E27FC236}">
              <a16:creationId xmlns:a16="http://schemas.microsoft.com/office/drawing/2014/main" id="{2C668CAE-3472-414D-807A-5552720C1C00}"/>
            </a:ext>
          </a:extLst>
        </xdr:cNvPr>
        <xdr:cNvSpPr/>
      </xdr:nvSpPr>
      <xdr:spPr>
        <a:xfrm>
          <a:off x="7820025" y="1133475"/>
          <a:ext cx="365284" cy="322594"/>
        </a:xfrm>
        <a:prstGeom prst="ellipse">
          <a:avLst/>
        </a:prstGeom>
        <a:solidFill>
          <a:srgbClr val="EFF3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9525</xdr:colOff>
      <xdr:row>7</xdr:row>
      <xdr:rowOff>66675</xdr:rowOff>
    </xdr:from>
    <xdr:to>
      <xdr:col>12</xdr:col>
      <xdr:colOff>485775</xdr:colOff>
      <xdr:row>24</xdr:row>
      <xdr:rowOff>52387</xdr:rowOff>
    </xdr:to>
    <xdr:graphicFrame macro="">
      <xdr:nvGraphicFramePr>
        <xdr:cNvPr id="5" name="Chart 4">
          <a:extLst>
            <a:ext uri="{FF2B5EF4-FFF2-40B4-BE49-F238E27FC236}">
              <a16:creationId xmlns:a16="http://schemas.microsoft.com/office/drawing/2014/main" id="{0027120C-8C39-FA88-19B0-E861DE829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ansimala silla" refreshedDate="45624.50351516204" createdVersion="8" refreshedVersion="8" minRefreshableVersion="3" recordCount="287" xr:uid="{45555830-34BC-4065-8BDF-A25F4CC9131E}">
  <cacheSource type="worksheet">
    <worksheetSource name="RawData"/>
  </cacheSource>
  <cacheFields count="21">
    <cacheField name="Division" numFmtId="0">
      <sharedItems count="2">
        <s v="Direct store"/>
        <s v="Agency"/>
      </sharedItems>
    </cacheField>
    <cacheField name="Region" numFmtId="0">
      <sharedItems count="17">
        <s v="Seoul"/>
        <s v="Incheon"/>
        <s v="Daejeon"/>
        <s v="Daegu"/>
        <s v="Gwangju"/>
        <s v="Ulsan"/>
        <s v="Busan"/>
        <s v="Sejong"/>
        <s v="Jeju Province"/>
        <s v="gyeonggi-do"/>
        <s v="Gangwon-do"/>
        <s v="Chungcheongbuk-do"/>
        <s v="Chungcheongnam-do"/>
        <s v="Jeollabuk-do"/>
        <s v="Jeollanam-do"/>
        <s v="Gyeongsangbuk-do"/>
        <s v="Gyeongsangnam-do"/>
      </sharedItems>
    </cacheField>
    <cacheField name="Branch name" numFmtId="0">
      <sharedItems count="287">
        <s v="Seoul1"/>
        <s v="Seoul2"/>
        <s v="Seoul3"/>
        <s v="Seoul4"/>
        <s v="Seoul5"/>
        <s v="Seoul6"/>
        <s v="Seoul7"/>
        <s v="Seoul8"/>
        <s v="Seoul9"/>
        <s v="Seoul10"/>
        <s v="Seoul11"/>
        <s v="Seoul12"/>
        <s v="Seoul13"/>
        <s v="Seoul14"/>
        <s v="Seoul15"/>
        <s v="Seoul16"/>
        <s v="Seoul17"/>
        <s v="Seoul18"/>
        <s v="Seoul19"/>
        <s v="Seoul20"/>
        <s v="Seoul21"/>
        <s v="Seoul22"/>
        <s v="Seoul23"/>
        <s v="Seoul24"/>
        <s v="Seoul25"/>
        <s v="Seoul26"/>
        <s v="Seoul27"/>
        <s v="Seoul28"/>
        <s v="Seoul29"/>
        <s v="Seoul30"/>
        <s v="Seoul31"/>
        <s v="Seoul32"/>
        <s v="Seoul33"/>
        <s v="Seoul34"/>
        <s v="Incheon1"/>
        <s v="Incheon2"/>
        <s v="Incheon3"/>
        <s v="Incheon4"/>
        <s v="Incheon5"/>
        <s v="Incheon6"/>
        <s v="Incheon7"/>
        <s v="Incheon8"/>
        <s v="Incheon9"/>
        <s v="Incheon10"/>
        <s v="Incheon11"/>
        <s v="Incheon12"/>
        <s v="Incheon13"/>
        <s v="Incheon14"/>
        <s v="Incheon15"/>
        <s v="Incheon16"/>
        <s v="Incheon17"/>
        <s v="Incheon18"/>
        <s v="Incheon19"/>
        <s v="Incheon20"/>
        <s v="Incheon21"/>
        <s v="Incheon22"/>
        <s v="Daejeon1"/>
        <s v="Daejeon2"/>
        <s v="Daejeon3"/>
        <s v="Daejeon4"/>
        <s v="Daejeon5"/>
        <s v="Daejeon6"/>
        <s v="Daejeon7"/>
        <s v="Daejeon8"/>
        <s v="Daejeon9"/>
        <s v="Daejeon10"/>
        <s v="Daejeon11"/>
        <s v="Daejeon12"/>
        <s v="Daejeon13"/>
        <s v="Daejeon14"/>
        <s v="Daejeon15"/>
        <s v="Daejeon16"/>
        <s v="Daejeon17"/>
        <s v="Daejeon18"/>
        <s v="Daejeon19"/>
        <s v="Daegu1"/>
        <s v="Daegu2"/>
        <s v="Daegu3"/>
        <s v="Daegu4"/>
        <s v="Daegu5"/>
        <s v="Daegu6"/>
        <s v="Daegu7"/>
        <s v="Daegu8"/>
        <s v="Daegu9"/>
        <s v="Daegu10"/>
        <s v="Daegu11"/>
        <s v="Daegu12"/>
        <s v="Daegu13"/>
        <s v="Daegu14"/>
        <s v="Daegu15"/>
        <s v="Daegu16"/>
        <s v="Daegu17"/>
        <s v="Daegu18"/>
        <s v="Daegu19"/>
        <s v="Daegu20"/>
        <s v="Daegu21"/>
        <s v="Daegu22"/>
        <s v="Daegu23"/>
        <s v="Daegu24"/>
        <s v="Gwangju1"/>
        <s v="Gwangju2"/>
        <s v="Gwangju3"/>
        <s v="Gwangju4"/>
        <s v="Gwangju5"/>
        <s v="Gwangju6"/>
        <s v="Gwangju7"/>
        <s v="Gwangju8"/>
        <s v="Gwangju9"/>
        <s v="Gwangju10"/>
        <s v="Gwangju11"/>
        <s v="Gwangju12"/>
        <s v="Gwangju13"/>
        <s v="Gwangju14"/>
        <s v="Gwangju15"/>
        <s v="Gwangju16"/>
        <s v="Gwangju17"/>
        <s v="Ulsan1"/>
        <s v="Ulsan2"/>
        <s v="Ulsan3"/>
        <s v="Ulsan4"/>
        <s v="Ulsan5"/>
        <s v="Ulsan6"/>
        <s v="Ulsan7"/>
        <s v="Ulsan8"/>
        <s v="Ulsan9"/>
        <s v="Ulsan10"/>
        <s v="Ulsan11"/>
        <s v="Ulsan12"/>
        <s v="Ulsan13"/>
        <s v="Ulsan14"/>
        <s v="Ulsan15"/>
        <s v="Ulsan16"/>
        <s v="Ulsan17"/>
        <s v="Ulsan18"/>
        <s v="Ulsan19"/>
        <s v="Ulsan20"/>
        <s v="Ulsan21"/>
        <s v="Busan 1"/>
        <s v="Busan 2"/>
        <s v="Busan 3"/>
        <s v="Busan 4"/>
        <s v="Busan 5"/>
        <s v="Busan 6"/>
        <s v="Busan 7"/>
        <s v="Busan 8"/>
        <s v="Busan 9"/>
        <s v="Busan 10"/>
        <s v="Busan 11"/>
        <s v="Busan 12"/>
        <s v="Busan 13"/>
        <s v="Busan 14"/>
        <s v="Busan 15"/>
        <s v="Busan 16"/>
        <s v="Busan 17"/>
        <s v="Busan 18"/>
        <s v="Busan 19"/>
        <s v="Busan 20"/>
        <s v="Busan 21"/>
        <s v="Sejong 1"/>
        <s v="Sejong 2"/>
        <s v="Sejong 3"/>
        <s v="Sejong 4"/>
        <s v="Sejong 5"/>
        <s v="Sejong 6"/>
        <s v="Sejong 7"/>
        <s v="Sejong 8"/>
        <s v="Sejong 9"/>
        <s v="Sejong 10"/>
        <s v="Sejong 11"/>
        <s v="Jeju 1"/>
        <s v="Jeju 2"/>
        <s v="Jeju 3"/>
        <s v="Jeju 4"/>
        <s v="Jeju 5"/>
        <s v="Jeju 6"/>
        <s v="Jeju 7"/>
        <s v="Jeju 8"/>
        <s v="Jeju 9"/>
        <s v="Jeju 10"/>
        <s v="Jeju 11"/>
        <s v="Game 1"/>
        <s v="Game 2"/>
        <s v="Game 3"/>
        <s v="Game 4"/>
        <s v="Game 5"/>
        <s v="Game 6"/>
        <s v="Game 7"/>
        <s v="Game 8"/>
        <s v="Game 9"/>
        <s v="Game 10"/>
        <s v="Game 11"/>
        <s v="Game 12"/>
        <s v="Game 13"/>
        <s v="Game 14"/>
        <s v="Game 15"/>
        <s v="Game 16"/>
        <s v="Game 17"/>
        <s v="Game 18"/>
        <s v="Game 19"/>
        <s v="Game 20"/>
        <s v="Game 21"/>
        <s v="Game 22"/>
        <s v="Game 23"/>
        <s v="Game 24"/>
        <s v="Game 25"/>
        <s v="Game 26"/>
        <s v="Game 27"/>
        <s v="Game 28"/>
        <s v="Gangwon 1"/>
        <s v="Gangwon 2"/>
        <s v="Gangwon 3"/>
        <s v="Gangwon 4"/>
        <s v="Gangwon 5"/>
        <s v="Gangwon 6"/>
        <s v="Gangwon 7"/>
        <s v="Gangwon 8"/>
        <s v="Gangwon 9"/>
        <s v="Gangwon 10"/>
        <s v="Chungbuk 1"/>
        <s v="Chungbuk 2"/>
        <s v="Chungbuk 3"/>
        <s v="Chungbuk 4"/>
        <s v="Chungbuk 5"/>
        <s v="Chungbuk 6"/>
        <s v="Chungbuk 7"/>
        <s v="Chungbuk 8"/>
        <s v="Chungbuk 9"/>
        <s v="Chungbuk 10"/>
        <s v="Chungbuk 11"/>
        <s v="Chungbuk 12"/>
        <s v="Chungbuk 13"/>
        <s v="Chungbuk 14"/>
        <s v="Chungbuk 15"/>
        <s v="Chungbuk 16"/>
        <s v="Chungnam 1"/>
        <s v="Chungnam 2"/>
        <s v="Chungnam 3"/>
        <s v="Chungnam 4"/>
        <s v="Chungnam 5"/>
        <s v="Chungnam 6"/>
        <s v="Chungnam 7"/>
        <s v="Chungnam 8"/>
        <s v="Chungnam 9"/>
        <s v="Jeonbuk 1"/>
        <s v="Jeonbuk 2"/>
        <s v="Jeonbuk 3"/>
        <s v="Jeonbuk 4"/>
        <s v="Jeonbuk 5"/>
        <s v="Jeonbuk 6"/>
        <s v="Jeonbuk 7"/>
        <s v="Jeonbuk 8"/>
        <s v="Jeonbuk 9"/>
        <s v="Jeonbuk 10"/>
        <s v="Jeonbuk 11"/>
        <s v="Jeonbuk 12"/>
        <s v="Jeonnam 1"/>
        <s v="Jeonnam 2"/>
        <s v="Jeonnam 3"/>
        <s v="Jeonnam 4"/>
        <s v="Jeonnam 5"/>
        <s v="Jeonnam 6"/>
        <s v="Jeonnam 7"/>
        <s v="Jeonnam 8"/>
        <s v="Jeonnam 9"/>
        <s v="Jeonnam 10"/>
        <s v="Jeonnam 11"/>
        <s v="Jeonnam 12"/>
        <s v="Gyeongbuk 1"/>
        <s v="Gyeongbuk 2"/>
        <s v="Gyeongbuk 3"/>
        <s v="Gyeongbuk 4"/>
        <s v="Gyeongbuk 5"/>
        <s v="Gyeongbuk 6"/>
        <s v="Gyeongbuk 7"/>
        <s v="Gyeongbuk 8"/>
        <s v="Gyeongnam 1"/>
        <s v="Gyeongnam 2"/>
        <s v="Gyeongnam 3"/>
        <s v="Gyeongnam 4"/>
        <s v="Gyeongnam 5"/>
        <s v="Gyeongnam 6"/>
        <s v="Gyeongnam 7"/>
        <s v="Gyeongnam 8"/>
        <s v="Gyeongnam 9"/>
        <s v="Gyeongnam 10"/>
        <s v="Gyeongnam 11"/>
        <s v="Gyeongnam 12"/>
      </sharedItems>
    </cacheField>
    <cacheField name="Number of employees" numFmtId="38">
      <sharedItems containsSemiMixedTypes="0" containsString="0" containsNumber="1" containsInteger="1" minValue="3" maxValue="3030"/>
    </cacheField>
    <cacheField name="Sales(Amount)PerEmployee" numFmtId="38">
      <sharedItems containsSemiMixedTypes="0" containsString="0" containsNumber="1" minValue="0.53135313531353134" maxValue="66555.199999999997"/>
    </cacheField>
    <cacheField name="Customer (male)" numFmtId="38">
      <sharedItems containsSemiMixedTypes="0" containsString="0" containsNumber="1" containsInteger="1" minValue="24" maxValue="38824"/>
    </cacheField>
    <cacheField name="Customer (female)" numFmtId="38">
      <sharedItems containsSemiMixedTypes="0" containsString="0" containsNumber="1" containsInteger="1" minValue="0" maxValue="66394"/>
    </cacheField>
    <cacheField name="Total number of customers" numFmtId="38">
      <sharedItems containsSemiMixedTypes="0" containsString="0" containsNumber="1" containsInteger="1" minValue="116" maxValue="82356"/>
    </cacheField>
    <cacheField name="Customer(Male) Ratio" numFmtId="9">
      <sharedItems containsSemiMixedTypes="0" containsString="0" containsNumber="1" minValue="8.8948787061994605E-2" maxValue="1"/>
    </cacheField>
    <cacheField name="Customer(Female) Ratio" numFmtId="9">
      <sharedItems containsSemiMixedTypes="0" containsString="0" containsNumber="1" minValue="0" maxValue="0.91105121293800539"/>
    </cacheField>
    <cacheField name="Home appliance sales amount" numFmtId="38">
      <sharedItems containsSemiMixedTypes="0" containsString="0" containsNumber="1" containsInteger="1" minValue="94" maxValue="727828"/>
    </cacheField>
    <cacheField name="Furniture sales Amount" numFmtId="38">
      <sharedItems containsSemiMixedTypes="0" containsString="0" containsNumber="1" containsInteger="1" minValue="15" maxValue="114111" count="226">
        <n v="336"/>
        <n v="847"/>
        <n v="373"/>
        <n v="665"/>
        <n v="13985"/>
        <n v="120"/>
        <n v="267"/>
        <n v="186"/>
        <n v="106"/>
        <n v="184"/>
        <n v="90"/>
        <n v="311"/>
        <n v="830"/>
        <n v="2504"/>
        <n v="207"/>
        <n v="219"/>
        <n v="1098"/>
        <n v="160"/>
        <n v="1521"/>
        <n v="341"/>
        <n v="268"/>
        <n v="222"/>
        <n v="307"/>
        <n v="15715"/>
        <n v="92"/>
        <n v="82"/>
        <n v="47079"/>
        <n v="2592"/>
        <n v="183"/>
        <n v="2121"/>
        <n v="72"/>
        <n v="53"/>
        <n v="64"/>
        <n v="640"/>
        <n v="327"/>
        <n v="1618"/>
        <n v="697"/>
        <n v="499"/>
        <n v="182"/>
        <n v="632"/>
        <n v="681"/>
        <n v="3132"/>
        <n v="69797"/>
        <n v="1062"/>
        <n v="764"/>
        <n v="5372"/>
        <n v="5156"/>
        <n v="1253"/>
        <n v="692"/>
        <n v="884"/>
        <n v="288"/>
        <n v="39"/>
        <n v="139"/>
        <n v="280"/>
        <n v="1512"/>
        <n v="1683"/>
        <n v="10478"/>
        <n v="112"/>
        <n v="513"/>
        <n v="153"/>
        <n v="253"/>
        <n v="1770"/>
        <n v="357"/>
        <n v="237"/>
        <n v="231"/>
        <n v="79"/>
        <n v="161"/>
        <n v="1263"/>
        <n v="87"/>
        <n v="374"/>
        <n v="145"/>
        <n v="31234"/>
        <n v="104"/>
        <n v="34"/>
        <n v="84"/>
        <n v="89"/>
        <n v="300"/>
        <n v="108"/>
        <n v="101"/>
        <n v="152"/>
        <n v="212"/>
        <n v="170"/>
        <n v="67"/>
        <n v="125"/>
        <n v="5000"/>
        <n v="251"/>
        <n v="97"/>
        <n v="396"/>
        <n v="1436"/>
        <n v="239"/>
        <n v="260"/>
        <n v="791"/>
        <n v="1326"/>
        <n v="2696"/>
        <n v="2960"/>
        <n v="518"/>
        <n v="308"/>
        <n v="166"/>
        <n v="2100"/>
        <n v="314"/>
        <n v="235"/>
        <n v="174"/>
        <n v="1888"/>
        <n v="843"/>
        <n v="179"/>
        <n v="158"/>
        <n v="1564"/>
        <n v="2233"/>
        <n v="128"/>
        <n v="522"/>
        <n v="196"/>
        <n v="1042"/>
        <n v="846"/>
        <n v="372"/>
        <n v="636"/>
        <n v="887"/>
        <n v="126"/>
        <n v="142"/>
        <n v="102"/>
        <n v="215"/>
        <n v="937"/>
        <n v="109"/>
        <n v="283"/>
        <n v="30173"/>
        <n v="83"/>
        <n v="801"/>
        <n v="533"/>
        <n v="93"/>
        <n v="77"/>
        <n v="117"/>
        <n v="86"/>
        <n v="3268"/>
        <n v="739"/>
        <n v="572"/>
        <n v="119"/>
        <n v="4767"/>
        <n v="292"/>
        <n v="55"/>
        <n v="59"/>
        <n v="50"/>
        <n v="24"/>
        <n v="171"/>
        <n v="94"/>
        <n v="29"/>
        <n v="27"/>
        <n v="63"/>
        <n v="40"/>
        <n v="146"/>
        <n v="7636"/>
        <n v="28"/>
        <n v="15"/>
        <n v="30"/>
        <n v="31"/>
        <n v="22"/>
        <n v="380"/>
        <n v="322"/>
        <n v="1727"/>
        <n v="3154"/>
        <n v="473"/>
        <n v="274"/>
        <n v="91"/>
        <n v="1401"/>
        <n v="507"/>
        <n v="916"/>
        <n v="1114"/>
        <n v="2115"/>
        <n v="852"/>
        <n v="5371"/>
        <n v="11977"/>
        <n v="3014"/>
        <n v="1081"/>
        <n v="829"/>
        <n v="78"/>
        <n v="70"/>
        <n v="114111"/>
        <n v="328"/>
        <n v="103"/>
        <n v="48"/>
        <n v="1532"/>
        <n v="143"/>
        <n v="32"/>
        <n v="439"/>
        <n v="154"/>
        <n v="755"/>
        <n v="135"/>
        <n v="369"/>
        <n v="5158"/>
        <n v="247"/>
        <n v="51"/>
        <n v="362"/>
        <n v="524"/>
        <n v="627"/>
        <n v="335"/>
        <n v="180"/>
        <n v="122"/>
        <n v="416"/>
        <n v="582"/>
        <n v="291"/>
        <n v="81"/>
        <n v="114"/>
        <n v="497"/>
        <n v="14771"/>
        <n v="68"/>
        <n v="116"/>
        <n v="132"/>
        <n v="1087"/>
        <n v="275"/>
        <n v="80"/>
        <n v="175"/>
        <n v="162"/>
        <n v="364"/>
        <n v="75"/>
        <n v="71"/>
        <n v="10000"/>
        <n v="457"/>
        <n v="73"/>
        <n v="390"/>
        <n v="1717"/>
        <n v="3773"/>
        <n v="266"/>
        <n v="548"/>
        <n v="43"/>
        <n v="1437"/>
        <n v="464"/>
        <n v="2955"/>
        <n v="1306"/>
      </sharedItems>
    </cacheField>
    <cacheField name="Sales Amount" numFmtId="38">
      <sharedItems containsSemiMixedTypes="0" containsString="0" containsNumber="1" containsInteger="1" minValue="207" maxValue="774907"/>
    </cacheField>
    <cacheField name="Home appliance sales (Unit)" numFmtId="38">
      <sharedItems containsSemiMixedTypes="0" containsString="0" containsNumber="1" containsInteger="1" minValue="0" maxValue="56467" count="249">
        <n v="1007"/>
        <n v="2414"/>
        <n v="626"/>
        <n v="1907"/>
        <n v="665"/>
        <n v="812"/>
        <n v="727"/>
        <n v="560"/>
        <n v="561"/>
        <n v="2261"/>
        <n v="749"/>
        <n v="711"/>
        <n v="1706"/>
        <n v="3686"/>
        <n v="1189"/>
        <n v="669"/>
        <n v="2748"/>
        <n v="925"/>
        <n v="3528"/>
        <n v="596"/>
        <n v="762"/>
        <n v="813"/>
        <n v="1041"/>
        <n v="4287"/>
        <n v="674"/>
        <n v="522"/>
        <n v="9185"/>
        <n v="11314"/>
        <n v="902"/>
        <n v="7354"/>
        <n v="329"/>
        <n v="156"/>
        <n v="244"/>
        <n v="247"/>
        <n v="954"/>
        <n v="4405"/>
        <n v="2477"/>
        <n v="1821"/>
        <n v="892"/>
        <n v="319"/>
        <n v="1200"/>
        <n v="9586"/>
        <n v="56467"/>
        <n v="455"/>
        <n v="73"/>
        <n v="54"/>
        <n v="4873"/>
        <n v="1637"/>
        <n v="402"/>
        <n v="921"/>
        <n v="223"/>
        <n v="100"/>
        <n v="80"/>
        <n v="398"/>
        <n v="420"/>
        <n v="331"/>
        <n v="8905"/>
        <n v="4849"/>
        <n v="467"/>
        <n v="2197"/>
        <n v="418"/>
        <n v="1829"/>
        <n v="5457"/>
        <n v="537"/>
        <n v="1602"/>
        <n v="1367"/>
        <n v="717"/>
        <n v="422"/>
        <n v="383"/>
        <n v="997"/>
        <n v="1153"/>
        <n v="1466"/>
        <n v="744"/>
        <n v="603"/>
        <n v="640"/>
        <n v="1340"/>
        <n v="806"/>
        <n v="805"/>
        <n v="184"/>
        <n v="488"/>
        <n v="600"/>
        <n v="623"/>
        <n v="725"/>
        <n v="525"/>
        <n v="570"/>
        <n v="9612"/>
        <n v="1030"/>
        <n v="780"/>
        <n v="451"/>
        <n v="4297"/>
        <n v="743"/>
        <n v="713"/>
        <n v="945"/>
        <n v="9725"/>
        <n v="1654"/>
        <n v="5245"/>
        <n v="641"/>
        <n v="2709"/>
        <n v="965"/>
        <n v="851"/>
        <n v="852"/>
        <n v="694"/>
        <n v="598"/>
        <n v="3780"/>
        <n v="2067"/>
        <n v="772"/>
        <n v="1036"/>
        <n v="836"/>
        <n v="9205"/>
        <n v="4772"/>
        <n v="830"/>
        <n v="898"/>
        <n v="482"/>
        <n v="739"/>
        <n v="541"/>
        <n v="837"/>
        <n v="1032"/>
        <n v="1281"/>
        <n v="770"/>
        <n v="492"/>
        <n v="310"/>
        <n v="760"/>
        <n v="847"/>
        <n v="1396"/>
        <n v="574"/>
        <n v="1053"/>
        <n v="6233"/>
        <n v="656"/>
        <n v="5113"/>
        <n v="394"/>
        <n v="682"/>
        <n v="262"/>
        <n v="860"/>
        <n v="800"/>
        <n v="434"/>
        <n v="10972"/>
        <n v="5805"/>
        <n v="1784"/>
        <n v="909"/>
        <n v="17297"/>
        <n v="333"/>
        <n v="229"/>
        <n v="239"/>
        <n v="302"/>
        <n v="87"/>
        <n v="169"/>
        <n v="155"/>
        <n v="318"/>
        <n v="322"/>
        <n v="298"/>
        <n v="222"/>
        <n v="219"/>
        <n v="202"/>
        <n v="343"/>
        <n v="512"/>
        <n v="1643"/>
        <n v="321"/>
        <n v="99"/>
        <n v="104"/>
        <n v="153"/>
        <n v="363"/>
        <n v="497"/>
        <n v="76"/>
        <n v="122"/>
        <n v="987"/>
        <n v="732"/>
        <n v="4688"/>
        <n v="6667"/>
        <n v="1291"/>
        <n v="1860"/>
        <n v="1415"/>
        <n v="551"/>
        <n v="231"/>
        <n v="1268"/>
        <n v="471"/>
        <n v="40"/>
        <n v="7"/>
        <n v="5153"/>
        <n v="14150"/>
        <n v="0"/>
        <n v="3933"/>
        <n v="26"/>
        <n v="163"/>
        <n v="203"/>
        <n v="1175"/>
        <n v="197"/>
        <n v="182"/>
        <n v="133"/>
        <n v="126"/>
        <n v="78"/>
        <n v="84"/>
        <n v="272"/>
        <n v="113"/>
        <n v="131"/>
        <n v="364"/>
        <n v="636"/>
        <n v="982"/>
        <n v="6843"/>
        <n v="584"/>
        <n v="432"/>
        <n v="3310"/>
        <n v="1754"/>
        <n v="428"/>
        <n v="2572"/>
        <n v="1490"/>
        <n v="368"/>
        <n v="661"/>
        <n v="2347"/>
        <n v="1542"/>
        <n v="1651"/>
        <n v="646"/>
        <n v="1068"/>
        <n v="882"/>
        <n v="807"/>
        <n v="1491"/>
        <n v="697"/>
        <n v="472"/>
        <n v="619"/>
        <n v="350"/>
        <n v="815"/>
        <n v="1695"/>
        <n v="801"/>
        <n v="967"/>
        <n v="264"/>
        <n v="975"/>
        <n v="255"/>
        <n v="1136"/>
        <n v="332"/>
        <n v="433"/>
        <n v="583"/>
        <n v="755"/>
        <n v="624"/>
        <n v="8100"/>
        <n v="1621"/>
        <n v="1204"/>
        <n v="391"/>
        <n v="786"/>
        <n v="6371"/>
        <n v="513"/>
        <n v="174"/>
        <n v="1165"/>
        <n v="1064"/>
        <n v="850"/>
        <n v="5290"/>
        <n v="757"/>
        <n v="778"/>
        <n v="741"/>
        <n v="849"/>
        <n v="949"/>
      </sharedItems>
    </cacheField>
    <cacheField name="Furniture Sales (Unit)" numFmtId="38">
      <sharedItems containsSemiMixedTypes="0" containsString="0" containsNumber="1" containsInteger="1" minValue="0" maxValue="7501" count="155">
        <n v="137"/>
        <n v="160"/>
        <n v="78"/>
        <n v="93"/>
        <n v="161"/>
        <n v="43"/>
        <n v="52"/>
        <n v="32"/>
        <n v="35"/>
        <n v="42"/>
        <n v="47"/>
        <n v="76"/>
        <n v="148"/>
        <n v="621"/>
        <n v="62"/>
        <n v="73"/>
        <n v="200"/>
        <n v="68"/>
        <n v="276"/>
        <n v="65"/>
        <n v="71"/>
        <n v="81"/>
        <n v="75"/>
        <n v="526"/>
        <n v="46"/>
        <n v="36"/>
        <n v="1989"/>
        <n v="1104"/>
        <n v="103"/>
        <n v="662"/>
        <n v="19"/>
        <n v="10"/>
        <n v="13"/>
        <n v="21"/>
        <n v="53"/>
        <n v="736"/>
        <n v="249"/>
        <n v="443"/>
        <n v="98"/>
        <n v="48"/>
        <n v="145"/>
        <n v="1380"/>
        <n v="7501"/>
        <n v="164"/>
        <n v="18"/>
        <n v="1825"/>
        <n v="252"/>
        <n v="80"/>
        <n v="157"/>
        <n v="15"/>
        <n v="7"/>
        <n v="37"/>
        <n v="86"/>
        <n v="132"/>
        <n v="1089"/>
        <n v="2603"/>
        <n v="56"/>
        <n v="308"/>
        <n v="70"/>
        <n v="131"/>
        <n v="362"/>
        <n v="11"/>
        <n v="66"/>
        <n v="112"/>
        <n v="31"/>
        <n v="50"/>
        <n v="34"/>
        <n v="100"/>
        <n v="214"/>
        <n v="29"/>
        <n v="60"/>
        <n v="44"/>
        <n v="58"/>
        <n v="8"/>
        <n v="38"/>
        <n v="28"/>
        <n v="0"/>
        <n v="40"/>
        <n v="69"/>
        <n v="459"/>
        <n v="26"/>
        <n v="110"/>
        <n v="521"/>
        <n v="343"/>
        <n v="791"/>
        <n v="129"/>
        <n v="83"/>
        <n v="67"/>
        <n v="369"/>
        <n v="105"/>
        <n v="501"/>
        <n v="350"/>
        <n v="117"/>
        <n v="167"/>
        <n v="92"/>
        <n v="41"/>
        <n v="33"/>
        <n v="122"/>
        <n v="74"/>
        <n v="663"/>
        <n v="63"/>
        <n v="558"/>
        <n v="2971"/>
        <n v="315"/>
        <n v="280"/>
        <n v="1610"/>
        <n v="20"/>
        <n v="14"/>
        <n v="17"/>
        <n v="12"/>
        <n v="9"/>
        <n v="24"/>
        <n v="109"/>
        <n v="4"/>
        <n v="72"/>
        <n v="57"/>
        <n v="783"/>
        <n v="1993"/>
        <n v="115"/>
        <n v="471"/>
        <n v="227"/>
        <n v="146"/>
        <n v="172"/>
        <n v="3"/>
        <n v="1868"/>
        <n v="6107"/>
        <n v="307"/>
        <n v="23"/>
        <n v="937"/>
        <n v="27"/>
        <n v="253"/>
        <n v="128"/>
        <n v="1708"/>
        <n v="77"/>
        <n v="246"/>
        <n v="257"/>
        <n v="106"/>
        <n v="94"/>
        <n v="85"/>
        <n v="235"/>
        <n v="89"/>
        <n v="99"/>
        <n v="30"/>
        <n v="136"/>
        <n v="22"/>
        <n v="121"/>
        <n v="61"/>
        <n v="16"/>
        <n v="1819"/>
        <n v="39"/>
        <n v="970"/>
        <n v="102"/>
        <n v="901"/>
        <n v="87"/>
        <n v="54"/>
      </sharedItems>
    </cacheField>
    <cacheField name="Total sales (Unit)" numFmtId="38">
      <sharedItems containsSemiMixedTypes="0" containsString="0" containsNumber="1" containsInteger="1" minValue="0" maxValue="63968" count="251">
        <n v="1144"/>
        <n v="2574"/>
        <n v="704"/>
        <n v="2000"/>
        <n v="826"/>
        <n v="855"/>
        <n v="779"/>
        <n v="592"/>
        <n v="596"/>
        <n v="2303"/>
        <n v="796"/>
        <n v="787"/>
        <n v="1854"/>
        <n v="4307"/>
        <n v="1251"/>
        <n v="742"/>
        <n v="2948"/>
        <n v="993"/>
        <n v="3804"/>
        <n v="661"/>
        <n v="833"/>
        <n v="894"/>
        <n v="1116"/>
        <n v="4813"/>
        <n v="720"/>
        <n v="558"/>
        <n v="11174"/>
        <n v="12418"/>
        <n v="1005"/>
        <n v="8016"/>
        <n v="348"/>
        <n v="166"/>
        <n v="257"/>
        <n v="268"/>
        <n v="1007"/>
        <n v="5141"/>
        <n v="2726"/>
        <n v="2264"/>
        <n v="990"/>
        <n v="367"/>
        <n v="1345"/>
        <n v="10966"/>
        <n v="63968"/>
        <n v="619"/>
        <n v="92"/>
        <n v="72"/>
        <n v="6698"/>
        <n v="1889"/>
        <n v="482"/>
        <n v="1078"/>
        <n v="255"/>
        <n v="115"/>
        <n v="87"/>
        <n v="435"/>
        <n v="506"/>
        <n v="463"/>
        <n v="9994"/>
        <n v="7452"/>
        <n v="523"/>
        <n v="2505"/>
        <n v="488"/>
        <n v="1960"/>
        <n v="5819"/>
        <n v="258"/>
        <n v="603"/>
        <n v="1714"/>
        <n v="1448"/>
        <n v="763"/>
        <n v="453"/>
        <n v="433"/>
        <n v="1031"/>
        <n v="1253"/>
        <n v="1503"/>
        <n v="958"/>
        <n v="727"/>
        <n v="721"/>
        <n v="632"/>
        <n v="686"/>
        <n v="1400"/>
        <n v="850"/>
        <n v="863"/>
        <n v="192"/>
        <n v="503"/>
        <n v="638"/>
        <n v="654"/>
        <n v="775"/>
        <n v="553"/>
        <n v="607"/>
        <n v="9612"/>
        <n v="1098"/>
        <n v="610"/>
        <n v="827"/>
        <n v="520"/>
        <n v="4756"/>
        <n v="769"/>
        <n v="791"/>
        <n v="1055"/>
        <n v="10246"/>
        <n v="1997"/>
        <n v="6036"/>
        <n v="770"/>
        <n v="2792"/>
        <n v="1034"/>
        <n v="859"/>
        <n v="952"/>
        <n v="761"/>
        <n v="660"/>
        <n v="4149"/>
        <n v="2172"/>
        <n v="828"/>
        <n v="1089"/>
        <n v="909"/>
        <n v="9706"/>
        <n v="5122"/>
        <n v="862"/>
        <n v="1015"/>
        <n v="529"/>
        <n v="906"/>
        <n v="601"/>
        <n v="942"/>
        <n v="1130"/>
        <n v="1361"/>
        <n v="687"/>
        <n v="533"/>
        <n v="343"/>
        <n v="930"/>
        <n v="1518"/>
        <n v="616"/>
        <n v="1127"/>
        <n v="6896"/>
        <n v="719"/>
        <n v="5671"/>
        <n v="728"/>
        <n v="277"/>
        <n v="908"/>
        <n v="856"/>
        <n v="468"/>
        <n v="13943"/>
        <n v="6120"/>
        <n v="364"/>
        <n v="2064"/>
        <n v="949"/>
        <n v="18907"/>
        <n v="530"/>
        <n v="353"/>
        <n v="243"/>
        <n v="319"/>
        <n v="94"/>
        <n v="181"/>
        <n v="164"/>
        <n v="337"/>
        <n v="331"/>
        <n v="307"/>
        <n v="237"/>
        <n v="231"/>
        <n v="212"/>
        <n v="357"/>
        <n v="536"/>
        <n v="1752"/>
        <n v="335"/>
        <n v="103"/>
        <n v="111"/>
        <n v="163"/>
        <n v="377"/>
        <n v="509"/>
        <n v="86"/>
        <n v="131"/>
        <n v="1059"/>
        <n v="789"/>
        <n v="5471"/>
        <n v="8660"/>
        <n v="1406"/>
        <n v="2331"/>
        <n v="1642"/>
        <n v="618"/>
        <n v="946"/>
        <n v="264"/>
        <n v="1435"/>
        <n v="643"/>
        <n v="52"/>
        <n v="151"/>
        <n v="10"/>
        <n v="7021"/>
        <n v="20257"/>
        <n v="0"/>
        <n v="4240"/>
        <n v="37"/>
        <n v="220"/>
        <n v="226"/>
        <n v="2112"/>
        <n v="679"/>
        <n v="209"/>
        <n v="174"/>
        <n v="135"/>
        <n v="85"/>
        <n v="88"/>
        <n v="318"/>
        <n v="122"/>
        <n v="145"/>
        <n v="712"/>
        <n v="1235"/>
        <n v="359"/>
        <n v="8551"/>
        <n v="469"/>
        <n v="3556"/>
        <n v="2011"/>
        <n v="534"/>
        <n v="2744"/>
        <n v="1584"/>
        <n v="388"/>
        <n v="746"/>
        <n v="2582"/>
        <n v="1631"/>
        <n v="1750"/>
        <n v="676"/>
        <n v="1102"/>
        <n v="904"/>
        <n v="932"/>
        <n v="1627"/>
        <n v="730"/>
        <n v="494"/>
        <n v="384"/>
        <n v="858"/>
        <n v="491"/>
        <n v="1816"/>
        <n v="1004"/>
        <n v="283"/>
        <n v="991"/>
        <n v="276"/>
        <n v="1217"/>
        <n v="460"/>
        <n v="624"/>
        <n v="795"/>
        <n v="668"/>
        <n v="9919"/>
        <n v="1727"/>
        <n v="637"/>
        <n v="662"/>
        <n v="1284"/>
        <n v="452"/>
        <n v="822"/>
        <n v="7341"/>
        <n v="570"/>
        <n v="188"/>
        <n v="1184"/>
        <n v="1196"/>
        <n v="6191"/>
        <n v="844"/>
        <n v="783"/>
        <n v="903"/>
        <n v="1024"/>
      </sharedItems>
    </cacheField>
    <cacheField name="Appliances inventory (Unit)" numFmtId="38">
      <sharedItems containsSemiMixedTypes="0" containsString="0" containsNumber="1" containsInteger="1" minValue="0" maxValue="21223"/>
    </cacheField>
    <cacheField name="Furniture inventory (Unit)" numFmtId="38">
      <sharedItems containsSemiMixedTypes="0" containsString="0" containsNumber="1" containsInteger="1" minValue="0" maxValue="2457"/>
    </cacheField>
    <cacheField name="Total inventory (Unit)" numFmtId="38">
      <sharedItems containsSemiMixedTypes="0" containsString="0" containsNumber="1" containsInteger="1" minValue="0" maxValue="23680"/>
    </cacheField>
    <cacheField name="Customer Satisfaction (%)" numFmtId="38">
      <sharedItems containsSemiMixedTypes="0" containsString="0" containsNumber="1" minValue="12.536376038615099" maxValue="98.812796784357005" count="267">
        <n v="57.954769062850602"/>
        <n v="57.332000045578901"/>
        <n v="44.691139369882002"/>
        <n v="70.566656005629099"/>
        <n v="55.187865570896001"/>
        <n v="59.189266658504998"/>
        <n v="44.657755619769702"/>
        <n v="41.426254025723701"/>
        <n v="63.745947568888297"/>
        <n v="62.807094440319197"/>
        <n v="64.557251648465197"/>
        <n v="28.831732843643799"/>
        <n v="54.205075209888598"/>
        <n v="41.028461339221998"/>
        <n v="58.612889884031297"/>
        <n v="48.594209419301002"/>
        <n v="45.902522113242902"/>
        <n v="55.213055971950801"/>
        <n v="59.244105321457397"/>
        <n v="47.043800208574297"/>
        <n v="45.429717004629502"/>
        <n v="48.495487357419996"/>
        <n v="55.867794091741601"/>
        <n v="51.4046159166612"/>
        <n v="52.261469524792403"/>
        <n v="59.533503059734102"/>
        <n v="85.379176142183397"/>
        <n v="70.893364617289294"/>
        <n v="65.7966452569989"/>
        <n v="30.210525095907499"/>
        <n v="27.143056359991"/>
        <n v="31.038827530091201"/>
        <n v="30.119490874845699"/>
        <n v="83.498090125268504"/>
        <n v="68.967695423766301"/>
        <n v="61.223954494656702"/>
        <n v="67.424436730084494"/>
        <n v="93.564206184124799"/>
        <n v="88.709579276991803"/>
        <n v="37.168796605646001"/>
        <n v="87.947884894214695"/>
        <n v="77.608238506912102"/>
        <n v="77.877737886353202"/>
        <n v="62.777918237940199"/>
        <n v="44.898502292612399"/>
        <n v="65.713742398374507"/>
        <n v="91.249436594723207"/>
        <n v="85.365612041954506"/>
        <n v="42.484025247552196"/>
        <n v="52.029583581630199"/>
        <n v="27.4078463663989"/>
        <n v="61.053650657697403"/>
        <n v="58.702065257384902"/>
        <n v="52.406446330611097"/>
        <n v="88.287247446142203"/>
        <n v="79.396473071405197"/>
        <n v="86.628874855627004"/>
        <n v="77.919120477879801"/>
        <n v="53.153963624532302"/>
        <n v="97.011926914056005"/>
        <n v="49.053161096091998"/>
        <n v="65.062395904567595"/>
        <n v="56.204459349090499"/>
        <n v="26.589398515863898"/>
        <n v="43.227731720900401"/>
        <n v="48.613432871939303"/>
        <n v="54.526226470378802"/>
        <n v="62.940664351724799"/>
        <n v="43.3322999291548"/>
        <n v="64.034800571734607"/>
        <n v="47.901906272424"/>
        <n v="61.013725037843102"/>
        <n v="42.583712801633801"/>
        <n v="65.513561481106294"/>
        <n v="74.296976402850106"/>
        <n v="44.217300704663103"/>
        <n v="50.834390634268097"/>
        <n v="65.8903706798488"/>
        <n v="67.459893012700107"/>
        <n v="50.357726568807202"/>
        <n v="46.199716923319201"/>
        <n v="14.5518662822188"/>
        <n v="44.673640561136999"/>
        <n v="29.743704626342002"/>
        <n v="38.770511294431699"/>
        <n v="49.173750893606297"/>
        <n v="49.354875192713003"/>
        <n v="67.792653108867299"/>
        <n v="62.825134375966698"/>
        <n v="65.611265609011596"/>
        <n v="49.035114799079302"/>
        <n v="64.268465263657902"/>
        <n v="24.221192041925899"/>
        <n v="52.995315313673501"/>
        <n v="53.900522988034197"/>
        <n v="43.521424136830603"/>
        <n v="51.7071905045458"/>
        <n v="79.974780497764797"/>
        <n v="48.1441438724869"/>
        <n v="39.1948653966001"/>
        <n v="54.697579170141402"/>
        <n v="62.188416740593297"/>
        <n v="54.191459259416902"/>
        <n v="66.747196674440005"/>
        <n v="57.526448882917599"/>
        <n v="45.248672324790597"/>
        <n v="44.373561203697101"/>
        <n v="51.154231423597402"/>
        <n v="28.724464016513"/>
        <n v="47.406896954144599"/>
        <n v="46.991437297582003"/>
        <n v="57.539273344864597"/>
        <n v="69.7733666018772"/>
        <n v="61.2811981299145"/>
        <n v="52.202342913854999"/>
        <n v="34.8351771278844"/>
        <n v="42.909430242247197"/>
        <n v="45.623122572379899"/>
        <n v="40.875609640047898"/>
        <n v="62.269565716521001"/>
        <n v="46.555196098480202"/>
        <n v="44.231477781753298"/>
        <n v="52.811491486719"/>
        <n v="41.307860042351102"/>
        <n v="47.0477744559728"/>
        <n v="41.284675872807398"/>
        <n v="47.615822146579298"/>
        <n v="48.112566951562599"/>
        <n v="60.981478595462299"/>
        <n v="61.597488835273197"/>
        <n v="57.059050176348698"/>
        <n v="49.2374927086464"/>
        <n v="73.231696334008703"/>
        <n v="70.2734299572341"/>
        <n v="65.569707349334493"/>
        <n v="52.321368042601598"/>
        <n v="25.472339079153301"/>
        <n v="54.957359059461602"/>
        <n v="61.519764155445998"/>
        <n v="64.184400740334496"/>
        <n v="74.991624852513596"/>
        <n v="63.197973367576402"/>
        <n v="75.811970219993299"/>
        <n v="70.254344749664696"/>
        <n v="53.954751490690001"/>
        <n v="28.463212448262201"/>
        <n v="23.537297321064599"/>
        <n v="31.678457874466002"/>
        <n v="34.7863591785446"/>
        <n v="28.912575492863699"/>
        <n v="29.113961767059799"/>
        <n v="45.389840634248998"/>
        <n v="23.743002505590301"/>
        <n v="39.333614148636102"/>
        <n v="35.369436383448203"/>
        <n v="25.361663440405401"/>
        <n v="35.869445499941598"/>
        <n v="31.913301013082101"/>
        <n v="25.661352008095701"/>
        <n v="30.232862957437298"/>
        <n v="28.306638570446399"/>
        <n v="59.179713307626102"/>
        <n v="85.609884014388399"/>
        <n v="54.224818206707099"/>
        <n v="32.428410778443101"/>
        <n v="41.439501168997602"/>
        <n v="32.136836023499598"/>
        <n v="43.670283909246997"/>
        <n v="58.865297583026702"/>
        <n v="35.532481617429497"/>
        <n v="16.039819203157201"/>
        <n v="77.938195401564201"/>
        <n v="62.816860500502401"/>
        <n v="61.220165432303197"/>
        <n v="87.658821081758703"/>
        <n v="71.381860097109396"/>
        <n v="92.851612734509004"/>
        <n v="98.812796784357005"/>
        <n v="85.231399969094895"/>
        <n v="39.347436665020503"/>
        <n v="36.3096867425227"/>
        <n v="86.646192224361897"/>
        <n v="62.883774230823498"/>
        <n v="46.8092512694775"/>
        <n v="37.989988612044499"/>
        <n v="12.536376038615099"/>
        <n v="91.802723665870502"/>
        <n v="90.772225387861198"/>
        <n v="97.692656125964604"/>
        <n v="67.138858082386903"/>
        <n v="45.813183029763003"/>
        <n v="24.5240395141867"/>
        <n v="32.107413893753602"/>
        <n v="21.557747232734801"/>
        <n v="97.248436416564104"/>
        <n v="25.731491555983201"/>
        <n v="53.668319887391696"/>
        <n v="61.671119465376798"/>
        <n v="48.885907347897898"/>
        <n v="41.573720155824702"/>
        <n v="44.637972723544699"/>
        <n v="30.820351684644301"/>
        <n v="67.438385748165999"/>
        <n v="45.197719044183401"/>
        <n v="36.779346579709298"/>
        <n v="64.914509331423304"/>
        <n v="82.8949654355051"/>
        <n v="78.861688092449299"/>
        <n v="59.258814431864501"/>
        <n v="93.144422883855"/>
        <n v="30.7950316395534"/>
        <n v="85.381145917117294"/>
        <n v="94.540337972283893"/>
        <n v="96.717140016408607"/>
        <n v="53.114111658429501"/>
        <n v="61.268891970876403"/>
        <n v="71.141178035763801"/>
        <n v="79.486918411377403"/>
        <n v="31.758220549055601"/>
        <n v="43.854721460889401"/>
        <n v="45.019176660607101"/>
        <n v="50.457192367495502"/>
        <n v="55.289776221452101"/>
        <n v="49.4618014362485"/>
        <n v="38.1576797393679"/>
        <n v="71.4254409165776"/>
        <n v="50.797649316231499"/>
        <n v="68.848092175819801"/>
        <n v="60.699265642592202"/>
        <n v="42.790112779436399"/>
        <n v="43.538615040037698"/>
        <n v="59.831590599060704"/>
        <n v="53.880962193604901"/>
        <n v="31.792091026922702"/>
        <n v="50.366390542752498"/>
        <n v="45.670513123446298"/>
        <n v="66.614753425808502"/>
        <n v="32.963244261952802"/>
        <n v="51.401031117462601"/>
        <n v="26.341463538339202"/>
        <n v="36.393112052038902"/>
        <n v="43.133190514719701"/>
        <n v="42.731863933334097"/>
        <n v="64.562976973813306"/>
        <n v="77.884404999925707"/>
        <n v="41.361636724078402"/>
        <n v="63.297592861636303"/>
        <n v="63.315772798087998"/>
        <n v="73.090638632058898"/>
        <n v="67.005591591903695"/>
        <n v="60.454958854126197"/>
        <n v="68.119064543051195"/>
        <n v="60.804090562514503"/>
        <n v="21.497291639868099"/>
        <n v="45.101029699470097"/>
        <n v="61.480177100649698"/>
        <n v="40.665199379328797"/>
        <n v="19.061232628315999"/>
        <n v="56.714236485397798"/>
        <n v="59.873997214821003"/>
        <n v="48.214713576233599"/>
        <n v="38.0644656346687"/>
        <n v="66.870574302985304"/>
        <n v="57.5897946649457"/>
        <n v="51.516223487609899"/>
        <n v="55.123140331755401"/>
        <n v="58.736584398068501"/>
      </sharedItems>
    </cacheField>
    <cacheField name="Satisfaction" numFmtId="38">
      <sharedItems count="3">
        <s v="Medium"/>
        <s v="High"/>
        <s v="Low"/>
      </sharedItems>
    </cacheField>
  </cacheFields>
  <extLst>
    <ext xmlns:x14="http://schemas.microsoft.com/office/spreadsheetml/2009/9/main" uri="{725AE2AE-9491-48be-B2B4-4EB974FC3084}">
      <x14:pivotCacheDefinition pivotCacheId="463108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x v="0"/>
    <x v="0"/>
    <n v="41"/>
    <n v="74.804878048780495"/>
    <n v="261"/>
    <n v="682"/>
    <n v="943"/>
    <n v="0.27677624602332979"/>
    <n v="0.72322375397667016"/>
    <n v="2731"/>
    <x v="0"/>
    <n v="3067"/>
    <x v="0"/>
    <x v="0"/>
    <x v="0"/>
    <n v="164"/>
    <n v="7"/>
    <n v="171"/>
    <x v="0"/>
    <x v="0"/>
  </r>
  <r>
    <x v="0"/>
    <x v="0"/>
    <x v="1"/>
    <n v="10"/>
    <n v="1468.4"/>
    <n v="404"/>
    <n v="2128"/>
    <n v="2532"/>
    <n v="0.15955766192733017"/>
    <n v="0.84044233807266988"/>
    <n v="13837"/>
    <x v="1"/>
    <n v="14684"/>
    <x v="1"/>
    <x v="1"/>
    <x v="1"/>
    <n v="620"/>
    <n v="81"/>
    <n v="701"/>
    <x v="1"/>
    <x v="0"/>
  </r>
  <r>
    <x v="0"/>
    <x v="0"/>
    <x v="2"/>
    <n v="19"/>
    <n v="207.73684210526315"/>
    <n v="255"/>
    <n v="638"/>
    <n v="893"/>
    <n v="0.28555431131019038"/>
    <n v="0.71444568868980962"/>
    <n v="3574"/>
    <x v="2"/>
    <n v="3947"/>
    <x v="2"/>
    <x v="2"/>
    <x v="2"/>
    <n v="10"/>
    <n v="1"/>
    <n v="11"/>
    <x v="2"/>
    <x v="0"/>
  </r>
  <r>
    <x v="1"/>
    <x v="0"/>
    <x v="3"/>
    <n v="303"/>
    <n v="47.726072607260726"/>
    <n v="420"/>
    <n v="956"/>
    <n v="1376"/>
    <n v="0.30523255813953487"/>
    <n v="0.69476744186046513"/>
    <n v="13796"/>
    <x v="3"/>
    <n v="14461"/>
    <x v="3"/>
    <x v="3"/>
    <x v="3"/>
    <n v="212"/>
    <n v="32"/>
    <n v="244"/>
    <x v="3"/>
    <x v="1"/>
  </r>
  <r>
    <x v="1"/>
    <x v="0"/>
    <x v="4"/>
    <n v="12"/>
    <n v="7069.083333333333"/>
    <n v="11371"/>
    <n v="15738"/>
    <n v="27109"/>
    <n v="0.41945479361097793"/>
    <n v="0.58054520638902207"/>
    <n v="70844"/>
    <x v="4"/>
    <n v="84829"/>
    <x v="4"/>
    <x v="4"/>
    <x v="4"/>
    <n v="468"/>
    <n v="83"/>
    <n v="551"/>
    <x v="4"/>
    <x v="0"/>
  </r>
  <r>
    <x v="1"/>
    <x v="0"/>
    <x v="5"/>
    <n v="270"/>
    <n v="9.3925925925925924"/>
    <n v="106"/>
    <n v="480"/>
    <n v="586"/>
    <n v="0.18088737201365188"/>
    <n v="0.8191126279863481"/>
    <n v="2416"/>
    <x v="5"/>
    <n v="2536"/>
    <x v="5"/>
    <x v="5"/>
    <x v="5"/>
    <n v="15"/>
    <n v="1"/>
    <n v="16"/>
    <x v="5"/>
    <x v="0"/>
  </r>
  <r>
    <x v="1"/>
    <x v="0"/>
    <x v="6"/>
    <n v="174"/>
    <n v="30.109195402298852"/>
    <n v="252"/>
    <n v="362"/>
    <n v="614"/>
    <n v="0.41042345276872966"/>
    <n v="0.5895765472312704"/>
    <n v="4972"/>
    <x v="6"/>
    <n v="5239"/>
    <x v="6"/>
    <x v="6"/>
    <x v="6"/>
    <n v="301"/>
    <n v="32"/>
    <n v="333"/>
    <x v="6"/>
    <x v="0"/>
  </r>
  <r>
    <x v="1"/>
    <x v="0"/>
    <x v="7"/>
    <n v="57"/>
    <n v="78.05263157894737"/>
    <n v="201"/>
    <n v="560"/>
    <n v="761"/>
    <n v="0.26412614980289095"/>
    <n v="0.73587385019710905"/>
    <n v="4263"/>
    <x v="7"/>
    <n v="4449"/>
    <x v="7"/>
    <x v="7"/>
    <x v="7"/>
    <n v="200"/>
    <n v="18"/>
    <n v="218"/>
    <x v="7"/>
    <x v="0"/>
  </r>
  <r>
    <x v="0"/>
    <x v="0"/>
    <x v="8"/>
    <n v="79"/>
    <n v="24.151898734177216"/>
    <n v="95"/>
    <n v="410"/>
    <n v="505"/>
    <n v="0.18811881188118812"/>
    <n v="0.81188118811881194"/>
    <n v="1802"/>
    <x v="8"/>
    <n v="1908"/>
    <x v="8"/>
    <x v="8"/>
    <x v="8"/>
    <n v="33"/>
    <n v="2"/>
    <n v="35"/>
    <x v="8"/>
    <x v="0"/>
  </r>
  <r>
    <x v="0"/>
    <x v="0"/>
    <x v="9"/>
    <n v="125"/>
    <n v="72.712000000000003"/>
    <n v="546"/>
    <n v="2500"/>
    <n v="3046"/>
    <n v="0.17925147734734079"/>
    <n v="0.82074852265265918"/>
    <n v="8905"/>
    <x v="9"/>
    <n v="9089"/>
    <x v="9"/>
    <x v="9"/>
    <x v="9"/>
    <n v="64"/>
    <n v="5"/>
    <n v="69"/>
    <x v="9"/>
    <x v="0"/>
  </r>
  <r>
    <x v="0"/>
    <x v="0"/>
    <x v="10"/>
    <n v="157"/>
    <n v="10.165605095541402"/>
    <n v="89"/>
    <n v="311"/>
    <n v="400"/>
    <n v="0.2225"/>
    <n v="0.77749999999999997"/>
    <n v="1506"/>
    <x v="10"/>
    <n v="1596"/>
    <x v="10"/>
    <x v="10"/>
    <x v="10"/>
    <n v="2"/>
    <n v="0"/>
    <n v="2"/>
    <x v="10"/>
    <x v="0"/>
  </r>
  <r>
    <x v="1"/>
    <x v="0"/>
    <x v="11"/>
    <n v="12"/>
    <n v="386"/>
    <n v="251"/>
    <n v="780"/>
    <n v="1031"/>
    <n v="0.24345295829291949"/>
    <n v="0.75654704170708054"/>
    <n v="4321"/>
    <x v="11"/>
    <n v="4632"/>
    <x v="11"/>
    <x v="11"/>
    <x v="11"/>
    <n v="26"/>
    <n v="3"/>
    <n v="29"/>
    <x v="11"/>
    <x v="2"/>
  </r>
  <r>
    <x v="1"/>
    <x v="0"/>
    <x v="12"/>
    <n v="297"/>
    <n v="41.417508417508415"/>
    <n v="987"/>
    <n v="2990"/>
    <n v="3977"/>
    <n v="0.24817701785265275"/>
    <n v="0.75182298214734722"/>
    <n v="11471"/>
    <x v="12"/>
    <n v="12301"/>
    <x v="12"/>
    <x v="12"/>
    <x v="12"/>
    <n v="239"/>
    <n v="37"/>
    <n v="276"/>
    <x v="12"/>
    <x v="0"/>
  </r>
  <r>
    <x v="1"/>
    <x v="0"/>
    <x v="13"/>
    <n v="33"/>
    <n v="713.21212121212125"/>
    <n v="3529"/>
    <n v="3092"/>
    <n v="6621"/>
    <n v="0.53300105724210844"/>
    <n v="0.46699894275789156"/>
    <n v="21032"/>
    <x v="13"/>
    <n v="23536"/>
    <x v="13"/>
    <x v="13"/>
    <x v="13"/>
    <n v="867"/>
    <n v="145"/>
    <n v="1012"/>
    <x v="13"/>
    <x v="0"/>
  </r>
  <r>
    <x v="1"/>
    <x v="0"/>
    <x v="14"/>
    <n v="380"/>
    <n v="14.094736842105263"/>
    <n v="232"/>
    <n v="748"/>
    <n v="980"/>
    <n v="0.23673469387755103"/>
    <n v="0.76326530612244903"/>
    <n v="5149"/>
    <x v="14"/>
    <n v="5356"/>
    <x v="14"/>
    <x v="14"/>
    <x v="14"/>
    <n v="64"/>
    <n v="10"/>
    <n v="74"/>
    <x v="14"/>
    <x v="0"/>
  </r>
  <r>
    <x v="1"/>
    <x v="0"/>
    <x v="15"/>
    <n v="223"/>
    <n v="11.623318385650224"/>
    <n v="359"/>
    <n v="1090"/>
    <n v="1449"/>
    <n v="0.24775707384403037"/>
    <n v="0.75224292615596966"/>
    <n v="2373"/>
    <x v="15"/>
    <n v="2592"/>
    <x v="15"/>
    <x v="15"/>
    <x v="15"/>
    <n v="10"/>
    <n v="1"/>
    <n v="11"/>
    <x v="15"/>
    <x v="0"/>
  </r>
  <r>
    <x v="0"/>
    <x v="0"/>
    <x v="16"/>
    <n v="218"/>
    <n v="85.183486238532112"/>
    <n v="456"/>
    <n v="2872"/>
    <n v="3328"/>
    <n v="0.13701923076923078"/>
    <n v="0.86298076923076927"/>
    <n v="17472"/>
    <x v="16"/>
    <n v="18570"/>
    <x v="16"/>
    <x v="16"/>
    <x v="16"/>
    <n v="72"/>
    <n v="11"/>
    <n v="83"/>
    <x v="16"/>
    <x v="0"/>
  </r>
  <r>
    <x v="0"/>
    <x v="0"/>
    <x v="17"/>
    <n v="763"/>
    <n v="3.5648754914809961"/>
    <n v="102"/>
    <n v="443"/>
    <n v="545"/>
    <n v="0.1871559633027523"/>
    <n v="0.8128440366972477"/>
    <n v="2560"/>
    <x v="17"/>
    <n v="2720"/>
    <x v="17"/>
    <x v="17"/>
    <x v="17"/>
    <n v="10"/>
    <n v="1"/>
    <n v="11"/>
    <x v="17"/>
    <x v="0"/>
  </r>
  <r>
    <x v="0"/>
    <x v="0"/>
    <x v="18"/>
    <n v="456"/>
    <n v="46.951754385964911"/>
    <n v="829"/>
    <n v="4266"/>
    <n v="5095"/>
    <n v="0.16270853778213934"/>
    <n v="0.83729146221786066"/>
    <n v="19889"/>
    <x v="18"/>
    <n v="21410"/>
    <x v="18"/>
    <x v="18"/>
    <x v="18"/>
    <n v="67"/>
    <n v="26"/>
    <n v="93"/>
    <x v="18"/>
    <x v="0"/>
  </r>
  <r>
    <x v="1"/>
    <x v="0"/>
    <x v="19"/>
    <n v="201"/>
    <n v="19.388059701492537"/>
    <n v="219"/>
    <n v="532"/>
    <n v="751"/>
    <n v="0.29161118508655126"/>
    <n v="0.70838881491344874"/>
    <n v="3556"/>
    <x v="19"/>
    <n v="3897"/>
    <x v="19"/>
    <x v="19"/>
    <x v="19"/>
    <n v="75"/>
    <n v="9"/>
    <n v="84"/>
    <x v="19"/>
    <x v="0"/>
  </r>
  <r>
    <x v="1"/>
    <x v="0"/>
    <x v="20"/>
    <n v="409"/>
    <n v="9.4865525672371636"/>
    <n v="182"/>
    <n v="736"/>
    <n v="918"/>
    <n v="0.19825708061002179"/>
    <n v="0.80174291938997821"/>
    <n v="3612"/>
    <x v="20"/>
    <n v="3880"/>
    <x v="20"/>
    <x v="20"/>
    <x v="20"/>
    <n v="27"/>
    <n v="3"/>
    <n v="30"/>
    <x v="20"/>
    <x v="0"/>
  </r>
  <r>
    <x v="1"/>
    <x v="0"/>
    <x v="21"/>
    <n v="1121"/>
    <n v="2.577163247100803"/>
    <n v="132"/>
    <n v="456"/>
    <n v="588"/>
    <n v="0.22448979591836735"/>
    <n v="0.77551020408163263"/>
    <n v="2667"/>
    <x v="21"/>
    <n v="2889"/>
    <x v="21"/>
    <x v="21"/>
    <x v="21"/>
    <n v="42"/>
    <n v="3"/>
    <n v="45"/>
    <x v="21"/>
    <x v="0"/>
  </r>
  <r>
    <x v="0"/>
    <x v="0"/>
    <x v="22"/>
    <n v="354"/>
    <n v="15.070621468926554"/>
    <n v="233"/>
    <n v="1073"/>
    <n v="1306"/>
    <n v="0.17840735068912711"/>
    <n v="0.82159264931087295"/>
    <n v="5028"/>
    <x v="22"/>
    <n v="5335"/>
    <x v="22"/>
    <x v="22"/>
    <x v="22"/>
    <n v="12"/>
    <n v="2"/>
    <n v="14"/>
    <x v="22"/>
    <x v="0"/>
  </r>
  <r>
    <x v="0"/>
    <x v="0"/>
    <x v="23"/>
    <n v="151"/>
    <n v="1090.1456953642385"/>
    <n v="845"/>
    <n v="4331"/>
    <n v="5176"/>
    <n v="0.16325347758887171"/>
    <n v="0.83674652241112824"/>
    <n v="148897"/>
    <x v="23"/>
    <n v="164612"/>
    <x v="23"/>
    <x v="23"/>
    <x v="23"/>
    <n v="602"/>
    <n v="61"/>
    <n v="663"/>
    <x v="23"/>
    <x v="0"/>
  </r>
  <r>
    <x v="0"/>
    <x v="0"/>
    <x v="24"/>
    <n v="87"/>
    <n v="18.862068965517242"/>
    <n v="84"/>
    <n v="332"/>
    <n v="416"/>
    <n v="0.20192307692307693"/>
    <n v="0.79807692307692313"/>
    <n v="1549"/>
    <x v="24"/>
    <n v="1641"/>
    <x v="24"/>
    <x v="24"/>
    <x v="24"/>
    <n v="17"/>
    <n v="0"/>
    <n v="17"/>
    <x v="24"/>
    <x v="0"/>
  </r>
  <r>
    <x v="1"/>
    <x v="0"/>
    <x v="25"/>
    <n v="129"/>
    <n v="10.542635658914728"/>
    <n v="84"/>
    <n v="269"/>
    <n v="353"/>
    <n v="0.23796033994334279"/>
    <n v="0.76203966005665724"/>
    <n v="1278"/>
    <x v="25"/>
    <n v="1360"/>
    <x v="25"/>
    <x v="25"/>
    <x v="25"/>
    <n v="16"/>
    <n v="0"/>
    <n v="16"/>
    <x v="25"/>
    <x v="0"/>
  </r>
  <r>
    <x v="1"/>
    <x v="0"/>
    <x v="26"/>
    <n v="13"/>
    <n v="59608.230769230766"/>
    <n v="15962"/>
    <n v="66394"/>
    <n v="82356"/>
    <n v="0.1938170867939191"/>
    <n v="0.80618291320608093"/>
    <n v="727828"/>
    <x v="26"/>
    <n v="774907"/>
    <x v="26"/>
    <x v="26"/>
    <x v="26"/>
    <n v="0"/>
    <n v="0"/>
    <n v="0"/>
    <x v="26"/>
    <x v="1"/>
  </r>
  <r>
    <x v="1"/>
    <x v="0"/>
    <x v="27"/>
    <n v="7"/>
    <n v="2163"/>
    <n v="2203"/>
    <n v="4479"/>
    <n v="6682"/>
    <n v="0.32969170906914097"/>
    <n v="0.67030829093085897"/>
    <n v="12549"/>
    <x v="27"/>
    <n v="15141"/>
    <x v="27"/>
    <x v="27"/>
    <x v="27"/>
    <n v="0"/>
    <n v="0"/>
    <n v="0"/>
    <x v="27"/>
    <x v="1"/>
  </r>
  <r>
    <x v="1"/>
    <x v="0"/>
    <x v="28"/>
    <n v="122"/>
    <n v="17.122950819672131"/>
    <n v="303"/>
    <n v="456"/>
    <n v="759"/>
    <n v="0.39920948616600793"/>
    <n v="0.60079051383399207"/>
    <n v="1906"/>
    <x v="28"/>
    <n v="2089"/>
    <x v="28"/>
    <x v="28"/>
    <x v="28"/>
    <n v="6"/>
    <n v="1"/>
    <n v="7"/>
    <x v="28"/>
    <x v="0"/>
  </r>
  <r>
    <x v="1"/>
    <x v="0"/>
    <x v="29"/>
    <n v="440"/>
    <n v="75.984090909090909"/>
    <n v="566"/>
    <n v="2881"/>
    <n v="3447"/>
    <n v="0.16420075427908326"/>
    <n v="0.83579924572091668"/>
    <n v="31312"/>
    <x v="29"/>
    <n v="33433"/>
    <x v="29"/>
    <x v="29"/>
    <x v="29"/>
    <n v="53"/>
    <n v="2"/>
    <n v="55"/>
    <x v="29"/>
    <x v="2"/>
  </r>
  <r>
    <x v="0"/>
    <x v="0"/>
    <x v="30"/>
    <n v="1397"/>
    <n v="1.0873299928418039"/>
    <n v="82"/>
    <n v="431"/>
    <n v="513"/>
    <n v="0.15984405458089668"/>
    <n v="0.84015594541910332"/>
    <n v="1447"/>
    <x v="30"/>
    <n v="1519"/>
    <x v="30"/>
    <x v="30"/>
    <x v="30"/>
    <n v="7"/>
    <n v="0"/>
    <n v="7"/>
    <x v="30"/>
    <x v="2"/>
  </r>
  <r>
    <x v="1"/>
    <x v="0"/>
    <x v="31"/>
    <n v="162"/>
    <n v="6.3888888888888893"/>
    <n v="37"/>
    <n v="168"/>
    <n v="205"/>
    <n v="0.18048780487804877"/>
    <n v="0.81951219512195117"/>
    <n v="982"/>
    <x v="31"/>
    <n v="1035"/>
    <x v="31"/>
    <x v="31"/>
    <x v="31"/>
    <n v="305"/>
    <n v="14"/>
    <n v="319"/>
    <x v="31"/>
    <x v="2"/>
  </r>
  <r>
    <x v="1"/>
    <x v="0"/>
    <x v="32"/>
    <n v="3030"/>
    <n v="0.53135313531353134"/>
    <n v="60"/>
    <n v="233"/>
    <n v="293"/>
    <n v="0.20477815699658702"/>
    <n v="0.79522184300341292"/>
    <n v="1546"/>
    <x v="32"/>
    <n v="1610"/>
    <x v="32"/>
    <x v="32"/>
    <x v="32"/>
    <n v="374"/>
    <n v="27"/>
    <n v="401"/>
    <x v="32"/>
    <x v="2"/>
  </r>
  <r>
    <x v="1"/>
    <x v="0"/>
    <x v="33"/>
    <n v="518"/>
    <n v="18.382239382239383"/>
    <n v="140"/>
    <n v="300"/>
    <n v="440"/>
    <n v="0.31818181818181818"/>
    <n v="0.68181818181818177"/>
    <n v="8882"/>
    <x v="33"/>
    <n v="9522"/>
    <x v="33"/>
    <x v="33"/>
    <x v="33"/>
    <n v="1920"/>
    <n v="203"/>
    <n v="2123"/>
    <x v="33"/>
    <x v="1"/>
  </r>
  <r>
    <x v="0"/>
    <x v="1"/>
    <x v="34"/>
    <n v="128"/>
    <n v="57.3984375"/>
    <n v="160"/>
    <n v="532"/>
    <n v="676"/>
    <n v="0.23668639053254437"/>
    <n v="0.78698224852071008"/>
    <n v="7020"/>
    <x v="34"/>
    <n v="7347"/>
    <x v="34"/>
    <x v="34"/>
    <x v="34"/>
    <n v="11"/>
    <n v="1"/>
    <n v="12"/>
    <x v="34"/>
    <x v="0"/>
  </r>
  <r>
    <x v="0"/>
    <x v="1"/>
    <x v="35"/>
    <n v="28"/>
    <n v="478.53571428571428"/>
    <n v="998"/>
    <n v="2631"/>
    <n v="3629"/>
    <n v="0.27500688895012398"/>
    <n v="0.72499311104987596"/>
    <n v="11781"/>
    <x v="35"/>
    <n v="13399"/>
    <x v="35"/>
    <x v="35"/>
    <x v="35"/>
    <n v="1"/>
    <n v="0"/>
    <n v="1"/>
    <x v="35"/>
    <x v="0"/>
  </r>
  <r>
    <x v="1"/>
    <x v="1"/>
    <x v="36"/>
    <n v="125"/>
    <n v="68.864000000000004"/>
    <n v="421"/>
    <n v="847"/>
    <n v="1268"/>
    <n v="0.33201892744479494"/>
    <n v="0.667981072555205"/>
    <n v="7911"/>
    <x v="36"/>
    <n v="8608"/>
    <x v="36"/>
    <x v="36"/>
    <x v="36"/>
    <n v="51"/>
    <n v="5"/>
    <n v="56"/>
    <x v="36"/>
    <x v="0"/>
  </r>
  <r>
    <x v="1"/>
    <x v="1"/>
    <x v="37"/>
    <n v="41"/>
    <n v="80"/>
    <n v="1034"/>
    <n v="71"/>
    <n v="1105"/>
    <n v="0.93574660633484164"/>
    <n v="6.4253393665158365E-2"/>
    <n v="2781"/>
    <x v="37"/>
    <n v="3280"/>
    <x v="37"/>
    <x v="37"/>
    <x v="37"/>
    <n v="0"/>
    <n v="0"/>
    <n v="0"/>
    <x v="37"/>
    <x v="1"/>
  </r>
  <r>
    <x v="1"/>
    <x v="1"/>
    <x v="38"/>
    <n v="28"/>
    <n v="73.428571428571431"/>
    <n v="159"/>
    <n v="225"/>
    <n v="384"/>
    <n v="0.4140625"/>
    <n v="0.5859375"/>
    <n v="1874"/>
    <x v="38"/>
    <n v="2056"/>
    <x v="38"/>
    <x v="38"/>
    <x v="38"/>
    <n v="16"/>
    <n v="1"/>
    <n v="17"/>
    <x v="38"/>
    <x v="1"/>
  </r>
  <r>
    <x v="0"/>
    <x v="1"/>
    <x v="39"/>
    <n v="296"/>
    <n v="21.243243243243242"/>
    <n v="295"/>
    <n v="591"/>
    <n v="886"/>
    <n v="0.3329571106094808"/>
    <n v="0.66704288939051914"/>
    <n v="5656"/>
    <x v="39"/>
    <n v="6288"/>
    <x v="39"/>
    <x v="39"/>
    <x v="39"/>
    <n v="42"/>
    <n v="9"/>
    <n v="51"/>
    <x v="39"/>
    <x v="2"/>
  </r>
  <r>
    <x v="0"/>
    <x v="1"/>
    <x v="40"/>
    <n v="25"/>
    <n v="494.08"/>
    <n v="872"/>
    <n v="707"/>
    <n v="1579"/>
    <n v="0.55224825839138691"/>
    <n v="0.44775174160861303"/>
    <n v="11671"/>
    <x v="40"/>
    <n v="12352"/>
    <x v="40"/>
    <x v="40"/>
    <x v="40"/>
    <n v="17"/>
    <n v="3"/>
    <n v="20"/>
    <x v="40"/>
    <x v="1"/>
  </r>
  <r>
    <x v="0"/>
    <x v="1"/>
    <x v="41"/>
    <n v="11"/>
    <n v="2627.5454545454545"/>
    <n v="8148"/>
    <n v="2554"/>
    <n v="10702"/>
    <n v="0.76135301812745282"/>
    <n v="0.23864698187254718"/>
    <n v="25771"/>
    <x v="41"/>
    <n v="28903"/>
    <x v="41"/>
    <x v="41"/>
    <x v="41"/>
    <n v="0"/>
    <n v="0"/>
    <n v="0"/>
    <x v="41"/>
    <x v="1"/>
  </r>
  <r>
    <x v="1"/>
    <x v="1"/>
    <x v="42"/>
    <n v="10"/>
    <n v="66555.199999999997"/>
    <n v="38824"/>
    <n v="715"/>
    <n v="39539"/>
    <n v="0.98191658868458986"/>
    <n v="1.8083411315410101E-2"/>
    <n v="595755"/>
    <x v="42"/>
    <n v="665552"/>
    <x v="42"/>
    <x v="42"/>
    <x v="42"/>
    <n v="986"/>
    <n v="270"/>
    <n v="1256"/>
    <x v="42"/>
    <x v="1"/>
  </r>
  <r>
    <x v="1"/>
    <x v="1"/>
    <x v="43"/>
    <n v="52"/>
    <n v="74.211538461538467"/>
    <n v="553"/>
    <n v="642"/>
    <n v="1195"/>
    <n v="0.46276150627615065"/>
    <n v="0.53723849372384935"/>
    <n v="2797"/>
    <x v="43"/>
    <n v="3859"/>
    <x v="43"/>
    <x v="43"/>
    <x v="43"/>
    <n v="96"/>
    <n v="19"/>
    <n v="115"/>
    <x v="43"/>
    <x v="0"/>
  </r>
  <r>
    <x v="1"/>
    <x v="1"/>
    <x v="44"/>
    <n v="25"/>
    <n v="183.56"/>
    <n v="1976"/>
    <n v="571"/>
    <n v="2547"/>
    <n v="0.77581468394189246"/>
    <n v="0.22418531605810757"/>
    <n v="3825"/>
    <x v="44"/>
    <n v="4589"/>
    <x v="44"/>
    <x v="30"/>
    <x v="44"/>
    <n v="0"/>
    <n v="0"/>
    <n v="0"/>
    <x v="44"/>
    <x v="0"/>
  </r>
  <r>
    <x v="1"/>
    <x v="1"/>
    <x v="45"/>
    <n v="4"/>
    <n v="6838.5"/>
    <n v="4572"/>
    <n v="762"/>
    <n v="5334"/>
    <n v="0.8571428571428571"/>
    <n v="0.14285714285714285"/>
    <n v="21982"/>
    <x v="45"/>
    <n v="27354"/>
    <x v="45"/>
    <x v="44"/>
    <x v="45"/>
    <n v="0"/>
    <n v="0"/>
    <n v="0"/>
    <x v="45"/>
    <x v="0"/>
  </r>
  <r>
    <x v="1"/>
    <x v="1"/>
    <x v="46"/>
    <n v="145"/>
    <n v="121.37931034482759"/>
    <n v="4082"/>
    <n v="50"/>
    <n v="4132"/>
    <n v="0.98789932236205225"/>
    <n v="1.2100677637947725E-2"/>
    <n v="12444"/>
    <x v="46"/>
    <n v="17600"/>
    <x v="46"/>
    <x v="45"/>
    <x v="46"/>
    <n v="13"/>
    <n v="0"/>
    <n v="13"/>
    <x v="46"/>
    <x v="1"/>
  </r>
  <r>
    <x v="0"/>
    <x v="1"/>
    <x v="47"/>
    <n v="34"/>
    <n v="231.11764705882354"/>
    <n v="2907"/>
    <n v="1572"/>
    <n v="4479"/>
    <n v="0.64902880107166783"/>
    <n v="0.35097119892833223"/>
    <n v="6605"/>
    <x v="47"/>
    <n v="7858"/>
    <x v="47"/>
    <x v="46"/>
    <x v="47"/>
    <n v="1"/>
    <n v="0"/>
    <n v="1"/>
    <x v="47"/>
    <x v="1"/>
  </r>
  <r>
    <x v="0"/>
    <x v="1"/>
    <x v="48"/>
    <n v="9"/>
    <n v="467.11111111111109"/>
    <n v="643"/>
    <n v="658"/>
    <n v="1301"/>
    <n v="0.49423520368946966"/>
    <n v="0.5057647963105304"/>
    <n v="3512"/>
    <x v="48"/>
    <n v="4204"/>
    <x v="48"/>
    <x v="47"/>
    <x v="48"/>
    <n v="1"/>
    <n v="0"/>
    <n v="1"/>
    <x v="48"/>
    <x v="0"/>
  </r>
  <r>
    <x v="0"/>
    <x v="1"/>
    <x v="49"/>
    <n v="76"/>
    <n v="96.486842105263165"/>
    <n v="625"/>
    <n v="675"/>
    <n v="1300"/>
    <n v="0.48076923076923078"/>
    <n v="0.51923076923076927"/>
    <n v="6449"/>
    <x v="49"/>
    <n v="7333"/>
    <x v="49"/>
    <x v="48"/>
    <x v="49"/>
    <n v="11"/>
    <n v="1"/>
    <n v="12"/>
    <x v="49"/>
    <x v="0"/>
  </r>
  <r>
    <x v="1"/>
    <x v="1"/>
    <x v="50"/>
    <n v="177"/>
    <n v="16.350282485875706"/>
    <n v="192"/>
    <n v="276"/>
    <n v="468"/>
    <n v="0.41025641025641024"/>
    <n v="0.58974358974358976"/>
    <n v="2606"/>
    <x v="50"/>
    <n v="2894"/>
    <x v="50"/>
    <x v="7"/>
    <x v="50"/>
    <n v="250"/>
    <n v="27"/>
    <n v="277"/>
    <x v="50"/>
    <x v="2"/>
  </r>
  <r>
    <x v="1"/>
    <x v="1"/>
    <x v="51"/>
    <n v="32"/>
    <n v="10"/>
    <n v="115"/>
    <n v="24"/>
    <n v="139"/>
    <n v="0.82733812949640284"/>
    <n v="0.17266187050359713"/>
    <n v="281"/>
    <x v="51"/>
    <n v="320"/>
    <x v="51"/>
    <x v="49"/>
    <x v="51"/>
    <n v="0"/>
    <n v="0"/>
    <n v="0"/>
    <x v="51"/>
    <x v="0"/>
  </r>
  <r>
    <x v="1"/>
    <x v="1"/>
    <x v="52"/>
    <n v="60"/>
    <n v="40.233333333333334"/>
    <n v="125"/>
    <n v="361"/>
    <n v="486"/>
    <n v="0.25720164609053497"/>
    <n v="0.74279835390946503"/>
    <n v="2275"/>
    <x v="52"/>
    <n v="2414"/>
    <x v="52"/>
    <x v="50"/>
    <x v="52"/>
    <n v="1"/>
    <n v="0"/>
    <n v="1"/>
    <x v="52"/>
    <x v="0"/>
  </r>
  <r>
    <x v="0"/>
    <x v="1"/>
    <x v="53"/>
    <n v="77"/>
    <n v="55.662337662337663"/>
    <n v="768"/>
    <n v="580"/>
    <n v="1348"/>
    <n v="0.56973293768545996"/>
    <n v="0.43026706231454004"/>
    <n v="4006"/>
    <x v="53"/>
    <n v="4286"/>
    <x v="53"/>
    <x v="51"/>
    <x v="53"/>
    <n v="18"/>
    <n v="5"/>
    <n v="23"/>
    <x v="53"/>
    <x v="0"/>
  </r>
  <r>
    <x v="0"/>
    <x v="1"/>
    <x v="54"/>
    <n v="30"/>
    <n v="308.26666666666665"/>
    <n v="421"/>
    <n v="689"/>
    <n v="1110"/>
    <n v="0.37927927927927929"/>
    <n v="0.62072072072072071"/>
    <n v="7736"/>
    <x v="54"/>
    <n v="9248"/>
    <x v="54"/>
    <x v="52"/>
    <x v="54"/>
    <n v="77"/>
    <n v="3"/>
    <n v="80"/>
    <x v="54"/>
    <x v="1"/>
  </r>
  <r>
    <x v="0"/>
    <x v="1"/>
    <x v="55"/>
    <n v="89"/>
    <n v="11.146067415730338"/>
    <n v="477"/>
    <n v="19"/>
    <n v="496"/>
    <n v="0.96169354838709675"/>
    <n v="3.8306451612903226E-2"/>
    <n v="724"/>
    <x v="20"/>
    <n v="992"/>
    <x v="55"/>
    <x v="53"/>
    <x v="55"/>
    <n v="4"/>
    <n v="1"/>
    <n v="5"/>
    <x v="55"/>
    <x v="1"/>
  </r>
  <r>
    <x v="0"/>
    <x v="2"/>
    <x v="56"/>
    <n v="3"/>
    <n v="9977.3333333333339"/>
    <n v="4052"/>
    <n v="3550"/>
    <n v="7602"/>
    <n v="0.53301762694027888"/>
    <n v="0.46698237305972112"/>
    <n v="28249"/>
    <x v="55"/>
    <n v="29932"/>
    <x v="56"/>
    <x v="54"/>
    <x v="56"/>
    <n v="549"/>
    <n v="55"/>
    <n v="604"/>
    <x v="56"/>
    <x v="1"/>
  </r>
  <r>
    <x v="1"/>
    <x v="2"/>
    <x v="57"/>
    <n v="29"/>
    <n v="1412.3103448275863"/>
    <n v="5987"/>
    <n v="3922"/>
    <n v="9909"/>
    <n v="0.6041982036532445"/>
    <n v="0.3958017963467555"/>
    <n v="30479"/>
    <x v="56"/>
    <n v="40957"/>
    <x v="57"/>
    <x v="55"/>
    <x v="57"/>
    <n v="21"/>
    <n v="1"/>
    <n v="22"/>
    <x v="57"/>
    <x v="1"/>
  </r>
  <r>
    <x v="1"/>
    <x v="2"/>
    <x v="58"/>
    <n v="72"/>
    <n v="18.097222222222221"/>
    <n v="135"/>
    <n v="293"/>
    <n v="428"/>
    <n v="0.31542056074766356"/>
    <n v="0.68457943925233644"/>
    <n v="1191"/>
    <x v="57"/>
    <n v="1303"/>
    <x v="58"/>
    <x v="56"/>
    <x v="58"/>
    <n v="146"/>
    <n v="13"/>
    <n v="159"/>
    <x v="58"/>
    <x v="0"/>
  </r>
  <r>
    <x v="1"/>
    <x v="2"/>
    <x v="59"/>
    <n v="21"/>
    <n v="225.38095238095238"/>
    <n v="1302"/>
    <n v="218"/>
    <n v="1520"/>
    <n v="0.85657894736842111"/>
    <n v="0.14342105263157895"/>
    <n v="4220"/>
    <x v="58"/>
    <n v="4733"/>
    <x v="59"/>
    <x v="57"/>
    <x v="59"/>
    <n v="2"/>
    <n v="0"/>
    <n v="2"/>
    <x v="59"/>
    <x v="1"/>
  </r>
  <r>
    <x v="1"/>
    <x v="2"/>
    <x v="60"/>
    <n v="13"/>
    <n v="95.769230769230774"/>
    <n v="904"/>
    <n v="842"/>
    <n v="1746"/>
    <n v="0.51775486827033224"/>
    <n v="0.48224513172966782"/>
    <n v="1092"/>
    <x v="59"/>
    <n v="1245"/>
    <x v="60"/>
    <x v="58"/>
    <x v="60"/>
    <n v="325"/>
    <n v="9"/>
    <n v="334"/>
    <x v="60"/>
    <x v="0"/>
  </r>
  <r>
    <x v="1"/>
    <x v="2"/>
    <x v="61"/>
    <n v="24"/>
    <n v="185.04166666666666"/>
    <n v="202"/>
    <n v="1111"/>
    <n v="1313"/>
    <n v="0.15384615384615385"/>
    <n v="0.84615384615384615"/>
    <n v="4188"/>
    <x v="60"/>
    <n v="4441"/>
    <x v="61"/>
    <x v="59"/>
    <x v="61"/>
    <n v="324"/>
    <n v="7"/>
    <n v="331"/>
    <x v="61"/>
    <x v="0"/>
  </r>
  <r>
    <x v="0"/>
    <x v="2"/>
    <x v="62"/>
    <n v="4"/>
    <n v="7741.25"/>
    <n v="989"/>
    <n v="5447"/>
    <n v="6436"/>
    <n v="0.15366687383467992"/>
    <n v="0.84633312616532008"/>
    <n v="29195"/>
    <x v="61"/>
    <n v="30965"/>
    <x v="62"/>
    <x v="60"/>
    <x v="62"/>
    <n v="1550"/>
    <n v="192"/>
    <n v="1742"/>
    <x v="62"/>
    <x v="0"/>
  </r>
  <r>
    <x v="0"/>
    <x v="2"/>
    <x v="63"/>
    <n v="6"/>
    <n v="365.66666666666669"/>
    <n v="72"/>
    <n v="229"/>
    <n v="301"/>
    <n v="0.23920265780730898"/>
    <n v="0.76079734219269102"/>
    <n v="2104"/>
    <x v="10"/>
    <n v="2194"/>
    <x v="33"/>
    <x v="61"/>
    <x v="63"/>
    <n v="286"/>
    <n v="16"/>
    <n v="302"/>
    <x v="63"/>
    <x v="2"/>
  </r>
  <r>
    <x v="0"/>
    <x v="2"/>
    <x v="64"/>
    <n v="19"/>
    <n v="203.94736842105263"/>
    <n v="231"/>
    <n v="601"/>
    <n v="832"/>
    <n v="0.27764423076923078"/>
    <n v="0.72235576923076927"/>
    <n v="3518"/>
    <x v="62"/>
    <n v="3875"/>
    <x v="63"/>
    <x v="62"/>
    <x v="64"/>
    <n v="10"/>
    <n v="1"/>
    <n v="11"/>
    <x v="64"/>
    <x v="0"/>
  </r>
  <r>
    <x v="1"/>
    <x v="2"/>
    <x v="65"/>
    <n v="44"/>
    <n v="101.79545454545455"/>
    <n v="181"/>
    <n v="968"/>
    <n v="1149"/>
    <n v="0.15752828546562228"/>
    <n v="0.84247171453437775"/>
    <n v="4242"/>
    <x v="63"/>
    <n v="4479"/>
    <x v="64"/>
    <x v="63"/>
    <x v="65"/>
    <n v="42"/>
    <n v="5"/>
    <n v="47"/>
    <x v="65"/>
    <x v="0"/>
  </r>
  <r>
    <x v="1"/>
    <x v="2"/>
    <x v="66"/>
    <n v="50"/>
    <n v="105.26"/>
    <n v="149"/>
    <n v="863"/>
    <n v="1012"/>
    <n v="0.14723320158102768"/>
    <n v="0.85276679841897229"/>
    <n v="5032"/>
    <x v="64"/>
    <n v="5263"/>
    <x v="65"/>
    <x v="21"/>
    <x v="66"/>
    <n v="215"/>
    <n v="11"/>
    <n v="226"/>
    <x v="66"/>
    <x v="0"/>
  </r>
  <r>
    <x v="1"/>
    <x v="2"/>
    <x v="67"/>
    <n v="31"/>
    <n v="44.935483870967744"/>
    <n v="124"/>
    <n v="532"/>
    <n v="656"/>
    <n v="0.18902439024390244"/>
    <n v="0.81097560975609762"/>
    <n v="1314"/>
    <x v="65"/>
    <n v="1393"/>
    <x v="66"/>
    <x v="24"/>
    <x v="67"/>
    <n v="1"/>
    <n v="0"/>
    <n v="1"/>
    <x v="67"/>
    <x v="0"/>
  </r>
  <r>
    <x v="0"/>
    <x v="2"/>
    <x v="68"/>
    <n v="6"/>
    <n v="457.66666666666669"/>
    <n v="93"/>
    <n v="486"/>
    <n v="579"/>
    <n v="0.16062176165803108"/>
    <n v="0.8393782383419689"/>
    <n v="2585"/>
    <x v="66"/>
    <n v="2746"/>
    <x v="67"/>
    <x v="64"/>
    <x v="68"/>
    <n v="2"/>
    <n v="0"/>
    <n v="2"/>
    <x v="68"/>
    <x v="0"/>
  </r>
  <r>
    <x v="0"/>
    <x v="2"/>
    <x v="69"/>
    <n v="7"/>
    <n v="2086.1428571428573"/>
    <n v="755"/>
    <n v="899"/>
    <n v="1654"/>
    <n v="0.45646916565900847"/>
    <n v="0.54353083434099159"/>
    <n v="13340"/>
    <x v="67"/>
    <n v="14603"/>
    <x v="68"/>
    <x v="65"/>
    <x v="69"/>
    <n v="999"/>
    <n v="335"/>
    <n v="1334"/>
    <x v="69"/>
    <x v="0"/>
  </r>
  <r>
    <x v="0"/>
    <x v="2"/>
    <x v="70"/>
    <n v="39"/>
    <n v="78"/>
    <n v="72"/>
    <n v="427"/>
    <n v="499"/>
    <n v="0.14428857715430862"/>
    <n v="0.85571142284569135"/>
    <n v="2955"/>
    <x v="68"/>
    <n v="3042"/>
    <x v="69"/>
    <x v="66"/>
    <x v="70"/>
    <n v="19"/>
    <n v="1"/>
    <n v="20"/>
    <x v="70"/>
    <x v="0"/>
  </r>
  <r>
    <x v="1"/>
    <x v="2"/>
    <x v="71"/>
    <n v="113"/>
    <n v="52.159292035398231"/>
    <n v="476"/>
    <n v="1050"/>
    <n v="1526"/>
    <n v="0.31192660550458717"/>
    <n v="0.68807339449541283"/>
    <n v="5520"/>
    <x v="69"/>
    <n v="5894"/>
    <x v="70"/>
    <x v="67"/>
    <x v="71"/>
    <n v="49"/>
    <n v="5"/>
    <n v="54"/>
    <x v="71"/>
    <x v="0"/>
  </r>
  <r>
    <x v="1"/>
    <x v="2"/>
    <x v="72"/>
    <n v="16"/>
    <n v="480.0625"/>
    <n v="104"/>
    <n v="570"/>
    <n v="674"/>
    <n v="0.1543026706231454"/>
    <n v="0.8456973293768546"/>
    <n v="7536"/>
    <x v="70"/>
    <n v="7681"/>
    <x v="71"/>
    <x v="51"/>
    <x v="72"/>
    <n v="2"/>
    <n v="0"/>
    <n v="2"/>
    <x v="72"/>
    <x v="0"/>
  </r>
  <r>
    <x v="1"/>
    <x v="2"/>
    <x v="73"/>
    <n v="6"/>
    <n v="29014.166666666668"/>
    <n v="16358"/>
    <n v="15552"/>
    <n v="31910"/>
    <n v="0.51262926982137258"/>
    <n v="0.48737073017862736"/>
    <n v="142851"/>
    <x v="71"/>
    <n v="174085"/>
    <x v="72"/>
    <x v="68"/>
    <x v="73"/>
    <n v="185"/>
    <n v="24"/>
    <n v="209"/>
    <x v="73"/>
    <x v="0"/>
  </r>
  <r>
    <x v="1"/>
    <x v="2"/>
    <x v="74"/>
    <n v="6"/>
    <n v="266.83333333333331"/>
    <n v="106"/>
    <n v="316"/>
    <n v="422"/>
    <n v="0.25118483412322273"/>
    <n v="0.74881516587677721"/>
    <n v="1497"/>
    <x v="72"/>
    <n v="1601"/>
    <x v="24"/>
    <x v="34"/>
    <x v="74"/>
    <n v="18"/>
    <n v="2"/>
    <n v="20"/>
    <x v="74"/>
    <x v="1"/>
  </r>
  <r>
    <x v="0"/>
    <x v="3"/>
    <x v="75"/>
    <n v="33"/>
    <n v="80.575757575757578"/>
    <n v="97"/>
    <n v="458"/>
    <n v="555"/>
    <n v="0.17477477477477477"/>
    <n v="0.82522522522522523"/>
    <n v="2625"/>
    <x v="73"/>
    <n v="2659"/>
    <x v="11"/>
    <x v="31"/>
    <x v="75"/>
    <n v="8"/>
    <n v="1"/>
    <n v="9"/>
    <x v="75"/>
    <x v="0"/>
  </r>
  <r>
    <x v="1"/>
    <x v="3"/>
    <x v="76"/>
    <n v="122"/>
    <n v="16.221311475409838"/>
    <n v="94"/>
    <n v="429"/>
    <n v="523"/>
    <n v="0.17973231357552583"/>
    <n v="0.82026768642447423"/>
    <n v="1895"/>
    <x v="74"/>
    <n v="1979"/>
    <x v="73"/>
    <x v="69"/>
    <x v="76"/>
    <n v="14"/>
    <n v="0"/>
    <n v="14"/>
    <x v="76"/>
    <x v="0"/>
  </r>
  <r>
    <x v="1"/>
    <x v="3"/>
    <x v="77"/>
    <n v="17"/>
    <n v="83.588235294117652"/>
    <n v="56"/>
    <n v="302"/>
    <n v="358"/>
    <n v="0.15642458100558659"/>
    <n v="0.84357541899441346"/>
    <n v="1332"/>
    <x v="75"/>
    <n v="1421"/>
    <x v="74"/>
    <x v="24"/>
    <x v="77"/>
    <n v="0"/>
    <n v="0"/>
    <n v="0"/>
    <x v="77"/>
    <x v="0"/>
  </r>
  <r>
    <x v="1"/>
    <x v="3"/>
    <x v="78"/>
    <n v="39"/>
    <n v="85.84615384615384"/>
    <n v="152"/>
    <n v="708"/>
    <n v="860"/>
    <n v="0.17674418604651163"/>
    <n v="0.82325581395348835"/>
    <n v="3209"/>
    <x v="52"/>
    <n v="3348"/>
    <x v="75"/>
    <x v="70"/>
    <x v="78"/>
    <n v="1"/>
    <n v="0"/>
    <n v="1"/>
    <x v="78"/>
    <x v="0"/>
  </r>
  <r>
    <x v="1"/>
    <x v="3"/>
    <x v="79"/>
    <n v="59"/>
    <n v="33.847457627118644"/>
    <n v="90"/>
    <n v="395"/>
    <n v="485"/>
    <n v="0.18556701030927836"/>
    <n v="0.81443298969072164"/>
    <n v="1905"/>
    <x v="24"/>
    <n v="1997"/>
    <x v="76"/>
    <x v="71"/>
    <x v="79"/>
    <n v="14"/>
    <n v="0"/>
    <n v="14"/>
    <x v="79"/>
    <x v="0"/>
  </r>
  <r>
    <x v="1"/>
    <x v="3"/>
    <x v="80"/>
    <n v="132"/>
    <n v="44.833333333333336"/>
    <n v="261"/>
    <n v="377"/>
    <n v="638"/>
    <n v="0.40909090909090912"/>
    <n v="0.59090909090909094"/>
    <n v="5618"/>
    <x v="76"/>
    <n v="5918"/>
    <x v="77"/>
    <x v="72"/>
    <x v="80"/>
    <n v="390"/>
    <n v="43"/>
    <n v="433"/>
    <x v="80"/>
    <x v="0"/>
  </r>
  <r>
    <x v="0"/>
    <x v="3"/>
    <x v="81"/>
    <n v="8"/>
    <n v="394.375"/>
    <n v="317"/>
    <n v="652"/>
    <n v="969"/>
    <n v="0.32714138286893707"/>
    <n v="0.67285861713106299"/>
    <n v="3047"/>
    <x v="77"/>
    <n v="3155"/>
    <x v="78"/>
    <x v="73"/>
    <x v="81"/>
    <n v="389"/>
    <n v="27"/>
    <n v="416"/>
    <x v="81"/>
    <x v="2"/>
  </r>
  <r>
    <x v="0"/>
    <x v="3"/>
    <x v="82"/>
    <n v="10"/>
    <n v="380"/>
    <n v="51"/>
    <n v="268"/>
    <n v="319"/>
    <n v="0.15987460815047022"/>
    <n v="0.84012539184952983"/>
    <n v="3699"/>
    <x v="78"/>
    <n v="3800"/>
    <x v="79"/>
    <x v="49"/>
    <x v="82"/>
    <n v="0"/>
    <n v="0"/>
    <n v="0"/>
    <x v="82"/>
    <x v="0"/>
  </r>
  <r>
    <x v="0"/>
    <x v="3"/>
    <x v="83"/>
    <n v="24"/>
    <n v="134.70833333333334"/>
    <n v="246"/>
    <n v="297"/>
    <n v="543"/>
    <n v="0.45303867403314918"/>
    <n v="0.54696132596685088"/>
    <n v="3081"/>
    <x v="79"/>
    <n v="3233"/>
    <x v="80"/>
    <x v="74"/>
    <x v="83"/>
    <n v="8"/>
    <n v="1"/>
    <n v="9"/>
    <x v="83"/>
    <x v="2"/>
  </r>
  <r>
    <x v="1"/>
    <x v="3"/>
    <x v="84"/>
    <n v="33"/>
    <n v="171.18181818181819"/>
    <n v="322"/>
    <n v="804"/>
    <n v="1126"/>
    <n v="0.28596802841918295"/>
    <n v="0.7140319715808171"/>
    <n v="5437"/>
    <x v="80"/>
    <n v="5649"/>
    <x v="81"/>
    <x v="64"/>
    <x v="84"/>
    <n v="271"/>
    <n v="28"/>
    <n v="299"/>
    <x v="84"/>
    <x v="2"/>
  </r>
  <r>
    <x v="1"/>
    <x v="3"/>
    <x v="85"/>
    <n v="24"/>
    <n v="143.45833333333334"/>
    <n v="70"/>
    <n v="179"/>
    <n v="249"/>
    <n v="0.28112449799196787"/>
    <n v="0.71887550200803207"/>
    <n v="3273"/>
    <x v="81"/>
    <n v="3443"/>
    <x v="82"/>
    <x v="65"/>
    <x v="85"/>
    <n v="100"/>
    <n v="7"/>
    <n v="107"/>
    <x v="85"/>
    <x v="0"/>
  </r>
  <r>
    <x v="1"/>
    <x v="3"/>
    <x v="86"/>
    <n v="24"/>
    <n v="63.75"/>
    <n v="60"/>
    <n v="245"/>
    <n v="305"/>
    <n v="0.19672131147540983"/>
    <n v="0.80327868852459017"/>
    <n v="1463"/>
    <x v="82"/>
    <n v="1530"/>
    <x v="83"/>
    <x v="75"/>
    <x v="86"/>
    <n v="5"/>
    <n v="0"/>
    <n v="5"/>
    <x v="86"/>
    <x v="0"/>
  </r>
  <r>
    <x v="0"/>
    <x v="3"/>
    <x v="87"/>
    <n v="55"/>
    <n v="38.81818181818182"/>
    <n v="108"/>
    <n v="489"/>
    <n v="597"/>
    <n v="0.18090452261306533"/>
    <n v="0.81909547738693467"/>
    <n v="2010"/>
    <x v="83"/>
    <n v="2135"/>
    <x v="84"/>
    <x v="51"/>
    <x v="87"/>
    <n v="46"/>
    <n v="3"/>
    <n v="49"/>
    <x v="87"/>
    <x v="0"/>
  </r>
  <r>
    <x v="0"/>
    <x v="3"/>
    <x v="88"/>
    <n v="18"/>
    <n v="2128.9444444444443"/>
    <n v="2484"/>
    <n v="11236"/>
    <n v="13720"/>
    <n v="0.18104956268221575"/>
    <n v="0.81895043731778427"/>
    <n v="33321"/>
    <x v="84"/>
    <n v="38321"/>
    <x v="85"/>
    <x v="76"/>
    <x v="88"/>
    <n v="356"/>
    <n v="27"/>
    <n v="383"/>
    <x v="88"/>
    <x v="0"/>
  </r>
  <r>
    <x v="0"/>
    <x v="3"/>
    <x v="89"/>
    <n v="71"/>
    <n v="62.676056338028168"/>
    <n v="223"/>
    <n v="1082"/>
    <n v="1305"/>
    <n v="0.17088122605363984"/>
    <n v="0.82911877394636013"/>
    <n v="4199"/>
    <x v="85"/>
    <n v="4450"/>
    <x v="86"/>
    <x v="17"/>
    <x v="89"/>
    <n v="5"/>
    <n v="1"/>
    <n v="6"/>
    <x v="89"/>
    <x v="0"/>
  </r>
  <r>
    <x v="1"/>
    <x v="3"/>
    <x v="90"/>
    <n v="37"/>
    <n v="46.594594594594597"/>
    <n v="104"/>
    <n v="418"/>
    <n v="522"/>
    <n v="0.19923371647509577"/>
    <n v="0.8007662835249042"/>
    <n v="1627"/>
    <x v="86"/>
    <n v="1724"/>
    <x v="84"/>
    <x v="77"/>
    <x v="90"/>
    <n v="17"/>
    <n v="1"/>
    <n v="18"/>
    <x v="90"/>
    <x v="0"/>
  </r>
  <r>
    <x v="1"/>
    <x v="3"/>
    <x v="91"/>
    <n v="155"/>
    <n v="11.012903225806452"/>
    <n v="90"/>
    <n v="326"/>
    <n v="416"/>
    <n v="0.21634615384615385"/>
    <n v="0.78365384615384615"/>
    <n v="1615"/>
    <x v="24"/>
    <n v="1707"/>
    <x v="87"/>
    <x v="10"/>
    <x v="91"/>
    <n v="2"/>
    <n v="0"/>
    <n v="2"/>
    <x v="91"/>
    <x v="0"/>
  </r>
  <r>
    <x v="1"/>
    <x v="3"/>
    <x v="92"/>
    <n v="10"/>
    <n v="390.5"/>
    <n v="126"/>
    <n v="415"/>
    <n v="541"/>
    <n v="0.23290203327171904"/>
    <n v="0.76709796672828101"/>
    <n v="3509"/>
    <x v="87"/>
    <n v="3905"/>
    <x v="88"/>
    <x v="78"/>
    <x v="92"/>
    <n v="490"/>
    <n v="27"/>
    <n v="517"/>
    <x v="92"/>
    <x v="2"/>
  </r>
  <r>
    <x v="1"/>
    <x v="3"/>
    <x v="93"/>
    <n v="51"/>
    <n v="340.8235294117647"/>
    <n v="675"/>
    <n v="2916"/>
    <n v="3591"/>
    <n v="0.18796992481203006"/>
    <n v="0.81203007518796988"/>
    <n v="15946"/>
    <x v="88"/>
    <n v="17382"/>
    <x v="89"/>
    <x v="79"/>
    <x v="93"/>
    <n v="382"/>
    <n v="66"/>
    <n v="448"/>
    <x v="93"/>
    <x v="0"/>
  </r>
  <r>
    <x v="1"/>
    <x v="3"/>
    <x v="94"/>
    <n v="20"/>
    <n v="467.05"/>
    <n v="818"/>
    <n v="2560"/>
    <n v="3378"/>
    <n v="0.24215512137359385"/>
    <n v="0.75784487862640615"/>
    <n v="9102"/>
    <x v="89"/>
    <n v="9341"/>
    <x v="90"/>
    <x v="80"/>
    <x v="94"/>
    <n v="73"/>
    <n v="8"/>
    <n v="81"/>
    <x v="94"/>
    <x v="0"/>
  </r>
  <r>
    <x v="0"/>
    <x v="3"/>
    <x v="95"/>
    <n v="82"/>
    <n v="40.426829268292686"/>
    <n v="93"/>
    <n v="496"/>
    <n v="589"/>
    <n v="0.15789473684210525"/>
    <n v="0.84210526315789469"/>
    <n v="3055"/>
    <x v="90"/>
    <n v="3315"/>
    <x v="91"/>
    <x v="2"/>
    <x v="95"/>
    <n v="2"/>
    <n v="0"/>
    <n v="2"/>
    <x v="95"/>
    <x v="0"/>
  </r>
  <r>
    <x v="1"/>
    <x v="3"/>
    <x v="96"/>
    <n v="141"/>
    <n v="70"/>
    <n v="650"/>
    <n v="997"/>
    <n v="1647"/>
    <n v="0.3946569520340012"/>
    <n v="0.6053430479659988"/>
    <n v="9079"/>
    <x v="91"/>
    <n v="9870"/>
    <x v="92"/>
    <x v="81"/>
    <x v="96"/>
    <n v="270"/>
    <n v="36"/>
    <n v="306"/>
    <x v="96"/>
    <x v="0"/>
  </r>
  <r>
    <x v="1"/>
    <x v="3"/>
    <x v="97"/>
    <n v="7"/>
    <n v="4033.7142857142858"/>
    <n v="539"/>
    <n v="3598"/>
    <n v="4137"/>
    <n v="0.13028764805414553"/>
    <n v="0.8697123519458545"/>
    <n v="26910"/>
    <x v="92"/>
    <n v="28236"/>
    <x v="93"/>
    <x v="82"/>
    <x v="97"/>
    <n v="0"/>
    <n v="0"/>
    <n v="0"/>
    <x v="97"/>
    <x v="1"/>
  </r>
  <r>
    <x v="1"/>
    <x v="3"/>
    <x v="98"/>
    <n v="10"/>
    <n v="1968.1"/>
    <n v="2864"/>
    <n v="3321"/>
    <n v="6185"/>
    <n v="0.46305578011317705"/>
    <n v="0.53694421988682295"/>
    <n v="16985"/>
    <x v="93"/>
    <n v="19681"/>
    <x v="94"/>
    <x v="83"/>
    <x v="98"/>
    <n v="710"/>
    <n v="107"/>
    <n v="817"/>
    <x v="98"/>
    <x v="0"/>
  </r>
  <r>
    <x v="0"/>
    <x v="4"/>
    <x v="99"/>
    <n v="15"/>
    <n v="2193"/>
    <n v="4739"/>
    <n v="3726"/>
    <n v="8465"/>
    <n v="0.55983461311281746"/>
    <n v="0.44016538688718254"/>
    <n v="29935"/>
    <x v="94"/>
    <n v="32895"/>
    <x v="95"/>
    <x v="84"/>
    <x v="99"/>
    <n v="1190"/>
    <n v="217"/>
    <n v="1407"/>
    <x v="99"/>
    <x v="2"/>
  </r>
  <r>
    <x v="1"/>
    <x v="4"/>
    <x v="100"/>
    <n v="9"/>
    <n v="354.22222222222223"/>
    <n v="339"/>
    <n v="553"/>
    <n v="892"/>
    <n v="0.38004484304932734"/>
    <n v="0.6199551569506726"/>
    <n v="2670"/>
    <x v="95"/>
    <n v="3188"/>
    <x v="96"/>
    <x v="85"/>
    <x v="100"/>
    <n v="109"/>
    <n v="14"/>
    <n v="123"/>
    <x v="100"/>
    <x v="0"/>
  </r>
  <r>
    <x v="1"/>
    <x v="4"/>
    <x v="101"/>
    <n v="50"/>
    <n v="416.08"/>
    <n v="669"/>
    <n v="1739"/>
    <n v="2408"/>
    <n v="0.27782392026578073"/>
    <n v="0.72217607973421927"/>
    <n v="20496"/>
    <x v="96"/>
    <n v="20804"/>
    <x v="97"/>
    <x v="86"/>
    <x v="101"/>
    <n v="306"/>
    <n v="59"/>
    <n v="365"/>
    <x v="101"/>
    <x v="0"/>
  </r>
  <r>
    <x v="1"/>
    <x v="4"/>
    <x v="102"/>
    <n v="330"/>
    <n v="8.3454545454545457"/>
    <n v="139"/>
    <n v="558"/>
    <n v="697"/>
    <n v="0.19942611190817791"/>
    <n v="0.80057388809182206"/>
    <n v="2588"/>
    <x v="97"/>
    <n v="2754"/>
    <x v="98"/>
    <x v="78"/>
    <x v="102"/>
    <n v="22"/>
    <n v="2"/>
    <n v="24"/>
    <x v="102"/>
    <x v="0"/>
  </r>
  <r>
    <x v="1"/>
    <x v="4"/>
    <x v="103"/>
    <n v="31"/>
    <n v="138.70967741935485"/>
    <n v="105"/>
    <n v="531"/>
    <n v="636"/>
    <n v="0.1650943396226415"/>
    <n v="0.83490566037735847"/>
    <n v="2200"/>
    <x v="98"/>
    <n v="4300"/>
    <x v="99"/>
    <x v="73"/>
    <x v="103"/>
    <n v="28"/>
    <n v="7"/>
    <n v="35"/>
    <x v="103"/>
    <x v="0"/>
  </r>
  <r>
    <x v="1"/>
    <x v="4"/>
    <x v="104"/>
    <n v="27"/>
    <n v="138.5185185185185"/>
    <n v="732"/>
    <n v="1906"/>
    <n v="2638"/>
    <n v="0.27748294162244125"/>
    <n v="0.72251705837755875"/>
    <n v="3426"/>
    <x v="99"/>
    <n v="3740"/>
    <x v="100"/>
    <x v="67"/>
    <x v="104"/>
    <n v="46"/>
    <n v="5"/>
    <n v="51"/>
    <x v="104"/>
    <x v="0"/>
  </r>
  <r>
    <x v="0"/>
    <x v="4"/>
    <x v="105"/>
    <n v="97"/>
    <n v="32.52577319587629"/>
    <n v="278"/>
    <n v="912"/>
    <n v="1190"/>
    <n v="0.23361344537815126"/>
    <n v="0.76638655462184879"/>
    <n v="2920"/>
    <x v="100"/>
    <n v="3155"/>
    <x v="101"/>
    <x v="87"/>
    <x v="105"/>
    <n v="6"/>
    <n v="0"/>
    <n v="6"/>
    <x v="105"/>
    <x v="0"/>
  </r>
  <r>
    <x v="0"/>
    <x v="4"/>
    <x v="106"/>
    <n v="67"/>
    <n v="32.044776119402982"/>
    <n v="116"/>
    <n v="377"/>
    <n v="493"/>
    <n v="0.23529411764705882"/>
    <n v="0.76470588235294112"/>
    <n v="1973"/>
    <x v="101"/>
    <n v="2147"/>
    <x v="102"/>
    <x v="14"/>
    <x v="106"/>
    <n v="8"/>
    <n v="1"/>
    <n v="9"/>
    <x v="106"/>
    <x v="0"/>
  </r>
  <r>
    <x v="0"/>
    <x v="4"/>
    <x v="107"/>
    <n v="107"/>
    <n v="230.28037383177571"/>
    <n v="608"/>
    <n v="3378"/>
    <n v="3986"/>
    <n v="0.15253386853988962"/>
    <n v="0.84746613146011041"/>
    <n v="22752"/>
    <x v="102"/>
    <n v="24640"/>
    <x v="103"/>
    <x v="88"/>
    <x v="107"/>
    <n v="188"/>
    <n v="28"/>
    <n v="216"/>
    <x v="107"/>
    <x v="0"/>
  </r>
  <r>
    <x v="1"/>
    <x v="4"/>
    <x v="108"/>
    <n v="59"/>
    <n v="346.54237288135596"/>
    <n v="593"/>
    <n v="4611"/>
    <n v="5204"/>
    <n v="0.11395080707148347"/>
    <n v="0.88604919292851647"/>
    <n v="19603"/>
    <x v="103"/>
    <n v="20446"/>
    <x v="104"/>
    <x v="89"/>
    <x v="108"/>
    <n v="16"/>
    <n v="2"/>
    <n v="18"/>
    <x v="108"/>
    <x v="2"/>
  </r>
  <r>
    <x v="1"/>
    <x v="4"/>
    <x v="109"/>
    <n v="51"/>
    <n v="60.725490196078432"/>
    <n v="87"/>
    <n v="402"/>
    <n v="489"/>
    <n v="0.17791411042944785"/>
    <n v="0.82208588957055218"/>
    <n v="2927"/>
    <x v="81"/>
    <n v="3097"/>
    <x v="105"/>
    <x v="56"/>
    <x v="109"/>
    <n v="2"/>
    <n v="0"/>
    <n v="2"/>
    <x v="109"/>
    <x v="0"/>
  </r>
  <r>
    <x v="1"/>
    <x v="4"/>
    <x v="110"/>
    <n v="242"/>
    <n v="17.599173553719009"/>
    <n v="103"/>
    <n v="529"/>
    <n v="632"/>
    <n v="0.16297468354430381"/>
    <n v="0.83702531645569622"/>
    <n v="4080"/>
    <x v="104"/>
    <n v="4259"/>
    <x v="106"/>
    <x v="34"/>
    <x v="110"/>
    <n v="12"/>
    <n v="1"/>
    <n v="13"/>
    <x v="110"/>
    <x v="0"/>
  </r>
  <r>
    <x v="0"/>
    <x v="4"/>
    <x v="111"/>
    <n v="519"/>
    <n v="4.3834296724470132"/>
    <n v="102"/>
    <n v="431"/>
    <n v="533"/>
    <n v="0.19136960600375236"/>
    <n v="0.8086303939962477"/>
    <n v="2117"/>
    <x v="105"/>
    <n v="2275"/>
    <x v="107"/>
    <x v="15"/>
    <x v="111"/>
    <n v="13"/>
    <n v="1"/>
    <n v="14"/>
    <x v="111"/>
    <x v="0"/>
  </r>
  <r>
    <x v="0"/>
    <x v="4"/>
    <x v="112"/>
    <n v="34"/>
    <n v="893.88235294117646"/>
    <n v="1156"/>
    <n v="4697"/>
    <n v="5853"/>
    <n v="0.19750555270801298"/>
    <n v="0.80249444729198705"/>
    <n v="28828"/>
    <x v="106"/>
    <n v="30392"/>
    <x v="108"/>
    <x v="90"/>
    <x v="112"/>
    <n v="18"/>
    <n v="5"/>
    <n v="23"/>
    <x v="112"/>
    <x v="0"/>
  </r>
  <r>
    <x v="0"/>
    <x v="4"/>
    <x v="113"/>
    <n v="242"/>
    <n v="135.28925619834712"/>
    <n v="1163"/>
    <n v="6784"/>
    <n v="7947"/>
    <n v="0.14634453252799798"/>
    <n v="0.85365546747200205"/>
    <n v="30507"/>
    <x v="107"/>
    <n v="32740"/>
    <x v="109"/>
    <x v="91"/>
    <x v="113"/>
    <n v="11"/>
    <n v="5"/>
    <n v="16"/>
    <x v="113"/>
    <x v="0"/>
  </r>
  <r>
    <x v="1"/>
    <x v="4"/>
    <x v="114"/>
    <n v="33"/>
    <n v="90.666666666666671"/>
    <n v="183"/>
    <n v="576"/>
    <n v="759"/>
    <n v="0.24110671936758893"/>
    <n v="0.75889328063241102"/>
    <n v="2864"/>
    <x v="108"/>
    <n v="2992"/>
    <x v="110"/>
    <x v="7"/>
    <x v="114"/>
    <n v="8"/>
    <n v="1"/>
    <n v="9"/>
    <x v="114"/>
    <x v="0"/>
  </r>
  <r>
    <x v="1"/>
    <x v="4"/>
    <x v="115"/>
    <n v="109"/>
    <n v="46.293577981651374"/>
    <n v="247"/>
    <n v="860"/>
    <n v="1107"/>
    <n v="0.22312556458897922"/>
    <n v="0.77687443541102075"/>
    <n v="4524"/>
    <x v="109"/>
    <n v="5046"/>
    <x v="111"/>
    <x v="92"/>
    <x v="115"/>
    <n v="39"/>
    <n v="6"/>
    <n v="45"/>
    <x v="115"/>
    <x v="2"/>
  </r>
  <r>
    <x v="0"/>
    <x v="5"/>
    <x v="116"/>
    <n v="39"/>
    <n v="62.384615384615387"/>
    <n v="186"/>
    <n v="509"/>
    <n v="695"/>
    <n v="0.26762589928057556"/>
    <n v="0.73237410071942444"/>
    <n v="2237"/>
    <x v="110"/>
    <n v="2433"/>
    <x v="112"/>
    <x v="10"/>
    <x v="116"/>
    <n v="8"/>
    <n v="1"/>
    <n v="9"/>
    <x v="116"/>
    <x v="0"/>
  </r>
  <r>
    <x v="1"/>
    <x v="5"/>
    <x v="117"/>
    <n v="56"/>
    <n v="92.089285714285708"/>
    <n v="338"/>
    <n v="438"/>
    <n v="776"/>
    <n v="0.43556701030927836"/>
    <n v="0.56443298969072164"/>
    <n v="4115"/>
    <x v="111"/>
    <n v="5157"/>
    <x v="113"/>
    <x v="93"/>
    <x v="117"/>
    <n v="545"/>
    <n v="89"/>
    <n v="634"/>
    <x v="117"/>
    <x v="0"/>
  </r>
  <r>
    <x v="1"/>
    <x v="5"/>
    <x v="118"/>
    <n v="113"/>
    <n v="27.610619469026549"/>
    <n v="163"/>
    <n v="477"/>
    <n v="640"/>
    <n v="0.25468750000000001"/>
    <n v="0.74531250000000004"/>
    <n v="2867"/>
    <x v="60"/>
    <n v="3120"/>
    <x v="114"/>
    <x v="70"/>
    <x v="118"/>
    <n v="38"/>
    <n v="4"/>
    <n v="42"/>
    <x v="118"/>
    <x v="0"/>
  </r>
  <r>
    <x v="1"/>
    <x v="5"/>
    <x v="119"/>
    <n v="29"/>
    <n v="259.62068965517244"/>
    <n v="233"/>
    <n v="695"/>
    <n v="928"/>
    <n v="0.25107758620689657"/>
    <n v="0.74892241379310343"/>
    <n v="6683"/>
    <x v="112"/>
    <n v="7529"/>
    <x v="115"/>
    <x v="89"/>
    <x v="119"/>
    <n v="111"/>
    <n v="15"/>
    <n v="126"/>
    <x v="119"/>
    <x v="0"/>
  </r>
  <r>
    <x v="1"/>
    <x v="5"/>
    <x v="120"/>
    <n v="219"/>
    <n v="24.109589041095891"/>
    <n v="247"/>
    <n v="933"/>
    <n v="1180"/>
    <n v="0.20932203389830509"/>
    <n v="0.79067796610169494"/>
    <n v="4908"/>
    <x v="113"/>
    <n v="5280"/>
    <x v="116"/>
    <x v="38"/>
    <x v="120"/>
    <n v="18"/>
    <n v="2"/>
    <n v="20"/>
    <x v="120"/>
    <x v="0"/>
  </r>
  <r>
    <x v="1"/>
    <x v="5"/>
    <x v="121"/>
    <n v="6"/>
    <n v="1626.8333333333333"/>
    <n v="453"/>
    <n v="1385"/>
    <n v="1838"/>
    <n v="0.24646354733405876"/>
    <n v="0.75353645266594127"/>
    <n v="9125"/>
    <x v="114"/>
    <n v="9761"/>
    <x v="117"/>
    <x v="47"/>
    <x v="121"/>
    <n v="22"/>
    <n v="4"/>
    <n v="26"/>
    <x v="121"/>
    <x v="0"/>
  </r>
  <r>
    <x v="0"/>
    <x v="5"/>
    <x v="122"/>
    <n v="31"/>
    <n v="332.32258064516128"/>
    <n v="81"/>
    <n v="594"/>
    <n v="675"/>
    <n v="0.12"/>
    <n v="0.88"/>
    <n v="9415"/>
    <x v="115"/>
    <n v="10302"/>
    <x v="118"/>
    <x v="94"/>
    <x v="114"/>
    <n v="313"/>
    <n v="52"/>
    <n v="365"/>
    <x v="122"/>
    <x v="0"/>
  </r>
  <r>
    <x v="0"/>
    <x v="5"/>
    <x v="123"/>
    <n v="56"/>
    <n v="38.571428571428569"/>
    <n v="126"/>
    <n v="464"/>
    <n v="590"/>
    <n v="0.2135593220338983"/>
    <n v="0.78644067796610173"/>
    <n v="2034"/>
    <x v="116"/>
    <n v="2160"/>
    <x v="74"/>
    <x v="10"/>
    <x v="122"/>
    <n v="29"/>
    <n v="3"/>
    <n v="32"/>
    <x v="123"/>
    <x v="0"/>
  </r>
  <r>
    <x v="0"/>
    <x v="5"/>
    <x v="124"/>
    <n v="30"/>
    <n v="66.36666666666666"/>
    <n v="81"/>
    <n v="389"/>
    <n v="470"/>
    <n v="0.17234042553191489"/>
    <n v="0.82765957446808514"/>
    <n v="1849"/>
    <x v="117"/>
    <n v="1991"/>
    <x v="119"/>
    <x v="95"/>
    <x v="123"/>
    <n v="67"/>
    <n v="3"/>
    <n v="70"/>
    <x v="124"/>
    <x v="0"/>
  </r>
  <r>
    <x v="1"/>
    <x v="5"/>
    <x v="125"/>
    <n v="67"/>
    <n v="17.761194029850746"/>
    <n v="123"/>
    <n v="441"/>
    <n v="564"/>
    <n v="0.21808510638297873"/>
    <n v="0.78191489361702127"/>
    <n v="1088"/>
    <x v="118"/>
    <n v="1190"/>
    <x v="120"/>
    <x v="96"/>
    <x v="124"/>
    <n v="6"/>
    <n v="0"/>
    <n v="6"/>
    <x v="125"/>
    <x v="0"/>
  </r>
  <r>
    <x v="1"/>
    <x v="5"/>
    <x v="126"/>
    <n v="499"/>
    <n v="6.2565130260521045"/>
    <n v="134"/>
    <n v="475"/>
    <n v="609"/>
    <n v="0.2200328407224959"/>
    <n v="0.77996715927750415"/>
    <n v="2891"/>
    <x v="64"/>
    <n v="3122"/>
    <x v="121"/>
    <x v="15"/>
    <x v="20"/>
    <n v="37"/>
    <n v="4"/>
    <n v="41"/>
    <x v="126"/>
    <x v="0"/>
  </r>
  <r>
    <x v="1"/>
    <x v="5"/>
    <x v="127"/>
    <n v="622"/>
    <n v="4.477491961414791"/>
    <n v="132"/>
    <n v="440"/>
    <n v="572"/>
    <n v="0.23076923076923078"/>
    <n v="0.76923076923076927"/>
    <n v="2570"/>
    <x v="119"/>
    <n v="2785"/>
    <x v="122"/>
    <x v="86"/>
    <x v="125"/>
    <n v="49"/>
    <n v="4"/>
    <n v="53"/>
    <x v="127"/>
    <x v="0"/>
  </r>
  <r>
    <x v="0"/>
    <x v="5"/>
    <x v="128"/>
    <n v="4"/>
    <n v="3003"/>
    <n v="768"/>
    <n v="1775"/>
    <n v="2543"/>
    <n v="0.30200550530869053"/>
    <n v="0.69799449469130947"/>
    <n v="11075"/>
    <x v="120"/>
    <n v="12012"/>
    <x v="123"/>
    <x v="97"/>
    <x v="126"/>
    <n v="0"/>
    <n v="0"/>
    <n v="0"/>
    <x v="128"/>
    <x v="0"/>
  </r>
  <r>
    <x v="0"/>
    <x v="5"/>
    <x v="129"/>
    <n v="12"/>
    <n v="147.91666666666666"/>
    <n v="75"/>
    <n v="358"/>
    <n v="433"/>
    <n v="0.17321016166281755"/>
    <n v="0.82678983833718245"/>
    <n v="1666"/>
    <x v="121"/>
    <n v="1775"/>
    <x v="124"/>
    <x v="9"/>
    <x v="127"/>
    <n v="40"/>
    <n v="1"/>
    <n v="41"/>
    <x v="129"/>
    <x v="0"/>
  </r>
  <r>
    <x v="0"/>
    <x v="5"/>
    <x v="130"/>
    <n v="339"/>
    <n v="14.256637168141593"/>
    <n v="229"/>
    <n v="1049"/>
    <n v="1278"/>
    <n v="0.17918622848200313"/>
    <n v="0.82081377151799684"/>
    <n v="4550"/>
    <x v="122"/>
    <n v="4833"/>
    <x v="125"/>
    <x v="98"/>
    <x v="128"/>
    <n v="12"/>
    <n v="2"/>
    <n v="14"/>
    <x v="130"/>
    <x v="0"/>
  </r>
  <r>
    <x v="1"/>
    <x v="5"/>
    <x v="131"/>
    <n v="124"/>
    <n v="2821.6854838709678"/>
    <n v="2215"/>
    <n v="12897"/>
    <n v="15112"/>
    <n v="0.14657226045526733"/>
    <n v="0.85342773954473261"/>
    <n v="319716"/>
    <x v="123"/>
    <n v="349889"/>
    <x v="126"/>
    <x v="99"/>
    <x v="129"/>
    <n v="720"/>
    <n v="70"/>
    <n v="790"/>
    <x v="131"/>
    <x v="0"/>
  </r>
  <r>
    <x v="1"/>
    <x v="5"/>
    <x v="132"/>
    <n v="12"/>
    <n v="84.666666666666671"/>
    <n v="92"/>
    <n v="260"/>
    <n v="352"/>
    <n v="0.26136363636363635"/>
    <n v="0.73863636363636365"/>
    <n v="933"/>
    <x v="124"/>
    <n v="1016"/>
    <x v="127"/>
    <x v="100"/>
    <x v="130"/>
    <n v="7"/>
    <n v="1"/>
    <n v="8"/>
    <x v="132"/>
    <x v="1"/>
  </r>
  <r>
    <x v="1"/>
    <x v="5"/>
    <x v="133"/>
    <n v="7"/>
    <n v="1180.5714285714287"/>
    <n v="316"/>
    <n v="824"/>
    <n v="1140"/>
    <n v="0.27719298245614032"/>
    <n v="0.72280701754385968"/>
    <n v="7463"/>
    <x v="125"/>
    <n v="8264"/>
    <x v="128"/>
    <x v="101"/>
    <x v="131"/>
    <n v="0"/>
    <n v="0"/>
    <n v="0"/>
    <x v="133"/>
    <x v="1"/>
  </r>
  <r>
    <x v="1"/>
    <x v="5"/>
    <x v="134"/>
    <n v="7"/>
    <n v="818.71428571428567"/>
    <n v="115"/>
    <n v="380"/>
    <n v="495"/>
    <n v="0.23232323232323232"/>
    <n v="0.76767676767676762"/>
    <n v="5198"/>
    <x v="126"/>
    <n v="5731"/>
    <x v="129"/>
    <x v="95"/>
    <x v="53"/>
    <n v="45"/>
    <n v="9"/>
    <n v="54"/>
    <x v="134"/>
    <x v="0"/>
  </r>
  <r>
    <x v="1"/>
    <x v="5"/>
    <x v="135"/>
    <n v="86"/>
    <n v="19.267441860465116"/>
    <n v="84"/>
    <n v="336"/>
    <n v="420"/>
    <n v="0.2"/>
    <n v="0.8"/>
    <n v="1564"/>
    <x v="127"/>
    <n v="1657"/>
    <x v="130"/>
    <x v="24"/>
    <x v="132"/>
    <n v="18"/>
    <n v="0"/>
    <n v="18"/>
    <x v="135"/>
    <x v="0"/>
  </r>
  <r>
    <x v="0"/>
    <x v="5"/>
    <x v="136"/>
    <n v="15"/>
    <n v="202"/>
    <n v="134"/>
    <n v="506"/>
    <n v="640"/>
    <n v="0.20937500000000001"/>
    <n v="0.79062500000000002"/>
    <n v="2891"/>
    <x v="52"/>
    <n v="3030"/>
    <x v="131"/>
    <x v="49"/>
    <x v="133"/>
    <n v="32"/>
    <n v="2"/>
    <n v="34"/>
    <x v="136"/>
    <x v="2"/>
  </r>
  <r>
    <x v="0"/>
    <x v="6"/>
    <x v="137"/>
    <n v="16"/>
    <n v="93.9375"/>
    <n v="150"/>
    <n v="401"/>
    <n v="551"/>
    <n v="0.27223230490018147"/>
    <n v="0.72776769509981853"/>
    <n v="1426"/>
    <x v="128"/>
    <n v="1503"/>
    <x v="132"/>
    <x v="39"/>
    <x v="134"/>
    <n v="57"/>
    <n v="5"/>
    <n v="62"/>
    <x v="137"/>
    <x v="0"/>
  </r>
  <r>
    <x v="1"/>
    <x v="6"/>
    <x v="138"/>
    <n v="7"/>
    <n v="284.42857142857144"/>
    <n v="167"/>
    <n v="355"/>
    <n v="522"/>
    <n v="0.31992337164750956"/>
    <n v="0.68007662835249039"/>
    <n v="1874"/>
    <x v="129"/>
    <n v="1991"/>
    <x v="133"/>
    <x v="56"/>
    <x v="135"/>
    <n v="55"/>
    <n v="8"/>
    <n v="63"/>
    <x v="138"/>
    <x v="0"/>
  </r>
  <r>
    <x v="1"/>
    <x v="6"/>
    <x v="139"/>
    <n v="87"/>
    <n v="15.35632183908046"/>
    <n v="114"/>
    <n v="198"/>
    <n v="312"/>
    <n v="0.36538461538461536"/>
    <n v="0.63461538461538458"/>
    <n v="1250"/>
    <x v="130"/>
    <n v="1336"/>
    <x v="134"/>
    <x v="66"/>
    <x v="136"/>
    <n v="9"/>
    <n v="1"/>
    <n v="10"/>
    <x v="139"/>
    <x v="0"/>
  </r>
  <r>
    <x v="1"/>
    <x v="6"/>
    <x v="140"/>
    <n v="6"/>
    <n v="3468.3333333333335"/>
    <n v="2066"/>
    <n v="2291"/>
    <n v="4357"/>
    <n v="0.47417948129446869"/>
    <n v="0.52582051870553137"/>
    <n v="17542"/>
    <x v="131"/>
    <n v="20810"/>
    <x v="135"/>
    <x v="102"/>
    <x v="137"/>
    <n v="0"/>
    <n v="0"/>
    <n v="0"/>
    <x v="140"/>
    <x v="1"/>
  </r>
  <r>
    <x v="1"/>
    <x v="6"/>
    <x v="141"/>
    <n v="7"/>
    <n v="2727.5714285714284"/>
    <n v="854"/>
    <n v="4087"/>
    <n v="4941"/>
    <n v="0.1728395061728395"/>
    <n v="0.8271604938271605"/>
    <n v="18354"/>
    <x v="132"/>
    <n v="19093"/>
    <x v="136"/>
    <x v="103"/>
    <x v="138"/>
    <n v="1545"/>
    <n v="148"/>
    <n v="1693"/>
    <x v="141"/>
    <x v="0"/>
  </r>
  <r>
    <x v="1"/>
    <x v="6"/>
    <x v="142"/>
    <n v="7"/>
    <n v="2163"/>
    <n v="2203"/>
    <n v="4479"/>
    <n v="6682"/>
    <n v="0.32969170906914097"/>
    <n v="0.67030829093085897"/>
    <n v="12549"/>
    <x v="27"/>
    <n v="15141"/>
    <x v="27"/>
    <x v="27"/>
    <x v="27"/>
    <n v="0"/>
    <n v="0"/>
    <n v="0"/>
    <x v="27"/>
    <x v="1"/>
  </r>
  <r>
    <x v="0"/>
    <x v="6"/>
    <x v="143"/>
    <n v="31"/>
    <n v="39.322580645161288"/>
    <n v="188"/>
    <n v="139"/>
    <n v="327"/>
    <n v="0.57492354740061158"/>
    <n v="0.42507645259938837"/>
    <n v="1113"/>
    <x v="8"/>
    <n v="1219"/>
    <x v="55"/>
    <x v="96"/>
    <x v="139"/>
    <n v="12"/>
    <n v="0"/>
    <n v="12"/>
    <x v="142"/>
    <x v="1"/>
  </r>
  <r>
    <x v="0"/>
    <x v="6"/>
    <x v="144"/>
    <n v="50"/>
    <n v="95.62"/>
    <n v="522"/>
    <n v="890"/>
    <n v="1412"/>
    <n v="0.36968838526912179"/>
    <n v="0.63031161473087816"/>
    <n v="4209"/>
    <x v="133"/>
    <n v="4781"/>
    <x v="137"/>
    <x v="104"/>
    <x v="140"/>
    <n v="0"/>
    <n v="0"/>
    <n v="0"/>
    <x v="143"/>
    <x v="1"/>
  </r>
  <r>
    <x v="0"/>
    <x v="6"/>
    <x v="145"/>
    <n v="39"/>
    <n v="78.307692307692307"/>
    <n v="107"/>
    <n v="583"/>
    <n v="690"/>
    <n v="0.15507246376811595"/>
    <n v="0.8449275362318841"/>
    <n v="2935"/>
    <x v="134"/>
    <n v="3054"/>
    <x v="138"/>
    <x v="77"/>
    <x v="141"/>
    <n v="5"/>
    <n v="0"/>
    <n v="5"/>
    <x v="144"/>
    <x v="0"/>
  </r>
  <r>
    <x v="1"/>
    <x v="6"/>
    <x v="146"/>
    <n v="207"/>
    <n v="358.20289855072463"/>
    <n v="836"/>
    <n v="4166"/>
    <n v="5002"/>
    <n v="0.16713314674130347"/>
    <n v="0.83286685325869647"/>
    <n v="69381"/>
    <x v="135"/>
    <n v="74148"/>
    <x v="139"/>
    <x v="105"/>
    <x v="142"/>
    <n v="95"/>
    <n v="3"/>
    <n v="98"/>
    <x v="145"/>
    <x v="2"/>
  </r>
  <r>
    <x v="1"/>
    <x v="6"/>
    <x v="147"/>
    <n v="231"/>
    <n v="21.069264069264069"/>
    <n v="352"/>
    <n v="1714"/>
    <n v="2066"/>
    <n v="0.17037754114230397"/>
    <n v="0.82962245885769603"/>
    <n v="4575"/>
    <x v="136"/>
    <n v="4867"/>
    <x v="119"/>
    <x v="74"/>
    <x v="143"/>
    <n v="13"/>
    <n v="1"/>
    <n v="14"/>
    <x v="146"/>
    <x v="2"/>
  </r>
  <r>
    <x v="1"/>
    <x v="6"/>
    <x v="148"/>
    <n v="467"/>
    <n v="2.708779443254818"/>
    <n v="90"/>
    <n v="545"/>
    <n v="635"/>
    <n v="0.14173228346456693"/>
    <n v="0.8582677165354331"/>
    <n v="1201"/>
    <x v="32"/>
    <n v="1265"/>
    <x v="140"/>
    <x v="106"/>
    <x v="144"/>
    <n v="6"/>
    <n v="1"/>
    <n v="7"/>
    <x v="147"/>
    <x v="2"/>
  </r>
  <r>
    <x v="0"/>
    <x v="6"/>
    <x v="149"/>
    <n v="245"/>
    <n v="4.628571428571429"/>
    <n v="85"/>
    <n v="432"/>
    <n v="517"/>
    <n v="0.16441005802707931"/>
    <n v="0.83558994197292069"/>
    <n v="1079"/>
    <x v="137"/>
    <n v="1134"/>
    <x v="141"/>
    <x v="107"/>
    <x v="145"/>
    <n v="3"/>
    <n v="0"/>
    <n v="3"/>
    <x v="148"/>
    <x v="2"/>
  </r>
  <r>
    <x v="0"/>
    <x v="6"/>
    <x v="150"/>
    <n v="332"/>
    <n v="2.9939759036144578"/>
    <n v="91"/>
    <n v="455"/>
    <n v="546"/>
    <n v="0.16666666666666666"/>
    <n v="0.83333333333333337"/>
    <n v="935"/>
    <x v="138"/>
    <n v="994"/>
    <x v="142"/>
    <x v="30"/>
    <x v="63"/>
    <n v="4"/>
    <n v="0"/>
    <n v="4"/>
    <x v="149"/>
    <x v="2"/>
  </r>
  <r>
    <x v="0"/>
    <x v="6"/>
    <x v="151"/>
    <n v="333"/>
    <n v="3.3243243243243241"/>
    <n v="63"/>
    <n v="354"/>
    <n v="417"/>
    <n v="0.15107913669064749"/>
    <n v="0.84892086330935257"/>
    <n v="1057"/>
    <x v="139"/>
    <n v="1107"/>
    <x v="143"/>
    <x v="108"/>
    <x v="146"/>
    <n v="12"/>
    <n v="1"/>
    <n v="13"/>
    <x v="150"/>
    <x v="2"/>
  </r>
  <r>
    <x v="1"/>
    <x v="6"/>
    <x v="152"/>
    <n v="20"/>
    <n v="18.5"/>
    <n v="73"/>
    <n v="92"/>
    <n v="165"/>
    <n v="0.44242424242424244"/>
    <n v="0.55757575757575761"/>
    <n v="346"/>
    <x v="140"/>
    <n v="370"/>
    <x v="144"/>
    <x v="50"/>
    <x v="147"/>
    <n v="0"/>
    <n v="0"/>
    <n v="0"/>
    <x v="151"/>
    <x v="0"/>
  </r>
  <r>
    <x v="1"/>
    <x v="6"/>
    <x v="153"/>
    <n v="29"/>
    <n v="143.31034482758622"/>
    <n v="168"/>
    <n v="782"/>
    <n v="950"/>
    <n v="0.17684210526315788"/>
    <n v="0.82315789473684209"/>
    <n v="3985"/>
    <x v="141"/>
    <n v="4156"/>
    <x v="145"/>
    <x v="109"/>
    <x v="148"/>
    <n v="952"/>
    <n v="168"/>
    <n v="1120"/>
    <x v="152"/>
    <x v="2"/>
  </r>
  <r>
    <x v="1"/>
    <x v="6"/>
    <x v="154"/>
    <n v="128"/>
    <n v="5.9609375"/>
    <n v="32"/>
    <n v="165"/>
    <n v="197"/>
    <n v="0.16243654822335024"/>
    <n v="0.8375634517766497"/>
    <n v="724"/>
    <x v="51"/>
    <n v="763"/>
    <x v="146"/>
    <x v="110"/>
    <x v="149"/>
    <n v="197"/>
    <n v="7"/>
    <n v="204"/>
    <x v="153"/>
    <x v="2"/>
  </r>
  <r>
    <x v="1"/>
    <x v="6"/>
    <x v="155"/>
    <n v="84"/>
    <n v="24.988095238095237"/>
    <n v="96"/>
    <n v="230"/>
    <n v="326"/>
    <n v="0.29447852760736198"/>
    <n v="0.70552147239263807"/>
    <n v="2005"/>
    <x v="142"/>
    <n v="2099"/>
    <x v="147"/>
    <x v="30"/>
    <x v="150"/>
    <n v="464"/>
    <n v="58"/>
    <n v="522"/>
    <x v="154"/>
    <x v="2"/>
  </r>
  <r>
    <x v="1"/>
    <x v="6"/>
    <x v="156"/>
    <n v="59"/>
    <n v="22.1864406779661"/>
    <n v="43"/>
    <n v="201"/>
    <n v="244"/>
    <n v="0.17622950819672131"/>
    <n v="0.82377049180327866"/>
    <n v="1280"/>
    <x v="143"/>
    <n v="1309"/>
    <x v="148"/>
    <x v="110"/>
    <x v="151"/>
    <n v="269"/>
    <n v="7"/>
    <n v="276"/>
    <x v="155"/>
    <x v="2"/>
  </r>
  <r>
    <x v="0"/>
    <x v="6"/>
    <x v="157"/>
    <n v="430"/>
    <n v="2.3720930232558142"/>
    <n v="41"/>
    <n v="212"/>
    <n v="253"/>
    <n v="0.16205533596837945"/>
    <n v="0.8379446640316206"/>
    <n v="993"/>
    <x v="144"/>
    <n v="1020"/>
    <x v="149"/>
    <x v="110"/>
    <x v="152"/>
    <n v="236"/>
    <n v="5"/>
    <n v="241"/>
    <x v="156"/>
    <x v="2"/>
  </r>
  <r>
    <x v="0"/>
    <x v="7"/>
    <x v="158"/>
    <n v="518"/>
    <n v="6.019305019305019"/>
    <n v="173"/>
    <n v="363"/>
    <n v="536"/>
    <n v="0.32276119402985076"/>
    <n v="0.67723880597014929"/>
    <n v="2965"/>
    <x v="59"/>
    <n v="3118"/>
    <x v="150"/>
    <x v="49"/>
    <x v="153"/>
    <n v="871"/>
    <n v="149"/>
    <n v="1020"/>
    <x v="157"/>
    <x v="2"/>
  </r>
  <r>
    <x v="1"/>
    <x v="7"/>
    <x v="159"/>
    <n v="809"/>
    <n v="1.7824474660074165"/>
    <n v="66"/>
    <n v="215"/>
    <n v="281"/>
    <n v="0.23487544483985764"/>
    <n v="0.76512455516014233"/>
    <n v="1379"/>
    <x v="145"/>
    <n v="1442"/>
    <x v="151"/>
    <x v="109"/>
    <x v="154"/>
    <n v="300"/>
    <n v="29"/>
    <n v="329"/>
    <x v="158"/>
    <x v="2"/>
  </r>
  <r>
    <x v="1"/>
    <x v="7"/>
    <x v="160"/>
    <n v="333"/>
    <n v="2.8768768768768771"/>
    <n v="39"/>
    <n v="170"/>
    <n v="209"/>
    <n v="0.18660287081339713"/>
    <n v="0.8133971291866029"/>
    <n v="918"/>
    <x v="146"/>
    <n v="958"/>
    <x v="152"/>
    <x v="31"/>
    <x v="155"/>
    <n v="214"/>
    <n v="1"/>
    <n v="215"/>
    <x v="159"/>
    <x v="2"/>
  </r>
  <r>
    <x v="1"/>
    <x v="7"/>
    <x v="161"/>
    <n v="749"/>
    <n v="2.4619492656875837"/>
    <n v="41"/>
    <n v="250"/>
    <n v="291"/>
    <n v="0.14089347079037801"/>
    <n v="0.85910652920962194"/>
    <n v="1781"/>
    <x v="145"/>
    <n v="1844"/>
    <x v="153"/>
    <x v="107"/>
    <x v="156"/>
    <n v="398"/>
    <n v="17"/>
    <n v="415"/>
    <x v="160"/>
    <x v="2"/>
  </r>
  <r>
    <x v="1"/>
    <x v="7"/>
    <x v="162"/>
    <n v="38"/>
    <n v="104.57894736842105"/>
    <n v="74"/>
    <n v="564"/>
    <n v="638"/>
    <n v="0.11598746081504702"/>
    <n v="0.88401253918495293"/>
    <n v="3828"/>
    <x v="147"/>
    <n v="3974"/>
    <x v="154"/>
    <x v="111"/>
    <x v="157"/>
    <n v="278"/>
    <n v="12"/>
    <n v="290"/>
    <x v="161"/>
    <x v="0"/>
  </r>
  <r>
    <x v="1"/>
    <x v="7"/>
    <x v="163"/>
    <n v="53"/>
    <n v="2772.8113207547171"/>
    <n v="5203"/>
    <n v="12657"/>
    <n v="17860"/>
    <n v="0.29132138857782752"/>
    <n v="0.70867861142217248"/>
    <n v="139323"/>
    <x v="148"/>
    <n v="146959"/>
    <x v="155"/>
    <x v="112"/>
    <x v="158"/>
    <n v="21223"/>
    <n v="2457"/>
    <n v="23680"/>
    <x v="162"/>
    <x v="1"/>
  </r>
  <r>
    <x v="0"/>
    <x v="7"/>
    <x v="164"/>
    <n v="26"/>
    <n v="28.03846153846154"/>
    <n v="85"/>
    <n v="220"/>
    <n v="305"/>
    <n v="0.27868852459016391"/>
    <n v="0.72131147540983609"/>
    <n v="701"/>
    <x v="149"/>
    <n v="729"/>
    <x v="156"/>
    <x v="107"/>
    <x v="159"/>
    <n v="97"/>
    <n v="5"/>
    <n v="102"/>
    <x v="163"/>
    <x v="0"/>
  </r>
  <r>
    <x v="0"/>
    <x v="7"/>
    <x v="165"/>
    <n v="60"/>
    <n v="7.4833333333333334"/>
    <n v="24"/>
    <n v="97"/>
    <n v="121"/>
    <n v="0.19834710743801653"/>
    <n v="0.80165289256198347"/>
    <n v="434"/>
    <x v="150"/>
    <n v="449"/>
    <x v="157"/>
    <x v="113"/>
    <x v="160"/>
    <n v="110"/>
    <n v="16"/>
    <n v="126"/>
    <x v="164"/>
    <x v="2"/>
  </r>
  <r>
    <x v="0"/>
    <x v="7"/>
    <x v="166"/>
    <n v="41"/>
    <n v="12.170731707317072"/>
    <n v="73"/>
    <n v="178"/>
    <n v="251"/>
    <n v="0.2908366533864542"/>
    <n v="0.70916334661354585"/>
    <n v="469"/>
    <x v="151"/>
    <n v="499"/>
    <x v="158"/>
    <x v="50"/>
    <x v="161"/>
    <n v="245"/>
    <n v="43"/>
    <n v="288"/>
    <x v="165"/>
    <x v="0"/>
  </r>
  <r>
    <x v="1"/>
    <x v="7"/>
    <x v="167"/>
    <n v="36"/>
    <n v="13.972222222222221"/>
    <n v="33"/>
    <n v="134"/>
    <n v="167"/>
    <n v="0.19760479041916168"/>
    <n v="0.80239520958083832"/>
    <n v="475"/>
    <x v="149"/>
    <n v="503"/>
    <x v="159"/>
    <x v="31"/>
    <x v="162"/>
    <n v="55"/>
    <n v="8"/>
    <n v="63"/>
    <x v="166"/>
    <x v="2"/>
  </r>
  <r>
    <x v="1"/>
    <x v="7"/>
    <x v="168"/>
    <n v="28"/>
    <n v="33.035714285714285"/>
    <n v="72"/>
    <n v="230"/>
    <n v="302"/>
    <n v="0.23841059602649006"/>
    <n v="0.76158940397350994"/>
    <n v="894"/>
    <x v="152"/>
    <n v="925"/>
    <x v="160"/>
    <x v="107"/>
    <x v="163"/>
    <n v="320"/>
    <n v="52"/>
    <n v="372"/>
    <x v="167"/>
    <x v="0"/>
  </r>
  <r>
    <x v="1"/>
    <x v="8"/>
    <x v="169"/>
    <n v="185"/>
    <n v="5.5243243243243247"/>
    <n v="33"/>
    <n v="338"/>
    <n v="371"/>
    <n v="8.8948787061994605E-2"/>
    <n v="0.91105121293800539"/>
    <n v="1000"/>
    <x v="153"/>
    <n v="1022"/>
    <x v="161"/>
    <x v="109"/>
    <x v="164"/>
    <n v="111"/>
    <n v="1"/>
    <n v="112"/>
    <x v="168"/>
    <x v="0"/>
  </r>
  <r>
    <x v="0"/>
    <x v="8"/>
    <x v="170"/>
    <n v="58"/>
    <n v="3.5689655172413794"/>
    <n v="68"/>
    <n v="168"/>
    <n v="236"/>
    <n v="0.28813559322033899"/>
    <n v="0.71186440677966101"/>
    <n v="185"/>
    <x v="153"/>
    <n v="207"/>
    <x v="162"/>
    <x v="31"/>
    <x v="165"/>
    <n v="119"/>
    <n v="12"/>
    <n v="131"/>
    <x v="169"/>
    <x v="2"/>
  </r>
  <r>
    <x v="0"/>
    <x v="8"/>
    <x v="171"/>
    <n v="28"/>
    <n v="16.178571428571427"/>
    <n v="61"/>
    <n v="145"/>
    <n v="206"/>
    <n v="0.29611650485436891"/>
    <n v="0.70388349514563109"/>
    <n v="425"/>
    <x v="149"/>
    <n v="453"/>
    <x v="163"/>
    <x v="110"/>
    <x v="166"/>
    <n v="132"/>
    <n v="4"/>
    <n v="136"/>
    <x v="170"/>
    <x v="2"/>
  </r>
  <r>
    <x v="0"/>
    <x v="8"/>
    <x v="172"/>
    <n v="41"/>
    <n v="165.41463414634146"/>
    <n v="202"/>
    <n v="1089"/>
    <n v="1291"/>
    <n v="0.15646785437645236"/>
    <n v="0.84353214562354761"/>
    <n v="6402"/>
    <x v="154"/>
    <n v="6782"/>
    <x v="164"/>
    <x v="114"/>
    <x v="167"/>
    <n v="0"/>
    <n v="0"/>
    <n v="0"/>
    <x v="171"/>
    <x v="1"/>
  </r>
  <r>
    <x v="1"/>
    <x v="8"/>
    <x v="173"/>
    <n v="80"/>
    <n v="64.3"/>
    <n v="91"/>
    <n v="367"/>
    <n v="458"/>
    <n v="0.19868995633187772"/>
    <n v="0.80131004366812231"/>
    <n v="4822"/>
    <x v="155"/>
    <n v="5144"/>
    <x v="165"/>
    <x v="115"/>
    <x v="168"/>
    <n v="8"/>
    <n v="1"/>
    <n v="9"/>
    <x v="172"/>
    <x v="0"/>
  </r>
  <r>
    <x v="1"/>
    <x v="8"/>
    <x v="174"/>
    <n v="26"/>
    <n v="550.61538461538464"/>
    <n v="1052"/>
    <n v="2796"/>
    <n v="3848"/>
    <n v="0.27338877338877338"/>
    <n v="0.72661122661122657"/>
    <n v="12589"/>
    <x v="156"/>
    <n v="14316"/>
    <x v="166"/>
    <x v="116"/>
    <x v="169"/>
    <n v="1"/>
    <n v="0"/>
    <n v="1"/>
    <x v="173"/>
    <x v="0"/>
  </r>
  <r>
    <x v="1"/>
    <x v="8"/>
    <x v="175"/>
    <n v="16"/>
    <n v="950.3125"/>
    <n v="4195"/>
    <n v="679"/>
    <n v="4874"/>
    <n v="0.86068937217890851"/>
    <n v="0.13931062782109149"/>
    <n v="12051"/>
    <x v="157"/>
    <n v="15205"/>
    <x v="167"/>
    <x v="117"/>
    <x v="170"/>
    <n v="0"/>
    <n v="0"/>
    <n v="0"/>
    <x v="174"/>
    <x v="1"/>
  </r>
  <r>
    <x v="1"/>
    <x v="8"/>
    <x v="176"/>
    <n v="108"/>
    <n v="66.138888888888886"/>
    <n v="267"/>
    <n v="779"/>
    <n v="1046"/>
    <n v="0.25525812619502869"/>
    <n v="0.74474187380497137"/>
    <n v="6670"/>
    <x v="158"/>
    <n v="7143"/>
    <x v="168"/>
    <x v="118"/>
    <x v="171"/>
    <n v="28"/>
    <n v="4"/>
    <n v="32"/>
    <x v="175"/>
    <x v="1"/>
  </r>
  <r>
    <x v="1"/>
    <x v="8"/>
    <x v="177"/>
    <n v="36"/>
    <n v="124.72222222222223"/>
    <n v="1135"/>
    <n v="69"/>
    <n v="1204"/>
    <n v="0.94269102990033227"/>
    <n v="5.7308970099667775E-2"/>
    <n v="3793"/>
    <x v="36"/>
    <n v="4490"/>
    <x v="169"/>
    <x v="119"/>
    <x v="172"/>
    <n v="0"/>
    <n v="0"/>
    <n v="0"/>
    <x v="176"/>
    <x v="1"/>
  </r>
  <r>
    <x v="0"/>
    <x v="8"/>
    <x v="178"/>
    <n v="6"/>
    <n v="327.66666666666669"/>
    <n v="441"/>
    <n v="0"/>
    <n v="441"/>
    <n v="1"/>
    <n v="0"/>
    <n v="1692"/>
    <x v="159"/>
    <n v="1966"/>
    <x v="170"/>
    <x v="120"/>
    <x v="173"/>
    <n v="0"/>
    <n v="0"/>
    <n v="0"/>
    <x v="177"/>
    <x v="1"/>
  </r>
  <r>
    <x v="1"/>
    <x v="8"/>
    <x v="179"/>
    <n v="27"/>
    <n v="31.925925925925927"/>
    <n v="190"/>
    <n v="145"/>
    <n v="335"/>
    <n v="0.56716417910447758"/>
    <n v="0.43283582089552236"/>
    <n v="771"/>
    <x v="160"/>
    <n v="862"/>
    <x v="171"/>
    <x v="87"/>
    <x v="174"/>
    <n v="9"/>
    <n v="0"/>
    <n v="9"/>
    <x v="178"/>
    <x v="1"/>
  </r>
  <r>
    <x v="0"/>
    <x v="9"/>
    <x v="180"/>
    <n v="43"/>
    <n v="278.86046511627904"/>
    <n v="619"/>
    <n v="769"/>
    <n v="1388"/>
    <n v="0.44596541786743515"/>
    <n v="0.55403458213256485"/>
    <n v="10590"/>
    <x v="161"/>
    <n v="11991"/>
    <x v="133"/>
    <x v="121"/>
    <x v="175"/>
    <n v="99"/>
    <n v="8"/>
    <n v="107"/>
    <x v="179"/>
    <x v="2"/>
  </r>
  <r>
    <x v="1"/>
    <x v="9"/>
    <x v="181"/>
    <n v="254"/>
    <n v="20.728346456692915"/>
    <n v="249"/>
    <n v="572"/>
    <n v="821"/>
    <n v="0.30328867235079171"/>
    <n v="0.69671132764920829"/>
    <n v="4758"/>
    <x v="162"/>
    <n v="5265"/>
    <x v="172"/>
    <x v="96"/>
    <x v="176"/>
    <n v="32"/>
    <n v="8"/>
    <n v="40"/>
    <x v="180"/>
    <x v="2"/>
  </r>
  <r>
    <x v="1"/>
    <x v="9"/>
    <x v="182"/>
    <n v="22"/>
    <n v="672.0454545454545"/>
    <n v="1065"/>
    <n v="845"/>
    <n v="1910"/>
    <n v="0.55759162303664922"/>
    <n v="0.44240837696335078"/>
    <n v="13869"/>
    <x v="163"/>
    <n v="14785"/>
    <x v="173"/>
    <x v="93"/>
    <x v="177"/>
    <n v="21"/>
    <n v="3"/>
    <n v="24"/>
    <x v="181"/>
    <x v="1"/>
  </r>
  <r>
    <x v="1"/>
    <x v="9"/>
    <x v="183"/>
    <n v="11"/>
    <n v="2627.5454545454545"/>
    <n v="8148"/>
    <n v="2554"/>
    <n v="10702"/>
    <n v="0.76135301812745282"/>
    <n v="0.23864698187254718"/>
    <n v="25771"/>
    <x v="41"/>
    <n v="28903"/>
    <x v="41"/>
    <x v="41"/>
    <x v="41"/>
    <n v="0"/>
    <n v="0"/>
    <n v="0"/>
    <x v="41"/>
    <x v="1"/>
  </r>
  <r>
    <x v="1"/>
    <x v="9"/>
    <x v="184"/>
    <n v="10"/>
    <n v="66555.199999999997"/>
    <n v="38824"/>
    <n v="715"/>
    <n v="39539"/>
    <n v="0.98191658868458986"/>
    <n v="1.8083411315410101E-2"/>
    <n v="595755"/>
    <x v="42"/>
    <n v="665552"/>
    <x v="42"/>
    <x v="42"/>
    <x v="42"/>
    <n v="986"/>
    <n v="270"/>
    <n v="1256"/>
    <x v="42"/>
    <x v="1"/>
  </r>
  <r>
    <x v="1"/>
    <x v="9"/>
    <x v="185"/>
    <n v="50"/>
    <n v="79.900000000000006"/>
    <n v="574"/>
    <n v="661"/>
    <n v="1235"/>
    <n v="0.46477732793522269"/>
    <n v="0.53522267206477736"/>
    <n v="2881"/>
    <x v="164"/>
    <n v="3995"/>
    <x v="174"/>
    <x v="122"/>
    <x v="178"/>
    <n v="99"/>
    <n v="20"/>
    <n v="119"/>
    <x v="182"/>
    <x v="0"/>
  </r>
  <r>
    <x v="0"/>
    <x v="9"/>
    <x v="186"/>
    <n v="6"/>
    <n v="2010.1666666666667"/>
    <n v="3959"/>
    <n v="1240"/>
    <n v="5199"/>
    <n v="0.76149259472975572"/>
    <n v="0.23850740527024428"/>
    <n v="9946"/>
    <x v="165"/>
    <n v="12061"/>
    <x v="175"/>
    <x v="109"/>
    <x v="179"/>
    <n v="0"/>
    <n v="0"/>
    <n v="0"/>
    <x v="183"/>
    <x v="0"/>
  </r>
  <r>
    <x v="0"/>
    <x v="9"/>
    <x v="187"/>
    <n v="19"/>
    <n v="60.94736842105263"/>
    <n v="1036"/>
    <n v="375"/>
    <n v="1411"/>
    <n v="0.73423104181431609"/>
    <n v="0.26576895818568391"/>
    <n v="976"/>
    <x v="38"/>
    <n v="1158"/>
    <x v="163"/>
    <x v="69"/>
    <x v="180"/>
    <n v="26"/>
    <n v="4"/>
    <n v="30"/>
    <x v="184"/>
    <x v="2"/>
  </r>
  <r>
    <x v="0"/>
    <x v="9"/>
    <x v="188"/>
    <n v="4"/>
    <n v="1038.75"/>
    <n v="1220"/>
    <n v="0"/>
    <n v="1220"/>
    <n v="1"/>
    <n v="0"/>
    <n v="3303"/>
    <x v="166"/>
    <n v="4155"/>
    <x v="176"/>
    <x v="123"/>
    <x v="181"/>
    <n v="0"/>
    <n v="0"/>
    <n v="0"/>
    <x v="185"/>
    <x v="2"/>
  </r>
  <r>
    <x v="1"/>
    <x v="9"/>
    <x v="189"/>
    <n v="135"/>
    <n v="137.94074074074075"/>
    <n v="4466"/>
    <n v="37"/>
    <n v="4503"/>
    <n v="0.9917832556073729"/>
    <n v="8.2167443926271372E-3"/>
    <n v="13251"/>
    <x v="167"/>
    <n v="18622"/>
    <x v="177"/>
    <x v="124"/>
    <x v="182"/>
    <n v="0"/>
    <n v="0"/>
    <n v="0"/>
    <x v="186"/>
    <x v="1"/>
  </r>
  <r>
    <x v="1"/>
    <x v="9"/>
    <x v="190"/>
    <n v="11"/>
    <n v="3567.3636363636365"/>
    <n v="2894"/>
    <n v="1909"/>
    <n v="4803"/>
    <n v="0.60254007911721841"/>
    <n v="0.39745992088278159"/>
    <n v="27264"/>
    <x v="168"/>
    <n v="39241"/>
    <x v="178"/>
    <x v="125"/>
    <x v="183"/>
    <n v="1"/>
    <n v="0"/>
    <n v="1"/>
    <x v="187"/>
    <x v="1"/>
  </r>
  <r>
    <x v="1"/>
    <x v="9"/>
    <x v="191"/>
    <n v="10"/>
    <n v="310.8"/>
    <n v="12769"/>
    <n v="0"/>
    <n v="12769"/>
    <n v="1"/>
    <n v="0"/>
    <n v="94"/>
    <x v="169"/>
    <n v="3108"/>
    <x v="179"/>
    <x v="76"/>
    <x v="184"/>
    <n v="0"/>
    <n v="0"/>
    <n v="0"/>
    <x v="188"/>
    <x v="1"/>
  </r>
  <r>
    <x v="0"/>
    <x v="9"/>
    <x v="192"/>
    <n v="21"/>
    <n v="974.38095238095241"/>
    <n v="2224"/>
    <n v="288"/>
    <n v="2512"/>
    <n v="0.88535031847133761"/>
    <n v="0.11464968152866242"/>
    <n v="19381"/>
    <x v="170"/>
    <n v="20462"/>
    <x v="180"/>
    <x v="126"/>
    <x v="185"/>
    <n v="198"/>
    <n v="86"/>
    <n v="284"/>
    <x v="189"/>
    <x v="0"/>
  </r>
  <r>
    <x v="0"/>
    <x v="9"/>
    <x v="193"/>
    <n v="8"/>
    <n v="627.125"/>
    <n v="709"/>
    <n v="840"/>
    <n v="1549"/>
    <n v="0.45771465461588123"/>
    <n v="0.54228534538411877"/>
    <n v="4188"/>
    <x v="171"/>
    <n v="5017"/>
    <x v="4"/>
    <x v="59"/>
    <x v="10"/>
    <n v="2"/>
    <n v="0"/>
    <n v="2"/>
    <x v="190"/>
    <x v="0"/>
  </r>
  <r>
    <x v="0"/>
    <x v="9"/>
    <x v="194"/>
    <n v="4"/>
    <n v="71.5"/>
    <n v="133"/>
    <n v="0"/>
    <n v="133"/>
    <n v="1"/>
    <n v="0"/>
    <n v="208"/>
    <x v="172"/>
    <n v="286"/>
    <x v="181"/>
    <x v="61"/>
    <x v="186"/>
    <n v="0"/>
    <n v="0"/>
    <n v="0"/>
    <x v="191"/>
    <x v="2"/>
  </r>
  <r>
    <x v="1"/>
    <x v="9"/>
    <x v="195"/>
    <n v="4"/>
    <n v="67.25"/>
    <n v="588"/>
    <n v="0"/>
    <n v="588"/>
    <n v="1"/>
    <n v="0"/>
    <n v="199"/>
    <x v="173"/>
    <n v="269"/>
    <x v="182"/>
    <x v="115"/>
    <x v="187"/>
    <n v="0"/>
    <n v="0"/>
    <n v="0"/>
    <x v="192"/>
    <x v="2"/>
  </r>
  <r>
    <x v="1"/>
    <x v="9"/>
    <x v="196"/>
    <n v="49"/>
    <n v="83.102040816326536"/>
    <n v="154"/>
    <n v="165"/>
    <n v="319"/>
    <n v="0.48275862068965519"/>
    <n v="0.51724137931034486"/>
    <n v="3758"/>
    <x v="99"/>
    <n v="4072"/>
    <x v="183"/>
    <x v="127"/>
    <x v="188"/>
    <n v="7"/>
    <n v="1"/>
    <n v="8"/>
    <x v="193"/>
    <x v="2"/>
  </r>
  <r>
    <x v="1"/>
    <x v="9"/>
    <x v="197"/>
    <n v="13"/>
    <n v="17196.615384615383"/>
    <n v="20921"/>
    <n v="6214"/>
    <n v="27135"/>
    <n v="0.77099686751428043"/>
    <n v="0.22900313248571955"/>
    <n v="109445"/>
    <x v="174"/>
    <n v="223556"/>
    <x v="184"/>
    <x v="128"/>
    <x v="189"/>
    <n v="0"/>
    <n v="0"/>
    <n v="0"/>
    <x v="194"/>
    <x v="1"/>
  </r>
  <r>
    <x v="0"/>
    <x v="9"/>
    <x v="198"/>
    <n v="147"/>
    <n v="22.170068027210885"/>
    <n v="198"/>
    <n v="287"/>
    <n v="485"/>
    <n v="0.40824742268041236"/>
    <n v="0.59175257731958764"/>
    <n v="2931"/>
    <x v="175"/>
    <n v="3259"/>
    <x v="185"/>
    <x v="69"/>
    <x v="188"/>
    <n v="298"/>
    <n v="32"/>
    <n v="330"/>
    <x v="195"/>
    <x v="2"/>
  </r>
  <r>
    <x v="1"/>
    <x v="9"/>
    <x v="199"/>
    <n v="30"/>
    <n v="44.866666666666667"/>
    <n v="194"/>
    <n v="137"/>
    <n v="331"/>
    <n v="0.58610271903323263"/>
    <n v="0.41389728096676737"/>
    <n v="1243"/>
    <x v="176"/>
    <n v="1346"/>
    <x v="81"/>
    <x v="56"/>
    <x v="190"/>
    <n v="0"/>
    <n v="0"/>
    <n v="0"/>
    <x v="196"/>
    <x v="0"/>
  </r>
  <r>
    <x v="1"/>
    <x v="9"/>
    <x v="200"/>
    <n v="18"/>
    <n v="20.277777777777779"/>
    <n v="69"/>
    <n v="51"/>
    <n v="120"/>
    <n v="0.57499999999999996"/>
    <n v="0.42499999999999999"/>
    <n v="317"/>
    <x v="177"/>
    <n v="365"/>
    <x v="186"/>
    <x v="129"/>
    <x v="191"/>
    <n v="0"/>
    <n v="0"/>
    <n v="0"/>
    <x v="197"/>
    <x v="0"/>
  </r>
  <r>
    <x v="1"/>
    <x v="9"/>
    <x v="201"/>
    <n v="8"/>
    <n v="761"/>
    <n v="211"/>
    <n v="19"/>
    <n v="230"/>
    <n v="0.91739130434782612"/>
    <n v="8.2608695652173908E-2"/>
    <n v="4556"/>
    <x v="178"/>
    <n v="6088"/>
    <x v="187"/>
    <x v="95"/>
    <x v="192"/>
    <n v="33"/>
    <n v="5"/>
    <n v="38"/>
    <x v="198"/>
    <x v="0"/>
  </r>
  <r>
    <x v="1"/>
    <x v="9"/>
    <x v="202"/>
    <n v="31"/>
    <n v="92.709677419354833"/>
    <n v="148"/>
    <n v="547"/>
    <n v="695"/>
    <n v="0.21294964028776978"/>
    <n v="0.78705035971223025"/>
    <n v="2731"/>
    <x v="179"/>
    <n v="2874"/>
    <x v="188"/>
    <x v="110"/>
    <x v="193"/>
    <n v="2"/>
    <n v="0"/>
    <n v="2"/>
    <x v="199"/>
    <x v="0"/>
  </r>
  <r>
    <x v="1"/>
    <x v="9"/>
    <x v="203"/>
    <n v="30"/>
    <n v="13.633333333333333"/>
    <n v="64"/>
    <n v="52"/>
    <n v="116"/>
    <n v="0.55172413793103448"/>
    <n v="0.44827586206896552"/>
    <n v="381"/>
    <x v="149"/>
    <n v="409"/>
    <x v="189"/>
    <x v="50"/>
    <x v="194"/>
    <n v="0"/>
    <n v="0"/>
    <n v="0"/>
    <x v="200"/>
    <x v="0"/>
  </r>
  <r>
    <x v="0"/>
    <x v="9"/>
    <x v="204"/>
    <n v="30"/>
    <n v="30.633333333333333"/>
    <n v="151"/>
    <n v="192"/>
    <n v="343"/>
    <n v="0.44023323615160348"/>
    <n v="0.55976676384839652"/>
    <n v="887"/>
    <x v="180"/>
    <n v="919"/>
    <x v="190"/>
    <x v="113"/>
    <x v="195"/>
    <n v="11"/>
    <n v="1"/>
    <n v="12"/>
    <x v="201"/>
    <x v="2"/>
  </r>
  <r>
    <x v="0"/>
    <x v="9"/>
    <x v="205"/>
    <n v="13"/>
    <n v="248.23076923076923"/>
    <n v="402"/>
    <n v="141"/>
    <n v="543"/>
    <n v="0.74033149171270718"/>
    <n v="0.25966850828729282"/>
    <n v="2788"/>
    <x v="181"/>
    <n v="3227"/>
    <x v="191"/>
    <x v="24"/>
    <x v="196"/>
    <n v="0"/>
    <n v="0"/>
    <n v="0"/>
    <x v="202"/>
    <x v="0"/>
  </r>
  <r>
    <x v="0"/>
    <x v="9"/>
    <x v="206"/>
    <n v="7"/>
    <n v="138"/>
    <n v="932"/>
    <n v="131"/>
    <n v="1063"/>
    <n v="0.87676387582314208"/>
    <n v="0.12323612417685795"/>
    <n v="913"/>
    <x v="31"/>
    <n v="966"/>
    <x v="192"/>
    <x v="110"/>
    <x v="197"/>
    <n v="59"/>
    <n v="7"/>
    <n v="66"/>
    <x v="203"/>
    <x v="0"/>
  </r>
  <r>
    <x v="1"/>
    <x v="9"/>
    <x v="207"/>
    <n v="29"/>
    <n v="74.620689655172413"/>
    <n v="734"/>
    <n v="222"/>
    <n v="956"/>
    <n v="0.76778242677824271"/>
    <n v="0.23221757322175732"/>
    <n v="2010"/>
    <x v="182"/>
    <n v="2164"/>
    <x v="193"/>
    <x v="107"/>
    <x v="198"/>
    <n v="25"/>
    <n v="4"/>
    <n v="29"/>
    <x v="204"/>
    <x v="2"/>
  </r>
  <r>
    <x v="1"/>
    <x v="10"/>
    <x v="208"/>
    <n v="14"/>
    <n v="447.07142857142856"/>
    <n v="312"/>
    <n v="295"/>
    <n v="607"/>
    <n v="0.51400329489291596"/>
    <n v="0.48599670510708404"/>
    <n v="5504"/>
    <x v="183"/>
    <n v="6259"/>
    <x v="194"/>
    <x v="78"/>
    <x v="69"/>
    <n v="143"/>
    <n v="22"/>
    <n v="165"/>
    <x v="205"/>
    <x v="0"/>
  </r>
  <r>
    <x v="1"/>
    <x v="10"/>
    <x v="209"/>
    <n v="13"/>
    <n v="110.30769230769231"/>
    <n v="383"/>
    <n v="0"/>
    <n v="383"/>
    <n v="1"/>
    <n v="0"/>
    <n v="1299"/>
    <x v="184"/>
    <n v="1434"/>
    <x v="195"/>
    <x v="11"/>
    <x v="199"/>
    <n v="0"/>
    <n v="0"/>
    <n v="0"/>
    <x v="206"/>
    <x v="1"/>
  </r>
  <r>
    <x v="0"/>
    <x v="10"/>
    <x v="210"/>
    <n v="48"/>
    <n v="40.166666666666664"/>
    <n v="644"/>
    <n v="74"/>
    <n v="718"/>
    <n v="0.89693593314763231"/>
    <n v="0.10306406685236769"/>
    <n v="1559"/>
    <x v="185"/>
    <n v="1928"/>
    <x v="196"/>
    <x v="130"/>
    <x v="200"/>
    <n v="6"/>
    <n v="1"/>
    <n v="7"/>
    <x v="207"/>
    <x v="1"/>
  </r>
  <r>
    <x v="0"/>
    <x v="10"/>
    <x v="211"/>
    <n v="36"/>
    <n v="11.972222222222221"/>
    <n v="380"/>
    <n v="30"/>
    <n v="410"/>
    <n v="0.92682926829268297"/>
    <n v="7.3170731707317069E-2"/>
    <n v="285"/>
    <x v="147"/>
    <n v="431"/>
    <x v="172"/>
    <x v="131"/>
    <x v="201"/>
    <n v="2"/>
    <n v="0"/>
    <n v="2"/>
    <x v="208"/>
    <x v="0"/>
  </r>
  <r>
    <x v="0"/>
    <x v="10"/>
    <x v="212"/>
    <n v="28"/>
    <n v="1066"/>
    <n v="5120"/>
    <n v="2003"/>
    <n v="7123"/>
    <n v="0.71879825916046614"/>
    <n v="0.28120174083953392"/>
    <n v="24690"/>
    <x v="186"/>
    <n v="29848"/>
    <x v="197"/>
    <x v="132"/>
    <x v="202"/>
    <n v="9"/>
    <n v="0"/>
    <n v="9"/>
    <x v="209"/>
    <x v="1"/>
  </r>
  <r>
    <x v="1"/>
    <x v="10"/>
    <x v="213"/>
    <n v="15"/>
    <n v="181"/>
    <n v="164"/>
    <n v="442"/>
    <n v="606"/>
    <n v="0.27062706270627063"/>
    <n v="0.72937293729372932"/>
    <n v="2468"/>
    <x v="187"/>
    <n v="2715"/>
    <x v="198"/>
    <x v="133"/>
    <x v="19"/>
    <n v="541"/>
    <n v="101"/>
    <n v="642"/>
    <x v="210"/>
    <x v="2"/>
  </r>
  <r>
    <x v="0"/>
    <x v="10"/>
    <x v="214"/>
    <n v="55"/>
    <n v="12.363636363636363"/>
    <n v="164"/>
    <n v="160"/>
    <n v="324"/>
    <n v="0.50617283950617287"/>
    <n v="0.49382716049382713"/>
    <n v="629"/>
    <x v="188"/>
    <n v="680"/>
    <x v="199"/>
    <x v="51"/>
    <x v="203"/>
    <n v="6"/>
    <n v="0"/>
    <n v="6"/>
    <x v="211"/>
    <x v="1"/>
  </r>
  <r>
    <x v="0"/>
    <x v="10"/>
    <x v="215"/>
    <n v="7"/>
    <n v="727.28571428571433"/>
    <n v="1240"/>
    <n v="13"/>
    <n v="1253"/>
    <n v="0.9896249002394254"/>
    <n v="1.0375099760574621E-2"/>
    <n v="4729"/>
    <x v="189"/>
    <n v="5091"/>
    <x v="200"/>
    <x v="134"/>
    <x v="204"/>
    <n v="0"/>
    <n v="0"/>
    <n v="0"/>
    <x v="212"/>
    <x v="1"/>
  </r>
  <r>
    <x v="0"/>
    <x v="10"/>
    <x v="216"/>
    <n v="13"/>
    <n v="376.69230769230768"/>
    <n v="1115"/>
    <n v="353"/>
    <n v="1468"/>
    <n v="0.75953678474114439"/>
    <n v="0.24046321525885558"/>
    <n v="4373"/>
    <x v="190"/>
    <n v="4897"/>
    <x v="201"/>
    <x v="135"/>
    <x v="205"/>
    <n v="1"/>
    <n v="0"/>
    <n v="1"/>
    <x v="213"/>
    <x v="1"/>
  </r>
  <r>
    <x v="1"/>
    <x v="10"/>
    <x v="217"/>
    <n v="3"/>
    <n v="1190.3333333333333"/>
    <n v="3849"/>
    <n v="2749"/>
    <n v="6598"/>
    <n v="0.58335859351318586"/>
    <n v="0.41664140648681419"/>
    <n v="2944"/>
    <x v="191"/>
    <n v="3571"/>
    <x v="202"/>
    <x v="136"/>
    <x v="206"/>
    <n v="1596"/>
    <n v="201"/>
    <n v="1797"/>
    <x v="214"/>
    <x v="0"/>
  </r>
  <r>
    <x v="0"/>
    <x v="11"/>
    <x v="218"/>
    <n v="12"/>
    <n v="538.33333333333337"/>
    <n v="204"/>
    <n v="1052"/>
    <n v="1256"/>
    <n v="0.16242038216560509"/>
    <n v="0.83757961783439494"/>
    <n v="6125"/>
    <x v="192"/>
    <n v="6460"/>
    <x v="203"/>
    <x v="122"/>
    <x v="207"/>
    <n v="646"/>
    <n v="15"/>
    <n v="661"/>
    <x v="215"/>
    <x v="0"/>
  </r>
  <r>
    <x v="0"/>
    <x v="11"/>
    <x v="219"/>
    <n v="6"/>
    <n v="542.16666666666663"/>
    <n v="248"/>
    <n v="1887"/>
    <n v="2135"/>
    <n v="0.1161592505854801"/>
    <n v="0.88384074941451995"/>
    <n v="3073"/>
    <x v="193"/>
    <n v="3253"/>
    <x v="204"/>
    <x v="137"/>
    <x v="208"/>
    <n v="0"/>
    <n v="0"/>
    <n v="0"/>
    <x v="216"/>
    <x v="1"/>
  </r>
  <r>
    <x v="0"/>
    <x v="11"/>
    <x v="220"/>
    <n v="4"/>
    <n v="650"/>
    <n v="199"/>
    <n v="734"/>
    <n v="933"/>
    <n v="0.21329046087888531"/>
    <n v="0.78670953912111463"/>
    <n v="2447"/>
    <x v="59"/>
    <n v="2600"/>
    <x v="91"/>
    <x v="39"/>
    <x v="105"/>
    <n v="0"/>
    <n v="0"/>
    <n v="0"/>
    <x v="217"/>
    <x v="1"/>
  </r>
  <r>
    <x v="1"/>
    <x v="11"/>
    <x v="221"/>
    <n v="4"/>
    <n v="7741.25"/>
    <n v="989"/>
    <n v="5447"/>
    <n v="6436"/>
    <n v="0.15366687383467992"/>
    <n v="0.84633312616532008"/>
    <n v="29195"/>
    <x v="61"/>
    <n v="30965"/>
    <x v="62"/>
    <x v="60"/>
    <x v="62"/>
    <n v="1550"/>
    <n v="192"/>
    <n v="1742"/>
    <x v="62"/>
    <x v="0"/>
  </r>
  <r>
    <x v="1"/>
    <x v="11"/>
    <x v="222"/>
    <n v="5"/>
    <n v="470.6"/>
    <n v="74"/>
    <n v="249"/>
    <n v="323"/>
    <n v="0.22910216718266255"/>
    <n v="0.77089783281733748"/>
    <n v="2231"/>
    <x v="194"/>
    <n v="2353"/>
    <x v="205"/>
    <x v="106"/>
    <x v="209"/>
    <n v="26"/>
    <n v="1"/>
    <n v="27"/>
    <x v="218"/>
    <x v="2"/>
  </r>
  <r>
    <x v="1"/>
    <x v="11"/>
    <x v="223"/>
    <n v="16"/>
    <n v="267.625"/>
    <n v="260"/>
    <n v="650"/>
    <n v="910"/>
    <n v="0.2857142857142857"/>
    <n v="0.7142857142857143"/>
    <n v="3866"/>
    <x v="195"/>
    <n v="4282"/>
    <x v="206"/>
    <x v="138"/>
    <x v="210"/>
    <n v="12"/>
    <n v="1"/>
    <n v="13"/>
    <x v="219"/>
    <x v="0"/>
  </r>
  <r>
    <x v="1"/>
    <x v="11"/>
    <x v="224"/>
    <n v="5"/>
    <n v="1594.2"/>
    <n v="527"/>
    <n v="2922"/>
    <n v="3449"/>
    <n v="0.15279791243838795"/>
    <n v="0.84720208756161208"/>
    <n v="7389"/>
    <x v="196"/>
    <n v="7971"/>
    <x v="207"/>
    <x v="139"/>
    <x v="211"/>
    <n v="0"/>
    <n v="0"/>
    <n v="0"/>
    <x v="220"/>
    <x v="0"/>
  </r>
  <r>
    <x v="1"/>
    <x v="11"/>
    <x v="225"/>
    <n v="39"/>
    <n v="104.38461538461539"/>
    <n v="148"/>
    <n v="767"/>
    <n v="915"/>
    <n v="0.16174863387978142"/>
    <n v="0.83825136612021856"/>
    <n v="3889"/>
    <x v="38"/>
    <n v="4071"/>
    <x v="208"/>
    <x v="140"/>
    <x v="212"/>
    <n v="48"/>
    <n v="6"/>
    <n v="54"/>
    <x v="221"/>
    <x v="0"/>
  </r>
  <r>
    <x v="0"/>
    <x v="11"/>
    <x v="226"/>
    <n v="36"/>
    <n v="185.02777777777777"/>
    <n v="175"/>
    <n v="1023"/>
    <n v="1198"/>
    <n v="0.14607679465776294"/>
    <n v="0.85392320534223709"/>
    <n v="6370"/>
    <x v="197"/>
    <n v="6661"/>
    <x v="209"/>
    <x v="141"/>
    <x v="213"/>
    <n v="295"/>
    <n v="16"/>
    <n v="311"/>
    <x v="222"/>
    <x v="0"/>
  </r>
  <r>
    <x v="0"/>
    <x v="11"/>
    <x v="227"/>
    <n v="13"/>
    <n v="128.61538461538461"/>
    <n v="64"/>
    <n v="320"/>
    <n v="384"/>
    <n v="0.16666666666666666"/>
    <n v="0.83333333333333337"/>
    <n v="1600"/>
    <x v="30"/>
    <n v="1672"/>
    <x v="210"/>
    <x v="142"/>
    <x v="214"/>
    <n v="0"/>
    <n v="0"/>
    <n v="0"/>
    <x v="223"/>
    <x v="0"/>
  </r>
  <r>
    <x v="0"/>
    <x v="11"/>
    <x v="228"/>
    <n v="31"/>
    <n v="44.935483870967744"/>
    <n v="124"/>
    <n v="532"/>
    <n v="656"/>
    <n v="0.18902439024390244"/>
    <n v="0.81097560975609762"/>
    <n v="1314"/>
    <x v="65"/>
    <n v="1393"/>
    <x v="66"/>
    <x v="24"/>
    <x v="67"/>
    <n v="1"/>
    <n v="0"/>
    <n v="1"/>
    <x v="67"/>
    <x v="0"/>
  </r>
  <r>
    <x v="1"/>
    <x v="11"/>
    <x v="229"/>
    <n v="6"/>
    <n v="457.66666666666669"/>
    <n v="93"/>
    <n v="486"/>
    <n v="579"/>
    <n v="0.16062176165803108"/>
    <n v="0.8393782383419689"/>
    <n v="2585"/>
    <x v="66"/>
    <n v="2746"/>
    <x v="67"/>
    <x v="64"/>
    <x v="68"/>
    <n v="2"/>
    <n v="0"/>
    <n v="2"/>
    <x v="68"/>
    <x v="0"/>
  </r>
  <r>
    <x v="1"/>
    <x v="11"/>
    <x v="230"/>
    <n v="7"/>
    <n v="2086.1428571428573"/>
    <n v="755"/>
    <n v="899"/>
    <n v="1654"/>
    <n v="0.45646916565900847"/>
    <n v="0.54353083434099159"/>
    <n v="13340"/>
    <x v="67"/>
    <n v="14603"/>
    <x v="68"/>
    <x v="65"/>
    <x v="69"/>
    <n v="999"/>
    <n v="335"/>
    <n v="1334"/>
    <x v="69"/>
    <x v="0"/>
  </r>
  <r>
    <x v="1"/>
    <x v="11"/>
    <x v="231"/>
    <n v="36"/>
    <n v="74.666666666666671"/>
    <n v="81"/>
    <n v="535"/>
    <n v="616"/>
    <n v="0.1314935064935065"/>
    <n v="0.86850649350649356"/>
    <n v="2611"/>
    <x v="128"/>
    <n v="2688"/>
    <x v="211"/>
    <x v="66"/>
    <x v="215"/>
    <n v="21"/>
    <n v="1"/>
    <n v="22"/>
    <x v="224"/>
    <x v="2"/>
  </r>
  <r>
    <x v="1"/>
    <x v="11"/>
    <x v="232"/>
    <n v="22"/>
    <n v="80.590909090909093"/>
    <n v="150"/>
    <n v="319"/>
    <n v="469"/>
    <n v="0.31982942430703626"/>
    <n v="0.6801705756929638"/>
    <n v="1692"/>
    <x v="198"/>
    <n v="1773"/>
    <x v="132"/>
    <x v="71"/>
    <x v="216"/>
    <n v="26"/>
    <n v="1"/>
    <n v="27"/>
    <x v="225"/>
    <x v="1"/>
  </r>
  <r>
    <x v="1"/>
    <x v="11"/>
    <x v="233"/>
    <n v="6"/>
    <n v="396.16666666666669"/>
    <n v="117"/>
    <n v="451"/>
    <n v="568"/>
    <n v="0.20598591549295775"/>
    <n v="0.79401408450704225"/>
    <n v="2258"/>
    <x v="134"/>
    <n v="2377"/>
    <x v="212"/>
    <x v="65"/>
    <x v="217"/>
    <n v="2"/>
    <n v="0"/>
    <n v="2"/>
    <x v="226"/>
    <x v="0"/>
  </r>
  <r>
    <x v="0"/>
    <x v="12"/>
    <x v="234"/>
    <n v="31"/>
    <n v="65.451612903225808"/>
    <n v="103"/>
    <n v="338"/>
    <n v="441"/>
    <n v="0.23356009070294784"/>
    <n v="0.76643990929705219"/>
    <n v="1915"/>
    <x v="199"/>
    <n v="2029"/>
    <x v="213"/>
    <x v="6"/>
    <x v="103"/>
    <n v="56"/>
    <n v="3"/>
    <n v="59"/>
    <x v="227"/>
    <x v="0"/>
  </r>
  <r>
    <x v="0"/>
    <x v="12"/>
    <x v="235"/>
    <n v="54"/>
    <n v="138.22222222222223"/>
    <n v="686"/>
    <n v="1364"/>
    <n v="2050"/>
    <n v="0.33463414634146343"/>
    <n v="0.66536585365853662"/>
    <n v="6967"/>
    <x v="200"/>
    <n v="7464"/>
    <x v="214"/>
    <x v="143"/>
    <x v="218"/>
    <n v="53"/>
    <n v="6"/>
    <n v="59"/>
    <x v="228"/>
    <x v="0"/>
  </r>
  <r>
    <x v="0"/>
    <x v="12"/>
    <x v="236"/>
    <n v="16"/>
    <n v="480.0625"/>
    <n v="104"/>
    <n v="570"/>
    <n v="674"/>
    <n v="0.1543026706231454"/>
    <n v="0.8456973293768546"/>
    <n v="7536"/>
    <x v="70"/>
    <n v="7681"/>
    <x v="71"/>
    <x v="51"/>
    <x v="72"/>
    <n v="2"/>
    <n v="0"/>
    <n v="2"/>
    <x v="72"/>
    <x v="0"/>
  </r>
  <r>
    <x v="1"/>
    <x v="12"/>
    <x v="237"/>
    <n v="4"/>
    <n v="18627.25"/>
    <n v="2887"/>
    <n v="2530"/>
    <n v="5417"/>
    <n v="0.53295181834964001"/>
    <n v="0.46704818165035999"/>
    <n v="59738"/>
    <x v="201"/>
    <n v="74509"/>
    <x v="179"/>
    <x v="76"/>
    <x v="184"/>
    <n v="396"/>
    <n v="77"/>
    <n v="473"/>
    <x v="229"/>
    <x v="0"/>
  </r>
  <r>
    <x v="1"/>
    <x v="12"/>
    <x v="238"/>
    <n v="6"/>
    <n v="266.83333333333331"/>
    <n v="106"/>
    <n v="316"/>
    <n v="422"/>
    <n v="0.25118483412322273"/>
    <n v="0.74881516587677721"/>
    <n v="1497"/>
    <x v="72"/>
    <n v="1601"/>
    <x v="24"/>
    <x v="34"/>
    <x v="74"/>
    <n v="18"/>
    <n v="2"/>
    <n v="20"/>
    <x v="74"/>
    <x v="1"/>
  </r>
  <r>
    <x v="1"/>
    <x v="12"/>
    <x v="239"/>
    <n v="33"/>
    <n v="80.575757575757578"/>
    <n v="97"/>
    <n v="458"/>
    <n v="555"/>
    <n v="0.17477477477477477"/>
    <n v="0.82522522522522523"/>
    <n v="2625"/>
    <x v="73"/>
    <n v="2659"/>
    <x v="11"/>
    <x v="31"/>
    <x v="75"/>
    <n v="8"/>
    <n v="1"/>
    <n v="9"/>
    <x v="75"/>
    <x v="0"/>
  </r>
  <r>
    <x v="0"/>
    <x v="12"/>
    <x v="240"/>
    <n v="73"/>
    <n v="29.657534246575342"/>
    <n v="87"/>
    <n v="433"/>
    <n v="520"/>
    <n v="0.1673076923076923"/>
    <n v="0.83269230769230773"/>
    <n v="2076"/>
    <x v="75"/>
    <n v="2165"/>
    <x v="215"/>
    <x v="96"/>
    <x v="219"/>
    <n v="16"/>
    <n v="0"/>
    <n v="16"/>
    <x v="230"/>
    <x v="0"/>
  </r>
  <r>
    <x v="0"/>
    <x v="12"/>
    <x v="241"/>
    <n v="50"/>
    <n v="33.26"/>
    <n v="98"/>
    <n v="356"/>
    <n v="454"/>
    <n v="0.21585903083700442"/>
    <n v="0.78414096916299558"/>
    <n v="1595"/>
    <x v="202"/>
    <n v="1663"/>
    <x v="216"/>
    <x v="144"/>
    <x v="220"/>
    <n v="21"/>
    <n v="1"/>
    <n v="22"/>
    <x v="231"/>
    <x v="0"/>
  </r>
  <r>
    <x v="0"/>
    <x v="12"/>
    <x v="242"/>
    <n v="15"/>
    <n v="119.73333333333333"/>
    <n v="67"/>
    <n v="373"/>
    <n v="440"/>
    <n v="0.15227272727272728"/>
    <n v="0.84772727272727277"/>
    <n v="1690"/>
    <x v="8"/>
    <n v="1796"/>
    <x v="217"/>
    <x v="9"/>
    <x v="19"/>
    <n v="4"/>
    <n v="0"/>
    <n v="4"/>
    <x v="232"/>
    <x v="0"/>
  </r>
  <r>
    <x v="1"/>
    <x v="13"/>
    <x v="243"/>
    <n v="39"/>
    <n v="85.84615384615384"/>
    <n v="152"/>
    <n v="708"/>
    <n v="860"/>
    <n v="0.17674418604651163"/>
    <n v="0.82325581395348835"/>
    <n v="3209"/>
    <x v="52"/>
    <n v="3348"/>
    <x v="75"/>
    <x v="70"/>
    <x v="78"/>
    <n v="1"/>
    <n v="0"/>
    <n v="1"/>
    <x v="78"/>
    <x v="0"/>
  </r>
  <r>
    <x v="1"/>
    <x v="13"/>
    <x v="244"/>
    <n v="7"/>
    <n v="211"/>
    <n v="52"/>
    <n v="223"/>
    <n v="275"/>
    <n v="0.18909090909090909"/>
    <n v="0.81090909090909091"/>
    <n v="1361"/>
    <x v="203"/>
    <n v="1477"/>
    <x v="218"/>
    <x v="66"/>
    <x v="221"/>
    <n v="42"/>
    <n v="5"/>
    <n v="47"/>
    <x v="233"/>
    <x v="2"/>
  </r>
  <r>
    <x v="1"/>
    <x v="13"/>
    <x v="245"/>
    <n v="49"/>
    <n v="41.734693877551024"/>
    <n v="86"/>
    <n v="380"/>
    <n v="466"/>
    <n v="0.18454935622317598"/>
    <n v="0.81545064377682408"/>
    <n v="1956"/>
    <x v="75"/>
    <n v="2045"/>
    <x v="219"/>
    <x v="5"/>
    <x v="222"/>
    <n v="10"/>
    <n v="0"/>
    <n v="10"/>
    <x v="234"/>
    <x v="0"/>
  </r>
  <r>
    <x v="1"/>
    <x v="13"/>
    <x v="246"/>
    <n v="25"/>
    <n v="148.32"/>
    <n v="225"/>
    <n v="298"/>
    <n v="523"/>
    <n v="0.43021032504780116"/>
    <n v="0.5697896749521989"/>
    <n v="3576"/>
    <x v="204"/>
    <n v="3708"/>
    <x v="174"/>
    <x v="106"/>
    <x v="223"/>
    <n v="95"/>
    <n v="13"/>
    <n v="108"/>
    <x v="235"/>
    <x v="0"/>
  </r>
  <r>
    <x v="1"/>
    <x v="13"/>
    <x v="247"/>
    <n v="7"/>
    <n v="3107.7142857142858"/>
    <n v="568"/>
    <n v="673"/>
    <n v="1241"/>
    <n v="0.45769540692989524"/>
    <n v="0.5423045930701047"/>
    <n v="20667"/>
    <x v="205"/>
    <n v="21754"/>
    <x v="220"/>
    <x v="145"/>
    <x v="224"/>
    <n v="852"/>
    <n v="59"/>
    <n v="911"/>
    <x v="236"/>
    <x v="0"/>
  </r>
  <r>
    <x v="0"/>
    <x v="13"/>
    <x v="248"/>
    <n v="99"/>
    <n v="51.80808080808081"/>
    <n v="246"/>
    <n v="371"/>
    <n v="617"/>
    <n v="0.39870340356564021"/>
    <n v="0.60129659643435984"/>
    <n v="4854"/>
    <x v="206"/>
    <n v="5129"/>
    <x v="221"/>
    <x v="146"/>
    <x v="114"/>
    <n v="417"/>
    <n v="65"/>
    <n v="482"/>
    <x v="237"/>
    <x v="2"/>
  </r>
  <r>
    <x v="1"/>
    <x v="13"/>
    <x v="249"/>
    <n v="8"/>
    <n v="394.375"/>
    <n v="317"/>
    <n v="652"/>
    <n v="969"/>
    <n v="0.32714138286893707"/>
    <n v="0.67285861713106299"/>
    <n v="3047"/>
    <x v="77"/>
    <n v="3155"/>
    <x v="78"/>
    <x v="73"/>
    <x v="81"/>
    <n v="389"/>
    <n v="27"/>
    <n v="416"/>
    <x v="81"/>
    <x v="2"/>
  </r>
  <r>
    <x v="1"/>
    <x v="13"/>
    <x v="250"/>
    <n v="10"/>
    <n v="380"/>
    <n v="51"/>
    <n v="268"/>
    <n v="319"/>
    <n v="0.15987460815047022"/>
    <n v="0.84012539184952983"/>
    <n v="3699"/>
    <x v="78"/>
    <n v="3800"/>
    <x v="79"/>
    <x v="49"/>
    <x v="82"/>
    <n v="0"/>
    <n v="0"/>
    <n v="0"/>
    <x v="82"/>
    <x v="0"/>
  </r>
  <r>
    <x v="1"/>
    <x v="13"/>
    <x v="251"/>
    <n v="11"/>
    <n v="241.90909090909091"/>
    <n v="142"/>
    <n v="690"/>
    <n v="832"/>
    <n v="0.17067307692307693"/>
    <n v="0.82932692307692313"/>
    <n v="2581"/>
    <x v="207"/>
    <n v="2661"/>
    <x v="222"/>
    <x v="51"/>
    <x v="225"/>
    <n v="6"/>
    <n v="0"/>
    <n v="6"/>
    <x v="238"/>
    <x v="0"/>
  </r>
  <r>
    <x v="0"/>
    <x v="13"/>
    <x v="252"/>
    <n v="13"/>
    <n v="252.69230769230768"/>
    <n v="221"/>
    <n v="211"/>
    <n v="432"/>
    <n v="0.51157407407407407"/>
    <n v="0.48842592592592593"/>
    <n v="3110"/>
    <x v="208"/>
    <n v="3285"/>
    <x v="223"/>
    <x v="30"/>
    <x v="226"/>
    <n v="10"/>
    <n v="2"/>
    <n v="12"/>
    <x v="239"/>
    <x v="2"/>
  </r>
  <r>
    <x v="0"/>
    <x v="13"/>
    <x v="253"/>
    <n v="11"/>
    <n v="865.72727272727275"/>
    <n v="299"/>
    <n v="2152"/>
    <n v="2451"/>
    <n v="0.12199102407180742"/>
    <n v="0.8780089759281926"/>
    <n v="9406"/>
    <x v="129"/>
    <n v="9523"/>
    <x v="224"/>
    <x v="147"/>
    <x v="227"/>
    <n v="8"/>
    <n v="1"/>
    <n v="9"/>
    <x v="240"/>
    <x v="2"/>
  </r>
  <r>
    <x v="1"/>
    <x v="13"/>
    <x v="254"/>
    <n v="18"/>
    <n v="115.44444444444444"/>
    <n v="109"/>
    <n v="209"/>
    <n v="318"/>
    <n v="0.34276729559748426"/>
    <n v="0.65723270440251569"/>
    <n v="1956"/>
    <x v="194"/>
    <n v="2078"/>
    <x v="225"/>
    <x v="33"/>
    <x v="228"/>
    <n v="457"/>
    <n v="60"/>
    <n v="517"/>
    <x v="241"/>
    <x v="0"/>
  </r>
  <r>
    <x v="0"/>
    <x v="14"/>
    <x v="255"/>
    <n v="18"/>
    <n v="176.83333333333334"/>
    <n v="90"/>
    <n v="235"/>
    <n v="325"/>
    <n v="0.27692307692307694"/>
    <n v="0.72307692307692306"/>
    <n v="3021"/>
    <x v="209"/>
    <n v="3183"/>
    <x v="226"/>
    <x v="21"/>
    <x v="229"/>
    <n v="118"/>
    <n v="10"/>
    <n v="128"/>
    <x v="242"/>
    <x v="0"/>
  </r>
  <r>
    <x v="0"/>
    <x v="14"/>
    <x v="256"/>
    <n v="6"/>
    <n v="288.5"/>
    <n v="129"/>
    <n v="475"/>
    <n v="604"/>
    <n v="0.21357615894039736"/>
    <n v="0.78642384105960261"/>
    <n v="1630"/>
    <x v="78"/>
    <n v="1731"/>
    <x v="227"/>
    <x v="33"/>
    <x v="144"/>
    <n v="0"/>
    <n v="0"/>
    <n v="0"/>
    <x v="243"/>
    <x v="0"/>
  </r>
  <r>
    <x v="0"/>
    <x v="14"/>
    <x v="257"/>
    <n v="24"/>
    <n v="63.75"/>
    <n v="60"/>
    <n v="245"/>
    <n v="305"/>
    <n v="0.19672131147540983"/>
    <n v="0.80327868852459017"/>
    <n v="1463"/>
    <x v="82"/>
    <n v="1530"/>
    <x v="83"/>
    <x v="75"/>
    <x v="86"/>
    <n v="5"/>
    <n v="0"/>
    <n v="5"/>
    <x v="86"/>
    <x v="0"/>
  </r>
  <r>
    <x v="1"/>
    <x v="14"/>
    <x v="258"/>
    <n v="9"/>
    <n v="700.77777777777783"/>
    <n v="412"/>
    <n v="1414"/>
    <n v="1826"/>
    <n v="0.22562979189485213"/>
    <n v="0.77437020810514789"/>
    <n v="5943"/>
    <x v="210"/>
    <n v="6307"/>
    <x v="228"/>
    <x v="129"/>
    <x v="230"/>
    <n v="11"/>
    <n v="1"/>
    <n v="12"/>
    <x v="244"/>
    <x v="1"/>
  </r>
  <r>
    <x v="1"/>
    <x v="14"/>
    <x v="259"/>
    <n v="16"/>
    <n v="105.5"/>
    <n v="61"/>
    <n v="310"/>
    <n v="371"/>
    <n v="0.16442048517520216"/>
    <n v="0.83557951482479786"/>
    <n v="1586"/>
    <x v="118"/>
    <n v="1688"/>
    <x v="229"/>
    <x v="95"/>
    <x v="231"/>
    <n v="142"/>
    <n v="12"/>
    <n v="154"/>
    <x v="245"/>
    <x v="0"/>
  </r>
  <r>
    <x v="1"/>
    <x v="14"/>
    <x v="260"/>
    <n v="16"/>
    <n v="97.625"/>
    <n v="52"/>
    <n v="279"/>
    <n v="331"/>
    <n v="0.15709969788519637"/>
    <n v="0.8429003021148036"/>
    <n v="1487"/>
    <x v="211"/>
    <n v="1562"/>
    <x v="230"/>
    <x v="77"/>
    <x v="232"/>
    <n v="0"/>
    <n v="0"/>
    <n v="0"/>
    <x v="246"/>
    <x v="0"/>
  </r>
  <r>
    <x v="1"/>
    <x v="14"/>
    <x v="261"/>
    <n v="14"/>
    <n v="80.785714285714292"/>
    <n v="89"/>
    <n v="316"/>
    <n v="405"/>
    <n v="0.21975308641975308"/>
    <n v="0.78024691358024689"/>
    <n v="1060"/>
    <x v="212"/>
    <n v="1131"/>
    <x v="231"/>
    <x v="71"/>
    <x v="233"/>
    <n v="8"/>
    <n v="1"/>
    <n v="9"/>
    <x v="247"/>
    <x v="0"/>
  </r>
  <r>
    <x v="1"/>
    <x v="14"/>
    <x v="262"/>
    <n v="18"/>
    <n v="1897.9444444444443"/>
    <n v="1296"/>
    <n v="4940"/>
    <n v="6236"/>
    <n v="0.20782552918537525"/>
    <n v="0.79217447081462478"/>
    <n v="24163"/>
    <x v="213"/>
    <n v="34163"/>
    <x v="232"/>
    <x v="148"/>
    <x v="234"/>
    <n v="377"/>
    <n v="26"/>
    <n v="403"/>
    <x v="248"/>
    <x v="1"/>
  </r>
  <r>
    <x v="0"/>
    <x v="14"/>
    <x v="263"/>
    <n v="32"/>
    <n v="259.03125"/>
    <n v="396"/>
    <n v="1939"/>
    <n v="2335"/>
    <n v="0.169593147751606"/>
    <n v="0.83040685224839406"/>
    <n v="7832"/>
    <x v="214"/>
    <n v="8289"/>
    <x v="233"/>
    <x v="136"/>
    <x v="235"/>
    <n v="11"/>
    <n v="1"/>
    <n v="12"/>
    <x v="249"/>
    <x v="0"/>
  </r>
  <r>
    <x v="0"/>
    <x v="14"/>
    <x v="264"/>
    <n v="39"/>
    <n v="34.92307692307692"/>
    <n v="88"/>
    <n v="394"/>
    <n v="482"/>
    <n v="0.18257261410788381"/>
    <n v="0.81742738589211617"/>
    <n v="1282"/>
    <x v="207"/>
    <n v="1362"/>
    <x v="102"/>
    <x v="149"/>
    <x v="236"/>
    <n v="2"/>
    <n v="0"/>
    <n v="2"/>
    <x v="250"/>
    <x v="0"/>
  </r>
  <r>
    <x v="0"/>
    <x v="14"/>
    <x v="265"/>
    <n v="37"/>
    <n v="46.594594594594597"/>
    <n v="104"/>
    <n v="418"/>
    <n v="522"/>
    <n v="0.19923371647509577"/>
    <n v="0.8007662835249042"/>
    <n v="1627"/>
    <x v="86"/>
    <n v="1724"/>
    <x v="84"/>
    <x v="77"/>
    <x v="90"/>
    <n v="17"/>
    <n v="1"/>
    <n v="18"/>
    <x v="90"/>
    <x v="0"/>
  </r>
  <r>
    <x v="1"/>
    <x v="14"/>
    <x v="266"/>
    <n v="117"/>
    <n v="11.145299145299145"/>
    <n v="78"/>
    <n v="289"/>
    <n v="367"/>
    <n v="0.21253405994550409"/>
    <n v="0.78746594005449588"/>
    <n v="1231"/>
    <x v="215"/>
    <n v="1304"/>
    <x v="81"/>
    <x v="149"/>
    <x v="237"/>
    <n v="1"/>
    <n v="0"/>
    <n v="1"/>
    <x v="251"/>
    <x v="0"/>
  </r>
  <r>
    <x v="1"/>
    <x v="15"/>
    <x v="267"/>
    <n v="38"/>
    <n v="63.421052631578945"/>
    <n v="136"/>
    <n v="463"/>
    <n v="599"/>
    <n v="0.22704507512520869"/>
    <n v="0.77295492487479134"/>
    <n v="2265"/>
    <x v="70"/>
    <n v="2410"/>
    <x v="234"/>
    <x v="47"/>
    <x v="238"/>
    <n v="0"/>
    <n v="0"/>
    <n v="0"/>
    <x v="252"/>
    <x v="0"/>
  </r>
  <r>
    <x v="1"/>
    <x v="15"/>
    <x v="268"/>
    <n v="9"/>
    <n v="419.55555555555554"/>
    <n v="131"/>
    <n v="432"/>
    <n v="563"/>
    <n v="0.23268206039076378"/>
    <n v="0.76731793960923622"/>
    <n v="3386"/>
    <x v="216"/>
    <n v="3776"/>
    <x v="235"/>
    <x v="146"/>
    <x v="239"/>
    <n v="541"/>
    <n v="34"/>
    <n v="575"/>
    <x v="253"/>
    <x v="2"/>
  </r>
  <r>
    <x v="1"/>
    <x v="15"/>
    <x v="269"/>
    <n v="14"/>
    <n v="2891.4285714285716"/>
    <n v="5882"/>
    <n v="26970"/>
    <n v="32852"/>
    <n v="0.17904541580421282"/>
    <n v="0.82095458419578715"/>
    <n v="38763"/>
    <x v="217"/>
    <n v="40480"/>
    <x v="236"/>
    <x v="25"/>
    <x v="240"/>
    <n v="1042"/>
    <n v="212"/>
    <n v="1254"/>
    <x v="254"/>
    <x v="0"/>
  </r>
  <r>
    <x v="1"/>
    <x v="15"/>
    <x v="270"/>
    <n v="23"/>
    <n v="1382.9130434782608"/>
    <n v="2009"/>
    <n v="6606"/>
    <n v="8615"/>
    <n v="0.23319791062100986"/>
    <n v="0.76680208937899008"/>
    <n v="28034"/>
    <x v="218"/>
    <n v="31807"/>
    <x v="237"/>
    <x v="150"/>
    <x v="241"/>
    <n v="765"/>
    <n v="118"/>
    <n v="883"/>
    <x v="255"/>
    <x v="0"/>
  </r>
  <r>
    <x v="0"/>
    <x v="15"/>
    <x v="271"/>
    <n v="14"/>
    <n v="213.92857142857142"/>
    <n v="112"/>
    <n v="489"/>
    <n v="601"/>
    <n v="0.18635607321131448"/>
    <n v="0.81364392678868558"/>
    <n v="2729"/>
    <x v="219"/>
    <n v="2995"/>
    <x v="238"/>
    <x v="115"/>
    <x v="242"/>
    <n v="200"/>
    <n v="26"/>
    <n v="226"/>
    <x v="256"/>
    <x v="0"/>
  </r>
  <r>
    <x v="0"/>
    <x v="15"/>
    <x v="272"/>
    <n v="20"/>
    <n v="467.05"/>
    <n v="818"/>
    <n v="2560"/>
    <n v="3378"/>
    <n v="0.24215512137359385"/>
    <n v="0.75784487862640615"/>
    <n v="9102"/>
    <x v="89"/>
    <n v="9341"/>
    <x v="90"/>
    <x v="80"/>
    <x v="94"/>
    <n v="73"/>
    <n v="8"/>
    <n v="81"/>
    <x v="94"/>
    <x v="0"/>
  </r>
  <r>
    <x v="0"/>
    <x v="15"/>
    <x v="273"/>
    <n v="82"/>
    <n v="40.426829268292686"/>
    <n v="93"/>
    <n v="496"/>
    <n v="589"/>
    <n v="0.15789473684210525"/>
    <n v="0.84210526315789469"/>
    <n v="3055"/>
    <x v="90"/>
    <n v="3315"/>
    <x v="91"/>
    <x v="2"/>
    <x v="95"/>
    <n v="2"/>
    <n v="0"/>
    <n v="2"/>
    <x v="95"/>
    <x v="0"/>
  </r>
  <r>
    <x v="1"/>
    <x v="15"/>
    <x v="274"/>
    <n v="6"/>
    <n v="1867.1666666666667"/>
    <n v="415"/>
    <n v="726"/>
    <n v="1141"/>
    <n v="0.36371603856266432"/>
    <n v="0.63628396143733568"/>
    <n v="10655"/>
    <x v="220"/>
    <n v="11203"/>
    <x v="239"/>
    <x v="107"/>
    <x v="243"/>
    <n v="155"/>
    <n v="21"/>
    <n v="176"/>
    <x v="257"/>
    <x v="2"/>
  </r>
  <r>
    <x v="1"/>
    <x v="16"/>
    <x v="275"/>
    <n v="25"/>
    <n v="168.84"/>
    <n v="263"/>
    <n v="555"/>
    <n v="818"/>
    <n v="0.32151589242053791"/>
    <n v="0.67848410757946209"/>
    <n v="4178"/>
    <x v="221"/>
    <n v="4221"/>
    <x v="240"/>
    <x v="30"/>
    <x v="244"/>
    <n v="93"/>
    <n v="8"/>
    <n v="101"/>
    <x v="258"/>
    <x v="0"/>
  </r>
  <r>
    <x v="1"/>
    <x v="16"/>
    <x v="276"/>
    <n v="45"/>
    <n v="368.33333333333331"/>
    <n v="1355"/>
    <n v="1221"/>
    <n v="2576"/>
    <n v="0.52600931677018636"/>
    <n v="0.47399068322981369"/>
    <n v="15138"/>
    <x v="222"/>
    <n v="16575"/>
    <x v="241"/>
    <x v="53"/>
    <x v="245"/>
    <n v="438"/>
    <n v="51"/>
    <n v="489"/>
    <x v="259"/>
    <x v="0"/>
  </r>
  <r>
    <x v="0"/>
    <x v="16"/>
    <x v="277"/>
    <n v="65"/>
    <n v="86.4"/>
    <n v="252"/>
    <n v="974"/>
    <n v="1226"/>
    <n v="0.20554649265905384"/>
    <n v="0.79445350734094622"/>
    <n v="5152"/>
    <x v="223"/>
    <n v="5616"/>
    <x v="242"/>
    <x v="151"/>
    <x v="104"/>
    <n v="178"/>
    <n v="30"/>
    <n v="208"/>
    <x v="260"/>
    <x v="0"/>
  </r>
  <r>
    <x v="0"/>
    <x v="16"/>
    <x v="278"/>
    <n v="7"/>
    <n v="4033.7142857142858"/>
    <n v="539"/>
    <n v="3598"/>
    <n v="4137"/>
    <n v="0.13028764805414553"/>
    <n v="0.8697123519458545"/>
    <n v="26910"/>
    <x v="92"/>
    <n v="28236"/>
    <x v="93"/>
    <x v="82"/>
    <x v="97"/>
    <n v="0"/>
    <n v="0"/>
    <n v="0"/>
    <x v="97"/>
    <x v="1"/>
  </r>
  <r>
    <x v="0"/>
    <x v="16"/>
    <x v="279"/>
    <n v="10"/>
    <n v="1968.1"/>
    <n v="2864"/>
    <n v="3321"/>
    <n v="6185"/>
    <n v="0.46305578011317705"/>
    <n v="0.53694421988682295"/>
    <n v="16985"/>
    <x v="93"/>
    <n v="19681"/>
    <x v="94"/>
    <x v="83"/>
    <x v="98"/>
    <n v="710"/>
    <n v="107"/>
    <n v="817"/>
    <x v="98"/>
    <x v="0"/>
  </r>
  <r>
    <x v="1"/>
    <x v="16"/>
    <x v="280"/>
    <n v="8"/>
    <n v="3482.375"/>
    <n v="4415"/>
    <n v="3774"/>
    <n v="8189"/>
    <n v="0.53913786787153495"/>
    <n v="0.460862132128465"/>
    <n v="24904"/>
    <x v="224"/>
    <n v="27859"/>
    <x v="243"/>
    <x v="152"/>
    <x v="246"/>
    <n v="912"/>
    <n v="169"/>
    <n v="1081"/>
    <x v="261"/>
    <x v="2"/>
  </r>
  <r>
    <x v="1"/>
    <x v="16"/>
    <x v="281"/>
    <n v="5"/>
    <n v="3016"/>
    <n v="464"/>
    <n v="1075"/>
    <n v="1539"/>
    <n v="0.30149447693307341"/>
    <n v="0.69850552306692659"/>
    <n v="13774"/>
    <x v="225"/>
    <n v="15080"/>
    <x v="244"/>
    <x v="153"/>
    <x v="247"/>
    <n v="420"/>
    <n v="38"/>
    <n v="458"/>
    <x v="262"/>
    <x v="0"/>
  </r>
  <r>
    <x v="1"/>
    <x v="16"/>
    <x v="282"/>
    <n v="9"/>
    <n v="354.22222222222223"/>
    <n v="339"/>
    <n v="553"/>
    <n v="892"/>
    <n v="0.38004484304932734"/>
    <n v="0.6199551569506726"/>
    <n v="2670"/>
    <x v="95"/>
    <n v="3188"/>
    <x v="96"/>
    <x v="85"/>
    <x v="100"/>
    <n v="109"/>
    <n v="14"/>
    <n v="123"/>
    <x v="100"/>
    <x v="0"/>
  </r>
  <r>
    <x v="1"/>
    <x v="16"/>
    <x v="283"/>
    <n v="48"/>
    <n v="49.229166666666664"/>
    <n v="202"/>
    <n v="747"/>
    <n v="949"/>
    <n v="0.21285563751317177"/>
    <n v="0.78714436248682829"/>
    <n v="2183"/>
    <x v="193"/>
    <n v="2363"/>
    <x v="245"/>
    <x v="133"/>
    <x v="5"/>
    <n v="21"/>
    <n v="2"/>
    <n v="23"/>
    <x v="263"/>
    <x v="0"/>
  </r>
  <r>
    <x v="1"/>
    <x v="16"/>
    <x v="284"/>
    <n v="72"/>
    <n v="30.194444444444443"/>
    <n v="104"/>
    <n v="462"/>
    <n v="566"/>
    <n v="0.18374558303886926"/>
    <n v="0.81625441696113077"/>
    <n v="2073"/>
    <x v="78"/>
    <n v="2174"/>
    <x v="246"/>
    <x v="9"/>
    <x v="248"/>
    <n v="43"/>
    <n v="3"/>
    <n v="46"/>
    <x v="264"/>
    <x v="0"/>
  </r>
  <r>
    <x v="0"/>
    <x v="16"/>
    <x v="285"/>
    <n v="40"/>
    <n v="59.65"/>
    <n v="88"/>
    <n v="395"/>
    <n v="483"/>
    <n v="0.18219461697722567"/>
    <n v="0.81780538302277428"/>
    <n v="2260"/>
    <x v="116"/>
    <n v="2386"/>
    <x v="247"/>
    <x v="154"/>
    <x v="249"/>
    <n v="10"/>
    <n v="1"/>
    <n v="11"/>
    <x v="265"/>
    <x v="0"/>
  </r>
  <r>
    <x v="1"/>
    <x v="16"/>
    <x v="286"/>
    <n v="51"/>
    <n v="50.294117647058826"/>
    <n v="117"/>
    <n v="549"/>
    <n v="666"/>
    <n v="0.17567567567567569"/>
    <n v="0.82432432432432434"/>
    <n v="2405"/>
    <x v="17"/>
    <n v="2565"/>
    <x v="248"/>
    <x v="22"/>
    <x v="250"/>
    <n v="20"/>
    <n v="1"/>
    <n v="21"/>
    <x v="26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B8BD7E-1397-46AF-8450-73BEABDD7F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3:AK20" firstHeaderRow="1" firstDataRow="1" firstDataCol="0"/>
  <pivotFields count="21">
    <pivotField showAll="0">
      <items count="3">
        <item x="1"/>
        <item h="1" x="0"/>
        <item t="default"/>
      </items>
    </pivotField>
    <pivotField showAll="0">
      <items count="18">
        <item x="6"/>
        <item h="1" x="11"/>
        <item h="1" x="12"/>
        <item h="1" x="3"/>
        <item h="1" x="2"/>
        <item h="1" x="10"/>
        <item h="1" x="4"/>
        <item h="1" x="9"/>
        <item h="1" x="15"/>
        <item h="1" x="16"/>
        <item h="1" x="1"/>
        <item h="1" x="8"/>
        <item h="1" x="13"/>
        <item h="1" x="14"/>
        <item h="1" x="7"/>
        <item h="1" x="0"/>
        <item h="1" x="5"/>
        <item t="default"/>
      </items>
    </pivotField>
    <pivotField showAll="0"/>
    <pivotField numFmtId="38" showAll="0"/>
    <pivotField numFmtId="38" showAll="0"/>
    <pivotField numFmtId="38" showAll="0"/>
    <pivotField numFmtId="38" showAll="0"/>
    <pivotField numFmtId="38" showAll="0"/>
    <pivotField numFmtId="9" showAll="0"/>
    <pivotField numFmtId="9" showAll="0"/>
    <pivotField numFmtId="38" showAll="0"/>
    <pivotField numFmtId="38" showAll="0"/>
    <pivotField numFmtId="38" showAll="0"/>
    <pivotField numFmtId="38" showAll="0"/>
    <pivotField numFmtId="38" showAll="0"/>
    <pivotField numFmtId="38" showAll="0"/>
    <pivotField numFmtId="38" showAll="0"/>
    <pivotField numFmtId="38" showAll="0"/>
    <pivotField numFmtId="38" showAll="0"/>
    <pivotField numFmtId="38" showAll="0"/>
    <pivotField showAll="0">
      <items count="4">
        <item x="1"/>
        <item x="2"/>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5928B4-FB88-4E4B-9E85-D89738EABA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1">
    <pivotField showAll="0">
      <items count="3">
        <item x="1"/>
        <item h="1" x="0"/>
        <item t="default"/>
      </items>
    </pivotField>
    <pivotField showAll="0">
      <items count="18">
        <item x="6"/>
        <item h="1" x="11"/>
        <item h="1" x="12"/>
        <item h="1" x="3"/>
        <item h="1" x="2"/>
        <item h="1" x="10"/>
        <item h="1" x="4"/>
        <item h="1" x="9"/>
        <item h="1" x="15"/>
        <item h="1" x="16"/>
        <item h="1" x="1"/>
        <item h="1" x="8"/>
        <item h="1" x="13"/>
        <item h="1" x="14"/>
        <item h="1" x="7"/>
        <item h="1" x="0"/>
        <item h="1" x="5"/>
        <item t="default"/>
      </items>
    </pivotField>
    <pivotField showAll="0"/>
    <pivotField dataField="1" numFmtId="38" showAll="0"/>
    <pivotField numFmtId="38" showAll="0"/>
    <pivotField numFmtId="38" showAll="0"/>
    <pivotField numFmtId="38" showAll="0"/>
    <pivotField numFmtId="38" showAll="0"/>
    <pivotField numFmtId="9" showAll="0"/>
    <pivotField numFmtId="9" showAll="0"/>
    <pivotField numFmtId="38" showAll="0"/>
    <pivotField numFmtId="38" showAll="0"/>
    <pivotField dataField="1" numFmtId="38" showAll="0"/>
    <pivotField numFmtId="38" showAll="0"/>
    <pivotField numFmtId="38" showAll="0"/>
    <pivotField numFmtId="38" showAll="0"/>
    <pivotField numFmtId="38" showAll="0"/>
    <pivotField numFmtId="38" showAll="0"/>
    <pivotField numFmtId="38" showAll="0"/>
    <pivotField numFmtId="38" showAll="0"/>
    <pivotField showAll="0">
      <items count="4">
        <item x="1"/>
        <item x="2"/>
        <item x="0"/>
        <item t="default"/>
      </items>
    </pivotField>
  </pivotFields>
  <rowItems count="1">
    <i/>
  </rowItems>
  <colFields count="1">
    <field x="-2"/>
  </colFields>
  <colItems count="2">
    <i>
      <x/>
    </i>
    <i i="1">
      <x v="1"/>
    </i>
  </colItems>
  <dataFields count="2">
    <dataField name="Sum of Number of employees" fld="3" baseField="0" baseItem="0" numFmtId="38"/>
    <dataField name="Sum of Sales Amount" fld="12" baseField="0" baseItem="0"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47E228-6355-4C4F-8445-35429AA80C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1">
    <pivotField showAll="0">
      <items count="3">
        <item x="1"/>
        <item h="1" x="0"/>
        <item t="default"/>
      </items>
    </pivotField>
    <pivotField showAll="0">
      <items count="18">
        <item x="6"/>
        <item h="1" x="11"/>
        <item h="1" x="12"/>
        <item h="1" x="3"/>
        <item h="1" x="2"/>
        <item h="1" x="10"/>
        <item h="1" x="4"/>
        <item h="1" x="9"/>
        <item h="1" x="15"/>
        <item h="1" x="16"/>
        <item h="1" x="1"/>
        <item h="1" x="8"/>
        <item h="1" x="13"/>
        <item h="1" x="14"/>
        <item h="1" x="7"/>
        <item h="1" x="0"/>
        <item h="1" x="5"/>
        <item t="default"/>
      </items>
    </pivotField>
    <pivotField showAll="0"/>
    <pivotField numFmtId="38" showAll="0"/>
    <pivotField numFmtId="38" showAll="0"/>
    <pivotField numFmtId="38" showAll="0"/>
    <pivotField numFmtId="38" showAll="0"/>
    <pivotField numFmtId="38" showAll="0"/>
    <pivotField numFmtId="9" showAll="0"/>
    <pivotField numFmtId="9" showAll="0"/>
    <pivotField numFmtId="38" showAll="0"/>
    <pivotField numFmtId="38" showAll="0"/>
    <pivotField dataField="1" numFmtId="38" showAll="0"/>
    <pivotField numFmtId="38" showAll="0"/>
    <pivotField numFmtId="38" showAll="0"/>
    <pivotField numFmtId="38" showAll="0"/>
    <pivotField numFmtId="38" showAll="0"/>
    <pivotField numFmtId="38" showAll="0"/>
    <pivotField numFmtId="38" showAll="0"/>
    <pivotField numFmtId="38" showAll="0"/>
    <pivotField showAll="0">
      <items count="4">
        <item x="1"/>
        <item x="2"/>
        <item x="0"/>
        <item t="default"/>
      </items>
    </pivotField>
  </pivotFields>
  <rowItems count="1">
    <i/>
  </rowItems>
  <colItems count="1">
    <i/>
  </colItems>
  <dataFields count="1">
    <dataField name="Sum of Sales Amount" fld="12" baseField="0" baseItem="0"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E35CC4-B1A7-459A-98FB-6858742701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1">
    <pivotField showAll="0">
      <items count="3">
        <item x="1"/>
        <item h="1" x="0"/>
        <item t="default"/>
      </items>
    </pivotField>
    <pivotField showAll="0">
      <items count="18">
        <item x="6"/>
        <item h="1" x="11"/>
        <item h="1" x="12"/>
        <item h="1" x="3"/>
        <item h="1" x="2"/>
        <item h="1" x="10"/>
        <item h="1" x="4"/>
        <item h="1" x="9"/>
        <item h="1" x="15"/>
        <item h="1" x="16"/>
        <item h="1" x="1"/>
        <item h="1" x="8"/>
        <item h="1" x="13"/>
        <item h="1" x="14"/>
        <item h="1" x="7"/>
        <item h="1" x="0"/>
        <item h="1" x="5"/>
        <item t="default"/>
      </items>
    </pivotField>
    <pivotField showAll="0"/>
    <pivotField dataField="1" numFmtId="38" showAll="0"/>
    <pivotField numFmtId="38" showAll="0"/>
    <pivotField numFmtId="38" showAll="0"/>
    <pivotField numFmtId="38" showAll="0"/>
    <pivotField numFmtId="38" showAll="0"/>
    <pivotField numFmtId="9" showAll="0"/>
    <pivotField numFmtId="9" showAll="0"/>
    <pivotField numFmtId="38" showAll="0"/>
    <pivotField numFmtId="38" showAll="0"/>
    <pivotField numFmtId="38" showAll="0"/>
    <pivotField numFmtId="38" showAll="0"/>
    <pivotField numFmtId="38" showAll="0"/>
    <pivotField numFmtId="38" showAll="0"/>
    <pivotField numFmtId="38" showAll="0"/>
    <pivotField numFmtId="38" showAll="0"/>
    <pivotField numFmtId="38" showAll="0"/>
    <pivotField numFmtId="38" showAll="0"/>
    <pivotField showAll="0">
      <items count="4">
        <item x="1"/>
        <item x="2"/>
        <item x="0"/>
        <item t="default"/>
      </items>
    </pivotField>
  </pivotFields>
  <rowItems count="1">
    <i/>
  </rowItems>
  <colItems count="1">
    <i/>
  </colItems>
  <dataFields count="1">
    <dataField name="Sum of Number of employees" fld="3" baseField="0" baseItem="0"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AE3730-CC00-47CE-A368-65E6DFBFB226}"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89" firstHeaderRow="1" firstDataRow="1" firstDataCol="1"/>
  <pivotFields count="21">
    <pivotField showAll="0">
      <items count="3">
        <item x="1"/>
        <item x="0"/>
        <item t="default"/>
      </items>
    </pivotField>
    <pivotField showAll="0">
      <items count="18">
        <item x="6"/>
        <item x="11"/>
        <item x="12"/>
        <item x="3"/>
        <item x="2"/>
        <item x="10"/>
        <item x="4"/>
        <item x="9"/>
        <item x="15"/>
        <item x="16"/>
        <item x="1"/>
        <item x="8"/>
        <item x="13"/>
        <item x="14"/>
        <item x="7"/>
        <item x="0"/>
        <item x="5"/>
        <item t="default"/>
      </items>
    </pivotField>
    <pivotField axis="axisRow" showAll="0" sortType="descending">
      <items count="288">
        <item x="137"/>
        <item x="146"/>
        <item x="147"/>
        <item x="148"/>
        <item x="149"/>
        <item x="150"/>
        <item x="151"/>
        <item x="152"/>
        <item x="153"/>
        <item x="154"/>
        <item x="155"/>
        <item x="138"/>
        <item x="156"/>
        <item x="157"/>
        <item x="139"/>
        <item x="140"/>
        <item x="141"/>
        <item x="142"/>
        <item x="143"/>
        <item x="144"/>
        <item x="145"/>
        <item x="218"/>
        <item x="227"/>
        <item x="228"/>
        <item x="229"/>
        <item x="230"/>
        <item x="231"/>
        <item x="232"/>
        <item x="233"/>
        <item x="219"/>
        <item x="220"/>
        <item x="221"/>
        <item x="222"/>
        <item x="223"/>
        <item x="224"/>
        <item x="225"/>
        <item x="226"/>
        <item x="234"/>
        <item x="235"/>
        <item x="236"/>
        <item x="237"/>
        <item x="238"/>
        <item x="239"/>
        <item x="240"/>
        <item x="241"/>
        <item x="242"/>
        <item x="75"/>
        <item x="84"/>
        <item x="85"/>
        <item x="86"/>
        <item x="87"/>
        <item x="88"/>
        <item x="89"/>
        <item x="90"/>
        <item x="91"/>
        <item x="92"/>
        <item x="93"/>
        <item x="76"/>
        <item x="94"/>
        <item x="95"/>
        <item x="96"/>
        <item x="97"/>
        <item x="98"/>
        <item x="77"/>
        <item x="78"/>
        <item x="79"/>
        <item x="80"/>
        <item x="81"/>
        <item x="82"/>
        <item x="83"/>
        <item x="56"/>
        <item x="65"/>
        <item x="66"/>
        <item x="67"/>
        <item x="68"/>
        <item x="69"/>
        <item x="70"/>
        <item x="71"/>
        <item x="72"/>
        <item x="73"/>
        <item x="74"/>
        <item x="57"/>
        <item x="58"/>
        <item x="59"/>
        <item x="60"/>
        <item x="61"/>
        <item x="62"/>
        <item x="63"/>
        <item x="64"/>
        <item x="180"/>
        <item x="189"/>
        <item x="190"/>
        <item x="191"/>
        <item x="192"/>
        <item x="193"/>
        <item x="194"/>
        <item x="195"/>
        <item x="196"/>
        <item x="197"/>
        <item x="198"/>
        <item x="181"/>
        <item x="199"/>
        <item x="200"/>
        <item x="201"/>
        <item x="202"/>
        <item x="203"/>
        <item x="204"/>
        <item x="205"/>
        <item x="206"/>
        <item x="207"/>
        <item x="182"/>
        <item x="183"/>
        <item x="184"/>
        <item x="185"/>
        <item x="186"/>
        <item x="187"/>
        <item x="188"/>
        <item x="208"/>
        <item x="217"/>
        <item x="209"/>
        <item x="210"/>
        <item x="211"/>
        <item x="212"/>
        <item x="213"/>
        <item x="214"/>
        <item x="215"/>
        <item x="216"/>
        <item x="99"/>
        <item x="108"/>
        <item x="109"/>
        <item x="110"/>
        <item x="111"/>
        <item x="112"/>
        <item x="113"/>
        <item x="114"/>
        <item x="115"/>
        <item x="100"/>
        <item x="101"/>
        <item x="102"/>
        <item x="103"/>
        <item x="104"/>
        <item x="105"/>
        <item x="106"/>
        <item x="107"/>
        <item x="267"/>
        <item x="268"/>
        <item x="269"/>
        <item x="270"/>
        <item x="271"/>
        <item x="272"/>
        <item x="273"/>
        <item x="274"/>
        <item x="275"/>
        <item x="284"/>
        <item x="285"/>
        <item x="286"/>
        <item x="276"/>
        <item x="277"/>
        <item x="278"/>
        <item x="279"/>
        <item x="280"/>
        <item x="281"/>
        <item x="282"/>
        <item x="283"/>
        <item x="34"/>
        <item x="43"/>
        <item x="44"/>
        <item x="45"/>
        <item x="46"/>
        <item x="47"/>
        <item x="48"/>
        <item x="49"/>
        <item x="50"/>
        <item x="51"/>
        <item x="52"/>
        <item x="35"/>
        <item x="53"/>
        <item x="54"/>
        <item x="55"/>
        <item x="36"/>
        <item x="37"/>
        <item x="38"/>
        <item x="39"/>
        <item x="40"/>
        <item x="41"/>
        <item x="42"/>
        <item x="169"/>
        <item x="178"/>
        <item x="179"/>
        <item x="170"/>
        <item x="171"/>
        <item x="172"/>
        <item x="173"/>
        <item x="174"/>
        <item x="175"/>
        <item x="176"/>
        <item x="177"/>
        <item x="243"/>
        <item x="252"/>
        <item x="253"/>
        <item x="254"/>
        <item x="244"/>
        <item x="245"/>
        <item x="246"/>
        <item x="247"/>
        <item x="248"/>
        <item x="249"/>
        <item x="250"/>
        <item x="251"/>
        <item x="255"/>
        <item x="264"/>
        <item x="265"/>
        <item x="266"/>
        <item x="256"/>
        <item x="257"/>
        <item x="258"/>
        <item x="259"/>
        <item x="260"/>
        <item x="261"/>
        <item x="262"/>
        <item x="263"/>
        <item x="158"/>
        <item x="167"/>
        <item x="168"/>
        <item x="159"/>
        <item x="160"/>
        <item x="161"/>
        <item x="162"/>
        <item x="163"/>
        <item x="164"/>
        <item x="165"/>
        <item x="166"/>
        <item x="0"/>
        <item x="9"/>
        <item x="10"/>
        <item x="11"/>
        <item x="12"/>
        <item x="13"/>
        <item x="14"/>
        <item x="15"/>
        <item x="16"/>
        <item x="17"/>
        <item x="18"/>
        <item x="1"/>
        <item x="19"/>
        <item x="20"/>
        <item x="21"/>
        <item x="22"/>
        <item x="23"/>
        <item x="24"/>
        <item x="25"/>
        <item x="26"/>
        <item x="27"/>
        <item x="28"/>
        <item x="2"/>
        <item x="29"/>
        <item x="30"/>
        <item x="31"/>
        <item x="32"/>
        <item x="33"/>
        <item x="3"/>
        <item x="4"/>
        <item x="5"/>
        <item x="6"/>
        <item x="7"/>
        <item x="8"/>
        <item x="116"/>
        <item x="125"/>
        <item x="126"/>
        <item x="127"/>
        <item x="128"/>
        <item x="129"/>
        <item x="130"/>
        <item x="131"/>
        <item x="132"/>
        <item x="133"/>
        <item x="134"/>
        <item x="117"/>
        <item x="135"/>
        <item x="136"/>
        <item x="118"/>
        <item x="119"/>
        <item x="120"/>
        <item x="121"/>
        <item x="122"/>
        <item x="123"/>
        <item x="124"/>
        <item t="default"/>
      </items>
      <autoSortScope>
        <pivotArea dataOnly="0" outline="0" fieldPosition="0">
          <references count="1">
            <reference field="4294967294" count="1" selected="0">
              <x v="0"/>
            </reference>
          </references>
        </pivotArea>
      </autoSortScope>
    </pivotField>
    <pivotField numFmtId="38" showAll="0"/>
    <pivotField numFmtId="38" showAll="0"/>
    <pivotField numFmtId="38" showAll="0"/>
    <pivotField numFmtId="38" showAll="0"/>
    <pivotField dataField="1" numFmtId="38" showAll="0"/>
    <pivotField numFmtId="9" showAll="0"/>
    <pivotField numFmtId="9" showAll="0"/>
    <pivotField numFmtId="38" showAll="0"/>
    <pivotField numFmtId="38" showAll="0"/>
    <pivotField numFmtId="38" showAll="0"/>
    <pivotField numFmtId="38" showAll="0"/>
    <pivotField numFmtId="38" showAll="0"/>
    <pivotField numFmtId="38" showAll="0"/>
    <pivotField numFmtId="38" showAll="0"/>
    <pivotField numFmtId="38" showAll="0"/>
    <pivotField numFmtId="38" showAll="0"/>
    <pivotField numFmtId="38" showAll="0"/>
    <pivotField showAll="0"/>
  </pivotFields>
  <rowFields count="1">
    <field x="2"/>
  </rowFields>
  <rowItems count="288">
    <i>
      <x v="251"/>
    </i>
    <i>
      <x v="185"/>
    </i>
    <i>
      <x v="112"/>
    </i>
    <i>
      <x v="146"/>
    </i>
    <i>
      <x v="79"/>
    </i>
    <i>
      <x v="98"/>
    </i>
    <i>
      <x v="261"/>
    </i>
    <i>
      <x v="228"/>
    </i>
    <i>
      <x v="273"/>
    </i>
    <i>
      <x v="51"/>
    </i>
    <i>
      <x v="92"/>
    </i>
    <i>
      <x v="184"/>
    </i>
    <i>
      <x v="111"/>
    </i>
    <i>
      <x v="81"/>
    </i>
    <i>
      <x v="147"/>
    </i>
    <i>
      <x v="127"/>
    </i>
    <i>
      <x v="160"/>
    </i>
    <i>
      <x v="133"/>
    </i>
    <i>
      <x v="70"/>
    </i>
    <i>
      <x v="122"/>
    </i>
    <i>
      <x v="252"/>
    </i>
    <i>
      <x v="17"/>
    </i>
    <i>
      <x v="237"/>
    </i>
    <i>
      <x v="118"/>
    </i>
    <i>
      <x v="31"/>
    </i>
    <i>
      <x v="86"/>
    </i>
    <i>
      <x v="219"/>
    </i>
    <i>
      <x v="62"/>
    </i>
    <i>
      <x v="159"/>
    </i>
    <i>
      <x v="132"/>
    </i>
    <i>
      <x v="40"/>
    </i>
    <i>
      <x v="167"/>
    </i>
    <i>
      <x v="128"/>
    </i>
    <i>
      <x v="114"/>
    </i>
    <i>
      <x v="248"/>
    </i>
    <i>
      <x v="242"/>
    </i>
    <i>
      <x v="1"/>
    </i>
    <i>
      <x v="16"/>
    </i>
    <i>
      <x v="194"/>
    </i>
    <i>
      <x v="91"/>
    </i>
    <i>
      <x v="90"/>
    </i>
    <i>
      <x v="169"/>
    </i>
    <i>
      <x v="15"/>
    </i>
    <i>
      <x v="158"/>
    </i>
    <i>
      <x v="61"/>
    </i>
    <i>
      <x v="168"/>
    </i>
    <i>
      <x v="143"/>
    </i>
    <i>
      <x v="236"/>
    </i>
    <i>
      <x v="193"/>
    </i>
    <i>
      <x v="175"/>
    </i>
    <i>
      <x v="56"/>
    </i>
    <i>
      <x v="34"/>
    </i>
    <i>
      <x v="255"/>
    </i>
    <i>
      <x v="58"/>
    </i>
    <i>
      <x v="149"/>
    </i>
    <i>
      <x v="240"/>
    </i>
    <i>
      <x v="233"/>
    </i>
    <i>
      <x v="140"/>
    </i>
    <i>
      <x v="156"/>
    </i>
    <i>
      <x v="166"/>
    </i>
    <i>
      <x v="270"/>
    </i>
    <i>
      <x v="243"/>
    </i>
    <i>
      <x v="93"/>
    </i>
    <i>
      <x v="199"/>
    </i>
    <i>
      <x v="137"/>
    </i>
    <i>
      <x v="220"/>
    </i>
    <i>
      <x v="29"/>
    </i>
    <i>
      <x v="2"/>
    </i>
    <i>
      <x v="38"/>
    </i>
    <i>
      <x v="110"/>
    </i>
    <i>
      <x v="283"/>
    </i>
    <i>
      <x v="215"/>
    </i>
    <i>
      <x v="84"/>
    </i>
    <i>
      <x v="75"/>
    </i>
    <i>
      <x v="25"/>
    </i>
    <i>
      <x v="60"/>
    </i>
    <i>
      <x v="183"/>
    </i>
    <i>
      <x v="94"/>
    </i>
    <i>
      <x v="161"/>
    </i>
    <i>
      <x v="77"/>
    </i>
    <i>
      <x v="83"/>
    </i>
    <i>
      <x v="126"/>
    </i>
    <i>
      <x v="239"/>
    </i>
    <i>
      <x v="19"/>
    </i>
    <i>
      <x v="115"/>
    </i>
    <i>
      <x v="89"/>
    </i>
    <i>
      <x v="260"/>
    </i>
    <i>
      <x v="176"/>
    </i>
    <i>
      <x v="85"/>
    </i>
    <i>
      <x v="247"/>
    </i>
    <i>
      <x v="52"/>
    </i>
    <i>
      <x v="170"/>
    </i>
    <i>
      <x v="171"/>
    </i>
    <i>
      <x v="191"/>
    </i>
    <i>
      <x v="272"/>
    </i>
    <i>
      <x v="179"/>
    </i>
    <i>
      <x v="21"/>
    </i>
    <i>
      <x v="125"/>
    </i>
    <i>
      <x v="204"/>
    </i>
    <i>
      <x v="113"/>
    </i>
    <i>
      <x v="157"/>
    </i>
    <i>
      <x v="116"/>
    </i>
    <i>
      <x v="196"/>
    </i>
    <i>
      <x v="36"/>
    </i>
    <i>
      <x v="165"/>
    </i>
    <i>
      <x v="141"/>
    </i>
    <i>
      <x v="282"/>
    </i>
    <i>
      <x v="71"/>
    </i>
    <i>
      <x v="151"/>
    </i>
    <i>
      <x v="275"/>
    </i>
    <i>
      <x v="47"/>
    </i>
    <i>
      <x v="177"/>
    </i>
    <i>
      <x v="135"/>
    </i>
    <i>
      <x v="180"/>
    </i>
    <i>
      <x v="108"/>
    </i>
    <i>
      <x v="195"/>
    </i>
    <i>
      <x v="235"/>
    </i>
    <i>
      <x v="72"/>
    </i>
    <i>
      <x v="238"/>
    </i>
    <i>
      <x v="206"/>
    </i>
    <i>
      <x v="67"/>
    </i>
    <i>
      <x v="109"/>
    </i>
    <i>
      <x v="8"/>
    </i>
    <i>
      <x v="163"/>
    </i>
    <i>
      <x v="232"/>
    </i>
    <i>
      <x v="30"/>
    </i>
    <i>
      <x v="281"/>
    </i>
    <i>
      <x v="245"/>
    </i>
    <i>
      <x v="35"/>
    </i>
    <i>
      <x v="33"/>
    </i>
    <i>
      <x v="254"/>
    </i>
    <i>
      <x v="136"/>
    </i>
    <i>
      <x v="162"/>
    </i>
    <i>
      <x v="182"/>
    </i>
    <i>
      <x v="64"/>
    </i>
    <i>
      <x v="197"/>
    </i>
    <i>
      <x v="88"/>
    </i>
    <i>
      <x v="208"/>
    </i>
    <i>
      <x v="100"/>
    </i>
    <i>
      <x v="152"/>
    </i>
    <i>
      <x v="277"/>
    </i>
    <i>
      <x v="264"/>
    </i>
    <i>
      <x v="134"/>
    </i>
    <i>
      <x v="253"/>
    </i>
    <i>
      <x v="244"/>
    </i>
    <i>
      <x v="120"/>
    </i>
    <i>
      <x v="138"/>
    </i>
    <i>
      <x v="104"/>
    </i>
    <i>
      <x v="266"/>
    </i>
    <i>
      <x v="20"/>
    </i>
    <i>
      <x v="164"/>
    </i>
    <i>
      <x v="284"/>
    </i>
    <i>
      <x v="78"/>
    </i>
    <i>
      <x v="39"/>
    </i>
    <i>
      <x v="155"/>
    </i>
    <i>
      <x v="73"/>
    </i>
    <i>
      <x v="23"/>
    </i>
    <i>
      <x v="279"/>
    </i>
    <i>
      <x v="280"/>
    </i>
    <i>
      <x v="227"/>
    </i>
    <i>
      <x v="66"/>
    </i>
    <i>
      <x v="139"/>
    </i>
    <i>
      <x v="3"/>
    </i>
    <i>
      <x v="130"/>
    </i>
    <i>
      <x v="205"/>
    </i>
    <i>
      <x v="26"/>
    </i>
    <i>
      <x v="263"/>
    </i>
    <i>
      <x v="268"/>
    </i>
    <i>
      <x v="117"/>
    </i>
    <i>
      <x v="123"/>
    </i>
    <i>
      <x v="213"/>
    </i>
    <i>
      <x v="148"/>
    </i>
    <i>
      <x v="144"/>
    </i>
    <i>
      <x v="50"/>
    </i>
    <i>
      <x v="285"/>
    </i>
    <i>
      <x v="150"/>
    </i>
    <i>
      <x v="59"/>
    </i>
    <i>
      <x v="96"/>
    </i>
    <i>
      <x v="246"/>
    </i>
    <i>
      <x v="262"/>
    </i>
    <i>
      <x v="24"/>
    </i>
    <i>
      <x v="74"/>
    </i>
    <i>
      <x v="269"/>
    </i>
    <i>
      <x v="28"/>
    </i>
    <i>
      <x v="153"/>
    </i>
    <i>
      <x v="267"/>
    </i>
    <i>
      <x v="145"/>
    </i>
    <i>
      <x v="46"/>
    </i>
    <i>
      <x v="42"/>
    </i>
    <i>
      <x/>
    </i>
    <i>
      <x v="5"/>
    </i>
    <i>
      <x v="241"/>
    </i>
    <i>
      <x v="69"/>
    </i>
    <i>
      <x v="107"/>
    </i>
    <i>
      <x v="55"/>
    </i>
    <i>
      <x v="221"/>
    </i>
    <i>
      <x v="131"/>
    </i>
    <i>
      <x v="203"/>
    </i>
    <i>
      <x v="57"/>
    </i>
    <i>
      <x v="211"/>
    </i>
    <i>
      <x v="53"/>
    </i>
    <i>
      <x v="11"/>
    </i>
    <i>
      <x v="43"/>
    </i>
    <i>
      <x v="4"/>
    </i>
    <i>
      <x v="256"/>
    </i>
    <i>
      <x v="265"/>
    </i>
    <i>
      <x v="76"/>
    </i>
    <i>
      <x v="178"/>
    </i>
    <i>
      <x v="276"/>
    </i>
    <i>
      <x v="142"/>
    </i>
    <i>
      <x v="129"/>
    </i>
    <i>
      <x v="174"/>
    </i>
    <i>
      <x v="99"/>
    </i>
    <i>
      <x v="65"/>
    </i>
    <i>
      <x v="154"/>
    </i>
    <i>
      <x v="210"/>
    </i>
    <i>
      <x v="286"/>
    </i>
    <i>
      <x v="27"/>
    </i>
    <i>
      <x v="172"/>
    </i>
    <i>
      <x v="202"/>
    </i>
    <i>
      <x v="192"/>
    </i>
    <i>
      <x v="44"/>
    </i>
    <i>
      <x v="37"/>
    </i>
    <i>
      <x v="187"/>
    </i>
    <i>
      <x v="45"/>
    </i>
    <i>
      <x v="259"/>
    </i>
    <i>
      <x v="271"/>
    </i>
    <i>
      <x v="198"/>
    </i>
    <i>
      <x v="82"/>
    </i>
    <i>
      <x v="80"/>
    </i>
    <i>
      <x v="41"/>
    </i>
    <i>
      <x v="278"/>
    </i>
    <i>
      <x v="6"/>
    </i>
    <i>
      <x v="249"/>
    </i>
    <i>
      <x v="54"/>
    </i>
    <i>
      <x v="121"/>
    </i>
    <i>
      <x v="218"/>
    </i>
    <i>
      <x v="234"/>
    </i>
    <i>
      <x v="22"/>
    </i>
    <i>
      <x v="181"/>
    </i>
    <i>
      <x v="119"/>
    </i>
    <i>
      <x v="216"/>
    </i>
    <i>
      <x v="186"/>
    </i>
    <i>
      <x v="212"/>
    </i>
    <i>
      <x v="63"/>
    </i>
    <i>
      <x v="250"/>
    </i>
    <i>
      <x v="274"/>
    </i>
    <i>
      <x v="106"/>
    </i>
    <i>
      <x v="188"/>
    </i>
    <i>
      <x v="101"/>
    </i>
    <i>
      <x v="217"/>
    </i>
    <i>
      <x v="18"/>
    </i>
    <i>
      <x v="10"/>
    </i>
    <i>
      <x v="209"/>
    </i>
    <i>
      <x v="124"/>
    </i>
    <i>
      <x v="32"/>
    </i>
    <i>
      <x v="207"/>
    </i>
    <i>
      <x v="97"/>
    </i>
    <i>
      <x v="68"/>
    </i>
    <i>
      <x v="200"/>
    </i>
    <i>
      <x v="14"/>
    </i>
    <i>
      <x v="49"/>
    </i>
    <i>
      <x v="214"/>
    </i>
    <i>
      <x v="229"/>
    </i>
    <i>
      <x v="223"/>
    </i>
    <i>
      <x v="87"/>
    </i>
    <i>
      <x v="258"/>
    </i>
    <i>
      <x v="226"/>
    </i>
    <i>
      <x v="224"/>
    </i>
    <i>
      <x v="201"/>
    </i>
    <i>
      <x v="13"/>
    </i>
    <i>
      <x v="231"/>
    </i>
    <i>
      <x v="48"/>
    </i>
    <i>
      <x v="12"/>
    </i>
    <i>
      <x v="189"/>
    </i>
    <i>
      <x v="103"/>
    </i>
    <i>
      <x v="225"/>
    </i>
    <i>
      <x v="190"/>
    </i>
    <i>
      <x v="257"/>
    </i>
    <i>
      <x v="9"/>
    </i>
    <i>
      <x v="222"/>
    </i>
    <i>
      <x v="7"/>
    </i>
    <i>
      <x v="173"/>
    </i>
    <i>
      <x v="95"/>
    </i>
    <i>
      <x v="230"/>
    </i>
    <i>
      <x v="102"/>
    </i>
    <i>
      <x v="105"/>
    </i>
    <i t="grand">
      <x/>
    </i>
  </rowItems>
  <colItems count="1">
    <i/>
  </colItems>
  <dataFields count="1">
    <dataField name="Sum of Total number of customers" fld="7" baseField="2" baseItem="255" numFmtId="165"/>
  </dataFields>
  <formats count="2">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FF854-EF00-414F-932A-42AFB19439C3}"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290" firstHeaderRow="1" firstDataRow="1" firstDataCol="1"/>
  <pivotFields count="21">
    <pivotField showAll="0">
      <items count="3">
        <item x="1"/>
        <item x="0"/>
        <item t="default"/>
      </items>
    </pivotField>
    <pivotField showAll="0">
      <items count="18">
        <item x="6"/>
        <item x="11"/>
        <item x="12"/>
        <item x="3"/>
        <item x="2"/>
        <item x="10"/>
        <item x="4"/>
        <item x="9"/>
        <item x="15"/>
        <item x="16"/>
        <item x="1"/>
        <item x="8"/>
        <item x="13"/>
        <item x="14"/>
        <item x="7"/>
        <item x="0"/>
        <item x="5"/>
        <item t="default"/>
      </items>
    </pivotField>
    <pivotField axis="axisRow" showAll="0" sortType="descending">
      <items count="288">
        <item x="137"/>
        <item x="146"/>
        <item x="147"/>
        <item x="148"/>
        <item x="149"/>
        <item x="150"/>
        <item x="151"/>
        <item x="152"/>
        <item x="153"/>
        <item x="154"/>
        <item x="155"/>
        <item x="138"/>
        <item x="156"/>
        <item x="157"/>
        <item x="139"/>
        <item x="140"/>
        <item x="141"/>
        <item x="142"/>
        <item x="143"/>
        <item x="144"/>
        <item x="145"/>
        <item x="218"/>
        <item x="227"/>
        <item x="228"/>
        <item x="229"/>
        <item x="230"/>
        <item x="231"/>
        <item x="232"/>
        <item x="233"/>
        <item x="219"/>
        <item x="220"/>
        <item x="221"/>
        <item x="222"/>
        <item x="223"/>
        <item x="224"/>
        <item x="225"/>
        <item x="226"/>
        <item x="234"/>
        <item x="235"/>
        <item x="236"/>
        <item x="237"/>
        <item x="238"/>
        <item x="239"/>
        <item x="240"/>
        <item x="241"/>
        <item x="242"/>
        <item x="75"/>
        <item x="84"/>
        <item x="85"/>
        <item x="86"/>
        <item x="87"/>
        <item x="88"/>
        <item x="89"/>
        <item x="90"/>
        <item x="91"/>
        <item x="92"/>
        <item x="93"/>
        <item x="76"/>
        <item x="94"/>
        <item x="95"/>
        <item x="96"/>
        <item x="97"/>
        <item x="98"/>
        <item x="77"/>
        <item x="78"/>
        <item x="79"/>
        <item x="80"/>
        <item x="81"/>
        <item x="82"/>
        <item x="83"/>
        <item x="56"/>
        <item x="65"/>
        <item x="66"/>
        <item x="67"/>
        <item x="68"/>
        <item x="69"/>
        <item x="70"/>
        <item x="71"/>
        <item x="72"/>
        <item x="73"/>
        <item x="74"/>
        <item x="57"/>
        <item x="58"/>
        <item x="59"/>
        <item x="60"/>
        <item x="61"/>
        <item x="62"/>
        <item x="63"/>
        <item x="64"/>
        <item x="180"/>
        <item x="189"/>
        <item x="190"/>
        <item x="191"/>
        <item x="192"/>
        <item x="193"/>
        <item x="194"/>
        <item x="195"/>
        <item x="196"/>
        <item x="197"/>
        <item x="198"/>
        <item x="181"/>
        <item x="199"/>
        <item x="200"/>
        <item x="201"/>
        <item x="202"/>
        <item x="203"/>
        <item x="204"/>
        <item x="205"/>
        <item x="206"/>
        <item x="207"/>
        <item x="182"/>
        <item x="183"/>
        <item x="184"/>
        <item x="185"/>
        <item x="186"/>
        <item x="187"/>
        <item x="188"/>
        <item x="208"/>
        <item x="217"/>
        <item x="209"/>
        <item x="210"/>
        <item x="211"/>
        <item x="212"/>
        <item x="213"/>
        <item x="214"/>
        <item x="215"/>
        <item x="216"/>
        <item x="99"/>
        <item x="108"/>
        <item x="109"/>
        <item x="110"/>
        <item x="111"/>
        <item x="112"/>
        <item x="113"/>
        <item x="114"/>
        <item x="115"/>
        <item x="100"/>
        <item x="101"/>
        <item x="102"/>
        <item x="103"/>
        <item x="104"/>
        <item x="105"/>
        <item x="106"/>
        <item x="107"/>
        <item x="267"/>
        <item x="268"/>
        <item x="269"/>
        <item x="270"/>
        <item x="271"/>
        <item x="272"/>
        <item x="273"/>
        <item x="274"/>
        <item x="275"/>
        <item x="284"/>
        <item x="285"/>
        <item x="286"/>
        <item x="276"/>
        <item x="277"/>
        <item x="278"/>
        <item x="279"/>
        <item x="280"/>
        <item x="281"/>
        <item x="282"/>
        <item x="283"/>
        <item x="34"/>
        <item x="43"/>
        <item x="44"/>
        <item x="45"/>
        <item x="46"/>
        <item x="47"/>
        <item x="48"/>
        <item x="49"/>
        <item x="50"/>
        <item x="51"/>
        <item x="52"/>
        <item x="35"/>
        <item x="53"/>
        <item x="54"/>
        <item x="55"/>
        <item x="36"/>
        <item x="37"/>
        <item x="38"/>
        <item x="39"/>
        <item x="40"/>
        <item x="41"/>
        <item x="42"/>
        <item x="169"/>
        <item x="178"/>
        <item x="179"/>
        <item x="170"/>
        <item x="171"/>
        <item x="172"/>
        <item x="173"/>
        <item x="174"/>
        <item x="175"/>
        <item x="176"/>
        <item x="177"/>
        <item x="243"/>
        <item x="252"/>
        <item x="253"/>
        <item x="254"/>
        <item x="244"/>
        <item x="245"/>
        <item x="246"/>
        <item x="247"/>
        <item x="248"/>
        <item x="249"/>
        <item x="250"/>
        <item x="251"/>
        <item x="255"/>
        <item x="264"/>
        <item x="265"/>
        <item x="266"/>
        <item x="256"/>
        <item x="257"/>
        <item x="258"/>
        <item x="259"/>
        <item x="260"/>
        <item x="261"/>
        <item x="262"/>
        <item x="263"/>
        <item x="158"/>
        <item x="167"/>
        <item x="168"/>
        <item x="159"/>
        <item x="160"/>
        <item x="161"/>
        <item x="162"/>
        <item x="163"/>
        <item x="164"/>
        <item x="165"/>
        <item x="166"/>
        <item x="0"/>
        <item x="9"/>
        <item x="10"/>
        <item x="11"/>
        <item x="12"/>
        <item x="13"/>
        <item x="14"/>
        <item x="15"/>
        <item x="16"/>
        <item x="17"/>
        <item x="18"/>
        <item x="1"/>
        <item x="19"/>
        <item x="20"/>
        <item x="21"/>
        <item x="22"/>
        <item x="23"/>
        <item x="24"/>
        <item x="25"/>
        <item x="26"/>
        <item x="27"/>
        <item x="28"/>
        <item x="2"/>
        <item x="29"/>
        <item x="30"/>
        <item x="31"/>
        <item x="32"/>
        <item x="33"/>
        <item x="3"/>
        <item x="4"/>
        <item x="5"/>
        <item x="6"/>
        <item x="7"/>
        <item x="8"/>
        <item x="116"/>
        <item x="125"/>
        <item x="126"/>
        <item x="127"/>
        <item x="128"/>
        <item x="129"/>
        <item x="130"/>
        <item x="131"/>
        <item x="132"/>
        <item x="133"/>
        <item x="134"/>
        <item x="117"/>
        <item x="135"/>
        <item x="136"/>
        <item x="118"/>
        <item x="119"/>
        <item x="120"/>
        <item x="121"/>
        <item x="122"/>
        <item x="123"/>
        <item x="124"/>
        <item t="default"/>
      </items>
      <autoSortScope>
        <pivotArea dataOnly="0" outline="0" fieldPosition="0">
          <references count="1">
            <reference field="4294967294" count="1" selected="0">
              <x v="0"/>
            </reference>
          </references>
        </pivotArea>
      </autoSortScope>
    </pivotField>
    <pivotField numFmtId="38" showAll="0"/>
    <pivotField numFmtId="38" showAll="0"/>
    <pivotField numFmtId="38" showAll="0"/>
    <pivotField numFmtId="38" showAll="0"/>
    <pivotField numFmtId="38" showAll="0"/>
    <pivotField numFmtId="9" showAll="0"/>
    <pivotField numFmtId="9" showAll="0"/>
    <pivotField numFmtId="38" showAll="0"/>
    <pivotField numFmtId="38" showAll="0"/>
    <pivotField dataField="1" numFmtId="38" showAll="0"/>
    <pivotField numFmtId="38" showAll="0"/>
    <pivotField numFmtId="38" showAll="0"/>
    <pivotField numFmtId="38" showAll="0"/>
    <pivotField numFmtId="38" showAll="0"/>
    <pivotField numFmtId="38" showAll="0"/>
    <pivotField numFmtId="38" showAll="0"/>
    <pivotField numFmtId="38" showAll="0"/>
    <pivotField showAll="0"/>
  </pivotFields>
  <rowFields count="1">
    <field x="2"/>
  </rowFields>
  <rowItems count="288">
    <i>
      <x v="251"/>
    </i>
    <i>
      <x v="185"/>
    </i>
    <i>
      <x v="112"/>
    </i>
    <i>
      <x v="273"/>
    </i>
    <i>
      <x v="98"/>
    </i>
    <i>
      <x v="79"/>
    </i>
    <i>
      <x v="248"/>
    </i>
    <i>
      <x v="228"/>
    </i>
    <i>
      <x v="261"/>
    </i>
    <i>
      <x v="40"/>
    </i>
    <i>
      <x v="1"/>
    </i>
    <i>
      <x v="81"/>
    </i>
    <i>
      <x v="146"/>
    </i>
    <i>
      <x v="91"/>
    </i>
    <i>
      <x v="51"/>
    </i>
    <i>
      <x v="219"/>
    </i>
    <i>
      <x v="255"/>
    </i>
    <i>
      <x v="127"/>
    </i>
    <i>
      <x v="133"/>
    </i>
    <i>
      <x v="147"/>
    </i>
    <i>
      <x v="86"/>
    </i>
    <i>
      <x v="31"/>
    </i>
    <i>
      <x v="132"/>
    </i>
    <i>
      <x v="70"/>
    </i>
    <i>
      <x v="122"/>
    </i>
    <i>
      <x v="184"/>
    </i>
    <i>
      <x v="111"/>
    </i>
    <i>
      <x v="158"/>
    </i>
    <i>
      <x v="61"/>
    </i>
    <i>
      <x v="160"/>
    </i>
    <i>
      <x v="167"/>
    </i>
    <i>
      <x v="143"/>
    </i>
    <i>
      <x v="237"/>
    </i>
    <i>
      <x v="204"/>
    </i>
    <i>
      <x v="242"/>
    </i>
    <i>
      <x v="15"/>
    </i>
    <i>
      <x v="137"/>
    </i>
    <i>
      <x v="93"/>
    </i>
    <i>
      <x v="128"/>
    </i>
    <i>
      <x v="62"/>
    </i>
    <i>
      <x v="159"/>
    </i>
    <i>
      <x v="16"/>
    </i>
    <i>
      <x v="90"/>
    </i>
    <i>
      <x v="240"/>
    </i>
    <i>
      <x v="168"/>
    </i>
    <i>
      <x v="56"/>
    </i>
    <i>
      <x v="156"/>
    </i>
    <i>
      <x v="194"/>
    </i>
    <i>
      <x v="252"/>
    </i>
    <i>
      <x v="17"/>
    </i>
    <i>
      <x v="161"/>
    </i>
    <i>
      <x v="110"/>
    </i>
    <i>
      <x v="243"/>
    </i>
    <i>
      <x v="75"/>
    </i>
    <i>
      <x v="25"/>
    </i>
    <i>
      <x v="260"/>
    </i>
    <i>
      <x v="193"/>
    </i>
    <i>
      <x v="175"/>
    </i>
    <i>
      <x v="183"/>
    </i>
    <i>
      <x v="236"/>
    </i>
    <i>
      <x v="114"/>
    </i>
    <i>
      <x v="270"/>
    </i>
    <i>
      <x v="89"/>
    </i>
    <i>
      <x v="151"/>
    </i>
    <i>
      <x v="284"/>
    </i>
    <i>
      <x v="60"/>
    </i>
    <i>
      <x v="283"/>
    </i>
    <i>
      <x v="199"/>
    </i>
    <i>
      <x v="259"/>
    </i>
    <i>
      <x v="58"/>
    </i>
    <i>
      <x v="149"/>
    </i>
    <i>
      <x v="177"/>
    </i>
    <i>
      <x v="233"/>
    </i>
    <i>
      <x v="179"/>
    </i>
    <i>
      <x v="220"/>
    </i>
    <i>
      <x v="275"/>
    </i>
    <i>
      <x v="34"/>
    </i>
    <i>
      <x v="169"/>
    </i>
    <i>
      <x v="78"/>
    </i>
    <i>
      <x v="39"/>
    </i>
    <i>
      <x v="281"/>
    </i>
    <i>
      <x v="38"/>
    </i>
    <i>
      <x v="164"/>
    </i>
    <i>
      <x v="171"/>
    </i>
    <i>
      <x v="195"/>
    </i>
    <i>
      <x v="191"/>
    </i>
    <i>
      <x v="36"/>
    </i>
    <i>
      <x v="21"/>
    </i>
    <i>
      <x v="215"/>
    </i>
    <i>
      <x v="182"/>
    </i>
    <i>
      <x v="117"/>
    </i>
    <i>
      <x v="103"/>
    </i>
    <i>
      <x v="66"/>
    </i>
    <i>
      <x v="77"/>
    </i>
    <i>
      <x v="276"/>
    </i>
    <i>
      <x v="47"/>
    </i>
    <i>
      <x v="157"/>
    </i>
    <i>
      <x v="238"/>
    </i>
    <i>
      <x v="247"/>
    </i>
    <i>
      <x v="282"/>
    </i>
    <i>
      <x v="100"/>
    </i>
    <i>
      <x v="72"/>
    </i>
    <i>
      <x v="263"/>
    </i>
    <i>
      <x v="277"/>
    </i>
    <i>
      <x v="192"/>
    </i>
    <i>
      <x v="205"/>
    </i>
    <i>
      <x v="125"/>
    </i>
    <i>
      <x v="135"/>
    </i>
    <i>
      <x v="94"/>
    </i>
    <i>
      <x v="126"/>
    </i>
    <i>
      <x v="2"/>
    </i>
    <i>
      <x v="272"/>
    </i>
    <i>
      <x v="19"/>
    </i>
    <i>
      <x v="83"/>
    </i>
    <i>
      <x v="235"/>
    </i>
    <i>
      <x v="166"/>
    </i>
    <i>
      <x v="196"/>
    </i>
    <i>
      <x v="71"/>
    </i>
    <i>
      <x v="52"/>
    </i>
    <i>
      <x v="264"/>
    </i>
    <i>
      <x v="85"/>
    </i>
    <i>
      <x v="139"/>
    </i>
    <i>
      <x v="176"/>
    </i>
    <i>
      <x v="33"/>
    </i>
    <i>
      <x v="130"/>
    </i>
    <i>
      <x v="152"/>
    </i>
    <i>
      <x v="170"/>
    </i>
    <i>
      <x v="8"/>
    </i>
    <i>
      <x v="116"/>
    </i>
    <i>
      <x v="97"/>
    </i>
    <i>
      <x v="35"/>
    </i>
    <i>
      <x v="113"/>
    </i>
    <i>
      <x v="227"/>
    </i>
    <i>
      <x v="254"/>
    </i>
    <i>
      <x v="55"/>
    </i>
    <i>
      <x v="244"/>
    </i>
    <i>
      <x v="245"/>
    </i>
    <i>
      <x v="88"/>
    </i>
    <i>
      <x v="165"/>
    </i>
    <i>
      <x v="207"/>
    </i>
    <i>
      <x v="68"/>
    </i>
    <i>
      <x v="145"/>
    </i>
    <i>
      <x v="140"/>
    </i>
    <i>
      <x v="203"/>
    </i>
    <i>
      <x v="118"/>
    </i>
    <i>
      <x v="48"/>
    </i>
    <i>
      <x v="64"/>
    </i>
    <i>
      <x v="197"/>
    </i>
    <i>
      <x v="150"/>
    </i>
    <i>
      <x v="59"/>
    </i>
    <i>
      <x v="198"/>
    </i>
    <i>
      <x v="180"/>
    </i>
    <i>
      <x v="99"/>
    </i>
    <i>
      <x v="29"/>
    </i>
    <i>
      <x v="69"/>
    </i>
    <i>
      <x v="107"/>
    </i>
    <i>
      <x v="136"/>
    </i>
    <i>
      <x v="162"/>
    </i>
    <i>
      <x v="209"/>
    </i>
    <i>
      <x v="141"/>
    </i>
    <i>
      <x v="67"/>
    </i>
    <i>
      <x v="206"/>
    </i>
    <i>
      <x v="268"/>
    </i>
    <i>
      <x v="280"/>
    </i>
    <i>
      <x v="221"/>
    </i>
    <i>
      <x v="92"/>
    </i>
    <i>
      <x v="129"/>
    </i>
    <i>
      <x v="232"/>
    </i>
    <i>
      <x v="20"/>
    </i>
    <i>
      <x v="76"/>
    </i>
    <i>
      <x v="279"/>
    </i>
    <i>
      <x v="148"/>
    </i>
    <i>
      <x v="134"/>
    </i>
    <i>
      <x v="172"/>
    </i>
    <i>
      <x v="246"/>
    </i>
    <i>
      <x v="104"/>
    </i>
    <i>
      <x v="269"/>
    </i>
    <i>
      <x v="138"/>
    </i>
    <i>
      <x v="74"/>
    </i>
    <i>
      <x v="24"/>
    </i>
    <i>
      <x v="241"/>
    </i>
    <i>
      <x v="123"/>
    </i>
    <i>
      <x v="26"/>
    </i>
    <i>
      <x v="208"/>
    </i>
    <i>
      <x v="46"/>
    </i>
    <i>
      <x v="42"/>
    </i>
    <i>
      <x v="30"/>
    </i>
    <i>
      <x v="239"/>
    </i>
    <i>
      <x v="155"/>
    </i>
    <i>
      <x v="262"/>
    </i>
    <i>
      <x v="266"/>
    </i>
    <i>
      <x v="174"/>
    </i>
    <i>
      <x v="144"/>
    </i>
    <i>
      <x v="154"/>
    </i>
    <i>
      <x v="28"/>
    </i>
    <i>
      <x v="163"/>
    </i>
    <i>
      <x v="32"/>
    </i>
    <i>
      <x v="131"/>
    </i>
    <i>
      <x v="87"/>
    </i>
    <i>
      <x v="153"/>
    </i>
    <i>
      <x v="43"/>
    </i>
    <i>
      <x v="109"/>
    </i>
    <i>
      <x v="285"/>
    </i>
    <i>
      <x v="142"/>
    </i>
    <i>
      <x v="50"/>
    </i>
    <i>
      <x v="10"/>
    </i>
    <i>
      <x v="253"/>
    </i>
    <i>
      <x v="200"/>
    </i>
    <i>
      <x v="181"/>
    </i>
    <i>
      <x v="202"/>
    </i>
    <i>
      <x v="37"/>
    </i>
    <i>
      <x v="65"/>
    </i>
    <i>
      <x v="286"/>
    </i>
    <i>
      <x v="11"/>
    </i>
    <i>
      <x v="57"/>
    </i>
    <i>
      <x v="187"/>
    </i>
    <i>
      <x v="120"/>
    </i>
    <i>
      <x v="265"/>
    </i>
    <i>
      <x v="226"/>
    </i>
    <i>
      <x v="45"/>
    </i>
    <i>
      <x v="271"/>
    </i>
    <i>
      <x v="27"/>
    </i>
    <i>
      <x v="213"/>
    </i>
    <i>
      <x v="53"/>
    </i>
    <i>
      <x v="211"/>
    </i>
    <i>
      <x v="54"/>
    </i>
    <i>
      <x v="216"/>
    </i>
    <i>
      <x v="22"/>
    </i>
    <i>
      <x v="44"/>
    </i>
    <i>
      <x v="278"/>
    </i>
    <i>
      <x v="249"/>
    </i>
    <i>
      <x v="258"/>
    </i>
    <i>
      <x v="41"/>
    </i>
    <i>
      <x v="80"/>
    </i>
    <i>
      <x v="234"/>
    </i>
    <i>
      <x v="217"/>
    </i>
    <i>
      <x v="214"/>
    </i>
    <i>
      <x v="49"/>
    </i>
    <i>
      <x v="256"/>
    </i>
    <i>
      <x/>
    </i>
    <i>
      <x v="201"/>
    </i>
    <i>
      <x v="224"/>
    </i>
    <i>
      <x v="119"/>
    </i>
    <i>
      <x v="63"/>
    </i>
    <i>
      <x v="23"/>
    </i>
    <i>
      <x v="73"/>
    </i>
    <i>
      <x v="210"/>
    </i>
    <i>
      <x v="250"/>
    </i>
    <i>
      <x v="101"/>
    </i>
    <i>
      <x v="14"/>
    </i>
    <i>
      <x v="12"/>
    </i>
    <i>
      <x v="212"/>
    </i>
    <i>
      <x v="82"/>
    </i>
    <i>
      <x v="3"/>
    </i>
    <i>
      <x v="84"/>
    </i>
    <i>
      <x v="18"/>
    </i>
    <i>
      <x v="267"/>
    </i>
    <i>
      <x v="115"/>
    </i>
    <i>
      <x v="4"/>
    </i>
    <i>
      <x v="218"/>
    </i>
    <i>
      <x v="6"/>
    </i>
    <i>
      <x v="257"/>
    </i>
    <i>
      <x v="186"/>
    </i>
    <i>
      <x v="13"/>
    </i>
    <i>
      <x v="274"/>
    </i>
    <i>
      <x v="5"/>
    </i>
    <i>
      <x v="178"/>
    </i>
    <i>
      <x v="108"/>
    </i>
    <i>
      <x v="225"/>
    </i>
    <i>
      <x v="223"/>
    </i>
    <i>
      <x v="106"/>
    </i>
    <i>
      <x v="188"/>
    </i>
    <i>
      <x v="9"/>
    </i>
    <i>
      <x v="229"/>
    </i>
    <i>
      <x v="124"/>
    </i>
    <i>
      <x v="222"/>
    </i>
    <i>
      <x v="231"/>
    </i>
    <i>
      <x v="190"/>
    </i>
    <i>
      <x v="230"/>
    </i>
    <i>
      <x v="121"/>
    </i>
    <i>
      <x v="105"/>
    </i>
    <i>
      <x v="7"/>
    </i>
    <i>
      <x v="102"/>
    </i>
    <i>
      <x v="173"/>
    </i>
    <i>
      <x v="95"/>
    </i>
    <i>
      <x v="96"/>
    </i>
    <i>
      <x v="189"/>
    </i>
    <i t="grand">
      <x/>
    </i>
  </rowItems>
  <colItems count="1">
    <i/>
  </colItems>
  <dataFields count="1">
    <dataField name="Sum of Sales Amount" fld="12" baseField="0" baseItem="0" numFmtId="165"/>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2D9527-1A3E-4130-AA5F-1BA89888C7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9" firstHeaderRow="1" firstDataRow="1" firstDataCol="1"/>
  <pivotFields count="21">
    <pivotField showAll="0">
      <items count="3">
        <item x="1"/>
        <item h="1" x="0"/>
        <item t="default"/>
      </items>
    </pivotField>
    <pivotField axis="axisRow" showAll="0" sortType="ascending">
      <items count="18">
        <item h="1" x="6"/>
        <item h="1" x="11"/>
        <item h="1" x="12"/>
        <item x="3"/>
        <item x="2"/>
        <item h="1" x="10"/>
        <item x="4"/>
        <item x="9"/>
        <item h="1" x="15"/>
        <item h="1" x="16"/>
        <item x="1"/>
        <item h="1" x="8"/>
        <item h="1" x="13"/>
        <item h="1" x="14"/>
        <item h="1" x="7"/>
        <item x="0"/>
        <item x="5"/>
        <item t="default"/>
      </items>
      <autoSortScope>
        <pivotArea dataOnly="0" outline="0" fieldPosition="0">
          <references count="1">
            <reference field="4294967294" count="1" selected="0">
              <x v="0"/>
            </reference>
          </references>
        </pivotArea>
      </autoSortScope>
    </pivotField>
    <pivotField showAll="0"/>
    <pivotField numFmtId="38" showAll="0"/>
    <pivotField numFmtId="38" showAll="0"/>
    <pivotField numFmtId="38" showAll="0"/>
    <pivotField numFmtId="38" showAll="0"/>
    <pivotField numFmtId="38" showAll="0"/>
    <pivotField numFmtId="9" showAll="0"/>
    <pivotField numFmtId="9" showAll="0"/>
    <pivotField numFmtId="38" showAll="0"/>
    <pivotField numFmtId="38" showAll="0"/>
    <pivotField dataField="1" numFmtId="38" showAll="0"/>
    <pivotField numFmtId="38" showAll="0"/>
    <pivotField numFmtId="38" showAll="0"/>
    <pivotField numFmtId="38" showAll="0"/>
    <pivotField numFmtId="38" showAll="0"/>
    <pivotField numFmtId="38" showAll="0"/>
    <pivotField numFmtId="38" showAll="0"/>
    <pivotField numFmtId="38" showAll="0"/>
    <pivotField showAll="0">
      <items count="4">
        <item x="1"/>
        <item x="2"/>
        <item x="0"/>
        <item t="default"/>
      </items>
    </pivotField>
  </pivotFields>
  <rowFields count="1">
    <field x="1"/>
  </rowFields>
  <rowItems count="8">
    <i>
      <x v="6"/>
    </i>
    <i>
      <x v="3"/>
    </i>
    <i>
      <x v="4"/>
    </i>
    <i>
      <x v="16"/>
    </i>
    <i>
      <x v="10"/>
    </i>
    <i>
      <x v="15"/>
    </i>
    <i>
      <x v="7"/>
    </i>
    <i t="grand">
      <x/>
    </i>
  </rowItems>
  <colItems count="1">
    <i/>
  </colItems>
  <dataFields count="1">
    <dataField name="Sum of Sales Amount" fld="12" baseField="0" baseItem="0" numFmtId="165"/>
  </dataFields>
  <formats count="3">
    <format dxfId="2">
      <pivotArea outline="0" collapsedLevelsAreSubtotals="1" fieldPosition="0"/>
    </format>
    <format dxfId="1">
      <pivotArea dataOnly="0" labelOnly="1" outline="0" axis="axisValues" fieldPosition="0"/>
    </format>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4FE649-3553-4ED1-9B93-5D310D84B7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6" firstHeaderRow="0" firstDataRow="1" firstDataCol="0"/>
  <pivotFields count="21">
    <pivotField showAll="0"/>
    <pivotField showAll="0"/>
    <pivotField showAll="0"/>
    <pivotField numFmtId="38" showAll="0"/>
    <pivotField numFmtId="38" showAll="0"/>
    <pivotField numFmtId="38" showAll="0"/>
    <pivotField numFmtId="38" showAll="0"/>
    <pivotField numFmtId="38" showAll="0"/>
    <pivotField numFmtId="9" showAll="0"/>
    <pivotField numFmtId="9" showAll="0"/>
    <pivotField numFmtId="38" showAll="0"/>
    <pivotField numFmtId="38" showAll="0"/>
    <pivotField numFmtId="38" showAll="0"/>
    <pivotField dataField="1" numFmtId="38" showAll="0"/>
    <pivotField numFmtId="38" showAll="0"/>
    <pivotField dataField="1" numFmtId="38" showAll="0"/>
    <pivotField numFmtId="38" showAll="0"/>
    <pivotField numFmtId="38" showAll="0"/>
    <pivotField numFmtId="38" showAll="0"/>
    <pivotField numFmtId="38" showAll="0"/>
    <pivotField showAll="0"/>
  </pivotFields>
  <rowItems count="1">
    <i/>
  </rowItems>
  <colFields count="1">
    <field x="-2"/>
  </colFields>
  <colItems count="2">
    <i>
      <x/>
    </i>
    <i i="1">
      <x v="1"/>
    </i>
  </colItems>
  <dataFields count="2">
    <dataField name="Sum of Total sales (Unit)" fld="15" baseField="0" baseItem="0" numFmtId="38"/>
    <dataField name="Sum of Home appliance sales (Unit)" fld="13" baseField="0" baseItem="0"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C35354-A2C3-477C-A65D-6DA23D5112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J3" firstHeaderRow="0" firstDataRow="1" firstDataCol="0"/>
  <pivotFields count="21">
    <pivotField showAll="0"/>
    <pivotField showAll="0"/>
    <pivotField showAll="0"/>
    <pivotField numFmtId="38" showAll="0"/>
    <pivotField numFmtId="38" showAll="0"/>
    <pivotField numFmtId="38" showAll="0"/>
    <pivotField numFmtId="38" showAll="0"/>
    <pivotField numFmtId="38" showAll="0"/>
    <pivotField numFmtId="9" showAll="0"/>
    <pivotField numFmtId="9" showAll="0"/>
    <pivotField dataField="1" numFmtId="38" showAll="0"/>
    <pivotField dataField="1" numFmtId="38" showAll="0">
      <items count="227">
        <item x="150"/>
        <item x="153"/>
        <item x="140"/>
        <item x="144"/>
        <item x="149"/>
        <item x="143"/>
        <item x="151"/>
        <item x="152"/>
        <item x="180"/>
        <item x="73"/>
        <item x="51"/>
        <item x="146"/>
        <item x="221"/>
        <item x="177"/>
        <item x="139"/>
        <item x="188"/>
        <item x="31"/>
        <item x="137"/>
        <item x="138"/>
        <item x="145"/>
        <item x="32"/>
        <item x="82"/>
        <item x="202"/>
        <item x="173"/>
        <item x="212"/>
        <item x="30"/>
        <item x="215"/>
        <item x="211"/>
        <item x="128"/>
        <item x="172"/>
        <item x="65"/>
        <item x="207"/>
        <item x="198"/>
        <item x="25"/>
        <item x="124"/>
        <item x="74"/>
        <item x="130"/>
        <item x="68"/>
        <item x="75"/>
        <item x="10"/>
        <item x="160"/>
        <item x="24"/>
        <item x="127"/>
        <item x="142"/>
        <item x="86"/>
        <item x="78"/>
        <item x="118"/>
        <item x="176"/>
        <item x="72"/>
        <item x="8"/>
        <item x="77"/>
        <item x="121"/>
        <item x="57"/>
        <item x="199"/>
        <item x="203"/>
        <item x="129"/>
        <item x="134"/>
        <item x="5"/>
        <item x="194"/>
        <item x="83"/>
        <item x="116"/>
        <item x="108"/>
        <item x="204"/>
        <item x="184"/>
        <item x="52"/>
        <item x="117"/>
        <item x="179"/>
        <item x="70"/>
        <item x="147"/>
        <item x="79"/>
        <item x="59"/>
        <item x="182"/>
        <item x="105"/>
        <item x="17"/>
        <item x="66"/>
        <item x="209"/>
        <item x="97"/>
        <item x="81"/>
        <item x="141"/>
        <item x="101"/>
        <item x="208"/>
        <item x="104"/>
        <item x="193"/>
        <item x="38"/>
        <item x="28"/>
        <item x="9"/>
        <item x="7"/>
        <item x="110"/>
        <item x="14"/>
        <item x="80"/>
        <item x="119"/>
        <item x="15"/>
        <item x="21"/>
        <item x="64"/>
        <item x="100"/>
        <item x="63"/>
        <item x="89"/>
        <item x="187"/>
        <item x="85"/>
        <item x="60"/>
        <item x="90"/>
        <item x="219"/>
        <item x="6"/>
        <item x="20"/>
        <item x="159"/>
        <item x="206"/>
        <item x="53"/>
        <item x="122"/>
        <item x="50"/>
        <item x="197"/>
        <item x="136"/>
        <item x="76"/>
        <item x="22"/>
        <item x="96"/>
        <item x="11"/>
        <item x="99"/>
        <item x="155"/>
        <item x="34"/>
        <item x="175"/>
        <item x="192"/>
        <item x="0"/>
        <item x="19"/>
        <item x="62"/>
        <item x="189"/>
        <item x="210"/>
        <item x="185"/>
        <item x="113"/>
        <item x="2"/>
        <item x="69"/>
        <item x="154"/>
        <item x="216"/>
        <item x="87"/>
        <item x="195"/>
        <item x="181"/>
        <item x="214"/>
        <item x="223"/>
        <item x="158"/>
        <item x="200"/>
        <item x="37"/>
        <item x="162"/>
        <item x="58"/>
        <item x="95"/>
        <item x="109"/>
        <item x="190"/>
        <item x="126"/>
        <item x="220"/>
        <item x="133"/>
        <item x="196"/>
        <item x="191"/>
        <item x="39"/>
        <item x="114"/>
        <item x="33"/>
        <item x="3"/>
        <item x="40"/>
        <item x="48"/>
        <item x="36"/>
        <item x="132"/>
        <item x="183"/>
        <item x="44"/>
        <item x="91"/>
        <item x="125"/>
        <item x="171"/>
        <item x="12"/>
        <item x="103"/>
        <item x="112"/>
        <item x="1"/>
        <item x="166"/>
        <item x="49"/>
        <item x="115"/>
        <item x="163"/>
        <item x="120"/>
        <item x="111"/>
        <item x="43"/>
        <item x="170"/>
        <item x="205"/>
        <item x="16"/>
        <item x="164"/>
        <item x="47"/>
        <item x="67"/>
        <item x="225"/>
        <item x="92"/>
        <item x="161"/>
        <item x="88"/>
        <item x="222"/>
        <item x="54"/>
        <item x="18"/>
        <item x="178"/>
        <item x="106"/>
        <item x="35"/>
        <item x="55"/>
        <item x="217"/>
        <item x="156"/>
        <item x="61"/>
        <item x="102"/>
        <item x="98"/>
        <item x="165"/>
        <item x="29"/>
        <item x="107"/>
        <item x="13"/>
        <item x="27"/>
        <item x="93"/>
        <item x="224"/>
        <item x="94"/>
        <item x="169"/>
        <item x="41"/>
        <item x="157"/>
        <item x="131"/>
        <item x="218"/>
        <item x="135"/>
        <item x="84"/>
        <item x="46"/>
        <item x="186"/>
        <item x="167"/>
        <item x="45"/>
        <item x="148"/>
        <item x="213"/>
        <item x="56"/>
        <item x="168"/>
        <item x="4"/>
        <item x="201"/>
        <item x="23"/>
        <item x="123"/>
        <item x="71"/>
        <item x="26"/>
        <item x="42"/>
        <item x="174"/>
        <item t="default"/>
      </items>
    </pivotField>
    <pivotField numFmtId="38" showAll="0"/>
    <pivotField dataField="1" numFmtId="38" showAll="0">
      <items count="250">
        <item x="179"/>
        <item x="176"/>
        <item x="181"/>
        <item x="175"/>
        <item x="45"/>
        <item x="44"/>
        <item x="162"/>
        <item x="189"/>
        <item x="52"/>
        <item x="190"/>
        <item x="144"/>
        <item x="157"/>
        <item x="51"/>
        <item x="158"/>
        <item x="192"/>
        <item x="163"/>
        <item x="188"/>
        <item x="193"/>
        <item x="187"/>
        <item x="159"/>
        <item x="146"/>
        <item x="31"/>
        <item x="182"/>
        <item x="145"/>
        <item x="239"/>
        <item x="186"/>
        <item x="78"/>
        <item x="185"/>
        <item x="152"/>
        <item x="183"/>
        <item x="151"/>
        <item x="150"/>
        <item x="50"/>
        <item x="141"/>
        <item x="172"/>
        <item x="142"/>
        <item x="32"/>
        <item x="33"/>
        <item x="225"/>
        <item x="131"/>
        <item x="223"/>
        <item x="191"/>
        <item x="149"/>
        <item x="143"/>
        <item x="120"/>
        <item x="147"/>
        <item x="39"/>
        <item x="156"/>
        <item x="148"/>
        <item x="30"/>
        <item x="55"/>
        <item x="227"/>
        <item x="140"/>
        <item x="153"/>
        <item x="218"/>
        <item x="160"/>
        <item x="194"/>
        <item x="205"/>
        <item x="68"/>
        <item x="235"/>
        <item x="129"/>
        <item x="53"/>
        <item x="48"/>
        <item x="60"/>
        <item x="54"/>
        <item x="67"/>
        <item x="202"/>
        <item x="199"/>
        <item x="228"/>
        <item x="134"/>
        <item x="88"/>
        <item x="43"/>
        <item x="58"/>
        <item x="174"/>
        <item x="216"/>
        <item x="112"/>
        <item x="79"/>
        <item x="119"/>
        <item x="161"/>
        <item x="154"/>
        <item x="238"/>
        <item x="25"/>
        <item x="83"/>
        <item x="63"/>
        <item x="114"/>
        <item x="171"/>
        <item x="7"/>
        <item x="8"/>
        <item x="84"/>
        <item x="124"/>
        <item x="229"/>
        <item x="198"/>
        <item x="19"/>
        <item x="102"/>
        <item x="80"/>
        <item x="73"/>
        <item x="217"/>
        <item x="81"/>
        <item x="231"/>
        <item x="2"/>
        <item x="195"/>
        <item x="74"/>
        <item x="96"/>
        <item x="210"/>
        <item x="127"/>
        <item x="206"/>
        <item x="4"/>
        <item x="15"/>
        <item x="24"/>
        <item x="130"/>
        <item x="101"/>
        <item x="215"/>
        <item x="11"/>
        <item x="91"/>
        <item x="66"/>
        <item x="82"/>
        <item x="6"/>
        <item x="165"/>
        <item x="113"/>
        <item x="246"/>
        <item x="90"/>
        <item x="72"/>
        <item x="10"/>
        <item x="230"/>
        <item x="244"/>
        <item x="121"/>
        <item x="20"/>
        <item x="118"/>
        <item x="105"/>
        <item x="245"/>
        <item x="87"/>
        <item x="236"/>
        <item x="133"/>
        <item x="221"/>
        <item x="77"/>
        <item x="76"/>
        <item x="213"/>
        <item x="5"/>
        <item x="21"/>
        <item x="219"/>
        <item x="110"/>
        <item x="107"/>
        <item x="115"/>
        <item x="122"/>
        <item x="247"/>
        <item x="242"/>
        <item x="99"/>
        <item x="100"/>
        <item x="132"/>
        <item x="212"/>
        <item x="38"/>
        <item x="111"/>
        <item x="28"/>
        <item x="138"/>
        <item x="49"/>
        <item x="17"/>
        <item x="92"/>
        <item x="248"/>
        <item x="34"/>
        <item x="98"/>
        <item x="222"/>
        <item x="224"/>
        <item x="196"/>
        <item x="164"/>
        <item x="69"/>
        <item x="0"/>
        <item x="86"/>
        <item x="116"/>
        <item x="106"/>
        <item x="22"/>
        <item x="125"/>
        <item x="241"/>
        <item x="211"/>
        <item x="226"/>
        <item x="70"/>
        <item x="240"/>
        <item x="184"/>
        <item x="14"/>
        <item x="40"/>
        <item x="234"/>
        <item x="173"/>
        <item x="117"/>
        <item x="168"/>
        <item x="75"/>
        <item x="65"/>
        <item x="123"/>
        <item x="170"/>
        <item x="71"/>
        <item x="204"/>
        <item x="214"/>
        <item x="208"/>
        <item x="64"/>
        <item x="233"/>
        <item x="47"/>
        <item x="155"/>
        <item x="209"/>
        <item x="94"/>
        <item x="220"/>
        <item x="12"/>
        <item x="201"/>
        <item x="137"/>
        <item x="37"/>
        <item x="61"/>
        <item x="169"/>
        <item x="3"/>
        <item x="104"/>
        <item x="59"/>
        <item x="9"/>
        <item x="207"/>
        <item x="1"/>
        <item x="36"/>
        <item x="203"/>
        <item x="97"/>
        <item x="16"/>
        <item x="200"/>
        <item x="18"/>
        <item x="13"/>
        <item x="103"/>
        <item x="180"/>
        <item x="23"/>
        <item x="89"/>
        <item x="35"/>
        <item x="166"/>
        <item x="109"/>
        <item x="57"/>
        <item x="46"/>
        <item x="128"/>
        <item x="177"/>
        <item x="95"/>
        <item x="243"/>
        <item x="62"/>
        <item x="136"/>
        <item x="126"/>
        <item x="237"/>
        <item x="167"/>
        <item x="197"/>
        <item x="29"/>
        <item x="232"/>
        <item x="56"/>
        <item x="26"/>
        <item x="108"/>
        <item x="41"/>
        <item x="85"/>
        <item x="93"/>
        <item x="135"/>
        <item x="27"/>
        <item x="178"/>
        <item x="139"/>
        <item x="42"/>
        <item t="default"/>
      </items>
    </pivotField>
    <pivotField dataField="1" numFmtId="38" showAll="0">
      <items count="156">
        <item x="76"/>
        <item x="123"/>
        <item x="113"/>
        <item x="50"/>
        <item x="73"/>
        <item x="110"/>
        <item x="31"/>
        <item x="61"/>
        <item x="109"/>
        <item x="32"/>
        <item x="107"/>
        <item x="49"/>
        <item x="147"/>
        <item x="108"/>
        <item x="44"/>
        <item x="30"/>
        <item x="106"/>
        <item x="33"/>
        <item x="144"/>
        <item x="127"/>
        <item x="111"/>
        <item x="80"/>
        <item x="129"/>
        <item x="75"/>
        <item x="69"/>
        <item x="142"/>
        <item x="64"/>
        <item x="7"/>
        <item x="96"/>
        <item x="66"/>
        <item x="8"/>
        <item x="25"/>
        <item x="51"/>
        <item x="74"/>
        <item x="149"/>
        <item x="77"/>
        <item x="95"/>
        <item x="9"/>
        <item x="5"/>
        <item x="71"/>
        <item x="24"/>
        <item x="10"/>
        <item x="39"/>
        <item x="65"/>
        <item x="6"/>
        <item x="34"/>
        <item x="154"/>
        <item x="56"/>
        <item x="115"/>
        <item x="72"/>
        <item x="70"/>
        <item x="146"/>
        <item x="14"/>
        <item x="100"/>
        <item x="19"/>
        <item x="62"/>
        <item x="87"/>
        <item x="17"/>
        <item x="78"/>
        <item x="58"/>
        <item x="20"/>
        <item x="114"/>
        <item x="15"/>
        <item x="98"/>
        <item x="22"/>
        <item x="11"/>
        <item x="133"/>
        <item x="2"/>
        <item x="47"/>
        <item x="21"/>
        <item x="86"/>
        <item x="138"/>
        <item x="52"/>
        <item x="153"/>
        <item x="140"/>
        <item x="94"/>
        <item x="3"/>
        <item x="137"/>
        <item x="38"/>
        <item x="141"/>
        <item x="67"/>
        <item x="151"/>
        <item x="28"/>
        <item x="89"/>
        <item x="136"/>
        <item x="112"/>
        <item x="81"/>
        <item x="63"/>
        <item x="118"/>
        <item x="92"/>
        <item x="145"/>
        <item x="97"/>
        <item x="131"/>
        <item x="85"/>
        <item x="59"/>
        <item x="53"/>
        <item x="143"/>
        <item x="0"/>
        <item x="40"/>
        <item x="121"/>
        <item x="12"/>
        <item x="48"/>
        <item x="1"/>
        <item x="4"/>
        <item x="43"/>
        <item x="93"/>
        <item x="122"/>
        <item x="16"/>
        <item x="68"/>
        <item x="120"/>
        <item x="139"/>
        <item x="134"/>
        <item x="36"/>
        <item x="46"/>
        <item x="130"/>
        <item x="135"/>
        <item x="18"/>
        <item x="104"/>
        <item x="126"/>
        <item x="57"/>
        <item x="103"/>
        <item x="83"/>
        <item x="91"/>
        <item x="60"/>
        <item x="88"/>
        <item x="37"/>
        <item x="79"/>
        <item x="119"/>
        <item x="90"/>
        <item x="82"/>
        <item x="23"/>
        <item x="101"/>
        <item x="13"/>
        <item x="29"/>
        <item x="99"/>
        <item x="35"/>
        <item x="116"/>
        <item x="84"/>
        <item x="152"/>
        <item x="128"/>
        <item x="150"/>
        <item x="54"/>
        <item x="27"/>
        <item x="41"/>
        <item x="105"/>
        <item x="132"/>
        <item x="148"/>
        <item x="45"/>
        <item x="124"/>
        <item x="26"/>
        <item x="117"/>
        <item x="55"/>
        <item x="102"/>
        <item x="125"/>
        <item x="42"/>
        <item t="default"/>
      </items>
    </pivotField>
    <pivotField numFmtId="38" showAll="0"/>
    <pivotField numFmtId="38" showAll="0"/>
    <pivotField dataField="1" numFmtId="38" showAll="0"/>
    <pivotField numFmtId="38" showAll="0"/>
    <pivotField numFmtId="38" showAll="0"/>
    <pivotField showAll="0"/>
  </pivotFields>
  <rowItems count="1">
    <i/>
  </rowItems>
  <colFields count="1">
    <field x="-2"/>
  </colFields>
  <colItems count="5">
    <i>
      <x/>
    </i>
    <i i="1">
      <x v="1"/>
    </i>
    <i i="2">
      <x v="2"/>
    </i>
    <i i="3">
      <x v="3"/>
    </i>
    <i i="4">
      <x v="4"/>
    </i>
  </colItems>
  <dataFields count="5">
    <dataField name="Sum of Furniture Sales (Unit)" fld="14" baseField="0" baseItem="0" numFmtId="38"/>
    <dataField name="Sum of Furniture sales Amount" fld="11" baseField="0" baseItem="0" numFmtId="38"/>
    <dataField name="Sum of Home appliance sales (Unit)" fld="13" baseField="0" baseItem="0" numFmtId="38"/>
    <dataField name="Sum of Home appliance sales amount" fld="10" baseField="0" baseItem="0" numFmtId="38"/>
    <dataField name="Sum of Furniture inventory (Unit)" fld="17" baseField="0" baseItem="0"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10CE4E-5A66-4C46-88C4-0BA772DBBE0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 firstHeaderRow="0" firstDataRow="1" firstDataCol="0"/>
  <pivotFields count="21">
    <pivotField showAll="0">
      <items count="3">
        <item x="1"/>
        <item h="1" x="0"/>
        <item t="default"/>
      </items>
    </pivotField>
    <pivotField showAll="0">
      <items count="18">
        <item x="6"/>
        <item h="1" x="11"/>
        <item h="1" x="12"/>
        <item h="1" x="3"/>
        <item h="1" x="2"/>
        <item h="1" x="10"/>
        <item h="1" x="4"/>
        <item h="1" x="9"/>
        <item h="1" x="15"/>
        <item h="1" x="16"/>
        <item h="1" x="1"/>
        <item h="1" x="8"/>
        <item h="1" x="13"/>
        <item h="1" x="14"/>
        <item h="1" x="7"/>
        <item h="1" x="0"/>
        <item h="1" x="5"/>
        <item t="default"/>
      </items>
    </pivotField>
    <pivotField showAll="0"/>
    <pivotField numFmtId="38" showAll="0"/>
    <pivotField numFmtId="38" showAll="0"/>
    <pivotField numFmtId="38" showAll="0"/>
    <pivotField numFmtId="38" showAll="0"/>
    <pivotField numFmtId="38" showAll="0"/>
    <pivotField numFmtId="9" showAll="0"/>
    <pivotField numFmtId="9" showAll="0"/>
    <pivotField numFmtId="38" showAll="0"/>
    <pivotField dataField="1" numFmtId="38" showAll="0"/>
    <pivotField numFmtId="38" showAll="0"/>
    <pivotField dataField="1" numFmtId="38" showAll="0"/>
    <pivotField dataField="1" numFmtId="38" showAll="0"/>
    <pivotField dataField="1" numFmtId="38" showAll="0"/>
    <pivotField numFmtId="38" showAll="0"/>
    <pivotField numFmtId="38" showAll="0"/>
    <pivotField numFmtId="38" showAll="0"/>
    <pivotField numFmtId="38" showAll="0"/>
    <pivotField showAll="0">
      <items count="4">
        <item x="1"/>
        <item x="2"/>
        <item x="0"/>
        <item t="default"/>
      </items>
    </pivotField>
  </pivotFields>
  <rowItems count="1">
    <i/>
  </rowItems>
  <colFields count="1">
    <field x="-2"/>
  </colFields>
  <colItems count="4">
    <i>
      <x/>
    </i>
    <i i="1">
      <x v="1"/>
    </i>
    <i i="2">
      <x v="2"/>
    </i>
    <i i="3">
      <x v="3"/>
    </i>
  </colItems>
  <dataFields count="4">
    <dataField name="Sum of Home appliance sales (Unit)" fld="13" baseField="0" baseItem="0" numFmtId="38"/>
    <dataField name="Sum of Total sales (Unit)" fld="15" baseField="0" baseItem="0" numFmtId="38"/>
    <dataField name="Sum of Furniture sales Amount" fld="11" baseField="0" baseItem="0" numFmtId="38"/>
    <dataField name="Sum of Furniture Sales (Unit)" fld="14" baseField="0" baseItem="0"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F135B5-D7CB-4CED-BDB4-766C8005A47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1">
    <pivotField showAll="0">
      <items count="3">
        <item x="1"/>
        <item h="1" x="0"/>
        <item t="default"/>
      </items>
    </pivotField>
    <pivotField showAll="0">
      <items count="18">
        <item x="6"/>
        <item h="1" x="11"/>
        <item h="1" x="12"/>
        <item h="1" x="3"/>
        <item h="1" x="2"/>
        <item h="1" x="10"/>
        <item h="1" x="4"/>
        <item h="1" x="9"/>
        <item h="1" x="15"/>
        <item h="1" x="16"/>
        <item h="1" x="1"/>
        <item h="1" x="8"/>
        <item h="1" x="13"/>
        <item h="1" x="14"/>
        <item h="1" x="7"/>
        <item h="1" x="0"/>
        <item h="1" x="5"/>
        <item t="default"/>
      </items>
    </pivotField>
    <pivotField showAll="0"/>
    <pivotField numFmtId="38" showAll="0"/>
    <pivotField numFmtId="38" showAll="0"/>
    <pivotField numFmtId="38" showAll="0"/>
    <pivotField numFmtId="38" showAll="0"/>
    <pivotField numFmtId="38" showAll="0"/>
    <pivotField numFmtId="9" showAll="0"/>
    <pivotField numFmtId="9" showAll="0"/>
    <pivotField numFmtId="38" showAll="0"/>
    <pivotField numFmtId="38" showAll="0"/>
    <pivotField numFmtId="38" showAll="0"/>
    <pivotField numFmtId="38" showAll="0"/>
    <pivotField numFmtId="38" showAll="0"/>
    <pivotField numFmtId="38" showAll="0"/>
    <pivotField numFmtId="38" showAll="0"/>
    <pivotField numFmtId="38" showAll="0"/>
    <pivotField numFmtId="38" showAll="0"/>
    <pivotField dataField="1" numFmtId="38" showAll="0"/>
    <pivotField showAll="0">
      <items count="4">
        <item x="1"/>
        <item x="2"/>
        <item x="0"/>
        <item t="default"/>
      </items>
    </pivotField>
  </pivotFields>
  <rowItems count="1">
    <i/>
  </rowItems>
  <colItems count="1">
    <i/>
  </colItems>
  <dataFields count="1">
    <dataField name="Average of Customer Satisfaction (%)" fld="19" subtotal="average" baseField="0" baseItem="0"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A6CECD-3EFC-4AAE-A8C3-FA0F6541CB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2" firstHeaderRow="0" firstDataRow="1" firstDataCol="0"/>
  <pivotFields count="21">
    <pivotField showAll="0">
      <items count="3">
        <item x="1"/>
        <item h="1" x="0"/>
        <item t="default"/>
      </items>
    </pivotField>
    <pivotField showAll="0">
      <items count="18">
        <item x="6"/>
        <item h="1" x="11"/>
        <item h="1" x="12"/>
        <item h="1" x="3"/>
        <item h="1" x="2"/>
        <item h="1" x="10"/>
        <item h="1" x="4"/>
        <item h="1" x="9"/>
        <item h="1" x="15"/>
        <item h="1" x="16"/>
        <item h="1" x="1"/>
        <item h="1" x="8"/>
        <item h="1" x="13"/>
        <item h="1" x="14"/>
        <item h="1" x="7"/>
        <item h="1" x="0"/>
        <item h="1" x="5"/>
        <item t="default"/>
      </items>
    </pivotField>
    <pivotField showAll="0"/>
    <pivotField numFmtId="38" showAll="0"/>
    <pivotField numFmtId="38" showAll="0"/>
    <pivotField dataField="1" numFmtId="38" showAll="0"/>
    <pivotField dataField="1" numFmtId="38" showAll="0"/>
    <pivotField dataField="1" numFmtId="38" showAll="0"/>
    <pivotField numFmtId="9" showAll="0"/>
    <pivotField numFmtId="9" showAll="0"/>
    <pivotField numFmtId="38" showAll="0"/>
    <pivotField numFmtId="38" showAll="0"/>
    <pivotField numFmtId="38" showAll="0"/>
    <pivotField numFmtId="38" showAll="0"/>
    <pivotField numFmtId="38" showAll="0"/>
    <pivotField numFmtId="38" showAll="0"/>
    <pivotField numFmtId="38" showAll="0"/>
    <pivotField numFmtId="38" showAll="0"/>
    <pivotField numFmtId="38" showAll="0"/>
    <pivotField numFmtId="38" showAll="0"/>
    <pivotField showAll="0">
      <items count="4">
        <item h="1" x="1"/>
        <item h="1" x="2"/>
        <item x="0"/>
        <item t="default"/>
      </items>
    </pivotField>
  </pivotFields>
  <rowItems count="1">
    <i/>
  </rowItems>
  <colFields count="1">
    <field x="-2"/>
  </colFields>
  <colItems count="3">
    <i>
      <x/>
    </i>
    <i i="1">
      <x v="1"/>
    </i>
    <i i="2">
      <x v="2"/>
    </i>
  </colItems>
  <dataFields count="3">
    <dataField name="Sum of Customer (female)" fld="6" baseField="0" baseItem="0" numFmtId="38"/>
    <dataField name="Sum of Customer (male)" fld="5" baseField="0" baseItem="0" numFmtId="38"/>
    <dataField name="Sum of Total number of customers" fld="7" baseField="0" baseItem="0"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 xr10:uid="{B7FD85BA-5E78-4CF4-B147-F65187A8DE3E}" sourceName="Division">
  <pivotTables>
    <pivotTable tabId="11" name="PivotTable1"/>
    <pivotTable tabId="4" name="PivotTable5"/>
    <pivotTable tabId="8" name="PivotTable2"/>
    <pivotTable tabId="9" name="PivotTable1"/>
    <pivotTable tabId="3" name="PivotTable4"/>
    <pivotTable tabId="2" name="PivotTable3"/>
    <pivotTable tabId="6" name="PivotTable12"/>
    <pivotTable tabId="15" name="PivotTable6"/>
  </pivotTables>
  <data>
    <tabular pivotCacheId="463108316">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EABDD0F-D244-487F-8A04-E0BCA66839B3}" sourceName="Region">
  <pivotTables>
    <pivotTable tabId="11" name="PivotTable1"/>
    <pivotTable tabId="4" name="PivotTable5"/>
    <pivotTable tabId="8" name="PivotTable2"/>
    <pivotTable tabId="3" name="PivotTable4"/>
    <pivotTable tabId="2" name="PivotTable3"/>
    <pivotTable tabId="6" name="PivotTable12"/>
    <pivotTable tabId="15" name="PivotTable6"/>
  </pivotTables>
  <data>
    <tabular pivotCacheId="463108316">
      <items count="17">
        <i x="6" s="1"/>
        <i x="11"/>
        <i x="12"/>
        <i x="3"/>
        <i x="2"/>
        <i x="10"/>
        <i x="4"/>
        <i x="9"/>
        <i x="15"/>
        <i x="16"/>
        <i x="1"/>
        <i x="8"/>
        <i x="13"/>
        <i x="14"/>
        <i x="7"/>
        <i x="0"/>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1" xr10:uid="{03E5B144-6032-48D7-AC46-BD5A6A36C07A}" sourceName="Satisfaction">
  <pivotTables>
    <pivotTable tabId="4" name="PivotTable5"/>
  </pivotTables>
  <data>
    <tabular pivotCacheId="463108316">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1" xr10:uid="{F6F4C948-3EC1-4D3D-A0B3-35AB5C62E9B2}" cache="Slicer_Division1" caption="Division" rowHeight="257175"/>
  <slicer name="Region 1" xr10:uid="{C238E1D8-6785-45EB-83E1-005B01F7360E}" cache="Slicer_Region1" caption="Region" rowHeight="257175"/>
  <slicer name="Satisfaction" xr10:uid="{E511C9E3-A229-4F50-9416-FBD2F2C05844}" cache="Slicer_Satisfaction1" caption="Satisfacti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3F37C-D359-48BB-A7FE-A5A10E6E9952}" name="RawData" displayName="RawData" ref="A1:V288" totalsRowShown="0" headerRowDxfId="33" dataDxfId="31" headerRowBorderDxfId="32" tableBorderDxfId="30" totalsRowBorderDxfId="29" dataCellStyle="Comma [0]">
  <autoFilter ref="A1:V288" xr:uid="{03E3F37C-D359-48BB-A7FE-A5A10E6E9952}"/>
  <tableColumns count="22">
    <tableColumn id="1" xr3:uid="{2984D792-85D3-4B4B-8C55-4E147C5BE089}" name="Division" dataDxfId="28"/>
    <tableColumn id="2" xr3:uid="{9404C81E-92D1-4F21-A5A9-D587621C4F5F}" name="Region" dataDxfId="27"/>
    <tableColumn id="3" xr3:uid="{D1B85E7E-AE40-419A-A8F4-63DCED166C99}" name="Branch name" dataDxfId="26"/>
    <tableColumn id="4" xr3:uid="{FEBBD68B-2485-4542-A471-3BD8B2A23DCD}" name="Number of employees" dataDxfId="25" dataCellStyle="Comma [0]"/>
    <tableColumn id="20" xr3:uid="{9C8473C1-9F36-4750-8707-40E8677507CC}" name="Sales(Amount)PerEmployee" dataDxfId="24" dataCellStyle="Comma [0]">
      <calculatedColumnFormula>RawData[[#This Row],[Sales Amount]]/RawData[[#This Row],[Number of employees]]</calculatedColumnFormula>
    </tableColumn>
    <tableColumn id="5" xr3:uid="{ED56A17B-159E-4AB5-A82F-EB3DD5EB9D47}" name="Customer (male)" dataDxfId="23"/>
    <tableColumn id="6" xr3:uid="{13DA6275-8867-4267-A7F9-1AEFC142A950}" name="Customer (female)" dataDxfId="22" dataCellStyle="Comma [0]"/>
    <tableColumn id="7" xr3:uid="{0F366082-81EA-4399-91B4-DC4E74A5EFDA}" name="Total number of customers" dataDxfId="21" dataCellStyle="Comma [0]"/>
    <tableColumn id="19" xr3:uid="{A8C29CA1-663F-437E-B7CE-A7A1C4021ACB}" name="Customer(Male) Ratio" dataDxfId="20" dataCellStyle="Percent">
      <calculatedColumnFormula>RawData[[#This Row],[Customer (male)]]/RawData[[#This Row],[Total number of customers]]</calculatedColumnFormula>
    </tableColumn>
    <tableColumn id="18" xr3:uid="{203B23C2-1E77-4573-B095-15CE093933EB}" name="Customer(Female) Ratio" dataDxfId="19" dataCellStyle="Percent">
      <calculatedColumnFormula>RawData[[#This Row],[Customer (female)]]/RawData[[#This Row],[Total number of customers]]</calculatedColumnFormula>
    </tableColumn>
    <tableColumn id="8" xr3:uid="{33AEBA7F-21C8-4CD5-BB91-D54BC1CCF32B}" name="Home appliance sales amount" dataDxfId="18" dataCellStyle="Comma [0]"/>
    <tableColumn id="9" xr3:uid="{5712935C-C54A-40F6-B3FE-04615C193E45}" name="Furniture sales Amount" dataDxfId="17" dataCellStyle="Comma [0]"/>
    <tableColumn id="10" xr3:uid="{9888ABFD-4B5D-4A99-9B53-17E2E33BCBBE}" name="Sales Amount" dataDxfId="16" dataCellStyle="Comma [0]"/>
    <tableColumn id="11" xr3:uid="{FAC8F3EB-7AA3-4A99-A3A3-6029470C8497}" name="Home appliance sales (Unit)" dataDxfId="15" dataCellStyle="Comma [0]"/>
    <tableColumn id="12" xr3:uid="{243288A4-4137-4999-AE67-752A156194C0}" name="Furniture Sales (Unit)" dataDxfId="14" dataCellStyle="Comma [0]"/>
    <tableColumn id="13" xr3:uid="{B5C56E27-4477-48D6-A4FE-A9D5E268DE36}" name="Total sales (Unit)" dataDxfId="13" dataCellStyle="Comma [0]"/>
    <tableColumn id="14" xr3:uid="{02578F42-DDEE-4CC8-B9D1-9FEA9B3461B0}" name="Appliances inventory (Unit)" dataDxfId="12" dataCellStyle="Comma [0]"/>
    <tableColumn id="15" xr3:uid="{B0D4A7B6-77E4-44E6-8D4C-BCE64A2C67BB}" name="Furniture inventory (Unit)" dataDxfId="11" dataCellStyle="Comma [0]"/>
    <tableColumn id="16" xr3:uid="{73FBBA9E-2EC0-47E5-8383-F34021B8D4C7}" name="Total inventory (Unit)" dataDxfId="10" dataCellStyle="Comma [0]"/>
    <tableColumn id="17" xr3:uid="{DEBCD673-A8BD-4CB7-957D-60B0EC93472D}" name="Customer Satisfaction (%)" dataDxfId="9" dataCellStyle="Comma [0]"/>
    <tableColumn id="21" xr3:uid="{BAE82397-5D61-4800-ADCF-2D83B9EAC170}" name="Satisfaction" dataDxfId="8" dataCellStyle="Comma [0]">
      <calculatedColumnFormula>IF(RawData[[#This Row],[Customer Satisfaction (%)]]&lt;40,"Low",IF(RawData[[#This Row],[Customer Satisfaction (%)]]&lt;70,"Medium","High"))</calculatedColumnFormula>
    </tableColumn>
    <tableColumn id="22" xr3:uid="{2BEDF20F-B46D-4EE0-8A38-E3518E2FF5FA}" name="Satisfaction formula" dataDxfId="7" dataCellStyle="Comma [0]">
      <calculatedColumnFormula>IF(RawData[[#This Row],[Customer Satisfaction (%)]]&lt;40, "low", IF(RawData[[#This Row],[Customer Satisfaction (%)]]&lt;70, "Medium", "High"))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43E2F-1400-4EA7-87E2-27FACA8D5952}">
  <dimension ref="A1:V288"/>
  <sheetViews>
    <sheetView topLeftCell="A26" zoomScale="102" workbookViewId="0">
      <selection activeCell="G34" sqref="G34"/>
    </sheetView>
  </sheetViews>
  <sheetFormatPr baseColWidth="10" defaultColWidth="8.83203125" defaultRowHeight="15" x14ac:dyDescent="0.2"/>
  <cols>
    <col min="1" max="1" width="10.33203125" bestFit="1" customWidth="1"/>
    <col min="2" max="2" width="18.5" bestFit="1" customWidth="1"/>
    <col min="3" max="3" width="13.33203125" bestFit="1" customWidth="1"/>
    <col min="4" max="4" width="20.5" customWidth="1"/>
    <col min="5" max="5" width="27.6640625" bestFit="1" customWidth="1"/>
    <col min="6" max="6" width="16" customWidth="1"/>
    <col min="7" max="7" width="17.5" customWidth="1"/>
    <col min="8" max="8" width="24.1640625" customWidth="1"/>
    <col min="9" max="9" width="24.1640625" style="17" customWidth="1"/>
    <col min="10" max="10" width="26.5" customWidth="1"/>
    <col min="11" max="11" width="21.33203125" customWidth="1"/>
    <col min="12" max="12" width="13.6640625" customWidth="1"/>
    <col min="13" max="13" width="24.6640625" customWidth="1"/>
    <col min="14" max="14" width="19.5" customWidth="1"/>
    <col min="15" max="15" width="16" customWidth="1"/>
    <col min="16" max="16" width="24.33203125" customWidth="1"/>
    <col min="17" max="17" width="23.1640625" customWidth="1"/>
    <col min="18" max="18" width="19.6640625" customWidth="1"/>
    <col min="19" max="19" width="22.83203125" customWidth="1"/>
    <col min="20" max="20" width="25.6640625" bestFit="1" customWidth="1"/>
    <col min="21" max="21" width="14.5" bestFit="1" customWidth="1"/>
    <col min="22" max="22" width="22.33203125" bestFit="1" customWidth="1"/>
  </cols>
  <sheetData>
    <row r="1" spans="1:22" x14ac:dyDescent="0.2">
      <c r="A1" s="1" t="s">
        <v>311</v>
      </c>
      <c r="B1" s="2" t="s">
        <v>312</v>
      </c>
      <c r="C1" s="2" t="s">
        <v>1</v>
      </c>
      <c r="D1" s="2" t="s">
        <v>2</v>
      </c>
      <c r="E1" s="4" t="s">
        <v>325</v>
      </c>
      <c r="F1" s="3" t="s">
        <v>310</v>
      </c>
      <c r="G1" s="3" t="s">
        <v>309</v>
      </c>
      <c r="H1" s="3" t="s">
        <v>308</v>
      </c>
      <c r="I1" s="14" t="s">
        <v>323</v>
      </c>
      <c r="J1" s="3" t="s">
        <v>324</v>
      </c>
      <c r="K1" s="4" t="s">
        <v>313</v>
      </c>
      <c r="L1" s="4" t="s">
        <v>315</v>
      </c>
      <c r="M1" s="4" t="s">
        <v>314</v>
      </c>
      <c r="N1" s="3" t="s">
        <v>317</v>
      </c>
      <c r="O1" s="3" t="s">
        <v>316</v>
      </c>
      <c r="P1" s="3" t="s">
        <v>318</v>
      </c>
      <c r="Q1" s="4" t="s">
        <v>319</v>
      </c>
      <c r="R1" s="4" t="s">
        <v>320</v>
      </c>
      <c r="S1" s="4" t="s">
        <v>321</v>
      </c>
      <c r="T1" s="5" t="s">
        <v>0</v>
      </c>
      <c r="U1" s="4" t="s">
        <v>326</v>
      </c>
      <c r="V1" s="4" t="s">
        <v>351</v>
      </c>
    </row>
    <row r="2" spans="1:22" x14ac:dyDescent="0.2">
      <c r="A2" s="6" t="s">
        <v>3</v>
      </c>
      <c r="B2" s="6" t="s">
        <v>307</v>
      </c>
      <c r="C2" s="6" t="s">
        <v>4</v>
      </c>
      <c r="D2" s="7">
        <v>41</v>
      </c>
      <c r="E2" s="7">
        <f>RawData[[#This Row],[Sales Amount]]/RawData[[#This Row],[Number of employees]]</f>
        <v>74.804878048780495</v>
      </c>
      <c r="F2" s="8">
        <v>261</v>
      </c>
      <c r="G2" s="7">
        <v>682</v>
      </c>
      <c r="H2" s="7">
        <v>943</v>
      </c>
      <c r="I2" s="15">
        <f>RawData[[#This Row],[Customer (male)]]/RawData[[#This Row],[Total number of customers]]</f>
        <v>0.27677624602332979</v>
      </c>
      <c r="J2" s="15">
        <f>RawData[[#This Row],[Customer (female)]]/RawData[[#This Row],[Total number of customers]]</f>
        <v>0.72322375397667016</v>
      </c>
      <c r="K2" s="7">
        <v>2731</v>
      </c>
      <c r="L2" s="7">
        <v>336</v>
      </c>
      <c r="M2" s="7">
        <v>3067</v>
      </c>
      <c r="N2" s="7">
        <v>1007</v>
      </c>
      <c r="O2" s="7">
        <v>137</v>
      </c>
      <c r="P2" s="7">
        <v>1144</v>
      </c>
      <c r="Q2" s="7">
        <v>164</v>
      </c>
      <c r="R2" s="7">
        <v>7</v>
      </c>
      <c r="S2" s="7">
        <v>171</v>
      </c>
      <c r="T2" s="9">
        <v>57.954769062850602</v>
      </c>
      <c r="U2" s="25" t="str">
        <f>IF(RawData[[#This Row],[Customer Satisfaction (%)]]&lt;40,"Low",IF(RawData[[#This Row],[Customer Satisfaction (%)]]&lt;70,"Medium","High"))</f>
        <v>Medium</v>
      </c>
      <c r="V2" s="25" t="str">
        <f>IF(RawData[[#This Row],[Customer Satisfaction (%)]]&lt;40, "low", IF(RawData[[#This Row],[Customer Satisfaction (%)]]&lt;70, "Medium", "High"))</f>
        <v>Medium</v>
      </c>
    </row>
    <row r="3" spans="1:22" x14ac:dyDescent="0.2">
      <c r="A3" s="6" t="s">
        <v>3</v>
      </c>
      <c r="B3" s="6" t="s">
        <v>307</v>
      </c>
      <c r="C3" s="6" t="s">
        <v>5</v>
      </c>
      <c r="D3" s="7">
        <v>10</v>
      </c>
      <c r="E3" s="7">
        <f>RawData[[#This Row],[Sales Amount]]/RawData[[#This Row],[Number of employees]]</f>
        <v>1468.4</v>
      </c>
      <c r="F3" s="8">
        <v>404</v>
      </c>
      <c r="G3" s="7">
        <v>2128</v>
      </c>
      <c r="H3" s="7">
        <v>2532</v>
      </c>
      <c r="I3" s="15">
        <f>RawData[[#This Row],[Customer (male)]]/RawData[[#This Row],[Total number of customers]]</f>
        <v>0.15955766192733017</v>
      </c>
      <c r="J3" s="15">
        <f>RawData[[#This Row],[Customer (female)]]/RawData[[#This Row],[Total number of customers]]</f>
        <v>0.84044233807266988</v>
      </c>
      <c r="K3" s="7">
        <v>13837</v>
      </c>
      <c r="L3" s="7">
        <v>847</v>
      </c>
      <c r="M3" s="7">
        <v>14684</v>
      </c>
      <c r="N3" s="7">
        <v>2414</v>
      </c>
      <c r="O3" s="7">
        <v>160</v>
      </c>
      <c r="P3" s="7">
        <v>2574</v>
      </c>
      <c r="Q3" s="7">
        <v>620</v>
      </c>
      <c r="R3" s="7">
        <v>81</v>
      </c>
      <c r="S3" s="7">
        <v>701</v>
      </c>
      <c r="T3" s="9">
        <v>57.332000045578901</v>
      </c>
      <c r="U3" s="7" t="str">
        <f>IF(RawData[[#This Row],[Customer Satisfaction (%)]]&lt;40,"Low",IF(RawData[[#This Row],[Customer Satisfaction (%)]]&lt;70,"Medium","High"))</f>
        <v>Medium</v>
      </c>
      <c r="V3" s="7" t="str">
        <f>IF(RawData[[#This Row],[Customer Satisfaction (%)]]&lt;40, "low", IF(RawData[[#This Row],[Customer Satisfaction (%)]]&lt;70, "Medium", "High"))</f>
        <v>Medium</v>
      </c>
    </row>
    <row r="4" spans="1:22" x14ac:dyDescent="0.2">
      <c r="A4" s="6" t="s">
        <v>3</v>
      </c>
      <c r="B4" s="6" t="s">
        <v>307</v>
      </c>
      <c r="C4" s="6" t="s">
        <v>6</v>
      </c>
      <c r="D4" s="7">
        <v>19</v>
      </c>
      <c r="E4" s="7">
        <f>RawData[[#This Row],[Sales Amount]]/RawData[[#This Row],[Number of employees]]</f>
        <v>207.73684210526315</v>
      </c>
      <c r="F4" s="8">
        <v>255</v>
      </c>
      <c r="G4" s="7">
        <v>638</v>
      </c>
      <c r="H4" s="7">
        <v>893</v>
      </c>
      <c r="I4" s="15">
        <f>RawData[[#This Row],[Customer (male)]]/RawData[[#This Row],[Total number of customers]]</f>
        <v>0.28555431131019038</v>
      </c>
      <c r="J4" s="15">
        <f>RawData[[#This Row],[Customer (female)]]/RawData[[#This Row],[Total number of customers]]</f>
        <v>0.71444568868980962</v>
      </c>
      <c r="K4" s="7">
        <v>3574</v>
      </c>
      <c r="L4" s="7">
        <v>373</v>
      </c>
      <c r="M4" s="7">
        <v>3947</v>
      </c>
      <c r="N4" s="7">
        <v>626</v>
      </c>
      <c r="O4" s="7">
        <v>78</v>
      </c>
      <c r="P4" s="7">
        <v>704</v>
      </c>
      <c r="Q4" s="7">
        <v>10</v>
      </c>
      <c r="R4" s="7">
        <v>1</v>
      </c>
      <c r="S4" s="7">
        <v>11</v>
      </c>
      <c r="T4" s="9">
        <v>44.691139369882002</v>
      </c>
      <c r="U4" s="7" t="str">
        <f>IF(RawData[[#This Row],[Customer Satisfaction (%)]]&lt;40,"Low",IF(RawData[[#This Row],[Customer Satisfaction (%)]]&lt;70,"Medium","High"))</f>
        <v>Medium</v>
      </c>
      <c r="V4" s="7" t="str">
        <f>IF(RawData[[#This Row],[Customer Satisfaction (%)]]&lt;40, "low", IF(RawData[[#This Row],[Customer Satisfaction (%)]]&lt;70, "Medium", "High"))</f>
        <v>Medium</v>
      </c>
    </row>
    <row r="5" spans="1:22" x14ac:dyDescent="0.2">
      <c r="A5" s="6" t="s">
        <v>322</v>
      </c>
      <c r="B5" s="6" t="s">
        <v>307</v>
      </c>
      <c r="C5" s="6" t="s">
        <v>7</v>
      </c>
      <c r="D5" s="7">
        <v>303</v>
      </c>
      <c r="E5" s="7">
        <f>RawData[[#This Row],[Sales Amount]]/RawData[[#This Row],[Number of employees]]</f>
        <v>47.726072607260726</v>
      </c>
      <c r="F5" s="8">
        <v>420</v>
      </c>
      <c r="G5" s="7">
        <v>956</v>
      </c>
      <c r="H5" s="7">
        <v>1376</v>
      </c>
      <c r="I5" s="15">
        <f>RawData[[#This Row],[Customer (male)]]/RawData[[#This Row],[Total number of customers]]</f>
        <v>0.30523255813953487</v>
      </c>
      <c r="J5" s="15">
        <f>RawData[[#This Row],[Customer (female)]]/RawData[[#This Row],[Total number of customers]]</f>
        <v>0.69476744186046513</v>
      </c>
      <c r="K5" s="7">
        <v>13796</v>
      </c>
      <c r="L5" s="7">
        <v>665</v>
      </c>
      <c r="M5" s="7">
        <v>14461</v>
      </c>
      <c r="N5" s="7">
        <v>1907</v>
      </c>
      <c r="O5" s="7">
        <v>93</v>
      </c>
      <c r="P5" s="7">
        <v>2000</v>
      </c>
      <c r="Q5" s="7">
        <v>212</v>
      </c>
      <c r="R5" s="7">
        <v>32</v>
      </c>
      <c r="S5" s="7">
        <v>244</v>
      </c>
      <c r="T5" s="9">
        <v>70.566656005629099</v>
      </c>
      <c r="U5" s="7" t="str">
        <f>IF(RawData[[#This Row],[Customer Satisfaction (%)]]&lt;40,"Low",IF(RawData[[#This Row],[Customer Satisfaction (%)]]&lt;70,"Medium","High"))</f>
        <v>High</v>
      </c>
      <c r="V5" s="7" t="str">
        <f>IF(RawData[[#This Row],[Customer Satisfaction (%)]]&lt;40, "low", IF(RawData[[#This Row],[Customer Satisfaction (%)]]&lt;70, "Medium", "High"))</f>
        <v>High</v>
      </c>
    </row>
    <row r="6" spans="1:22" x14ac:dyDescent="0.2">
      <c r="A6" s="6" t="s">
        <v>322</v>
      </c>
      <c r="B6" s="6" t="s">
        <v>307</v>
      </c>
      <c r="C6" s="6" t="s">
        <v>8</v>
      </c>
      <c r="D6" s="7">
        <v>12</v>
      </c>
      <c r="E6" s="7">
        <f>RawData[[#This Row],[Sales Amount]]/RawData[[#This Row],[Number of employees]]</f>
        <v>7069.083333333333</v>
      </c>
      <c r="F6" s="8">
        <v>11371</v>
      </c>
      <c r="G6" s="7">
        <v>15738</v>
      </c>
      <c r="H6" s="7">
        <v>27109</v>
      </c>
      <c r="I6" s="15">
        <f>RawData[[#This Row],[Customer (male)]]/RawData[[#This Row],[Total number of customers]]</f>
        <v>0.41945479361097793</v>
      </c>
      <c r="J6" s="15">
        <f>RawData[[#This Row],[Customer (female)]]/RawData[[#This Row],[Total number of customers]]</f>
        <v>0.58054520638902207</v>
      </c>
      <c r="K6" s="7">
        <v>70844</v>
      </c>
      <c r="L6" s="7">
        <v>13985</v>
      </c>
      <c r="M6" s="7">
        <v>84829</v>
      </c>
      <c r="N6" s="7">
        <v>665</v>
      </c>
      <c r="O6" s="7">
        <v>161</v>
      </c>
      <c r="P6" s="7">
        <v>826</v>
      </c>
      <c r="Q6" s="7">
        <v>468</v>
      </c>
      <c r="R6" s="7">
        <v>83</v>
      </c>
      <c r="S6" s="7">
        <v>551</v>
      </c>
      <c r="T6" s="9">
        <v>55.187865570896001</v>
      </c>
      <c r="U6" s="7" t="str">
        <f>IF(RawData[[#This Row],[Customer Satisfaction (%)]]&lt;40,"Low",IF(RawData[[#This Row],[Customer Satisfaction (%)]]&lt;70,"Medium","High"))</f>
        <v>Medium</v>
      </c>
      <c r="V6" s="7" t="str">
        <f>IF(RawData[[#This Row],[Customer Satisfaction (%)]]&lt;40, "low", IF(RawData[[#This Row],[Customer Satisfaction (%)]]&lt;70, "Medium", "High"))</f>
        <v>Medium</v>
      </c>
    </row>
    <row r="7" spans="1:22" x14ac:dyDescent="0.2">
      <c r="A7" s="6" t="s">
        <v>322</v>
      </c>
      <c r="B7" s="6" t="s">
        <v>307</v>
      </c>
      <c r="C7" s="6" t="s">
        <v>9</v>
      </c>
      <c r="D7" s="7">
        <v>270</v>
      </c>
      <c r="E7" s="7">
        <f>RawData[[#This Row],[Sales Amount]]/RawData[[#This Row],[Number of employees]]</f>
        <v>9.3925925925925924</v>
      </c>
      <c r="F7" s="8">
        <v>106</v>
      </c>
      <c r="G7" s="7">
        <v>480</v>
      </c>
      <c r="H7" s="7">
        <v>586</v>
      </c>
      <c r="I7" s="15">
        <f>RawData[[#This Row],[Customer (male)]]/RawData[[#This Row],[Total number of customers]]</f>
        <v>0.18088737201365188</v>
      </c>
      <c r="J7" s="15">
        <f>RawData[[#This Row],[Customer (female)]]/RawData[[#This Row],[Total number of customers]]</f>
        <v>0.8191126279863481</v>
      </c>
      <c r="K7" s="7">
        <v>2416</v>
      </c>
      <c r="L7" s="7">
        <v>120</v>
      </c>
      <c r="M7" s="7">
        <v>2536</v>
      </c>
      <c r="N7" s="7">
        <v>812</v>
      </c>
      <c r="O7" s="7">
        <v>43</v>
      </c>
      <c r="P7" s="7">
        <v>855</v>
      </c>
      <c r="Q7" s="7">
        <v>15</v>
      </c>
      <c r="R7" s="7">
        <v>1</v>
      </c>
      <c r="S7" s="7">
        <v>16</v>
      </c>
      <c r="T7" s="9">
        <v>59.189266658504998</v>
      </c>
      <c r="U7" s="7" t="str">
        <f>IF(RawData[[#This Row],[Customer Satisfaction (%)]]&lt;40,"Low",IF(RawData[[#This Row],[Customer Satisfaction (%)]]&lt;70,"Medium","High"))</f>
        <v>Medium</v>
      </c>
      <c r="V7" s="7" t="str">
        <f>IF(RawData[[#This Row],[Customer Satisfaction (%)]]&lt;40, "low", IF(RawData[[#This Row],[Customer Satisfaction (%)]]&lt;70, "Medium", "High"))</f>
        <v>Medium</v>
      </c>
    </row>
    <row r="8" spans="1:22" x14ac:dyDescent="0.2">
      <c r="A8" s="6" t="s">
        <v>322</v>
      </c>
      <c r="B8" s="6" t="s">
        <v>307</v>
      </c>
      <c r="C8" s="6" t="s">
        <v>10</v>
      </c>
      <c r="D8" s="7">
        <v>174</v>
      </c>
      <c r="E8" s="7">
        <f>RawData[[#This Row],[Sales Amount]]/RawData[[#This Row],[Number of employees]]</f>
        <v>30.109195402298852</v>
      </c>
      <c r="F8" s="8">
        <v>252</v>
      </c>
      <c r="G8" s="7">
        <v>362</v>
      </c>
      <c r="H8" s="7">
        <v>614</v>
      </c>
      <c r="I8" s="15">
        <f>RawData[[#This Row],[Customer (male)]]/RawData[[#This Row],[Total number of customers]]</f>
        <v>0.41042345276872966</v>
      </c>
      <c r="J8" s="15">
        <f>RawData[[#This Row],[Customer (female)]]/RawData[[#This Row],[Total number of customers]]</f>
        <v>0.5895765472312704</v>
      </c>
      <c r="K8" s="7">
        <v>4972</v>
      </c>
      <c r="L8" s="7">
        <v>267</v>
      </c>
      <c r="M8" s="7">
        <v>5239</v>
      </c>
      <c r="N8" s="7">
        <v>727</v>
      </c>
      <c r="O8" s="7">
        <v>52</v>
      </c>
      <c r="P8" s="7">
        <v>779</v>
      </c>
      <c r="Q8" s="7">
        <v>301</v>
      </c>
      <c r="R8" s="7">
        <v>32</v>
      </c>
      <c r="S8" s="7">
        <v>333</v>
      </c>
      <c r="T8" s="9">
        <v>44.657755619769702</v>
      </c>
      <c r="U8" s="7" t="str">
        <f>IF(RawData[[#This Row],[Customer Satisfaction (%)]]&lt;40,"Low",IF(RawData[[#This Row],[Customer Satisfaction (%)]]&lt;70,"Medium","High"))</f>
        <v>Medium</v>
      </c>
      <c r="V8" s="7" t="str">
        <f>IF(RawData[[#This Row],[Customer Satisfaction (%)]]&lt;40, "low", IF(RawData[[#This Row],[Customer Satisfaction (%)]]&lt;70, "Medium", "High"))</f>
        <v>Medium</v>
      </c>
    </row>
    <row r="9" spans="1:22" x14ac:dyDescent="0.2">
      <c r="A9" s="6" t="s">
        <v>322</v>
      </c>
      <c r="B9" s="6" t="s">
        <v>307</v>
      </c>
      <c r="C9" s="6" t="s">
        <v>11</v>
      </c>
      <c r="D9" s="7">
        <v>57</v>
      </c>
      <c r="E9" s="7">
        <f>RawData[[#This Row],[Sales Amount]]/RawData[[#This Row],[Number of employees]]</f>
        <v>78.05263157894737</v>
      </c>
      <c r="F9" s="8">
        <v>201</v>
      </c>
      <c r="G9" s="7">
        <v>560</v>
      </c>
      <c r="H9" s="7">
        <v>761</v>
      </c>
      <c r="I9" s="15">
        <f>RawData[[#This Row],[Customer (male)]]/RawData[[#This Row],[Total number of customers]]</f>
        <v>0.26412614980289095</v>
      </c>
      <c r="J9" s="15">
        <f>RawData[[#This Row],[Customer (female)]]/RawData[[#This Row],[Total number of customers]]</f>
        <v>0.73587385019710905</v>
      </c>
      <c r="K9" s="7">
        <v>4263</v>
      </c>
      <c r="L9" s="7">
        <v>186</v>
      </c>
      <c r="M9" s="7">
        <v>4449</v>
      </c>
      <c r="N9" s="7">
        <v>560</v>
      </c>
      <c r="O9" s="7">
        <v>32</v>
      </c>
      <c r="P9" s="7">
        <v>592</v>
      </c>
      <c r="Q9" s="7">
        <v>200</v>
      </c>
      <c r="R9" s="7">
        <v>18</v>
      </c>
      <c r="S9" s="7">
        <v>218</v>
      </c>
      <c r="T9" s="9">
        <v>41.426254025723701</v>
      </c>
      <c r="U9" s="7" t="str">
        <f>IF(RawData[[#This Row],[Customer Satisfaction (%)]]&lt;40,"Low",IF(RawData[[#This Row],[Customer Satisfaction (%)]]&lt;70,"Medium","High"))</f>
        <v>Medium</v>
      </c>
      <c r="V9" s="7" t="str">
        <f>IF(RawData[[#This Row],[Customer Satisfaction (%)]]&lt;40, "low", IF(RawData[[#This Row],[Customer Satisfaction (%)]]&lt;70, "Medium", "High"))</f>
        <v>Medium</v>
      </c>
    </row>
    <row r="10" spans="1:22" x14ac:dyDescent="0.2">
      <c r="A10" s="6" t="s">
        <v>3</v>
      </c>
      <c r="B10" s="6" t="s">
        <v>307</v>
      </c>
      <c r="C10" s="6" t="s">
        <v>12</v>
      </c>
      <c r="D10" s="7">
        <v>79</v>
      </c>
      <c r="E10" s="7">
        <f>RawData[[#This Row],[Sales Amount]]/RawData[[#This Row],[Number of employees]]</f>
        <v>24.151898734177216</v>
      </c>
      <c r="F10" s="8">
        <v>95</v>
      </c>
      <c r="G10" s="7">
        <v>410</v>
      </c>
      <c r="H10" s="7">
        <v>505</v>
      </c>
      <c r="I10" s="15">
        <f>RawData[[#This Row],[Customer (male)]]/RawData[[#This Row],[Total number of customers]]</f>
        <v>0.18811881188118812</v>
      </c>
      <c r="J10" s="15">
        <f>RawData[[#This Row],[Customer (female)]]/RawData[[#This Row],[Total number of customers]]</f>
        <v>0.81188118811881194</v>
      </c>
      <c r="K10" s="7">
        <v>1802</v>
      </c>
      <c r="L10" s="7">
        <v>106</v>
      </c>
      <c r="M10" s="7">
        <v>1908</v>
      </c>
      <c r="N10" s="7">
        <v>561</v>
      </c>
      <c r="O10" s="7">
        <v>35</v>
      </c>
      <c r="P10" s="7">
        <v>596</v>
      </c>
      <c r="Q10" s="7">
        <v>33</v>
      </c>
      <c r="R10" s="7">
        <v>2</v>
      </c>
      <c r="S10" s="7">
        <v>35</v>
      </c>
      <c r="T10" s="9">
        <v>63.745947568888297</v>
      </c>
      <c r="U10" s="7" t="str">
        <f>IF(RawData[[#This Row],[Customer Satisfaction (%)]]&lt;40,"Low",IF(RawData[[#This Row],[Customer Satisfaction (%)]]&lt;70,"Medium","High"))</f>
        <v>Medium</v>
      </c>
      <c r="V10" s="7" t="str">
        <f>IF(RawData[[#This Row],[Customer Satisfaction (%)]]&lt;40, "low", IF(RawData[[#This Row],[Customer Satisfaction (%)]]&lt;70, "Medium", "High"))</f>
        <v>Medium</v>
      </c>
    </row>
    <row r="11" spans="1:22" x14ac:dyDescent="0.2">
      <c r="A11" s="6" t="s">
        <v>3</v>
      </c>
      <c r="B11" s="6" t="s">
        <v>307</v>
      </c>
      <c r="C11" s="6" t="s">
        <v>13</v>
      </c>
      <c r="D11" s="7">
        <v>125</v>
      </c>
      <c r="E11" s="7">
        <f>RawData[[#This Row],[Sales Amount]]/RawData[[#This Row],[Number of employees]]</f>
        <v>72.712000000000003</v>
      </c>
      <c r="F11" s="8">
        <v>546</v>
      </c>
      <c r="G11" s="7">
        <v>2500</v>
      </c>
      <c r="H11" s="7">
        <v>3046</v>
      </c>
      <c r="I11" s="15">
        <f>RawData[[#This Row],[Customer (male)]]/RawData[[#This Row],[Total number of customers]]</f>
        <v>0.17925147734734079</v>
      </c>
      <c r="J11" s="15">
        <f>RawData[[#This Row],[Customer (female)]]/RawData[[#This Row],[Total number of customers]]</f>
        <v>0.82074852265265918</v>
      </c>
      <c r="K11" s="7">
        <v>8905</v>
      </c>
      <c r="L11" s="7">
        <v>184</v>
      </c>
      <c r="M11" s="7">
        <v>9089</v>
      </c>
      <c r="N11" s="7">
        <v>2261</v>
      </c>
      <c r="O11" s="7">
        <v>42</v>
      </c>
      <c r="P11" s="7">
        <v>2303</v>
      </c>
      <c r="Q11" s="7">
        <v>64</v>
      </c>
      <c r="R11" s="7">
        <v>5</v>
      </c>
      <c r="S11" s="7">
        <v>69</v>
      </c>
      <c r="T11" s="9">
        <v>62.807094440319197</v>
      </c>
      <c r="U11" s="7" t="str">
        <f>IF(RawData[[#This Row],[Customer Satisfaction (%)]]&lt;40,"Low",IF(RawData[[#This Row],[Customer Satisfaction (%)]]&lt;70,"Medium","High"))</f>
        <v>Medium</v>
      </c>
      <c r="V11" s="7" t="str">
        <f>IF(RawData[[#This Row],[Customer Satisfaction (%)]]&lt;40, "low", IF(RawData[[#This Row],[Customer Satisfaction (%)]]&lt;70, "Medium", "High"))</f>
        <v>Medium</v>
      </c>
    </row>
    <row r="12" spans="1:22" x14ac:dyDescent="0.2">
      <c r="A12" s="6" t="s">
        <v>3</v>
      </c>
      <c r="B12" s="6" t="s">
        <v>307</v>
      </c>
      <c r="C12" s="6" t="s">
        <v>14</v>
      </c>
      <c r="D12" s="7">
        <v>157</v>
      </c>
      <c r="E12" s="7">
        <f>RawData[[#This Row],[Sales Amount]]/RawData[[#This Row],[Number of employees]]</f>
        <v>10.165605095541402</v>
      </c>
      <c r="F12" s="8">
        <v>89</v>
      </c>
      <c r="G12" s="7">
        <v>311</v>
      </c>
      <c r="H12" s="7">
        <v>400</v>
      </c>
      <c r="I12" s="15">
        <f>RawData[[#This Row],[Customer (male)]]/RawData[[#This Row],[Total number of customers]]</f>
        <v>0.2225</v>
      </c>
      <c r="J12" s="15">
        <f>RawData[[#This Row],[Customer (female)]]/RawData[[#This Row],[Total number of customers]]</f>
        <v>0.77749999999999997</v>
      </c>
      <c r="K12" s="7">
        <v>1506</v>
      </c>
      <c r="L12" s="7">
        <v>90</v>
      </c>
      <c r="M12" s="7">
        <v>1596</v>
      </c>
      <c r="N12" s="7">
        <v>749</v>
      </c>
      <c r="O12" s="7">
        <v>47</v>
      </c>
      <c r="P12" s="7">
        <v>796</v>
      </c>
      <c r="Q12" s="7">
        <v>2</v>
      </c>
      <c r="R12" s="7">
        <v>0</v>
      </c>
      <c r="S12" s="7">
        <v>2</v>
      </c>
      <c r="T12" s="9">
        <v>64.557251648465197</v>
      </c>
      <c r="U12" s="7" t="str">
        <f>IF(RawData[[#This Row],[Customer Satisfaction (%)]]&lt;40,"Low",IF(RawData[[#This Row],[Customer Satisfaction (%)]]&lt;70,"Medium","High"))</f>
        <v>Medium</v>
      </c>
      <c r="V12" s="7" t="str">
        <f>IF(RawData[[#This Row],[Customer Satisfaction (%)]]&lt;40, "low", IF(RawData[[#This Row],[Customer Satisfaction (%)]]&lt;70, "Medium", "High"))</f>
        <v>Medium</v>
      </c>
    </row>
    <row r="13" spans="1:22" x14ac:dyDescent="0.2">
      <c r="A13" s="6" t="s">
        <v>322</v>
      </c>
      <c r="B13" s="6" t="s">
        <v>307</v>
      </c>
      <c r="C13" s="6" t="s">
        <v>15</v>
      </c>
      <c r="D13" s="7">
        <v>12</v>
      </c>
      <c r="E13" s="7">
        <f>RawData[[#This Row],[Sales Amount]]/RawData[[#This Row],[Number of employees]]</f>
        <v>386</v>
      </c>
      <c r="F13" s="8">
        <v>251</v>
      </c>
      <c r="G13" s="7">
        <v>780</v>
      </c>
      <c r="H13" s="7">
        <v>1031</v>
      </c>
      <c r="I13" s="15">
        <f>RawData[[#This Row],[Customer (male)]]/RawData[[#This Row],[Total number of customers]]</f>
        <v>0.24345295829291949</v>
      </c>
      <c r="J13" s="15">
        <f>RawData[[#This Row],[Customer (female)]]/RawData[[#This Row],[Total number of customers]]</f>
        <v>0.75654704170708054</v>
      </c>
      <c r="K13" s="7">
        <v>4321</v>
      </c>
      <c r="L13" s="7">
        <v>311</v>
      </c>
      <c r="M13" s="7">
        <v>4632</v>
      </c>
      <c r="N13" s="7">
        <v>711</v>
      </c>
      <c r="O13" s="7">
        <v>76</v>
      </c>
      <c r="P13" s="7">
        <v>787</v>
      </c>
      <c r="Q13" s="7">
        <v>26</v>
      </c>
      <c r="R13" s="7">
        <v>3</v>
      </c>
      <c r="S13" s="7">
        <v>29</v>
      </c>
      <c r="T13" s="9">
        <v>28.831732843643799</v>
      </c>
      <c r="U13" s="7" t="str">
        <f>IF(RawData[[#This Row],[Customer Satisfaction (%)]]&lt;40,"Low",IF(RawData[[#This Row],[Customer Satisfaction (%)]]&lt;70,"Medium","High"))</f>
        <v>Low</v>
      </c>
      <c r="V13" s="7" t="str">
        <f>IF(RawData[[#This Row],[Customer Satisfaction (%)]]&lt;40, "low", IF(RawData[[#This Row],[Customer Satisfaction (%)]]&lt;70, "Medium", "High"))</f>
        <v>low</v>
      </c>
    </row>
    <row r="14" spans="1:22" x14ac:dyDescent="0.2">
      <c r="A14" s="6" t="s">
        <v>322</v>
      </c>
      <c r="B14" s="6" t="s">
        <v>307</v>
      </c>
      <c r="C14" s="6" t="s">
        <v>16</v>
      </c>
      <c r="D14" s="7">
        <v>297</v>
      </c>
      <c r="E14" s="7">
        <f>RawData[[#This Row],[Sales Amount]]/RawData[[#This Row],[Number of employees]]</f>
        <v>41.417508417508415</v>
      </c>
      <c r="F14" s="8">
        <v>987</v>
      </c>
      <c r="G14" s="7">
        <v>2990</v>
      </c>
      <c r="H14" s="7">
        <v>3977</v>
      </c>
      <c r="I14" s="15">
        <f>RawData[[#This Row],[Customer (male)]]/RawData[[#This Row],[Total number of customers]]</f>
        <v>0.24817701785265275</v>
      </c>
      <c r="J14" s="15">
        <f>RawData[[#This Row],[Customer (female)]]/RawData[[#This Row],[Total number of customers]]</f>
        <v>0.75182298214734722</v>
      </c>
      <c r="K14" s="7">
        <v>11471</v>
      </c>
      <c r="L14" s="7">
        <v>830</v>
      </c>
      <c r="M14" s="7">
        <v>12301</v>
      </c>
      <c r="N14" s="7">
        <v>1706</v>
      </c>
      <c r="O14" s="7">
        <v>148</v>
      </c>
      <c r="P14" s="7">
        <v>1854</v>
      </c>
      <c r="Q14" s="7">
        <v>239</v>
      </c>
      <c r="R14" s="7">
        <v>37</v>
      </c>
      <c r="S14" s="7">
        <v>276</v>
      </c>
      <c r="T14" s="9">
        <v>54.205075209888598</v>
      </c>
      <c r="U14" s="7" t="str">
        <f>IF(RawData[[#This Row],[Customer Satisfaction (%)]]&lt;40,"Low",IF(RawData[[#This Row],[Customer Satisfaction (%)]]&lt;70,"Medium","High"))</f>
        <v>Medium</v>
      </c>
      <c r="V14" s="7" t="str">
        <f>IF(RawData[[#This Row],[Customer Satisfaction (%)]]&lt;40, "low", IF(RawData[[#This Row],[Customer Satisfaction (%)]]&lt;70, "Medium", "High"))</f>
        <v>Medium</v>
      </c>
    </row>
    <row r="15" spans="1:22" x14ac:dyDescent="0.2">
      <c r="A15" s="6" t="s">
        <v>322</v>
      </c>
      <c r="B15" s="6" t="s">
        <v>307</v>
      </c>
      <c r="C15" s="6" t="s">
        <v>17</v>
      </c>
      <c r="D15" s="7">
        <v>33</v>
      </c>
      <c r="E15" s="7">
        <f>RawData[[#This Row],[Sales Amount]]/RawData[[#This Row],[Number of employees]]</f>
        <v>713.21212121212125</v>
      </c>
      <c r="F15" s="8">
        <v>3529</v>
      </c>
      <c r="G15" s="7">
        <v>3092</v>
      </c>
      <c r="H15" s="7">
        <v>6621</v>
      </c>
      <c r="I15" s="15">
        <f>RawData[[#This Row],[Customer (male)]]/RawData[[#This Row],[Total number of customers]]</f>
        <v>0.53300105724210844</v>
      </c>
      <c r="J15" s="15">
        <f>RawData[[#This Row],[Customer (female)]]/RawData[[#This Row],[Total number of customers]]</f>
        <v>0.46699894275789156</v>
      </c>
      <c r="K15" s="7">
        <v>21032</v>
      </c>
      <c r="L15" s="7">
        <v>2504</v>
      </c>
      <c r="M15" s="7">
        <v>23536</v>
      </c>
      <c r="N15" s="7">
        <v>3686</v>
      </c>
      <c r="O15" s="7">
        <v>621</v>
      </c>
      <c r="P15" s="7">
        <v>4307</v>
      </c>
      <c r="Q15" s="7">
        <v>867</v>
      </c>
      <c r="R15" s="7">
        <v>145</v>
      </c>
      <c r="S15" s="7">
        <v>1012</v>
      </c>
      <c r="T15" s="9">
        <v>41.028461339221998</v>
      </c>
      <c r="U15" s="7" t="str">
        <f>IF(RawData[[#This Row],[Customer Satisfaction (%)]]&lt;40,"Low",IF(RawData[[#This Row],[Customer Satisfaction (%)]]&lt;70,"Medium","High"))</f>
        <v>Medium</v>
      </c>
      <c r="V15" s="7" t="str">
        <f>IF(RawData[[#This Row],[Customer Satisfaction (%)]]&lt;40, "low", IF(RawData[[#This Row],[Customer Satisfaction (%)]]&lt;70, "Medium", "High"))</f>
        <v>Medium</v>
      </c>
    </row>
    <row r="16" spans="1:22" x14ac:dyDescent="0.2">
      <c r="A16" s="6" t="s">
        <v>322</v>
      </c>
      <c r="B16" s="6" t="s">
        <v>307</v>
      </c>
      <c r="C16" s="6" t="s">
        <v>18</v>
      </c>
      <c r="D16" s="7">
        <v>380</v>
      </c>
      <c r="E16" s="7">
        <f>RawData[[#This Row],[Sales Amount]]/RawData[[#This Row],[Number of employees]]</f>
        <v>14.094736842105263</v>
      </c>
      <c r="F16" s="8">
        <v>232</v>
      </c>
      <c r="G16" s="7">
        <v>748</v>
      </c>
      <c r="H16" s="7">
        <v>980</v>
      </c>
      <c r="I16" s="15">
        <f>RawData[[#This Row],[Customer (male)]]/RawData[[#This Row],[Total number of customers]]</f>
        <v>0.23673469387755103</v>
      </c>
      <c r="J16" s="15">
        <f>RawData[[#This Row],[Customer (female)]]/RawData[[#This Row],[Total number of customers]]</f>
        <v>0.76326530612244903</v>
      </c>
      <c r="K16" s="7">
        <v>5149</v>
      </c>
      <c r="L16" s="7">
        <v>207</v>
      </c>
      <c r="M16" s="7">
        <v>5356</v>
      </c>
      <c r="N16" s="7">
        <v>1189</v>
      </c>
      <c r="O16" s="7">
        <v>62</v>
      </c>
      <c r="P16" s="7">
        <v>1251</v>
      </c>
      <c r="Q16" s="7">
        <v>64</v>
      </c>
      <c r="R16" s="7">
        <v>10</v>
      </c>
      <c r="S16" s="7">
        <v>74</v>
      </c>
      <c r="T16" s="9">
        <v>58.612889884031297</v>
      </c>
      <c r="U16" s="7" t="str">
        <f>IF(RawData[[#This Row],[Customer Satisfaction (%)]]&lt;40,"Low",IF(RawData[[#This Row],[Customer Satisfaction (%)]]&lt;70,"Medium","High"))</f>
        <v>Medium</v>
      </c>
      <c r="V16" s="7" t="str">
        <f>IF(RawData[[#This Row],[Customer Satisfaction (%)]]&lt;40, "low", IF(RawData[[#This Row],[Customer Satisfaction (%)]]&lt;70, "Medium", "High"))</f>
        <v>Medium</v>
      </c>
    </row>
    <row r="17" spans="1:22" x14ac:dyDescent="0.2">
      <c r="A17" s="6" t="s">
        <v>322</v>
      </c>
      <c r="B17" s="6" t="s">
        <v>307</v>
      </c>
      <c r="C17" s="6" t="s">
        <v>19</v>
      </c>
      <c r="D17" s="7">
        <v>223</v>
      </c>
      <c r="E17" s="7">
        <f>RawData[[#This Row],[Sales Amount]]/RawData[[#This Row],[Number of employees]]</f>
        <v>11.623318385650224</v>
      </c>
      <c r="F17" s="8">
        <v>359</v>
      </c>
      <c r="G17" s="7">
        <v>1090</v>
      </c>
      <c r="H17" s="7">
        <v>1449</v>
      </c>
      <c r="I17" s="15">
        <f>RawData[[#This Row],[Customer (male)]]/RawData[[#This Row],[Total number of customers]]</f>
        <v>0.24775707384403037</v>
      </c>
      <c r="J17" s="15">
        <f>RawData[[#This Row],[Customer (female)]]/RawData[[#This Row],[Total number of customers]]</f>
        <v>0.75224292615596966</v>
      </c>
      <c r="K17" s="7">
        <v>2373</v>
      </c>
      <c r="L17" s="7">
        <v>219</v>
      </c>
      <c r="M17" s="7">
        <v>2592</v>
      </c>
      <c r="N17" s="7">
        <v>669</v>
      </c>
      <c r="O17" s="7">
        <v>73</v>
      </c>
      <c r="P17" s="7">
        <v>742</v>
      </c>
      <c r="Q17" s="7">
        <v>10</v>
      </c>
      <c r="R17" s="7">
        <v>1</v>
      </c>
      <c r="S17" s="7">
        <v>11</v>
      </c>
      <c r="T17" s="9">
        <v>48.594209419301002</v>
      </c>
      <c r="U17" s="7" t="str">
        <f>IF(RawData[[#This Row],[Customer Satisfaction (%)]]&lt;40,"Low",IF(RawData[[#This Row],[Customer Satisfaction (%)]]&lt;70,"Medium","High"))</f>
        <v>Medium</v>
      </c>
      <c r="V17" s="7" t="str">
        <f>IF(RawData[[#This Row],[Customer Satisfaction (%)]]&lt;40, "low", IF(RawData[[#This Row],[Customer Satisfaction (%)]]&lt;70, "Medium", "High"))</f>
        <v>Medium</v>
      </c>
    </row>
    <row r="18" spans="1:22" x14ac:dyDescent="0.2">
      <c r="A18" s="6" t="s">
        <v>3</v>
      </c>
      <c r="B18" s="6" t="s">
        <v>307</v>
      </c>
      <c r="C18" s="6" t="s">
        <v>20</v>
      </c>
      <c r="D18" s="7">
        <v>218</v>
      </c>
      <c r="E18" s="7">
        <f>RawData[[#This Row],[Sales Amount]]/RawData[[#This Row],[Number of employees]]</f>
        <v>85.183486238532112</v>
      </c>
      <c r="F18" s="8">
        <v>456</v>
      </c>
      <c r="G18" s="7">
        <v>2872</v>
      </c>
      <c r="H18" s="7">
        <v>3328</v>
      </c>
      <c r="I18" s="15">
        <f>RawData[[#This Row],[Customer (male)]]/RawData[[#This Row],[Total number of customers]]</f>
        <v>0.13701923076923078</v>
      </c>
      <c r="J18" s="15">
        <f>RawData[[#This Row],[Customer (female)]]/RawData[[#This Row],[Total number of customers]]</f>
        <v>0.86298076923076927</v>
      </c>
      <c r="K18" s="7">
        <v>17472</v>
      </c>
      <c r="L18" s="7">
        <v>1098</v>
      </c>
      <c r="M18" s="7">
        <v>18570</v>
      </c>
      <c r="N18" s="7">
        <v>2748</v>
      </c>
      <c r="O18" s="7">
        <v>200</v>
      </c>
      <c r="P18" s="7">
        <v>2948</v>
      </c>
      <c r="Q18" s="7">
        <v>72</v>
      </c>
      <c r="R18" s="7">
        <v>11</v>
      </c>
      <c r="S18" s="7">
        <v>83</v>
      </c>
      <c r="T18" s="9">
        <v>45.902522113242902</v>
      </c>
      <c r="U18" s="7" t="str">
        <f>IF(RawData[[#This Row],[Customer Satisfaction (%)]]&lt;40,"Low",IF(RawData[[#This Row],[Customer Satisfaction (%)]]&lt;70,"Medium","High"))</f>
        <v>Medium</v>
      </c>
      <c r="V18" s="7" t="str">
        <f>IF(RawData[[#This Row],[Customer Satisfaction (%)]]&lt;40, "low", IF(RawData[[#This Row],[Customer Satisfaction (%)]]&lt;70, "Medium", "High"))</f>
        <v>Medium</v>
      </c>
    </row>
    <row r="19" spans="1:22" x14ac:dyDescent="0.2">
      <c r="A19" s="6" t="s">
        <v>3</v>
      </c>
      <c r="B19" s="6" t="s">
        <v>307</v>
      </c>
      <c r="C19" s="6" t="s">
        <v>21</v>
      </c>
      <c r="D19" s="7">
        <v>763</v>
      </c>
      <c r="E19" s="7">
        <f>RawData[[#This Row],[Sales Amount]]/RawData[[#This Row],[Number of employees]]</f>
        <v>3.5648754914809961</v>
      </c>
      <c r="F19" s="8">
        <v>102</v>
      </c>
      <c r="G19" s="7">
        <v>443</v>
      </c>
      <c r="H19" s="7">
        <v>545</v>
      </c>
      <c r="I19" s="15">
        <f>RawData[[#This Row],[Customer (male)]]/RawData[[#This Row],[Total number of customers]]</f>
        <v>0.1871559633027523</v>
      </c>
      <c r="J19" s="15">
        <f>RawData[[#This Row],[Customer (female)]]/RawData[[#This Row],[Total number of customers]]</f>
        <v>0.8128440366972477</v>
      </c>
      <c r="K19" s="7">
        <v>2560</v>
      </c>
      <c r="L19" s="7">
        <v>160</v>
      </c>
      <c r="M19" s="7">
        <v>2720</v>
      </c>
      <c r="N19" s="7">
        <v>925</v>
      </c>
      <c r="O19" s="7">
        <v>68</v>
      </c>
      <c r="P19" s="7">
        <v>993</v>
      </c>
      <c r="Q19" s="7">
        <v>10</v>
      </c>
      <c r="R19" s="7">
        <v>1</v>
      </c>
      <c r="S19" s="7">
        <v>11</v>
      </c>
      <c r="T19" s="9">
        <v>55.213055971950801</v>
      </c>
      <c r="U19" s="7" t="str">
        <f>IF(RawData[[#This Row],[Customer Satisfaction (%)]]&lt;40,"Low",IF(RawData[[#This Row],[Customer Satisfaction (%)]]&lt;70,"Medium","High"))</f>
        <v>Medium</v>
      </c>
      <c r="V19" s="7" t="str">
        <f>IF(RawData[[#This Row],[Customer Satisfaction (%)]]&lt;40, "low", IF(RawData[[#This Row],[Customer Satisfaction (%)]]&lt;70, "Medium", "High"))</f>
        <v>Medium</v>
      </c>
    </row>
    <row r="20" spans="1:22" x14ac:dyDescent="0.2">
      <c r="A20" s="6" t="s">
        <v>3</v>
      </c>
      <c r="B20" s="6" t="s">
        <v>307</v>
      </c>
      <c r="C20" s="6" t="s">
        <v>22</v>
      </c>
      <c r="D20" s="7">
        <v>456</v>
      </c>
      <c r="E20" s="7">
        <f>RawData[[#This Row],[Sales Amount]]/RawData[[#This Row],[Number of employees]]</f>
        <v>46.951754385964911</v>
      </c>
      <c r="F20" s="8">
        <v>829</v>
      </c>
      <c r="G20" s="7">
        <v>4266</v>
      </c>
      <c r="H20" s="7">
        <v>5095</v>
      </c>
      <c r="I20" s="15">
        <f>RawData[[#This Row],[Customer (male)]]/RawData[[#This Row],[Total number of customers]]</f>
        <v>0.16270853778213934</v>
      </c>
      <c r="J20" s="15">
        <f>RawData[[#This Row],[Customer (female)]]/RawData[[#This Row],[Total number of customers]]</f>
        <v>0.83729146221786066</v>
      </c>
      <c r="K20" s="7">
        <v>19889</v>
      </c>
      <c r="L20" s="7">
        <v>1521</v>
      </c>
      <c r="M20" s="7">
        <v>21410</v>
      </c>
      <c r="N20" s="7">
        <v>3528</v>
      </c>
      <c r="O20" s="7">
        <v>276</v>
      </c>
      <c r="P20" s="7">
        <v>3804</v>
      </c>
      <c r="Q20" s="7">
        <v>67</v>
      </c>
      <c r="R20" s="7">
        <v>26</v>
      </c>
      <c r="S20" s="7">
        <v>93</v>
      </c>
      <c r="T20" s="9">
        <v>59.244105321457397</v>
      </c>
      <c r="U20" s="7" t="str">
        <f>IF(RawData[[#This Row],[Customer Satisfaction (%)]]&lt;40,"Low",IF(RawData[[#This Row],[Customer Satisfaction (%)]]&lt;70,"Medium","High"))</f>
        <v>Medium</v>
      </c>
      <c r="V20" s="7" t="str">
        <f>IF(RawData[[#This Row],[Customer Satisfaction (%)]]&lt;40, "low", IF(RawData[[#This Row],[Customer Satisfaction (%)]]&lt;70, "Medium", "High"))</f>
        <v>Medium</v>
      </c>
    </row>
    <row r="21" spans="1:22" x14ac:dyDescent="0.2">
      <c r="A21" s="6" t="s">
        <v>322</v>
      </c>
      <c r="B21" s="6" t="s">
        <v>307</v>
      </c>
      <c r="C21" s="6" t="s">
        <v>23</v>
      </c>
      <c r="D21" s="7">
        <v>201</v>
      </c>
      <c r="E21" s="7">
        <f>RawData[[#This Row],[Sales Amount]]/RawData[[#This Row],[Number of employees]]</f>
        <v>19.388059701492537</v>
      </c>
      <c r="F21" s="8">
        <v>219</v>
      </c>
      <c r="G21" s="7">
        <v>532</v>
      </c>
      <c r="H21" s="7">
        <v>751</v>
      </c>
      <c r="I21" s="15">
        <f>RawData[[#This Row],[Customer (male)]]/RawData[[#This Row],[Total number of customers]]</f>
        <v>0.29161118508655126</v>
      </c>
      <c r="J21" s="15">
        <f>RawData[[#This Row],[Customer (female)]]/RawData[[#This Row],[Total number of customers]]</f>
        <v>0.70838881491344874</v>
      </c>
      <c r="K21" s="7">
        <v>3556</v>
      </c>
      <c r="L21" s="7">
        <v>341</v>
      </c>
      <c r="M21" s="7">
        <v>3897</v>
      </c>
      <c r="N21" s="7">
        <v>596</v>
      </c>
      <c r="O21" s="7">
        <v>65</v>
      </c>
      <c r="P21" s="7">
        <v>661</v>
      </c>
      <c r="Q21" s="7">
        <v>75</v>
      </c>
      <c r="R21" s="7">
        <v>9</v>
      </c>
      <c r="S21" s="7">
        <v>84</v>
      </c>
      <c r="T21" s="9">
        <v>47.043800208574297</v>
      </c>
      <c r="U21" s="7" t="str">
        <f>IF(RawData[[#This Row],[Customer Satisfaction (%)]]&lt;40,"Low",IF(RawData[[#This Row],[Customer Satisfaction (%)]]&lt;70,"Medium","High"))</f>
        <v>Medium</v>
      </c>
      <c r="V21" s="7" t="str">
        <f>IF(RawData[[#This Row],[Customer Satisfaction (%)]]&lt;40, "low", IF(RawData[[#This Row],[Customer Satisfaction (%)]]&lt;70, "Medium", "High"))</f>
        <v>Medium</v>
      </c>
    </row>
    <row r="22" spans="1:22" x14ac:dyDescent="0.2">
      <c r="A22" s="6" t="s">
        <v>322</v>
      </c>
      <c r="B22" s="6" t="s">
        <v>307</v>
      </c>
      <c r="C22" s="6" t="s">
        <v>24</v>
      </c>
      <c r="D22" s="7">
        <v>409</v>
      </c>
      <c r="E22" s="7">
        <f>RawData[[#This Row],[Sales Amount]]/RawData[[#This Row],[Number of employees]]</f>
        <v>9.4865525672371636</v>
      </c>
      <c r="F22" s="8">
        <v>182</v>
      </c>
      <c r="G22" s="7">
        <v>736</v>
      </c>
      <c r="H22" s="7">
        <v>918</v>
      </c>
      <c r="I22" s="15">
        <f>RawData[[#This Row],[Customer (male)]]/RawData[[#This Row],[Total number of customers]]</f>
        <v>0.19825708061002179</v>
      </c>
      <c r="J22" s="15">
        <f>RawData[[#This Row],[Customer (female)]]/RawData[[#This Row],[Total number of customers]]</f>
        <v>0.80174291938997821</v>
      </c>
      <c r="K22" s="7">
        <v>3612</v>
      </c>
      <c r="L22" s="7">
        <v>268</v>
      </c>
      <c r="M22" s="7">
        <v>3880</v>
      </c>
      <c r="N22" s="7">
        <v>762</v>
      </c>
      <c r="O22" s="7">
        <v>71</v>
      </c>
      <c r="P22" s="7">
        <v>833</v>
      </c>
      <c r="Q22" s="7">
        <v>27</v>
      </c>
      <c r="R22" s="7">
        <v>3</v>
      </c>
      <c r="S22" s="7">
        <v>30</v>
      </c>
      <c r="T22" s="9">
        <v>45.429717004629502</v>
      </c>
      <c r="U22" s="7" t="str">
        <f>IF(RawData[[#This Row],[Customer Satisfaction (%)]]&lt;40,"Low",IF(RawData[[#This Row],[Customer Satisfaction (%)]]&lt;70,"Medium","High"))</f>
        <v>Medium</v>
      </c>
      <c r="V22" s="7" t="str">
        <f>IF(RawData[[#This Row],[Customer Satisfaction (%)]]&lt;40, "low", IF(RawData[[#This Row],[Customer Satisfaction (%)]]&lt;70, "Medium", "High"))</f>
        <v>Medium</v>
      </c>
    </row>
    <row r="23" spans="1:22" x14ac:dyDescent="0.2">
      <c r="A23" s="6" t="s">
        <v>322</v>
      </c>
      <c r="B23" s="6" t="s">
        <v>307</v>
      </c>
      <c r="C23" s="6" t="s">
        <v>25</v>
      </c>
      <c r="D23" s="7">
        <v>1121</v>
      </c>
      <c r="E23" s="7">
        <f>RawData[[#This Row],[Sales Amount]]/RawData[[#This Row],[Number of employees]]</f>
        <v>2.577163247100803</v>
      </c>
      <c r="F23" s="8">
        <v>132</v>
      </c>
      <c r="G23" s="7">
        <v>456</v>
      </c>
      <c r="H23" s="7">
        <v>588</v>
      </c>
      <c r="I23" s="15">
        <f>RawData[[#This Row],[Customer (male)]]/RawData[[#This Row],[Total number of customers]]</f>
        <v>0.22448979591836735</v>
      </c>
      <c r="J23" s="15">
        <f>RawData[[#This Row],[Customer (female)]]/RawData[[#This Row],[Total number of customers]]</f>
        <v>0.77551020408163263</v>
      </c>
      <c r="K23" s="7">
        <v>2667</v>
      </c>
      <c r="L23" s="7">
        <v>222</v>
      </c>
      <c r="M23" s="7">
        <v>2889</v>
      </c>
      <c r="N23" s="7">
        <v>813</v>
      </c>
      <c r="O23" s="7">
        <v>81</v>
      </c>
      <c r="P23" s="7">
        <v>894</v>
      </c>
      <c r="Q23" s="7">
        <v>42</v>
      </c>
      <c r="R23" s="7">
        <v>3</v>
      </c>
      <c r="S23" s="7">
        <v>45</v>
      </c>
      <c r="T23" s="9">
        <v>48.495487357419996</v>
      </c>
      <c r="U23" s="7" t="str">
        <f>IF(RawData[[#This Row],[Customer Satisfaction (%)]]&lt;40,"Low",IF(RawData[[#This Row],[Customer Satisfaction (%)]]&lt;70,"Medium","High"))</f>
        <v>Medium</v>
      </c>
      <c r="V23" s="7" t="str">
        <f>IF(RawData[[#This Row],[Customer Satisfaction (%)]]&lt;40, "low", IF(RawData[[#This Row],[Customer Satisfaction (%)]]&lt;70, "Medium", "High"))</f>
        <v>Medium</v>
      </c>
    </row>
    <row r="24" spans="1:22" x14ac:dyDescent="0.2">
      <c r="A24" s="6" t="s">
        <v>3</v>
      </c>
      <c r="B24" s="6" t="s">
        <v>307</v>
      </c>
      <c r="C24" s="6" t="s">
        <v>26</v>
      </c>
      <c r="D24" s="7">
        <v>354</v>
      </c>
      <c r="E24" s="7">
        <f>RawData[[#This Row],[Sales Amount]]/RawData[[#This Row],[Number of employees]]</f>
        <v>15.070621468926554</v>
      </c>
      <c r="F24" s="8">
        <v>233</v>
      </c>
      <c r="G24" s="7">
        <v>1073</v>
      </c>
      <c r="H24" s="7">
        <v>1306</v>
      </c>
      <c r="I24" s="15">
        <f>RawData[[#This Row],[Customer (male)]]/RawData[[#This Row],[Total number of customers]]</f>
        <v>0.17840735068912711</v>
      </c>
      <c r="J24" s="15">
        <f>RawData[[#This Row],[Customer (female)]]/RawData[[#This Row],[Total number of customers]]</f>
        <v>0.82159264931087295</v>
      </c>
      <c r="K24" s="7">
        <v>5028</v>
      </c>
      <c r="L24" s="7">
        <v>307</v>
      </c>
      <c r="M24" s="7">
        <v>5335</v>
      </c>
      <c r="N24" s="7">
        <v>1041</v>
      </c>
      <c r="O24" s="7">
        <v>75</v>
      </c>
      <c r="P24" s="7">
        <v>1116</v>
      </c>
      <c r="Q24" s="7">
        <v>12</v>
      </c>
      <c r="R24" s="7">
        <v>2</v>
      </c>
      <c r="S24" s="7">
        <v>14</v>
      </c>
      <c r="T24" s="9">
        <v>55.867794091741601</v>
      </c>
      <c r="U24" s="7" t="str">
        <f>IF(RawData[[#This Row],[Customer Satisfaction (%)]]&lt;40,"Low",IF(RawData[[#This Row],[Customer Satisfaction (%)]]&lt;70,"Medium","High"))</f>
        <v>Medium</v>
      </c>
      <c r="V24" s="7" t="str">
        <f>IF(RawData[[#This Row],[Customer Satisfaction (%)]]&lt;40, "low", IF(RawData[[#This Row],[Customer Satisfaction (%)]]&lt;70, "Medium", "High"))</f>
        <v>Medium</v>
      </c>
    </row>
    <row r="25" spans="1:22" x14ac:dyDescent="0.2">
      <c r="A25" s="6" t="s">
        <v>3</v>
      </c>
      <c r="B25" s="6" t="s">
        <v>307</v>
      </c>
      <c r="C25" s="6" t="s">
        <v>27</v>
      </c>
      <c r="D25" s="7">
        <v>151</v>
      </c>
      <c r="E25" s="7">
        <f>RawData[[#This Row],[Sales Amount]]/RawData[[#This Row],[Number of employees]]</f>
        <v>1090.1456953642385</v>
      </c>
      <c r="F25" s="8">
        <v>845</v>
      </c>
      <c r="G25" s="7">
        <v>4331</v>
      </c>
      <c r="H25" s="7">
        <v>5176</v>
      </c>
      <c r="I25" s="15">
        <f>RawData[[#This Row],[Customer (male)]]/RawData[[#This Row],[Total number of customers]]</f>
        <v>0.16325347758887171</v>
      </c>
      <c r="J25" s="15">
        <f>RawData[[#This Row],[Customer (female)]]/RawData[[#This Row],[Total number of customers]]</f>
        <v>0.83674652241112824</v>
      </c>
      <c r="K25" s="7">
        <v>148897</v>
      </c>
      <c r="L25" s="7">
        <v>15715</v>
      </c>
      <c r="M25" s="7">
        <v>164612</v>
      </c>
      <c r="N25" s="7">
        <v>4287</v>
      </c>
      <c r="O25" s="7">
        <v>526</v>
      </c>
      <c r="P25" s="7">
        <v>4813</v>
      </c>
      <c r="Q25" s="7">
        <v>602</v>
      </c>
      <c r="R25" s="7">
        <v>61</v>
      </c>
      <c r="S25" s="7">
        <v>663</v>
      </c>
      <c r="T25" s="9">
        <v>51.4046159166612</v>
      </c>
      <c r="U25" s="7" t="str">
        <f>IF(RawData[[#This Row],[Customer Satisfaction (%)]]&lt;40,"Low",IF(RawData[[#This Row],[Customer Satisfaction (%)]]&lt;70,"Medium","High"))</f>
        <v>Medium</v>
      </c>
      <c r="V25" s="7" t="str">
        <f>IF(RawData[[#This Row],[Customer Satisfaction (%)]]&lt;40, "low", IF(RawData[[#This Row],[Customer Satisfaction (%)]]&lt;70, "Medium", "High"))</f>
        <v>Medium</v>
      </c>
    </row>
    <row r="26" spans="1:22" x14ac:dyDescent="0.2">
      <c r="A26" s="6" t="s">
        <v>3</v>
      </c>
      <c r="B26" s="6" t="s">
        <v>307</v>
      </c>
      <c r="C26" s="6" t="s">
        <v>28</v>
      </c>
      <c r="D26" s="7">
        <v>87</v>
      </c>
      <c r="E26" s="7">
        <f>RawData[[#This Row],[Sales Amount]]/RawData[[#This Row],[Number of employees]]</f>
        <v>18.862068965517242</v>
      </c>
      <c r="F26" s="8">
        <v>84</v>
      </c>
      <c r="G26" s="7">
        <v>332</v>
      </c>
      <c r="H26" s="7">
        <v>416</v>
      </c>
      <c r="I26" s="15">
        <f>RawData[[#This Row],[Customer (male)]]/RawData[[#This Row],[Total number of customers]]</f>
        <v>0.20192307692307693</v>
      </c>
      <c r="J26" s="15">
        <f>RawData[[#This Row],[Customer (female)]]/RawData[[#This Row],[Total number of customers]]</f>
        <v>0.79807692307692313</v>
      </c>
      <c r="K26" s="7">
        <v>1549</v>
      </c>
      <c r="L26" s="7">
        <v>92</v>
      </c>
      <c r="M26" s="7">
        <v>1641</v>
      </c>
      <c r="N26" s="7">
        <v>674</v>
      </c>
      <c r="O26" s="7">
        <v>46</v>
      </c>
      <c r="P26" s="7">
        <v>720</v>
      </c>
      <c r="Q26" s="7">
        <v>17</v>
      </c>
      <c r="R26" s="7">
        <v>0</v>
      </c>
      <c r="S26" s="7">
        <v>17</v>
      </c>
      <c r="T26" s="9">
        <v>52.261469524792403</v>
      </c>
      <c r="U26" s="7" t="str">
        <f>IF(RawData[[#This Row],[Customer Satisfaction (%)]]&lt;40,"Low",IF(RawData[[#This Row],[Customer Satisfaction (%)]]&lt;70,"Medium","High"))</f>
        <v>Medium</v>
      </c>
      <c r="V26" s="7" t="str">
        <f>IF(RawData[[#This Row],[Customer Satisfaction (%)]]&lt;40, "low", IF(RawData[[#This Row],[Customer Satisfaction (%)]]&lt;70, "Medium", "High"))</f>
        <v>Medium</v>
      </c>
    </row>
    <row r="27" spans="1:22" x14ac:dyDescent="0.2">
      <c r="A27" s="6" t="s">
        <v>322</v>
      </c>
      <c r="B27" s="6" t="s">
        <v>307</v>
      </c>
      <c r="C27" s="6" t="s">
        <v>29</v>
      </c>
      <c r="D27" s="7">
        <v>129</v>
      </c>
      <c r="E27" s="7">
        <f>RawData[[#This Row],[Sales Amount]]/RawData[[#This Row],[Number of employees]]</f>
        <v>10.542635658914728</v>
      </c>
      <c r="F27" s="8">
        <v>84</v>
      </c>
      <c r="G27" s="7">
        <v>269</v>
      </c>
      <c r="H27" s="7">
        <v>353</v>
      </c>
      <c r="I27" s="15">
        <f>RawData[[#This Row],[Customer (male)]]/RawData[[#This Row],[Total number of customers]]</f>
        <v>0.23796033994334279</v>
      </c>
      <c r="J27" s="15">
        <f>RawData[[#This Row],[Customer (female)]]/RawData[[#This Row],[Total number of customers]]</f>
        <v>0.76203966005665724</v>
      </c>
      <c r="K27" s="7">
        <v>1278</v>
      </c>
      <c r="L27" s="7">
        <v>82</v>
      </c>
      <c r="M27" s="7">
        <v>1360</v>
      </c>
      <c r="N27" s="7">
        <v>522</v>
      </c>
      <c r="O27" s="7">
        <v>36</v>
      </c>
      <c r="P27" s="7">
        <v>558</v>
      </c>
      <c r="Q27" s="7">
        <v>16</v>
      </c>
      <c r="R27" s="7">
        <v>0</v>
      </c>
      <c r="S27" s="7">
        <v>16</v>
      </c>
      <c r="T27" s="9">
        <v>59.533503059734102</v>
      </c>
      <c r="U27" s="7" t="str">
        <f>IF(RawData[[#This Row],[Customer Satisfaction (%)]]&lt;40,"Low",IF(RawData[[#This Row],[Customer Satisfaction (%)]]&lt;70,"Medium","High"))</f>
        <v>Medium</v>
      </c>
      <c r="V27" s="7" t="str">
        <f>IF(RawData[[#This Row],[Customer Satisfaction (%)]]&lt;40, "low", IF(RawData[[#This Row],[Customer Satisfaction (%)]]&lt;70, "Medium", "High"))</f>
        <v>Medium</v>
      </c>
    </row>
    <row r="28" spans="1:22" x14ac:dyDescent="0.2">
      <c r="A28" s="6" t="s">
        <v>322</v>
      </c>
      <c r="B28" s="6" t="s">
        <v>307</v>
      </c>
      <c r="C28" s="6" t="s">
        <v>30</v>
      </c>
      <c r="D28" s="7">
        <v>13</v>
      </c>
      <c r="E28" s="7">
        <f>RawData[[#This Row],[Sales Amount]]/RawData[[#This Row],[Number of employees]]</f>
        <v>59608.230769230766</v>
      </c>
      <c r="F28" s="8">
        <v>15962</v>
      </c>
      <c r="G28" s="7">
        <v>66394</v>
      </c>
      <c r="H28" s="7">
        <v>82356</v>
      </c>
      <c r="I28" s="15">
        <f>RawData[[#This Row],[Customer (male)]]/RawData[[#This Row],[Total number of customers]]</f>
        <v>0.1938170867939191</v>
      </c>
      <c r="J28" s="15">
        <f>RawData[[#This Row],[Customer (female)]]/RawData[[#This Row],[Total number of customers]]</f>
        <v>0.80618291320608093</v>
      </c>
      <c r="K28" s="7">
        <v>727828</v>
      </c>
      <c r="L28" s="7">
        <v>47079</v>
      </c>
      <c r="M28" s="7">
        <v>774907</v>
      </c>
      <c r="N28" s="7">
        <v>9185</v>
      </c>
      <c r="O28" s="7">
        <v>1989</v>
      </c>
      <c r="P28" s="7">
        <v>11174</v>
      </c>
      <c r="Q28" s="7">
        <v>0</v>
      </c>
      <c r="R28" s="7">
        <v>0</v>
      </c>
      <c r="S28" s="7">
        <v>0</v>
      </c>
      <c r="T28" s="9">
        <v>85.379176142183397</v>
      </c>
      <c r="U28" s="7" t="str">
        <f>IF(RawData[[#This Row],[Customer Satisfaction (%)]]&lt;40,"Low",IF(RawData[[#This Row],[Customer Satisfaction (%)]]&lt;70,"Medium","High"))</f>
        <v>High</v>
      </c>
      <c r="V28" s="7" t="str">
        <f>IF(RawData[[#This Row],[Customer Satisfaction (%)]]&lt;40, "low", IF(RawData[[#This Row],[Customer Satisfaction (%)]]&lt;70, "Medium", "High"))</f>
        <v>High</v>
      </c>
    </row>
    <row r="29" spans="1:22" x14ac:dyDescent="0.2">
      <c r="A29" s="6" t="s">
        <v>322</v>
      </c>
      <c r="B29" s="6" t="s">
        <v>307</v>
      </c>
      <c r="C29" s="6" t="s">
        <v>31</v>
      </c>
      <c r="D29" s="7">
        <v>7</v>
      </c>
      <c r="E29" s="7">
        <f>RawData[[#This Row],[Sales Amount]]/RawData[[#This Row],[Number of employees]]</f>
        <v>2163</v>
      </c>
      <c r="F29" s="8">
        <v>2203</v>
      </c>
      <c r="G29" s="7">
        <v>4479</v>
      </c>
      <c r="H29" s="7">
        <v>6682</v>
      </c>
      <c r="I29" s="15">
        <f>RawData[[#This Row],[Customer (male)]]/RawData[[#This Row],[Total number of customers]]</f>
        <v>0.32969170906914097</v>
      </c>
      <c r="J29" s="15">
        <f>RawData[[#This Row],[Customer (female)]]/RawData[[#This Row],[Total number of customers]]</f>
        <v>0.67030829093085897</v>
      </c>
      <c r="K29" s="7">
        <v>12549</v>
      </c>
      <c r="L29" s="7">
        <v>2592</v>
      </c>
      <c r="M29" s="7">
        <v>15141</v>
      </c>
      <c r="N29" s="7">
        <v>11314</v>
      </c>
      <c r="O29" s="7">
        <v>1104</v>
      </c>
      <c r="P29" s="7">
        <v>12418</v>
      </c>
      <c r="Q29" s="7">
        <v>0</v>
      </c>
      <c r="R29" s="7">
        <v>0</v>
      </c>
      <c r="S29" s="7">
        <v>0</v>
      </c>
      <c r="T29" s="9">
        <v>70.893364617289294</v>
      </c>
      <c r="U29" s="7" t="str">
        <f>IF(RawData[[#This Row],[Customer Satisfaction (%)]]&lt;40,"Low",IF(RawData[[#This Row],[Customer Satisfaction (%)]]&lt;70,"Medium","High"))</f>
        <v>High</v>
      </c>
      <c r="V29" s="7" t="str">
        <f>IF(RawData[[#This Row],[Customer Satisfaction (%)]]&lt;40, "low", IF(RawData[[#This Row],[Customer Satisfaction (%)]]&lt;70, "Medium", "High"))</f>
        <v>High</v>
      </c>
    </row>
    <row r="30" spans="1:22" x14ac:dyDescent="0.2">
      <c r="A30" s="6" t="s">
        <v>322</v>
      </c>
      <c r="B30" s="6" t="s">
        <v>307</v>
      </c>
      <c r="C30" s="6" t="s">
        <v>32</v>
      </c>
      <c r="D30" s="7">
        <v>122</v>
      </c>
      <c r="E30" s="7">
        <f>RawData[[#This Row],[Sales Amount]]/RawData[[#This Row],[Number of employees]]</f>
        <v>17.122950819672131</v>
      </c>
      <c r="F30" s="8">
        <v>303</v>
      </c>
      <c r="G30" s="7">
        <v>456</v>
      </c>
      <c r="H30" s="7">
        <v>759</v>
      </c>
      <c r="I30" s="15">
        <f>RawData[[#This Row],[Customer (male)]]/RawData[[#This Row],[Total number of customers]]</f>
        <v>0.39920948616600793</v>
      </c>
      <c r="J30" s="15">
        <f>RawData[[#This Row],[Customer (female)]]/RawData[[#This Row],[Total number of customers]]</f>
        <v>0.60079051383399207</v>
      </c>
      <c r="K30" s="7">
        <v>1906</v>
      </c>
      <c r="L30" s="7">
        <v>183</v>
      </c>
      <c r="M30" s="7">
        <v>2089</v>
      </c>
      <c r="N30" s="7">
        <v>902</v>
      </c>
      <c r="O30" s="7">
        <v>103</v>
      </c>
      <c r="P30" s="7">
        <v>1005</v>
      </c>
      <c r="Q30" s="7">
        <v>6</v>
      </c>
      <c r="R30" s="7">
        <v>1</v>
      </c>
      <c r="S30" s="7">
        <v>7</v>
      </c>
      <c r="T30" s="9">
        <v>65.7966452569989</v>
      </c>
      <c r="U30" s="7" t="str">
        <f>IF(RawData[[#This Row],[Customer Satisfaction (%)]]&lt;40,"Low",IF(RawData[[#This Row],[Customer Satisfaction (%)]]&lt;70,"Medium","High"))</f>
        <v>Medium</v>
      </c>
      <c r="V30" s="7" t="str">
        <f>IF(RawData[[#This Row],[Customer Satisfaction (%)]]&lt;40, "low", IF(RawData[[#This Row],[Customer Satisfaction (%)]]&lt;70, "Medium", "High"))</f>
        <v>Medium</v>
      </c>
    </row>
    <row r="31" spans="1:22" x14ac:dyDescent="0.2">
      <c r="A31" s="6" t="s">
        <v>322</v>
      </c>
      <c r="B31" s="6" t="s">
        <v>307</v>
      </c>
      <c r="C31" s="6" t="s">
        <v>33</v>
      </c>
      <c r="D31" s="7">
        <v>440</v>
      </c>
      <c r="E31" s="7">
        <f>RawData[[#This Row],[Sales Amount]]/RawData[[#This Row],[Number of employees]]</f>
        <v>75.984090909090909</v>
      </c>
      <c r="F31" s="8">
        <v>566</v>
      </c>
      <c r="G31" s="7">
        <v>2881</v>
      </c>
      <c r="H31" s="7">
        <v>3447</v>
      </c>
      <c r="I31" s="15">
        <f>RawData[[#This Row],[Customer (male)]]/RawData[[#This Row],[Total number of customers]]</f>
        <v>0.16420075427908326</v>
      </c>
      <c r="J31" s="15">
        <f>RawData[[#This Row],[Customer (female)]]/RawData[[#This Row],[Total number of customers]]</f>
        <v>0.83579924572091668</v>
      </c>
      <c r="K31" s="7">
        <v>31312</v>
      </c>
      <c r="L31" s="7">
        <v>2121</v>
      </c>
      <c r="M31" s="7">
        <v>33433</v>
      </c>
      <c r="N31" s="7">
        <v>7354</v>
      </c>
      <c r="O31" s="7">
        <v>662</v>
      </c>
      <c r="P31" s="7">
        <v>8016</v>
      </c>
      <c r="Q31" s="7">
        <v>53</v>
      </c>
      <c r="R31" s="7">
        <v>2</v>
      </c>
      <c r="S31" s="7">
        <v>55</v>
      </c>
      <c r="T31" s="9">
        <v>30.210525095907499</v>
      </c>
      <c r="U31" s="7" t="str">
        <f>IF(RawData[[#This Row],[Customer Satisfaction (%)]]&lt;40,"Low",IF(RawData[[#This Row],[Customer Satisfaction (%)]]&lt;70,"Medium","High"))</f>
        <v>Low</v>
      </c>
      <c r="V31" s="7" t="str">
        <f>IF(RawData[[#This Row],[Customer Satisfaction (%)]]&lt;40, "low", IF(RawData[[#This Row],[Customer Satisfaction (%)]]&lt;70, "Medium", "High"))</f>
        <v>low</v>
      </c>
    </row>
    <row r="32" spans="1:22" x14ac:dyDescent="0.2">
      <c r="A32" s="6" t="s">
        <v>3</v>
      </c>
      <c r="B32" s="6" t="s">
        <v>307</v>
      </c>
      <c r="C32" s="6" t="s">
        <v>34</v>
      </c>
      <c r="D32" s="7">
        <v>1397</v>
      </c>
      <c r="E32" s="7">
        <f>RawData[[#This Row],[Sales Amount]]/RawData[[#This Row],[Number of employees]]</f>
        <v>1.0873299928418039</v>
      </c>
      <c r="F32" s="8">
        <v>82</v>
      </c>
      <c r="G32" s="7">
        <v>431</v>
      </c>
      <c r="H32" s="7">
        <v>513</v>
      </c>
      <c r="I32" s="15">
        <f>RawData[[#This Row],[Customer (male)]]/RawData[[#This Row],[Total number of customers]]</f>
        <v>0.15984405458089668</v>
      </c>
      <c r="J32" s="15">
        <f>RawData[[#This Row],[Customer (female)]]/RawData[[#This Row],[Total number of customers]]</f>
        <v>0.84015594541910332</v>
      </c>
      <c r="K32" s="7">
        <v>1447</v>
      </c>
      <c r="L32" s="7">
        <v>72</v>
      </c>
      <c r="M32" s="7">
        <v>1519</v>
      </c>
      <c r="N32" s="7">
        <v>329</v>
      </c>
      <c r="O32" s="7">
        <v>19</v>
      </c>
      <c r="P32" s="7">
        <v>348</v>
      </c>
      <c r="Q32" s="7">
        <v>7</v>
      </c>
      <c r="R32" s="7">
        <v>0</v>
      </c>
      <c r="S32" s="7">
        <v>7</v>
      </c>
      <c r="T32" s="9">
        <v>27.143056359991</v>
      </c>
      <c r="U32" s="7" t="str">
        <f>IF(RawData[[#This Row],[Customer Satisfaction (%)]]&lt;40,"Low",IF(RawData[[#This Row],[Customer Satisfaction (%)]]&lt;70,"Medium","High"))</f>
        <v>Low</v>
      </c>
      <c r="V32" s="7" t="str">
        <f>IF(RawData[[#This Row],[Customer Satisfaction (%)]]&lt;40, "low", IF(RawData[[#This Row],[Customer Satisfaction (%)]]&lt;70, "Medium", "High"))</f>
        <v>low</v>
      </c>
    </row>
    <row r="33" spans="1:22" x14ac:dyDescent="0.2">
      <c r="A33" s="6" t="s">
        <v>322</v>
      </c>
      <c r="B33" s="6" t="s">
        <v>307</v>
      </c>
      <c r="C33" s="6" t="s">
        <v>35</v>
      </c>
      <c r="D33" s="7">
        <v>162</v>
      </c>
      <c r="E33" s="7">
        <f>RawData[[#This Row],[Sales Amount]]/RawData[[#This Row],[Number of employees]]</f>
        <v>6.3888888888888893</v>
      </c>
      <c r="F33" s="8">
        <v>37</v>
      </c>
      <c r="G33" s="7">
        <v>168</v>
      </c>
      <c r="H33" s="7">
        <v>205</v>
      </c>
      <c r="I33" s="15">
        <f>RawData[[#This Row],[Customer (male)]]/RawData[[#This Row],[Total number of customers]]</f>
        <v>0.18048780487804877</v>
      </c>
      <c r="J33" s="15">
        <f>RawData[[#This Row],[Customer (female)]]/RawData[[#This Row],[Total number of customers]]</f>
        <v>0.81951219512195117</v>
      </c>
      <c r="K33" s="7">
        <v>982</v>
      </c>
      <c r="L33" s="7">
        <v>53</v>
      </c>
      <c r="M33" s="7">
        <v>1035</v>
      </c>
      <c r="N33" s="7">
        <v>156</v>
      </c>
      <c r="O33" s="7">
        <v>10</v>
      </c>
      <c r="P33" s="7">
        <v>166</v>
      </c>
      <c r="Q33" s="7">
        <v>305</v>
      </c>
      <c r="R33" s="7">
        <v>14</v>
      </c>
      <c r="S33" s="7">
        <v>319</v>
      </c>
      <c r="T33" s="9">
        <v>31.038827530091201</v>
      </c>
      <c r="U33" s="7" t="str">
        <f>IF(RawData[[#This Row],[Customer Satisfaction (%)]]&lt;40,"Low",IF(RawData[[#This Row],[Customer Satisfaction (%)]]&lt;70,"Medium","High"))</f>
        <v>Low</v>
      </c>
      <c r="V33" s="7" t="str">
        <f>IF(RawData[[#This Row],[Customer Satisfaction (%)]]&lt;40, "low", IF(RawData[[#This Row],[Customer Satisfaction (%)]]&lt;70, "Medium", "High"))</f>
        <v>low</v>
      </c>
    </row>
    <row r="34" spans="1:22" x14ac:dyDescent="0.2">
      <c r="A34" s="6" t="s">
        <v>322</v>
      </c>
      <c r="B34" s="6" t="s">
        <v>307</v>
      </c>
      <c r="C34" s="6" t="s">
        <v>36</v>
      </c>
      <c r="D34" s="7">
        <v>3030</v>
      </c>
      <c r="E34" s="7">
        <f>RawData[[#This Row],[Sales Amount]]/RawData[[#This Row],[Number of employees]]</f>
        <v>0.53135313531353134</v>
      </c>
      <c r="F34" s="8">
        <v>60</v>
      </c>
      <c r="G34" s="7">
        <v>233</v>
      </c>
      <c r="H34" s="7">
        <v>293</v>
      </c>
      <c r="I34" s="15">
        <f>RawData[[#This Row],[Customer (male)]]/RawData[[#This Row],[Total number of customers]]</f>
        <v>0.20477815699658702</v>
      </c>
      <c r="J34" s="15">
        <f>RawData[[#This Row],[Customer (female)]]/RawData[[#This Row],[Total number of customers]]</f>
        <v>0.79522184300341292</v>
      </c>
      <c r="K34" s="7">
        <v>1546</v>
      </c>
      <c r="L34" s="7">
        <v>64</v>
      </c>
      <c r="M34" s="7">
        <v>1610</v>
      </c>
      <c r="N34" s="7">
        <v>244</v>
      </c>
      <c r="O34" s="7">
        <v>13</v>
      </c>
      <c r="P34" s="7">
        <v>257</v>
      </c>
      <c r="Q34" s="7">
        <v>374</v>
      </c>
      <c r="R34" s="7">
        <v>27</v>
      </c>
      <c r="S34" s="7">
        <v>401</v>
      </c>
      <c r="T34" s="9">
        <v>30.119490874845699</v>
      </c>
      <c r="U34" s="7" t="str">
        <f>IF(RawData[[#This Row],[Customer Satisfaction (%)]]&lt;40,"Low",IF(RawData[[#This Row],[Customer Satisfaction (%)]]&lt;70,"Medium","High"))</f>
        <v>Low</v>
      </c>
      <c r="V34" s="7" t="str">
        <f>IF(RawData[[#This Row],[Customer Satisfaction (%)]]&lt;40, "low", IF(RawData[[#This Row],[Customer Satisfaction (%)]]&lt;70, "Medium", "High"))</f>
        <v>low</v>
      </c>
    </row>
    <row r="35" spans="1:22" x14ac:dyDescent="0.2">
      <c r="A35" s="6" t="s">
        <v>322</v>
      </c>
      <c r="B35" s="6" t="s">
        <v>307</v>
      </c>
      <c r="C35" s="6" t="s">
        <v>37</v>
      </c>
      <c r="D35" s="7">
        <v>518</v>
      </c>
      <c r="E35" s="7">
        <f>RawData[[#This Row],[Sales Amount]]/RawData[[#This Row],[Number of employees]]</f>
        <v>18.382239382239383</v>
      </c>
      <c r="F35" s="8">
        <v>140</v>
      </c>
      <c r="G35" s="7">
        <v>300</v>
      </c>
      <c r="H35" s="7">
        <v>440</v>
      </c>
      <c r="I35" s="15">
        <f>RawData[[#This Row],[Customer (male)]]/RawData[[#This Row],[Total number of customers]]</f>
        <v>0.31818181818181818</v>
      </c>
      <c r="J35" s="15">
        <f>RawData[[#This Row],[Customer (female)]]/RawData[[#This Row],[Total number of customers]]</f>
        <v>0.68181818181818177</v>
      </c>
      <c r="K35" s="7">
        <v>8882</v>
      </c>
      <c r="L35" s="7">
        <v>640</v>
      </c>
      <c r="M35" s="7">
        <v>9522</v>
      </c>
      <c r="N35" s="7">
        <v>247</v>
      </c>
      <c r="O35" s="7">
        <v>21</v>
      </c>
      <c r="P35" s="7">
        <v>268</v>
      </c>
      <c r="Q35" s="7">
        <v>1920</v>
      </c>
      <c r="R35" s="7">
        <v>203</v>
      </c>
      <c r="S35" s="7">
        <v>2123</v>
      </c>
      <c r="T35" s="9">
        <v>83.498090125268504</v>
      </c>
      <c r="U35" s="7" t="str">
        <f>IF(RawData[[#This Row],[Customer Satisfaction (%)]]&lt;40,"Low",IF(RawData[[#This Row],[Customer Satisfaction (%)]]&lt;70,"Medium","High"))</f>
        <v>High</v>
      </c>
      <c r="V35" s="7" t="str">
        <f>IF(RawData[[#This Row],[Customer Satisfaction (%)]]&lt;40, "low", IF(RawData[[#This Row],[Customer Satisfaction (%)]]&lt;70, "Medium", "High"))</f>
        <v>High</v>
      </c>
    </row>
    <row r="36" spans="1:22" x14ac:dyDescent="0.2">
      <c r="A36" s="6" t="s">
        <v>3</v>
      </c>
      <c r="B36" s="6" t="s">
        <v>38</v>
      </c>
      <c r="C36" s="6" t="s">
        <v>39</v>
      </c>
      <c r="D36" s="7">
        <v>128</v>
      </c>
      <c r="E36" s="7">
        <f>RawData[[#This Row],[Sales Amount]]/RawData[[#This Row],[Number of employees]]</f>
        <v>57.3984375</v>
      </c>
      <c r="F36" s="8">
        <v>160</v>
      </c>
      <c r="G36" s="7">
        <v>532</v>
      </c>
      <c r="H36" s="7">
        <v>676</v>
      </c>
      <c r="I36" s="15">
        <f>RawData[[#This Row],[Customer (male)]]/RawData[[#This Row],[Total number of customers]]</f>
        <v>0.23668639053254437</v>
      </c>
      <c r="J36" s="15">
        <f>RawData[[#This Row],[Customer (female)]]/RawData[[#This Row],[Total number of customers]]</f>
        <v>0.78698224852071008</v>
      </c>
      <c r="K36" s="7">
        <v>7020</v>
      </c>
      <c r="L36" s="7">
        <v>327</v>
      </c>
      <c r="M36" s="7">
        <v>7347</v>
      </c>
      <c r="N36" s="7">
        <v>954</v>
      </c>
      <c r="O36" s="7">
        <v>53</v>
      </c>
      <c r="P36" s="7">
        <v>1007</v>
      </c>
      <c r="Q36" s="7">
        <v>11</v>
      </c>
      <c r="R36" s="7">
        <v>1</v>
      </c>
      <c r="S36" s="7">
        <v>12</v>
      </c>
      <c r="T36" s="9">
        <v>68.967695423766301</v>
      </c>
      <c r="U36" s="7" t="str">
        <f>IF(RawData[[#This Row],[Customer Satisfaction (%)]]&lt;40,"Low",IF(RawData[[#This Row],[Customer Satisfaction (%)]]&lt;70,"Medium","High"))</f>
        <v>Medium</v>
      </c>
      <c r="V36" s="7" t="str">
        <f>IF(RawData[[#This Row],[Customer Satisfaction (%)]]&lt;40, "low", IF(RawData[[#This Row],[Customer Satisfaction (%)]]&lt;70, "Medium", "High"))</f>
        <v>Medium</v>
      </c>
    </row>
    <row r="37" spans="1:22" x14ac:dyDescent="0.2">
      <c r="A37" s="6" t="s">
        <v>3</v>
      </c>
      <c r="B37" s="6" t="s">
        <v>38</v>
      </c>
      <c r="C37" s="6" t="s">
        <v>40</v>
      </c>
      <c r="D37" s="7">
        <v>28</v>
      </c>
      <c r="E37" s="7">
        <f>RawData[[#This Row],[Sales Amount]]/RawData[[#This Row],[Number of employees]]</f>
        <v>478.53571428571428</v>
      </c>
      <c r="F37" s="8">
        <v>998</v>
      </c>
      <c r="G37" s="7">
        <v>2631</v>
      </c>
      <c r="H37" s="7">
        <v>3629</v>
      </c>
      <c r="I37" s="15">
        <f>RawData[[#This Row],[Customer (male)]]/RawData[[#This Row],[Total number of customers]]</f>
        <v>0.27500688895012398</v>
      </c>
      <c r="J37" s="15">
        <f>RawData[[#This Row],[Customer (female)]]/RawData[[#This Row],[Total number of customers]]</f>
        <v>0.72499311104987596</v>
      </c>
      <c r="K37" s="7">
        <v>11781</v>
      </c>
      <c r="L37" s="7">
        <v>1618</v>
      </c>
      <c r="M37" s="7">
        <v>13399</v>
      </c>
      <c r="N37" s="7">
        <v>4405</v>
      </c>
      <c r="O37" s="7">
        <v>736</v>
      </c>
      <c r="P37" s="7">
        <v>5141</v>
      </c>
      <c r="Q37" s="7">
        <v>1</v>
      </c>
      <c r="R37" s="7">
        <v>0</v>
      </c>
      <c r="S37" s="7">
        <v>1</v>
      </c>
      <c r="T37" s="9">
        <v>61.223954494656702</v>
      </c>
      <c r="U37" s="7" t="str">
        <f>IF(RawData[[#This Row],[Customer Satisfaction (%)]]&lt;40,"Low",IF(RawData[[#This Row],[Customer Satisfaction (%)]]&lt;70,"Medium","High"))</f>
        <v>Medium</v>
      </c>
      <c r="V37" s="7" t="str">
        <f>IF(RawData[[#This Row],[Customer Satisfaction (%)]]&lt;40, "low", IF(RawData[[#This Row],[Customer Satisfaction (%)]]&lt;70, "Medium", "High"))</f>
        <v>Medium</v>
      </c>
    </row>
    <row r="38" spans="1:22" x14ac:dyDescent="0.2">
      <c r="A38" s="6" t="s">
        <v>322</v>
      </c>
      <c r="B38" s="6" t="s">
        <v>38</v>
      </c>
      <c r="C38" s="6" t="s">
        <v>41</v>
      </c>
      <c r="D38" s="7">
        <v>125</v>
      </c>
      <c r="E38" s="7">
        <f>RawData[[#This Row],[Sales Amount]]/RawData[[#This Row],[Number of employees]]</f>
        <v>68.864000000000004</v>
      </c>
      <c r="F38" s="8">
        <v>421</v>
      </c>
      <c r="G38" s="7">
        <v>847</v>
      </c>
      <c r="H38" s="7">
        <v>1268</v>
      </c>
      <c r="I38" s="15">
        <f>RawData[[#This Row],[Customer (male)]]/RawData[[#This Row],[Total number of customers]]</f>
        <v>0.33201892744479494</v>
      </c>
      <c r="J38" s="15">
        <f>RawData[[#This Row],[Customer (female)]]/RawData[[#This Row],[Total number of customers]]</f>
        <v>0.667981072555205</v>
      </c>
      <c r="K38" s="7">
        <v>7911</v>
      </c>
      <c r="L38" s="7">
        <v>697</v>
      </c>
      <c r="M38" s="7">
        <v>8608</v>
      </c>
      <c r="N38" s="7">
        <v>2477</v>
      </c>
      <c r="O38" s="7">
        <v>249</v>
      </c>
      <c r="P38" s="7">
        <v>2726</v>
      </c>
      <c r="Q38" s="7">
        <v>51</v>
      </c>
      <c r="R38" s="7">
        <v>5</v>
      </c>
      <c r="S38" s="7">
        <v>56</v>
      </c>
      <c r="T38" s="9">
        <v>67.424436730084494</v>
      </c>
      <c r="U38" s="7" t="str">
        <f>IF(RawData[[#This Row],[Customer Satisfaction (%)]]&lt;40,"Low",IF(RawData[[#This Row],[Customer Satisfaction (%)]]&lt;70,"Medium","High"))</f>
        <v>Medium</v>
      </c>
      <c r="V38" s="7" t="str">
        <f>IF(RawData[[#This Row],[Customer Satisfaction (%)]]&lt;40, "low", IF(RawData[[#This Row],[Customer Satisfaction (%)]]&lt;70, "Medium", "High"))</f>
        <v>Medium</v>
      </c>
    </row>
    <row r="39" spans="1:22" x14ac:dyDescent="0.2">
      <c r="A39" s="6" t="s">
        <v>322</v>
      </c>
      <c r="B39" s="6" t="s">
        <v>38</v>
      </c>
      <c r="C39" s="6" t="s">
        <v>42</v>
      </c>
      <c r="D39" s="7">
        <v>41</v>
      </c>
      <c r="E39" s="7">
        <f>RawData[[#This Row],[Sales Amount]]/RawData[[#This Row],[Number of employees]]</f>
        <v>80</v>
      </c>
      <c r="F39" s="8">
        <v>1034</v>
      </c>
      <c r="G39" s="7">
        <v>71</v>
      </c>
      <c r="H39" s="7">
        <v>1105</v>
      </c>
      <c r="I39" s="15">
        <f>RawData[[#This Row],[Customer (male)]]/RawData[[#This Row],[Total number of customers]]</f>
        <v>0.93574660633484164</v>
      </c>
      <c r="J39" s="15">
        <f>RawData[[#This Row],[Customer (female)]]/RawData[[#This Row],[Total number of customers]]</f>
        <v>6.4253393665158365E-2</v>
      </c>
      <c r="K39" s="7">
        <v>2781</v>
      </c>
      <c r="L39" s="7">
        <v>499</v>
      </c>
      <c r="M39" s="7">
        <v>3280</v>
      </c>
      <c r="N39" s="7">
        <v>1821</v>
      </c>
      <c r="O39" s="7">
        <v>443</v>
      </c>
      <c r="P39" s="7">
        <v>2264</v>
      </c>
      <c r="Q39" s="7">
        <v>0</v>
      </c>
      <c r="R39" s="7">
        <v>0</v>
      </c>
      <c r="S39" s="7">
        <v>0</v>
      </c>
      <c r="T39" s="9">
        <v>93.564206184124799</v>
      </c>
      <c r="U39" s="7" t="str">
        <f>IF(RawData[[#This Row],[Customer Satisfaction (%)]]&lt;40,"Low",IF(RawData[[#This Row],[Customer Satisfaction (%)]]&lt;70,"Medium","High"))</f>
        <v>High</v>
      </c>
      <c r="V39" s="7" t="str">
        <f>IF(RawData[[#This Row],[Customer Satisfaction (%)]]&lt;40, "low", IF(RawData[[#This Row],[Customer Satisfaction (%)]]&lt;70, "Medium", "High"))</f>
        <v>High</v>
      </c>
    </row>
    <row r="40" spans="1:22" x14ac:dyDescent="0.2">
      <c r="A40" s="6" t="s">
        <v>322</v>
      </c>
      <c r="B40" s="6" t="s">
        <v>38</v>
      </c>
      <c r="C40" s="6" t="s">
        <v>43</v>
      </c>
      <c r="D40" s="7">
        <v>28</v>
      </c>
      <c r="E40" s="7">
        <f>RawData[[#This Row],[Sales Amount]]/RawData[[#This Row],[Number of employees]]</f>
        <v>73.428571428571431</v>
      </c>
      <c r="F40" s="8">
        <v>159</v>
      </c>
      <c r="G40" s="7">
        <v>225</v>
      </c>
      <c r="H40" s="7">
        <v>384</v>
      </c>
      <c r="I40" s="15">
        <f>RawData[[#This Row],[Customer (male)]]/RawData[[#This Row],[Total number of customers]]</f>
        <v>0.4140625</v>
      </c>
      <c r="J40" s="15">
        <f>RawData[[#This Row],[Customer (female)]]/RawData[[#This Row],[Total number of customers]]</f>
        <v>0.5859375</v>
      </c>
      <c r="K40" s="7">
        <v>1874</v>
      </c>
      <c r="L40" s="7">
        <v>182</v>
      </c>
      <c r="M40" s="7">
        <v>2056</v>
      </c>
      <c r="N40" s="7">
        <v>892</v>
      </c>
      <c r="O40" s="7">
        <v>98</v>
      </c>
      <c r="P40" s="7">
        <v>990</v>
      </c>
      <c r="Q40" s="7">
        <v>16</v>
      </c>
      <c r="R40" s="7">
        <v>1</v>
      </c>
      <c r="S40" s="7">
        <v>17</v>
      </c>
      <c r="T40" s="9">
        <v>88.709579276991803</v>
      </c>
      <c r="U40" s="7" t="str">
        <f>IF(RawData[[#This Row],[Customer Satisfaction (%)]]&lt;40,"Low",IF(RawData[[#This Row],[Customer Satisfaction (%)]]&lt;70,"Medium","High"))</f>
        <v>High</v>
      </c>
      <c r="V40" s="7" t="str">
        <f>IF(RawData[[#This Row],[Customer Satisfaction (%)]]&lt;40, "low", IF(RawData[[#This Row],[Customer Satisfaction (%)]]&lt;70, "Medium", "High"))</f>
        <v>High</v>
      </c>
    </row>
    <row r="41" spans="1:22" x14ac:dyDescent="0.2">
      <c r="A41" s="6" t="s">
        <v>3</v>
      </c>
      <c r="B41" s="6" t="s">
        <v>38</v>
      </c>
      <c r="C41" s="6" t="s">
        <v>44</v>
      </c>
      <c r="D41" s="7">
        <v>296</v>
      </c>
      <c r="E41" s="7">
        <f>RawData[[#This Row],[Sales Amount]]/RawData[[#This Row],[Number of employees]]</f>
        <v>21.243243243243242</v>
      </c>
      <c r="F41" s="8">
        <v>295</v>
      </c>
      <c r="G41" s="7">
        <v>591</v>
      </c>
      <c r="H41" s="7">
        <v>886</v>
      </c>
      <c r="I41" s="15">
        <f>RawData[[#This Row],[Customer (male)]]/RawData[[#This Row],[Total number of customers]]</f>
        <v>0.3329571106094808</v>
      </c>
      <c r="J41" s="15">
        <f>RawData[[#This Row],[Customer (female)]]/RawData[[#This Row],[Total number of customers]]</f>
        <v>0.66704288939051914</v>
      </c>
      <c r="K41" s="7">
        <v>5656</v>
      </c>
      <c r="L41" s="7">
        <v>632</v>
      </c>
      <c r="M41" s="7">
        <v>6288</v>
      </c>
      <c r="N41" s="7">
        <v>319</v>
      </c>
      <c r="O41" s="7">
        <v>48</v>
      </c>
      <c r="P41" s="7">
        <v>367</v>
      </c>
      <c r="Q41" s="7">
        <v>42</v>
      </c>
      <c r="R41" s="7">
        <v>9</v>
      </c>
      <c r="S41" s="7">
        <v>51</v>
      </c>
      <c r="T41" s="9">
        <v>37.168796605646001</v>
      </c>
      <c r="U41" s="7" t="str">
        <f>IF(RawData[[#This Row],[Customer Satisfaction (%)]]&lt;40,"Low",IF(RawData[[#This Row],[Customer Satisfaction (%)]]&lt;70,"Medium","High"))</f>
        <v>Low</v>
      </c>
      <c r="V41" s="7" t="str">
        <f>IF(RawData[[#This Row],[Customer Satisfaction (%)]]&lt;40, "low", IF(RawData[[#This Row],[Customer Satisfaction (%)]]&lt;70, "Medium", "High"))</f>
        <v>low</v>
      </c>
    </row>
    <row r="42" spans="1:22" x14ac:dyDescent="0.2">
      <c r="A42" s="6" t="s">
        <v>3</v>
      </c>
      <c r="B42" s="6" t="s">
        <v>38</v>
      </c>
      <c r="C42" s="6" t="s">
        <v>45</v>
      </c>
      <c r="D42" s="7">
        <v>25</v>
      </c>
      <c r="E42" s="7">
        <f>RawData[[#This Row],[Sales Amount]]/RawData[[#This Row],[Number of employees]]</f>
        <v>494.08</v>
      </c>
      <c r="F42" s="8">
        <v>872</v>
      </c>
      <c r="G42" s="7">
        <v>707</v>
      </c>
      <c r="H42" s="7">
        <v>1579</v>
      </c>
      <c r="I42" s="15">
        <f>RawData[[#This Row],[Customer (male)]]/RawData[[#This Row],[Total number of customers]]</f>
        <v>0.55224825839138691</v>
      </c>
      <c r="J42" s="15">
        <f>RawData[[#This Row],[Customer (female)]]/RawData[[#This Row],[Total number of customers]]</f>
        <v>0.44775174160861303</v>
      </c>
      <c r="K42" s="7">
        <v>11671</v>
      </c>
      <c r="L42" s="7">
        <v>681</v>
      </c>
      <c r="M42" s="7">
        <v>12352</v>
      </c>
      <c r="N42" s="7">
        <v>1200</v>
      </c>
      <c r="O42" s="7">
        <v>145</v>
      </c>
      <c r="P42" s="7">
        <v>1345</v>
      </c>
      <c r="Q42" s="7">
        <v>17</v>
      </c>
      <c r="R42" s="7">
        <v>3</v>
      </c>
      <c r="S42" s="7">
        <v>20</v>
      </c>
      <c r="T42" s="9">
        <v>87.947884894214695</v>
      </c>
      <c r="U42" s="7" t="str">
        <f>IF(RawData[[#This Row],[Customer Satisfaction (%)]]&lt;40,"Low",IF(RawData[[#This Row],[Customer Satisfaction (%)]]&lt;70,"Medium","High"))</f>
        <v>High</v>
      </c>
      <c r="V42" s="7" t="str">
        <f>IF(RawData[[#This Row],[Customer Satisfaction (%)]]&lt;40, "low", IF(RawData[[#This Row],[Customer Satisfaction (%)]]&lt;70, "Medium", "High"))</f>
        <v>High</v>
      </c>
    </row>
    <row r="43" spans="1:22" x14ac:dyDescent="0.2">
      <c r="A43" s="6" t="s">
        <v>3</v>
      </c>
      <c r="B43" s="6" t="s">
        <v>38</v>
      </c>
      <c r="C43" s="6" t="s">
        <v>46</v>
      </c>
      <c r="D43" s="7">
        <v>11</v>
      </c>
      <c r="E43" s="7">
        <f>RawData[[#This Row],[Sales Amount]]/RawData[[#This Row],[Number of employees]]</f>
        <v>2627.5454545454545</v>
      </c>
      <c r="F43" s="8">
        <v>8148</v>
      </c>
      <c r="G43" s="7">
        <v>2554</v>
      </c>
      <c r="H43" s="7">
        <v>10702</v>
      </c>
      <c r="I43" s="15">
        <f>RawData[[#This Row],[Customer (male)]]/RawData[[#This Row],[Total number of customers]]</f>
        <v>0.76135301812745282</v>
      </c>
      <c r="J43" s="15">
        <f>RawData[[#This Row],[Customer (female)]]/RawData[[#This Row],[Total number of customers]]</f>
        <v>0.23864698187254718</v>
      </c>
      <c r="K43" s="7">
        <v>25771</v>
      </c>
      <c r="L43" s="7">
        <v>3132</v>
      </c>
      <c r="M43" s="7">
        <v>28903</v>
      </c>
      <c r="N43" s="7">
        <v>9586</v>
      </c>
      <c r="O43" s="7">
        <v>1380</v>
      </c>
      <c r="P43" s="7">
        <v>10966</v>
      </c>
      <c r="Q43" s="7">
        <v>0</v>
      </c>
      <c r="R43" s="7">
        <v>0</v>
      </c>
      <c r="S43" s="7">
        <v>0</v>
      </c>
      <c r="T43" s="9">
        <v>77.608238506912102</v>
      </c>
      <c r="U43" s="7" t="str">
        <f>IF(RawData[[#This Row],[Customer Satisfaction (%)]]&lt;40,"Low",IF(RawData[[#This Row],[Customer Satisfaction (%)]]&lt;70,"Medium","High"))</f>
        <v>High</v>
      </c>
      <c r="V43" s="7" t="str">
        <f>IF(RawData[[#This Row],[Customer Satisfaction (%)]]&lt;40, "low", IF(RawData[[#This Row],[Customer Satisfaction (%)]]&lt;70, "Medium", "High"))</f>
        <v>High</v>
      </c>
    </row>
    <row r="44" spans="1:22" x14ac:dyDescent="0.2">
      <c r="A44" s="6" t="s">
        <v>322</v>
      </c>
      <c r="B44" s="6" t="s">
        <v>38</v>
      </c>
      <c r="C44" s="6" t="s">
        <v>47</v>
      </c>
      <c r="D44" s="7">
        <v>10</v>
      </c>
      <c r="E44" s="7">
        <f>RawData[[#This Row],[Sales Amount]]/RawData[[#This Row],[Number of employees]]</f>
        <v>66555.199999999997</v>
      </c>
      <c r="F44" s="8">
        <v>38824</v>
      </c>
      <c r="G44" s="7">
        <v>715</v>
      </c>
      <c r="H44" s="7">
        <v>39539</v>
      </c>
      <c r="I44" s="15">
        <f>RawData[[#This Row],[Customer (male)]]/RawData[[#This Row],[Total number of customers]]</f>
        <v>0.98191658868458986</v>
      </c>
      <c r="J44" s="15">
        <f>RawData[[#This Row],[Customer (female)]]/RawData[[#This Row],[Total number of customers]]</f>
        <v>1.8083411315410101E-2</v>
      </c>
      <c r="K44" s="7">
        <v>595755</v>
      </c>
      <c r="L44" s="7">
        <v>69797</v>
      </c>
      <c r="M44" s="7">
        <v>665552</v>
      </c>
      <c r="N44" s="7">
        <v>56467</v>
      </c>
      <c r="O44" s="7">
        <v>7501</v>
      </c>
      <c r="P44" s="7">
        <v>63968</v>
      </c>
      <c r="Q44" s="7">
        <v>986</v>
      </c>
      <c r="R44" s="7">
        <v>270</v>
      </c>
      <c r="S44" s="7">
        <v>1256</v>
      </c>
      <c r="T44" s="9">
        <v>77.877737886353202</v>
      </c>
      <c r="U44" s="7" t="str">
        <f>IF(RawData[[#This Row],[Customer Satisfaction (%)]]&lt;40,"Low",IF(RawData[[#This Row],[Customer Satisfaction (%)]]&lt;70,"Medium","High"))</f>
        <v>High</v>
      </c>
      <c r="V44" s="7" t="str">
        <f>IF(RawData[[#This Row],[Customer Satisfaction (%)]]&lt;40, "low", IF(RawData[[#This Row],[Customer Satisfaction (%)]]&lt;70, "Medium", "High"))</f>
        <v>High</v>
      </c>
    </row>
    <row r="45" spans="1:22" x14ac:dyDescent="0.2">
      <c r="A45" s="6" t="s">
        <v>322</v>
      </c>
      <c r="B45" s="6" t="s">
        <v>38</v>
      </c>
      <c r="C45" s="6" t="s">
        <v>48</v>
      </c>
      <c r="D45" s="7">
        <v>52</v>
      </c>
      <c r="E45" s="7">
        <f>RawData[[#This Row],[Sales Amount]]/RawData[[#This Row],[Number of employees]]</f>
        <v>74.211538461538467</v>
      </c>
      <c r="F45" s="8">
        <v>553</v>
      </c>
      <c r="G45" s="7">
        <v>642</v>
      </c>
      <c r="H45" s="7">
        <v>1195</v>
      </c>
      <c r="I45" s="15">
        <f>RawData[[#This Row],[Customer (male)]]/RawData[[#This Row],[Total number of customers]]</f>
        <v>0.46276150627615065</v>
      </c>
      <c r="J45" s="15">
        <f>RawData[[#This Row],[Customer (female)]]/RawData[[#This Row],[Total number of customers]]</f>
        <v>0.53723849372384935</v>
      </c>
      <c r="K45" s="7">
        <v>2797</v>
      </c>
      <c r="L45" s="7">
        <v>1062</v>
      </c>
      <c r="M45" s="7">
        <v>3859</v>
      </c>
      <c r="N45" s="7">
        <v>455</v>
      </c>
      <c r="O45" s="7">
        <v>164</v>
      </c>
      <c r="P45" s="7">
        <v>619</v>
      </c>
      <c r="Q45" s="7">
        <v>96</v>
      </c>
      <c r="R45" s="7">
        <v>19</v>
      </c>
      <c r="S45" s="7">
        <v>115</v>
      </c>
      <c r="T45" s="9">
        <v>62.777918237940199</v>
      </c>
      <c r="U45" s="7" t="str">
        <f>IF(RawData[[#This Row],[Customer Satisfaction (%)]]&lt;40,"Low",IF(RawData[[#This Row],[Customer Satisfaction (%)]]&lt;70,"Medium","High"))</f>
        <v>Medium</v>
      </c>
      <c r="V45" s="7" t="str">
        <f>IF(RawData[[#This Row],[Customer Satisfaction (%)]]&lt;40, "low", IF(RawData[[#This Row],[Customer Satisfaction (%)]]&lt;70, "Medium", "High"))</f>
        <v>Medium</v>
      </c>
    </row>
    <row r="46" spans="1:22" x14ac:dyDescent="0.2">
      <c r="A46" s="6" t="s">
        <v>322</v>
      </c>
      <c r="B46" s="6" t="s">
        <v>38</v>
      </c>
      <c r="C46" s="6" t="s">
        <v>49</v>
      </c>
      <c r="D46" s="7">
        <v>25</v>
      </c>
      <c r="E46" s="7">
        <f>RawData[[#This Row],[Sales Amount]]/RawData[[#This Row],[Number of employees]]</f>
        <v>183.56</v>
      </c>
      <c r="F46" s="8">
        <v>1976</v>
      </c>
      <c r="G46" s="7">
        <v>571</v>
      </c>
      <c r="H46" s="7">
        <v>2547</v>
      </c>
      <c r="I46" s="15">
        <f>RawData[[#This Row],[Customer (male)]]/RawData[[#This Row],[Total number of customers]]</f>
        <v>0.77581468394189246</v>
      </c>
      <c r="J46" s="15">
        <f>RawData[[#This Row],[Customer (female)]]/RawData[[#This Row],[Total number of customers]]</f>
        <v>0.22418531605810757</v>
      </c>
      <c r="K46" s="7">
        <v>3825</v>
      </c>
      <c r="L46" s="7">
        <v>764</v>
      </c>
      <c r="M46" s="7">
        <v>4589</v>
      </c>
      <c r="N46" s="7">
        <v>73</v>
      </c>
      <c r="O46" s="7">
        <v>19</v>
      </c>
      <c r="P46" s="7">
        <v>92</v>
      </c>
      <c r="Q46" s="7">
        <v>0</v>
      </c>
      <c r="R46" s="7">
        <v>0</v>
      </c>
      <c r="S46" s="7">
        <v>0</v>
      </c>
      <c r="T46" s="9">
        <v>44.898502292612399</v>
      </c>
      <c r="U46" s="7" t="str">
        <f>IF(RawData[[#This Row],[Customer Satisfaction (%)]]&lt;40,"Low",IF(RawData[[#This Row],[Customer Satisfaction (%)]]&lt;70,"Medium","High"))</f>
        <v>Medium</v>
      </c>
      <c r="V46" s="7" t="str">
        <f>IF(RawData[[#This Row],[Customer Satisfaction (%)]]&lt;40, "low", IF(RawData[[#This Row],[Customer Satisfaction (%)]]&lt;70, "Medium", "High"))</f>
        <v>Medium</v>
      </c>
    </row>
    <row r="47" spans="1:22" x14ac:dyDescent="0.2">
      <c r="A47" s="6" t="s">
        <v>322</v>
      </c>
      <c r="B47" s="6" t="s">
        <v>38</v>
      </c>
      <c r="C47" s="6" t="s">
        <v>50</v>
      </c>
      <c r="D47" s="7">
        <v>4</v>
      </c>
      <c r="E47" s="7">
        <f>RawData[[#This Row],[Sales Amount]]/RawData[[#This Row],[Number of employees]]</f>
        <v>6838.5</v>
      </c>
      <c r="F47" s="8">
        <v>4572</v>
      </c>
      <c r="G47" s="7">
        <v>762</v>
      </c>
      <c r="H47" s="7">
        <v>5334</v>
      </c>
      <c r="I47" s="15">
        <f>RawData[[#This Row],[Customer (male)]]/RawData[[#This Row],[Total number of customers]]</f>
        <v>0.8571428571428571</v>
      </c>
      <c r="J47" s="15">
        <f>RawData[[#This Row],[Customer (female)]]/RawData[[#This Row],[Total number of customers]]</f>
        <v>0.14285714285714285</v>
      </c>
      <c r="K47" s="7">
        <v>21982</v>
      </c>
      <c r="L47" s="7">
        <v>5372</v>
      </c>
      <c r="M47" s="7">
        <v>27354</v>
      </c>
      <c r="N47" s="7">
        <v>54</v>
      </c>
      <c r="O47" s="7">
        <v>18</v>
      </c>
      <c r="P47" s="7">
        <v>72</v>
      </c>
      <c r="Q47" s="7">
        <v>0</v>
      </c>
      <c r="R47" s="7">
        <v>0</v>
      </c>
      <c r="S47" s="7">
        <v>0</v>
      </c>
      <c r="T47" s="9">
        <v>65.713742398374507</v>
      </c>
      <c r="U47" s="7" t="str">
        <f>IF(RawData[[#This Row],[Customer Satisfaction (%)]]&lt;40,"Low",IF(RawData[[#This Row],[Customer Satisfaction (%)]]&lt;70,"Medium","High"))</f>
        <v>Medium</v>
      </c>
      <c r="V47" s="7" t="str">
        <f>IF(RawData[[#This Row],[Customer Satisfaction (%)]]&lt;40, "low", IF(RawData[[#This Row],[Customer Satisfaction (%)]]&lt;70, "Medium", "High"))</f>
        <v>Medium</v>
      </c>
    </row>
    <row r="48" spans="1:22" x14ac:dyDescent="0.2">
      <c r="A48" s="6" t="s">
        <v>322</v>
      </c>
      <c r="B48" s="6" t="s">
        <v>38</v>
      </c>
      <c r="C48" s="6" t="s">
        <v>51</v>
      </c>
      <c r="D48" s="7">
        <v>145</v>
      </c>
      <c r="E48" s="7">
        <f>RawData[[#This Row],[Sales Amount]]/RawData[[#This Row],[Number of employees]]</f>
        <v>121.37931034482759</v>
      </c>
      <c r="F48" s="8">
        <v>4082</v>
      </c>
      <c r="G48" s="7">
        <v>50</v>
      </c>
      <c r="H48" s="7">
        <v>4132</v>
      </c>
      <c r="I48" s="15">
        <f>RawData[[#This Row],[Customer (male)]]/RawData[[#This Row],[Total number of customers]]</f>
        <v>0.98789932236205225</v>
      </c>
      <c r="J48" s="15">
        <f>RawData[[#This Row],[Customer (female)]]/RawData[[#This Row],[Total number of customers]]</f>
        <v>1.2100677637947725E-2</v>
      </c>
      <c r="K48" s="7">
        <v>12444</v>
      </c>
      <c r="L48" s="7">
        <v>5156</v>
      </c>
      <c r="M48" s="7">
        <v>17600</v>
      </c>
      <c r="N48" s="7">
        <v>4873</v>
      </c>
      <c r="O48" s="7">
        <v>1825</v>
      </c>
      <c r="P48" s="7">
        <v>6698</v>
      </c>
      <c r="Q48" s="7">
        <v>13</v>
      </c>
      <c r="R48" s="7">
        <v>0</v>
      </c>
      <c r="S48" s="7">
        <v>13</v>
      </c>
      <c r="T48" s="9">
        <v>91.249436594723207</v>
      </c>
      <c r="U48" s="7" t="str">
        <f>IF(RawData[[#This Row],[Customer Satisfaction (%)]]&lt;40,"Low",IF(RawData[[#This Row],[Customer Satisfaction (%)]]&lt;70,"Medium","High"))</f>
        <v>High</v>
      </c>
      <c r="V48" s="7" t="str">
        <f>IF(RawData[[#This Row],[Customer Satisfaction (%)]]&lt;40, "low", IF(RawData[[#This Row],[Customer Satisfaction (%)]]&lt;70, "Medium", "High"))</f>
        <v>High</v>
      </c>
    </row>
    <row r="49" spans="1:22" x14ac:dyDescent="0.2">
      <c r="A49" s="6" t="s">
        <v>3</v>
      </c>
      <c r="B49" s="6" t="s">
        <v>38</v>
      </c>
      <c r="C49" s="6" t="s">
        <v>52</v>
      </c>
      <c r="D49" s="7">
        <v>34</v>
      </c>
      <c r="E49" s="7">
        <f>RawData[[#This Row],[Sales Amount]]/RawData[[#This Row],[Number of employees]]</f>
        <v>231.11764705882354</v>
      </c>
      <c r="F49" s="8">
        <v>2907</v>
      </c>
      <c r="G49" s="7">
        <v>1572</v>
      </c>
      <c r="H49" s="7">
        <v>4479</v>
      </c>
      <c r="I49" s="15">
        <f>RawData[[#This Row],[Customer (male)]]/RawData[[#This Row],[Total number of customers]]</f>
        <v>0.64902880107166783</v>
      </c>
      <c r="J49" s="15">
        <f>RawData[[#This Row],[Customer (female)]]/RawData[[#This Row],[Total number of customers]]</f>
        <v>0.35097119892833223</v>
      </c>
      <c r="K49" s="7">
        <v>6605</v>
      </c>
      <c r="L49" s="7">
        <v>1253</v>
      </c>
      <c r="M49" s="7">
        <v>7858</v>
      </c>
      <c r="N49" s="7">
        <v>1637</v>
      </c>
      <c r="O49" s="7">
        <v>252</v>
      </c>
      <c r="P49" s="7">
        <v>1889</v>
      </c>
      <c r="Q49" s="7">
        <v>1</v>
      </c>
      <c r="R49" s="7">
        <v>0</v>
      </c>
      <c r="S49" s="7">
        <v>1</v>
      </c>
      <c r="T49" s="9">
        <v>85.365612041954506</v>
      </c>
      <c r="U49" s="7" t="str">
        <f>IF(RawData[[#This Row],[Customer Satisfaction (%)]]&lt;40,"Low",IF(RawData[[#This Row],[Customer Satisfaction (%)]]&lt;70,"Medium","High"))</f>
        <v>High</v>
      </c>
      <c r="V49" s="7" t="str">
        <f>IF(RawData[[#This Row],[Customer Satisfaction (%)]]&lt;40, "low", IF(RawData[[#This Row],[Customer Satisfaction (%)]]&lt;70, "Medium", "High"))</f>
        <v>High</v>
      </c>
    </row>
    <row r="50" spans="1:22" x14ac:dyDescent="0.2">
      <c r="A50" s="6" t="s">
        <v>3</v>
      </c>
      <c r="B50" s="6" t="s">
        <v>38</v>
      </c>
      <c r="C50" s="6" t="s">
        <v>53</v>
      </c>
      <c r="D50" s="7">
        <v>9</v>
      </c>
      <c r="E50" s="7">
        <f>RawData[[#This Row],[Sales Amount]]/RawData[[#This Row],[Number of employees]]</f>
        <v>467.11111111111109</v>
      </c>
      <c r="F50" s="8">
        <v>643</v>
      </c>
      <c r="G50" s="7">
        <v>658</v>
      </c>
      <c r="H50" s="7">
        <v>1301</v>
      </c>
      <c r="I50" s="15">
        <f>RawData[[#This Row],[Customer (male)]]/RawData[[#This Row],[Total number of customers]]</f>
        <v>0.49423520368946966</v>
      </c>
      <c r="J50" s="15">
        <f>RawData[[#This Row],[Customer (female)]]/RawData[[#This Row],[Total number of customers]]</f>
        <v>0.5057647963105304</v>
      </c>
      <c r="K50" s="7">
        <v>3512</v>
      </c>
      <c r="L50" s="7">
        <v>692</v>
      </c>
      <c r="M50" s="7">
        <v>4204</v>
      </c>
      <c r="N50" s="7">
        <v>402</v>
      </c>
      <c r="O50" s="7">
        <v>80</v>
      </c>
      <c r="P50" s="7">
        <v>482</v>
      </c>
      <c r="Q50" s="7">
        <v>1</v>
      </c>
      <c r="R50" s="7">
        <v>0</v>
      </c>
      <c r="S50" s="7">
        <v>1</v>
      </c>
      <c r="T50" s="9">
        <v>42.484025247552196</v>
      </c>
      <c r="U50" s="7" t="str">
        <f>IF(RawData[[#This Row],[Customer Satisfaction (%)]]&lt;40,"Low",IF(RawData[[#This Row],[Customer Satisfaction (%)]]&lt;70,"Medium","High"))</f>
        <v>Medium</v>
      </c>
      <c r="V50" s="7" t="str">
        <f>IF(RawData[[#This Row],[Customer Satisfaction (%)]]&lt;40, "low", IF(RawData[[#This Row],[Customer Satisfaction (%)]]&lt;70, "Medium", "High"))</f>
        <v>Medium</v>
      </c>
    </row>
    <row r="51" spans="1:22" x14ac:dyDescent="0.2">
      <c r="A51" s="6" t="s">
        <v>3</v>
      </c>
      <c r="B51" s="6" t="s">
        <v>38</v>
      </c>
      <c r="C51" s="6" t="s">
        <v>54</v>
      </c>
      <c r="D51" s="7">
        <v>76</v>
      </c>
      <c r="E51" s="7">
        <f>RawData[[#This Row],[Sales Amount]]/RawData[[#This Row],[Number of employees]]</f>
        <v>96.486842105263165</v>
      </c>
      <c r="F51" s="8">
        <v>625</v>
      </c>
      <c r="G51" s="7">
        <v>675</v>
      </c>
      <c r="H51" s="7">
        <v>1300</v>
      </c>
      <c r="I51" s="15">
        <f>RawData[[#This Row],[Customer (male)]]/RawData[[#This Row],[Total number of customers]]</f>
        <v>0.48076923076923078</v>
      </c>
      <c r="J51" s="15">
        <f>RawData[[#This Row],[Customer (female)]]/RawData[[#This Row],[Total number of customers]]</f>
        <v>0.51923076923076927</v>
      </c>
      <c r="K51" s="7">
        <v>6449</v>
      </c>
      <c r="L51" s="7">
        <v>884</v>
      </c>
      <c r="M51" s="7">
        <v>7333</v>
      </c>
      <c r="N51" s="7">
        <v>921</v>
      </c>
      <c r="O51" s="7">
        <v>157</v>
      </c>
      <c r="P51" s="7">
        <v>1078</v>
      </c>
      <c r="Q51" s="7">
        <v>11</v>
      </c>
      <c r="R51" s="7">
        <v>1</v>
      </c>
      <c r="S51" s="7">
        <v>12</v>
      </c>
      <c r="T51" s="9">
        <v>52.029583581630199</v>
      </c>
      <c r="U51" s="7" t="str">
        <f>IF(RawData[[#This Row],[Customer Satisfaction (%)]]&lt;40,"Low",IF(RawData[[#This Row],[Customer Satisfaction (%)]]&lt;70,"Medium","High"))</f>
        <v>Medium</v>
      </c>
      <c r="V51" s="7" t="str">
        <f>IF(RawData[[#This Row],[Customer Satisfaction (%)]]&lt;40, "low", IF(RawData[[#This Row],[Customer Satisfaction (%)]]&lt;70, "Medium", "High"))</f>
        <v>Medium</v>
      </c>
    </row>
    <row r="52" spans="1:22" x14ac:dyDescent="0.2">
      <c r="A52" s="6" t="s">
        <v>322</v>
      </c>
      <c r="B52" s="6" t="s">
        <v>38</v>
      </c>
      <c r="C52" s="6" t="s">
        <v>55</v>
      </c>
      <c r="D52" s="7">
        <v>177</v>
      </c>
      <c r="E52" s="7">
        <f>RawData[[#This Row],[Sales Amount]]/RawData[[#This Row],[Number of employees]]</f>
        <v>16.350282485875706</v>
      </c>
      <c r="F52" s="8">
        <v>192</v>
      </c>
      <c r="G52" s="7">
        <v>276</v>
      </c>
      <c r="H52" s="7">
        <v>468</v>
      </c>
      <c r="I52" s="15">
        <f>RawData[[#This Row],[Customer (male)]]/RawData[[#This Row],[Total number of customers]]</f>
        <v>0.41025641025641024</v>
      </c>
      <c r="J52" s="15">
        <f>RawData[[#This Row],[Customer (female)]]/RawData[[#This Row],[Total number of customers]]</f>
        <v>0.58974358974358976</v>
      </c>
      <c r="K52" s="7">
        <v>2606</v>
      </c>
      <c r="L52" s="7">
        <v>288</v>
      </c>
      <c r="M52" s="7">
        <v>2894</v>
      </c>
      <c r="N52" s="7">
        <v>223</v>
      </c>
      <c r="O52" s="7">
        <v>32</v>
      </c>
      <c r="P52" s="7">
        <v>255</v>
      </c>
      <c r="Q52" s="7">
        <v>250</v>
      </c>
      <c r="R52" s="7">
        <v>27</v>
      </c>
      <c r="S52" s="7">
        <v>277</v>
      </c>
      <c r="T52" s="9">
        <v>27.4078463663989</v>
      </c>
      <c r="U52" s="7" t="str">
        <f>IF(RawData[[#This Row],[Customer Satisfaction (%)]]&lt;40,"Low",IF(RawData[[#This Row],[Customer Satisfaction (%)]]&lt;70,"Medium","High"))</f>
        <v>Low</v>
      </c>
      <c r="V52" s="7" t="str">
        <f>IF(RawData[[#This Row],[Customer Satisfaction (%)]]&lt;40, "low", IF(RawData[[#This Row],[Customer Satisfaction (%)]]&lt;70, "Medium", "High"))</f>
        <v>low</v>
      </c>
    </row>
    <row r="53" spans="1:22" x14ac:dyDescent="0.2">
      <c r="A53" s="6" t="s">
        <v>322</v>
      </c>
      <c r="B53" s="6" t="s">
        <v>38</v>
      </c>
      <c r="C53" s="6" t="s">
        <v>56</v>
      </c>
      <c r="D53" s="7">
        <v>32</v>
      </c>
      <c r="E53" s="7">
        <f>RawData[[#This Row],[Sales Amount]]/RawData[[#This Row],[Number of employees]]</f>
        <v>10</v>
      </c>
      <c r="F53" s="8">
        <v>115</v>
      </c>
      <c r="G53" s="7">
        <v>24</v>
      </c>
      <c r="H53" s="7">
        <v>139</v>
      </c>
      <c r="I53" s="15">
        <f>RawData[[#This Row],[Customer (male)]]/RawData[[#This Row],[Total number of customers]]</f>
        <v>0.82733812949640284</v>
      </c>
      <c r="J53" s="15">
        <f>RawData[[#This Row],[Customer (female)]]/RawData[[#This Row],[Total number of customers]]</f>
        <v>0.17266187050359713</v>
      </c>
      <c r="K53" s="7">
        <v>281</v>
      </c>
      <c r="L53" s="7">
        <v>39</v>
      </c>
      <c r="M53" s="7">
        <v>320</v>
      </c>
      <c r="N53" s="7">
        <v>100</v>
      </c>
      <c r="O53" s="7">
        <v>15</v>
      </c>
      <c r="P53" s="7">
        <v>115</v>
      </c>
      <c r="Q53" s="7">
        <v>0</v>
      </c>
      <c r="R53" s="7">
        <v>0</v>
      </c>
      <c r="S53" s="7">
        <v>0</v>
      </c>
      <c r="T53" s="9">
        <v>61.053650657697403</v>
      </c>
      <c r="U53" s="7" t="str">
        <f>IF(RawData[[#This Row],[Customer Satisfaction (%)]]&lt;40,"Low",IF(RawData[[#This Row],[Customer Satisfaction (%)]]&lt;70,"Medium","High"))</f>
        <v>Medium</v>
      </c>
      <c r="V53" s="7" t="str">
        <f>IF(RawData[[#This Row],[Customer Satisfaction (%)]]&lt;40, "low", IF(RawData[[#This Row],[Customer Satisfaction (%)]]&lt;70, "Medium", "High"))</f>
        <v>Medium</v>
      </c>
    </row>
    <row r="54" spans="1:22" x14ac:dyDescent="0.2">
      <c r="A54" s="6" t="s">
        <v>322</v>
      </c>
      <c r="B54" s="6" t="s">
        <v>38</v>
      </c>
      <c r="C54" s="6" t="s">
        <v>57</v>
      </c>
      <c r="D54" s="7">
        <v>60</v>
      </c>
      <c r="E54" s="7">
        <f>RawData[[#This Row],[Sales Amount]]/RawData[[#This Row],[Number of employees]]</f>
        <v>40.233333333333334</v>
      </c>
      <c r="F54" s="8">
        <v>125</v>
      </c>
      <c r="G54" s="7">
        <v>361</v>
      </c>
      <c r="H54" s="7">
        <v>486</v>
      </c>
      <c r="I54" s="15">
        <f>RawData[[#This Row],[Customer (male)]]/RawData[[#This Row],[Total number of customers]]</f>
        <v>0.25720164609053497</v>
      </c>
      <c r="J54" s="15">
        <f>RawData[[#This Row],[Customer (female)]]/RawData[[#This Row],[Total number of customers]]</f>
        <v>0.74279835390946503</v>
      </c>
      <c r="K54" s="7">
        <v>2275</v>
      </c>
      <c r="L54" s="7">
        <v>139</v>
      </c>
      <c r="M54" s="7">
        <v>2414</v>
      </c>
      <c r="N54" s="7">
        <v>80</v>
      </c>
      <c r="O54" s="7">
        <v>7</v>
      </c>
      <c r="P54" s="7">
        <v>87</v>
      </c>
      <c r="Q54" s="7">
        <v>1</v>
      </c>
      <c r="R54" s="7">
        <v>0</v>
      </c>
      <c r="S54" s="7">
        <v>1</v>
      </c>
      <c r="T54" s="9">
        <v>58.702065257384902</v>
      </c>
      <c r="U54" s="7" t="str">
        <f>IF(RawData[[#This Row],[Customer Satisfaction (%)]]&lt;40,"Low",IF(RawData[[#This Row],[Customer Satisfaction (%)]]&lt;70,"Medium","High"))</f>
        <v>Medium</v>
      </c>
      <c r="V54" s="7" t="str">
        <f>IF(RawData[[#This Row],[Customer Satisfaction (%)]]&lt;40, "low", IF(RawData[[#This Row],[Customer Satisfaction (%)]]&lt;70, "Medium", "High"))</f>
        <v>Medium</v>
      </c>
    </row>
    <row r="55" spans="1:22" x14ac:dyDescent="0.2">
      <c r="A55" s="6" t="s">
        <v>3</v>
      </c>
      <c r="B55" s="6" t="s">
        <v>38</v>
      </c>
      <c r="C55" s="6" t="s">
        <v>58</v>
      </c>
      <c r="D55" s="7">
        <v>77</v>
      </c>
      <c r="E55" s="7">
        <f>RawData[[#This Row],[Sales Amount]]/RawData[[#This Row],[Number of employees]]</f>
        <v>55.662337662337663</v>
      </c>
      <c r="F55" s="8">
        <v>768</v>
      </c>
      <c r="G55" s="7">
        <v>580</v>
      </c>
      <c r="H55" s="7">
        <v>1348</v>
      </c>
      <c r="I55" s="15">
        <f>RawData[[#This Row],[Customer (male)]]/RawData[[#This Row],[Total number of customers]]</f>
        <v>0.56973293768545996</v>
      </c>
      <c r="J55" s="15">
        <f>RawData[[#This Row],[Customer (female)]]/RawData[[#This Row],[Total number of customers]]</f>
        <v>0.43026706231454004</v>
      </c>
      <c r="K55" s="7">
        <v>4006</v>
      </c>
      <c r="L55" s="7">
        <v>280</v>
      </c>
      <c r="M55" s="7">
        <v>4286</v>
      </c>
      <c r="N55" s="7">
        <v>398</v>
      </c>
      <c r="O55" s="7">
        <v>37</v>
      </c>
      <c r="P55" s="7">
        <v>435</v>
      </c>
      <c r="Q55" s="7">
        <v>18</v>
      </c>
      <c r="R55" s="7">
        <v>5</v>
      </c>
      <c r="S55" s="7">
        <v>23</v>
      </c>
      <c r="T55" s="9">
        <v>52.406446330611097</v>
      </c>
      <c r="U55" s="7" t="str">
        <f>IF(RawData[[#This Row],[Customer Satisfaction (%)]]&lt;40,"Low",IF(RawData[[#This Row],[Customer Satisfaction (%)]]&lt;70,"Medium","High"))</f>
        <v>Medium</v>
      </c>
      <c r="V55" s="7" t="str">
        <f>IF(RawData[[#This Row],[Customer Satisfaction (%)]]&lt;40, "low", IF(RawData[[#This Row],[Customer Satisfaction (%)]]&lt;70, "Medium", "High"))</f>
        <v>Medium</v>
      </c>
    </row>
    <row r="56" spans="1:22" x14ac:dyDescent="0.2">
      <c r="A56" s="6" t="s">
        <v>3</v>
      </c>
      <c r="B56" s="6" t="s">
        <v>38</v>
      </c>
      <c r="C56" s="6" t="s">
        <v>59</v>
      </c>
      <c r="D56" s="7">
        <v>30</v>
      </c>
      <c r="E56" s="7">
        <f>RawData[[#This Row],[Sales Amount]]/RawData[[#This Row],[Number of employees]]</f>
        <v>308.26666666666665</v>
      </c>
      <c r="F56" s="8">
        <v>421</v>
      </c>
      <c r="G56" s="7">
        <v>689</v>
      </c>
      <c r="H56" s="7">
        <v>1110</v>
      </c>
      <c r="I56" s="15">
        <f>RawData[[#This Row],[Customer (male)]]/RawData[[#This Row],[Total number of customers]]</f>
        <v>0.37927927927927929</v>
      </c>
      <c r="J56" s="15">
        <f>RawData[[#This Row],[Customer (female)]]/RawData[[#This Row],[Total number of customers]]</f>
        <v>0.62072072072072071</v>
      </c>
      <c r="K56" s="7">
        <v>7736</v>
      </c>
      <c r="L56" s="7">
        <v>1512</v>
      </c>
      <c r="M56" s="7">
        <v>9248</v>
      </c>
      <c r="N56" s="7">
        <v>420</v>
      </c>
      <c r="O56" s="7">
        <v>86</v>
      </c>
      <c r="P56" s="7">
        <v>506</v>
      </c>
      <c r="Q56" s="7">
        <v>77</v>
      </c>
      <c r="R56" s="7">
        <v>3</v>
      </c>
      <c r="S56" s="7">
        <v>80</v>
      </c>
      <c r="T56" s="9">
        <v>88.287247446142203</v>
      </c>
      <c r="U56" s="7" t="str">
        <f>IF(RawData[[#This Row],[Customer Satisfaction (%)]]&lt;40,"Low",IF(RawData[[#This Row],[Customer Satisfaction (%)]]&lt;70,"Medium","High"))</f>
        <v>High</v>
      </c>
      <c r="V56" s="7" t="str">
        <f>IF(RawData[[#This Row],[Customer Satisfaction (%)]]&lt;40, "low", IF(RawData[[#This Row],[Customer Satisfaction (%)]]&lt;70, "Medium", "High"))</f>
        <v>High</v>
      </c>
    </row>
    <row r="57" spans="1:22" x14ac:dyDescent="0.2">
      <c r="A57" s="6" t="s">
        <v>3</v>
      </c>
      <c r="B57" s="6" t="s">
        <v>38</v>
      </c>
      <c r="C57" s="6" t="s">
        <v>60</v>
      </c>
      <c r="D57" s="7">
        <v>89</v>
      </c>
      <c r="E57" s="7">
        <f>RawData[[#This Row],[Sales Amount]]/RawData[[#This Row],[Number of employees]]</f>
        <v>11.146067415730338</v>
      </c>
      <c r="F57" s="8">
        <v>477</v>
      </c>
      <c r="G57" s="7">
        <v>19</v>
      </c>
      <c r="H57" s="7">
        <v>496</v>
      </c>
      <c r="I57" s="15">
        <f>RawData[[#This Row],[Customer (male)]]/RawData[[#This Row],[Total number of customers]]</f>
        <v>0.96169354838709675</v>
      </c>
      <c r="J57" s="15">
        <f>RawData[[#This Row],[Customer (female)]]/RawData[[#This Row],[Total number of customers]]</f>
        <v>3.8306451612903226E-2</v>
      </c>
      <c r="K57" s="7">
        <v>724</v>
      </c>
      <c r="L57" s="7">
        <v>268</v>
      </c>
      <c r="M57" s="7">
        <v>992</v>
      </c>
      <c r="N57" s="7">
        <v>331</v>
      </c>
      <c r="O57" s="7">
        <v>132</v>
      </c>
      <c r="P57" s="7">
        <v>463</v>
      </c>
      <c r="Q57" s="7">
        <v>4</v>
      </c>
      <c r="R57" s="7">
        <v>1</v>
      </c>
      <c r="S57" s="7">
        <v>5</v>
      </c>
      <c r="T57" s="9">
        <v>79.396473071405197</v>
      </c>
      <c r="U57" s="7" t="str">
        <f>IF(RawData[[#This Row],[Customer Satisfaction (%)]]&lt;40,"Low",IF(RawData[[#This Row],[Customer Satisfaction (%)]]&lt;70,"Medium","High"))</f>
        <v>High</v>
      </c>
      <c r="V57" s="7" t="str">
        <f>IF(RawData[[#This Row],[Customer Satisfaction (%)]]&lt;40, "low", IF(RawData[[#This Row],[Customer Satisfaction (%)]]&lt;70, "Medium", "High"))</f>
        <v>High</v>
      </c>
    </row>
    <row r="58" spans="1:22" x14ac:dyDescent="0.2">
      <c r="A58" s="6" t="s">
        <v>3</v>
      </c>
      <c r="B58" s="6" t="s">
        <v>61</v>
      </c>
      <c r="C58" s="6" t="s">
        <v>62</v>
      </c>
      <c r="D58" s="7">
        <v>3</v>
      </c>
      <c r="E58" s="7">
        <f>RawData[[#This Row],[Sales Amount]]/RawData[[#This Row],[Number of employees]]</f>
        <v>9977.3333333333339</v>
      </c>
      <c r="F58" s="8">
        <v>4052</v>
      </c>
      <c r="G58" s="7">
        <v>3550</v>
      </c>
      <c r="H58" s="7">
        <v>7602</v>
      </c>
      <c r="I58" s="15">
        <f>RawData[[#This Row],[Customer (male)]]/RawData[[#This Row],[Total number of customers]]</f>
        <v>0.53301762694027888</v>
      </c>
      <c r="J58" s="15">
        <f>RawData[[#This Row],[Customer (female)]]/RawData[[#This Row],[Total number of customers]]</f>
        <v>0.46698237305972112</v>
      </c>
      <c r="K58" s="7">
        <v>28249</v>
      </c>
      <c r="L58" s="7">
        <v>1683</v>
      </c>
      <c r="M58" s="7">
        <v>29932</v>
      </c>
      <c r="N58" s="7">
        <v>8905</v>
      </c>
      <c r="O58" s="7">
        <v>1089</v>
      </c>
      <c r="P58" s="7">
        <v>9994</v>
      </c>
      <c r="Q58" s="7">
        <v>549</v>
      </c>
      <c r="R58" s="7">
        <v>55</v>
      </c>
      <c r="S58" s="7">
        <v>604</v>
      </c>
      <c r="T58" s="9">
        <v>86.628874855627004</v>
      </c>
      <c r="U58" s="7" t="str">
        <f>IF(RawData[[#This Row],[Customer Satisfaction (%)]]&lt;40,"Low",IF(RawData[[#This Row],[Customer Satisfaction (%)]]&lt;70,"Medium","High"))</f>
        <v>High</v>
      </c>
      <c r="V58" s="7" t="str">
        <f>IF(RawData[[#This Row],[Customer Satisfaction (%)]]&lt;40, "low", IF(RawData[[#This Row],[Customer Satisfaction (%)]]&lt;70, "Medium", "High"))</f>
        <v>High</v>
      </c>
    </row>
    <row r="59" spans="1:22" x14ac:dyDescent="0.2">
      <c r="A59" s="6" t="s">
        <v>322</v>
      </c>
      <c r="B59" s="6" t="s">
        <v>61</v>
      </c>
      <c r="C59" s="6" t="s">
        <v>63</v>
      </c>
      <c r="D59" s="7">
        <v>29</v>
      </c>
      <c r="E59" s="7">
        <f>RawData[[#This Row],[Sales Amount]]/RawData[[#This Row],[Number of employees]]</f>
        <v>1412.3103448275863</v>
      </c>
      <c r="F59" s="8">
        <v>5987</v>
      </c>
      <c r="G59" s="7">
        <v>3922</v>
      </c>
      <c r="H59" s="7">
        <v>9909</v>
      </c>
      <c r="I59" s="15">
        <f>RawData[[#This Row],[Customer (male)]]/RawData[[#This Row],[Total number of customers]]</f>
        <v>0.6041982036532445</v>
      </c>
      <c r="J59" s="15">
        <f>RawData[[#This Row],[Customer (female)]]/RawData[[#This Row],[Total number of customers]]</f>
        <v>0.3958017963467555</v>
      </c>
      <c r="K59" s="7">
        <v>30479</v>
      </c>
      <c r="L59" s="7">
        <v>10478</v>
      </c>
      <c r="M59" s="7">
        <v>40957</v>
      </c>
      <c r="N59" s="7">
        <v>4849</v>
      </c>
      <c r="O59" s="7">
        <v>2603</v>
      </c>
      <c r="P59" s="7">
        <v>7452</v>
      </c>
      <c r="Q59" s="7">
        <v>21</v>
      </c>
      <c r="R59" s="7">
        <v>1</v>
      </c>
      <c r="S59" s="7">
        <v>22</v>
      </c>
      <c r="T59" s="9">
        <v>77.919120477879801</v>
      </c>
      <c r="U59" s="7" t="str">
        <f>IF(RawData[[#This Row],[Customer Satisfaction (%)]]&lt;40,"Low",IF(RawData[[#This Row],[Customer Satisfaction (%)]]&lt;70,"Medium","High"))</f>
        <v>High</v>
      </c>
      <c r="V59" s="7" t="str">
        <f>IF(RawData[[#This Row],[Customer Satisfaction (%)]]&lt;40, "low", IF(RawData[[#This Row],[Customer Satisfaction (%)]]&lt;70, "Medium", "High"))</f>
        <v>High</v>
      </c>
    </row>
    <row r="60" spans="1:22" x14ac:dyDescent="0.2">
      <c r="A60" s="6" t="s">
        <v>322</v>
      </c>
      <c r="B60" s="6" t="s">
        <v>61</v>
      </c>
      <c r="C60" s="6" t="s">
        <v>64</v>
      </c>
      <c r="D60" s="7">
        <v>72</v>
      </c>
      <c r="E60" s="7">
        <f>RawData[[#This Row],[Sales Amount]]/RawData[[#This Row],[Number of employees]]</f>
        <v>18.097222222222221</v>
      </c>
      <c r="F60" s="8">
        <v>135</v>
      </c>
      <c r="G60" s="7">
        <v>293</v>
      </c>
      <c r="H60" s="7">
        <v>428</v>
      </c>
      <c r="I60" s="15">
        <f>RawData[[#This Row],[Customer (male)]]/RawData[[#This Row],[Total number of customers]]</f>
        <v>0.31542056074766356</v>
      </c>
      <c r="J60" s="15">
        <f>RawData[[#This Row],[Customer (female)]]/RawData[[#This Row],[Total number of customers]]</f>
        <v>0.68457943925233644</v>
      </c>
      <c r="K60" s="7">
        <v>1191</v>
      </c>
      <c r="L60" s="7">
        <v>112</v>
      </c>
      <c r="M60" s="7">
        <v>1303</v>
      </c>
      <c r="N60" s="7">
        <v>467</v>
      </c>
      <c r="O60" s="7">
        <v>56</v>
      </c>
      <c r="P60" s="7">
        <v>523</v>
      </c>
      <c r="Q60" s="7">
        <v>146</v>
      </c>
      <c r="R60" s="7">
        <v>13</v>
      </c>
      <c r="S60" s="7">
        <v>159</v>
      </c>
      <c r="T60" s="9">
        <v>53.153963624532302</v>
      </c>
      <c r="U60" s="7" t="str">
        <f>IF(RawData[[#This Row],[Customer Satisfaction (%)]]&lt;40,"Low",IF(RawData[[#This Row],[Customer Satisfaction (%)]]&lt;70,"Medium","High"))</f>
        <v>Medium</v>
      </c>
      <c r="V60" s="7" t="str">
        <f>IF(RawData[[#This Row],[Customer Satisfaction (%)]]&lt;40, "low", IF(RawData[[#This Row],[Customer Satisfaction (%)]]&lt;70, "Medium", "High"))</f>
        <v>Medium</v>
      </c>
    </row>
    <row r="61" spans="1:22" x14ac:dyDescent="0.2">
      <c r="A61" s="6" t="s">
        <v>322</v>
      </c>
      <c r="B61" s="6" t="s">
        <v>61</v>
      </c>
      <c r="C61" s="6" t="s">
        <v>65</v>
      </c>
      <c r="D61" s="7">
        <v>21</v>
      </c>
      <c r="E61" s="7">
        <f>RawData[[#This Row],[Sales Amount]]/RawData[[#This Row],[Number of employees]]</f>
        <v>225.38095238095238</v>
      </c>
      <c r="F61" s="8">
        <v>1302</v>
      </c>
      <c r="G61" s="7">
        <v>218</v>
      </c>
      <c r="H61" s="7">
        <v>1520</v>
      </c>
      <c r="I61" s="15">
        <f>RawData[[#This Row],[Customer (male)]]/RawData[[#This Row],[Total number of customers]]</f>
        <v>0.85657894736842111</v>
      </c>
      <c r="J61" s="15">
        <f>RawData[[#This Row],[Customer (female)]]/RawData[[#This Row],[Total number of customers]]</f>
        <v>0.14342105263157895</v>
      </c>
      <c r="K61" s="7">
        <v>4220</v>
      </c>
      <c r="L61" s="7">
        <v>513</v>
      </c>
      <c r="M61" s="7">
        <v>4733</v>
      </c>
      <c r="N61" s="7">
        <v>2197</v>
      </c>
      <c r="O61" s="7">
        <v>308</v>
      </c>
      <c r="P61" s="7">
        <v>2505</v>
      </c>
      <c r="Q61" s="7">
        <v>2</v>
      </c>
      <c r="R61" s="7">
        <v>0</v>
      </c>
      <c r="S61" s="7">
        <v>2</v>
      </c>
      <c r="T61" s="9">
        <v>97.011926914056005</v>
      </c>
      <c r="U61" s="7" t="str">
        <f>IF(RawData[[#This Row],[Customer Satisfaction (%)]]&lt;40,"Low",IF(RawData[[#This Row],[Customer Satisfaction (%)]]&lt;70,"Medium","High"))</f>
        <v>High</v>
      </c>
      <c r="V61" s="7" t="str">
        <f>IF(RawData[[#This Row],[Customer Satisfaction (%)]]&lt;40, "low", IF(RawData[[#This Row],[Customer Satisfaction (%)]]&lt;70, "Medium", "High"))</f>
        <v>High</v>
      </c>
    </row>
    <row r="62" spans="1:22" x14ac:dyDescent="0.2">
      <c r="A62" s="6" t="s">
        <v>322</v>
      </c>
      <c r="B62" s="6" t="s">
        <v>61</v>
      </c>
      <c r="C62" s="6" t="s">
        <v>66</v>
      </c>
      <c r="D62" s="7">
        <v>13</v>
      </c>
      <c r="E62" s="7">
        <f>RawData[[#This Row],[Sales Amount]]/RawData[[#This Row],[Number of employees]]</f>
        <v>95.769230769230774</v>
      </c>
      <c r="F62" s="8">
        <v>904</v>
      </c>
      <c r="G62" s="7">
        <v>842</v>
      </c>
      <c r="H62" s="7">
        <v>1746</v>
      </c>
      <c r="I62" s="15">
        <f>RawData[[#This Row],[Customer (male)]]/RawData[[#This Row],[Total number of customers]]</f>
        <v>0.51775486827033224</v>
      </c>
      <c r="J62" s="15">
        <f>RawData[[#This Row],[Customer (female)]]/RawData[[#This Row],[Total number of customers]]</f>
        <v>0.48224513172966782</v>
      </c>
      <c r="K62" s="7">
        <v>1092</v>
      </c>
      <c r="L62" s="7">
        <v>153</v>
      </c>
      <c r="M62" s="7">
        <v>1245</v>
      </c>
      <c r="N62" s="7">
        <v>418</v>
      </c>
      <c r="O62" s="7">
        <v>70</v>
      </c>
      <c r="P62" s="7">
        <v>488</v>
      </c>
      <c r="Q62" s="7">
        <v>325</v>
      </c>
      <c r="R62" s="7">
        <v>9</v>
      </c>
      <c r="S62" s="7">
        <v>334</v>
      </c>
      <c r="T62" s="9">
        <v>49.053161096091998</v>
      </c>
      <c r="U62" s="7" t="str">
        <f>IF(RawData[[#This Row],[Customer Satisfaction (%)]]&lt;40,"Low",IF(RawData[[#This Row],[Customer Satisfaction (%)]]&lt;70,"Medium","High"))</f>
        <v>Medium</v>
      </c>
      <c r="V62" s="7" t="str">
        <f>IF(RawData[[#This Row],[Customer Satisfaction (%)]]&lt;40, "low", IF(RawData[[#This Row],[Customer Satisfaction (%)]]&lt;70, "Medium", "High"))</f>
        <v>Medium</v>
      </c>
    </row>
    <row r="63" spans="1:22" x14ac:dyDescent="0.2">
      <c r="A63" s="6" t="s">
        <v>322</v>
      </c>
      <c r="B63" s="6" t="s">
        <v>61</v>
      </c>
      <c r="C63" s="6" t="s">
        <v>67</v>
      </c>
      <c r="D63" s="7">
        <v>24</v>
      </c>
      <c r="E63" s="7">
        <f>RawData[[#This Row],[Sales Amount]]/RawData[[#This Row],[Number of employees]]</f>
        <v>185.04166666666666</v>
      </c>
      <c r="F63" s="8">
        <v>202</v>
      </c>
      <c r="G63" s="7">
        <v>1111</v>
      </c>
      <c r="H63" s="7">
        <v>1313</v>
      </c>
      <c r="I63" s="15">
        <f>RawData[[#This Row],[Customer (male)]]/RawData[[#This Row],[Total number of customers]]</f>
        <v>0.15384615384615385</v>
      </c>
      <c r="J63" s="15">
        <f>RawData[[#This Row],[Customer (female)]]/RawData[[#This Row],[Total number of customers]]</f>
        <v>0.84615384615384615</v>
      </c>
      <c r="K63" s="7">
        <v>4188</v>
      </c>
      <c r="L63" s="7">
        <v>253</v>
      </c>
      <c r="M63" s="7">
        <v>4441</v>
      </c>
      <c r="N63" s="7">
        <v>1829</v>
      </c>
      <c r="O63" s="7">
        <v>131</v>
      </c>
      <c r="P63" s="7">
        <v>1960</v>
      </c>
      <c r="Q63" s="7">
        <v>324</v>
      </c>
      <c r="R63" s="7">
        <v>7</v>
      </c>
      <c r="S63" s="7">
        <v>331</v>
      </c>
      <c r="T63" s="9">
        <v>65.062395904567595</v>
      </c>
      <c r="U63" s="7" t="str">
        <f>IF(RawData[[#This Row],[Customer Satisfaction (%)]]&lt;40,"Low",IF(RawData[[#This Row],[Customer Satisfaction (%)]]&lt;70,"Medium","High"))</f>
        <v>Medium</v>
      </c>
      <c r="V63" s="7" t="str">
        <f>IF(RawData[[#This Row],[Customer Satisfaction (%)]]&lt;40, "low", IF(RawData[[#This Row],[Customer Satisfaction (%)]]&lt;70, "Medium", "High"))</f>
        <v>Medium</v>
      </c>
    </row>
    <row r="64" spans="1:22" x14ac:dyDescent="0.2">
      <c r="A64" s="6" t="s">
        <v>3</v>
      </c>
      <c r="B64" s="6" t="s">
        <v>61</v>
      </c>
      <c r="C64" s="6" t="s">
        <v>68</v>
      </c>
      <c r="D64" s="7">
        <v>4</v>
      </c>
      <c r="E64" s="7">
        <f>RawData[[#This Row],[Sales Amount]]/RawData[[#This Row],[Number of employees]]</f>
        <v>7741.25</v>
      </c>
      <c r="F64" s="8">
        <v>989</v>
      </c>
      <c r="G64" s="7">
        <v>5447</v>
      </c>
      <c r="H64" s="7">
        <v>6436</v>
      </c>
      <c r="I64" s="15">
        <f>RawData[[#This Row],[Customer (male)]]/RawData[[#This Row],[Total number of customers]]</f>
        <v>0.15366687383467992</v>
      </c>
      <c r="J64" s="15">
        <f>RawData[[#This Row],[Customer (female)]]/RawData[[#This Row],[Total number of customers]]</f>
        <v>0.84633312616532008</v>
      </c>
      <c r="K64" s="7">
        <v>29195</v>
      </c>
      <c r="L64" s="7">
        <v>1770</v>
      </c>
      <c r="M64" s="7">
        <v>30965</v>
      </c>
      <c r="N64" s="7">
        <v>5457</v>
      </c>
      <c r="O64" s="7">
        <v>362</v>
      </c>
      <c r="P64" s="7">
        <v>5819</v>
      </c>
      <c r="Q64" s="7">
        <v>1550</v>
      </c>
      <c r="R64" s="7">
        <v>192</v>
      </c>
      <c r="S64" s="7">
        <v>1742</v>
      </c>
      <c r="T64" s="9">
        <v>56.204459349090499</v>
      </c>
      <c r="U64" s="7" t="str">
        <f>IF(RawData[[#This Row],[Customer Satisfaction (%)]]&lt;40,"Low",IF(RawData[[#This Row],[Customer Satisfaction (%)]]&lt;70,"Medium","High"))</f>
        <v>Medium</v>
      </c>
      <c r="V64" s="7" t="str">
        <f>IF(RawData[[#This Row],[Customer Satisfaction (%)]]&lt;40, "low", IF(RawData[[#This Row],[Customer Satisfaction (%)]]&lt;70, "Medium", "High"))</f>
        <v>Medium</v>
      </c>
    </row>
    <row r="65" spans="1:22" x14ac:dyDescent="0.2">
      <c r="A65" s="6" t="s">
        <v>3</v>
      </c>
      <c r="B65" s="6" t="s">
        <v>61</v>
      </c>
      <c r="C65" s="6" t="s">
        <v>69</v>
      </c>
      <c r="D65" s="7">
        <v>6</v>
      </c>
      <c r="E65" s="7">
        <f>RawData[[#This Row],[Sales Amount]]/RawData[[#This Row],[Number of employees]]</f>
        <v>365.66666666666669</v>
      </c>
      <c r="F65" s="8">
        <v>72</v>
      </c>
      <c r="G65" s="7">
        <v>229</v>
      </c>
      <c r="H65" s="7">
        <v>301</v>
      </c>
      <c r="I65" s="15">
        <f>RawData[[#This Row],[Customer (male)]]/RawData[[#This Row],[Total number of customers]]</f>
        <v>0.23920265780730898</v>
      </c>
      <c r="J65" s="15">
        <f>RawData[[#This Row],[Customer (female)]]/RawData[[#This Row],[Total number of customers]]</f>
        <v>0.76079734219269102</v>
      </c>
      <c r="K65" s="7">
        <v>2104</v>
      </c>
      <c r="L65" s="7">
        <v>90</v>
      </c>
      <c r="M65" s="7">
        <v>2194</v>
      </c>
      <c r="N65" s="7">
        <v>247</v>
      </c>
      <c r="O65" s="7">
        <v>11</v>
      </c>
      <c r="P65" s="7">
        <v>258</v>
      </c>
      <c r="Q65" s="7">
        <v>286</v>
      </c>
      <c r="R65" s="7">
        <v>16</v>
      </c>
      <c r="S65" s="7">
        <v>302</v>
      </c>
      <c r="T65" s="9">
        <v>26.589398515863898</v>
      </c>
      <c r="U65" s="7" t="str">
        <f>IF(RawData[[#This Row],[Customer Satisfaction (%)]]&lt;40,"Low",IF(RawData[[#This Row],[Customer Satisfaction (%)]]&lt;70,"Medium","High"))</f>
        <v>Low</v>
      </c>
      <c r="V65" s="7" t="str">
        <f>IF(RawData[[#This Row],[Customer Satisfaction (%)]]&lt;40, "low", IF(RawData[[#This Row],[Customer Satisfaction (%)]]&lt;70, "Medium", "High"))</f>
        <v>low</v>
      </c>
    </row>
    <row r="66" spans="1:22" x14ac:dyDescent="0.2">
      <c r="A66" s="6" t="s">
        <v>3</v>
      </c>
      <c r="B66" s="6" t="s">
        <v>61</v>
      </c>
      <c r="C66" s="6" t="s">
        <v>70</v>
      </c>
      <c r="D66" s="7">
        <v>19</v>
      </c>
      <c r="E66" s="7">
        <f>RawData[[#This Row],[Sales Amount]]/RawData[[#This Row],[Number of employees]]</f>
        <v>203.94736842105263</v>
      </c>
      <c r="F66" s="8">
        <v>231</v>
      </c>
      <c r="G66" s="7">
        <v>601</v>
      </c>
      <c r="H66" s="7">
        <v>832</v>
      </c>
      <c r="I66" s="15">
        <f>RawData[[#This Row],[Customer (male)]]/RawData[[#This Row],[Total number of customers]]</f>
        <v>0.27764423076923078</v>
      </c>
      <c r="J66" s="15">
        <f>RawData[[#This Row],[Customer (female)]]/RawData[[#This Row],[Total number of customers]]</f>
        <v>0.72235576923076927</v>
      </c>
      <c r="K66" s="7">
        <v>3518</v>
      </c>
      <c r="L66" s="7">
        <v>357</v>
      </c>
      <c r="M66" s="7">
        <v>3875</v>
      </c>
      <c r="N66" s="7">
        <v>537</v>
      </c>
      <c r="O66" s="7">
        <v>66</v>
      </c>
      <c r="P66" s="7">
        <v>603</v>
      </c>
      <c r="Q66" s="7">
        <v>10</v>
      </c>
      <c r="R66" s="7">
        <v>1</v>
      </c>
      <c r="S66" s="7">
        <v>11</v>
      </c>
      <c r="T66" s="9">
        <v>43.227731720900401</v>
      </c>
      <c r="U66" s="7" t="str">
        <f>IF(RawData[[#This Row],[Customer Satisfaction (%)]]&lt;40,"Low",IF(RawData[[#This Row],[Customer Satisfaction (%)]]&lt;70,"Medium","High"))</f>
        <v>Medium</v>
      </c>
      <c r="V66" s="7" t="str">
        <f>IF(RawData[[#This Row],[Customer Satisfaction (%)]]&lt;40, "low", IF(RawData[[#This Row],[Customer Satisfaction (%)]]&lt;70, "Medium", "High"))</f>
        <v>Medium</v>
      </c>
    </row>
    <row r="67" spans="1:22" x14ac:dyDescent="0.2">
      <c r="A67" s="6" t="s">
        <v>322</v>
      </c>
      <c r="B67" s="6" t="s">
        <v>61</v>
      </c>
      <c r="C67" s="6" t="s">
        <v>71</v>
      </c>
      <c r="D67" s="7">
        <v>44</v>
      </c>
      <c r="E67" s="7">
        <f>RawData[[#This Row],[Sales Amount]]/RawData[[#This Row],[Number of employees]]</f>
        <v>101.79545454545455</v>
      </c>
      <c r="F67" s="8">
        <v>181</v>
      </c>
      <c r="G67" s="7">
        <v>968</v>
      </c>
      <c r="H67" s="7">
        <v>1149</v>
      </c>
      <c r="I67" s="15">
        <f>RawData[[#This Row],[Customer (male)]]/RawData[[#This Row],[Total number of customers]]</f>
        <v>0.15752828546562228</v>
      </c>
      <c r="J67" s="15">
        <f>RawData[[#This Row],[Customer (female)]]/RawData[[#This Row],[Total number of customers]]</f>
        <v>0.84247171453437775</v>
      </c>
      <c r="K67" s="7">
        <v>4242</v>
      </c>
      <c r="L67" s="7">
        <v>237</v>
      </c>
      <c r="M67" s="7">
        <v>4479</v>
      </c>
      <c r="N67" s="7">
        <v>1602</v>
      </c>
      <c r="O67" s="7">
        <v>112</v>
      </c>
      <c r="P67" s="7">
        <v>1714</v>
      </c>
      <c r="Q67" s="7">
        <v>42</v>
      </c>
      <c r="R67" s="7">
        <v>5</v>
      </c>
      <c r="S67" s="7">
        <v>47</v>
      </c>
      <c r="T67" s="9">
        <v>48.613432871939303</v>
      </c>
      <c r="U67" s="7" t="str">
        <f>IF(RawData[[#This Row],[Customer Satisfaction (%)]]&lt;40,"Low",IF(RawData[[#This Row],[Customer Satisfaction (%)]]&lt;70,"Medium","High"))</f>
        <v>Medium</v>
      </c>
      <c r="V67" s="7" t="str">
        <f>IF(RawData[[#This Row],[Customer Satisfaction (%)]]&lt;40, "low", IF(RawData[[#This Row],[Customer Satisfaction (%)]]&lt;70, "Medium", "High"))</f>
        <v>Medium</v>
      </c>
    </row>
    <row r="68" spans="1:22" x14ac:dyDescent="0.2">
      <c r="A68" s="6" t="s">
        <v>322</v>
      </c>
      <c r="B68" s="6" t="s">
        <v>61</v>
      </c>
      <c r="C68" s="6" t="s">
        <v>72</v>
      </c>
      <c r="D68" s="7">
        <v>50</v>
      </c>
      <c r="E68" s="7">
        <f>RawData[[#This Row],[Sales Amount]]/RawData[[#This Row],[Number of employees]]</f>
        <v>105.26</v>
      </c>
      <c r="F68" s="8">
        <v>149</v>
      </c>
      <c r="G68" s="7">
        <v>863</v>
      </c>
      <c r="H68" s="7">
        <v>1012</v>
      </c>
      <c r="I68" s="15">
        <f>RawData[[#This Row],[Customer (male)]]/RawData[[#This Row],[Total number of customers]]</f>
        <v>0.14723320158102768</v>
      </c>
      <c r="J68" s="15">
        <f>RawData[[#This Row],[Customer (female)]]/RawData[[#This Row],[Total number of customers]]</f>
        <v>0.85276679841897229</v>
      </c>
      <c r="K68" s="7">
        <v>5032</v>
      </c>
      <c r="L68" s="7">
        <v>231</v>
      </c>
      <c r="M68" s="7">
        <v>5263</v>
      </c>
      <c r="N68" s="7">
        <v>1367</v>
      </c>
      <c r="O68" s="7">
        <v>81</v>
      </c>
      <c r="P68" s="7">
        <v>1448</v>
      </c>
      <c r="Q68" s="7">
        <v>215</v>
      </c>
      <c r="R68" s="7">
        <v>11</v>
      </c>
      <c r="S68" s="7">
        <v>226</v>
      </c>
      <c r="T68" s="9">
        <v>54.526226470378802</v>
      </c>
      <c r="U68" s="7" t="str">
        <f>IF(RawData[[#This Row],[Customer Satisfaction (%)]]&lt;40,"Low",IF(RawData[[#This Row],[Customer Satisfaction (%)]]&lt;70,"Medium","High"))</f>
        <v>Medium</v>
      </c>
      <c r="V68" s="7" t="str">
        <f>IF(RawData[[#This Row],[Customer Satisfaction (%)]]&lt;40, "low", IF(RawData[[#This Row],[Customer Satisfaction (%)]]&lt;70, "Medium", "High"))</f>
        <v>Medium</v>
      </c>
    </row>
    <row r="69" spans="1:22" x14ac:dyDescent="0.2">
      <c r="A69" s="6" t="s">
        <v>322</v>
      </c>
      <c r="B69" s="6" t="s">
        <v>61</v>
      </c>
      <c r="C69" s="6" t="s">
        <v>73</v>
      </c>
      <c r="D69" s="7">
        <v>31</v>
      </c>
      <c r="E69" s="7">
        <f>RawData[[#This Row],[Sales Amount]]/RawData[[#This Row],[Number of employees]]</f>
        <v>44.935483870967744</v>
      </c>
      <c r="F69" s="8">
        <v>124</v>
      </c>
      <c r="G69" s="7">
        <v>532</v>
      </c>
      <c r="H69" s="7">
        <v>656</v>
      </c>
      <c r="I69" s="15">
        <f>RawData[[#This Row],[Customer (male)]]/RawData[[#This Row],[Total number of customers]]</f>
        <v>0.18902439024390244</v>
      </c>
      <c r="J69" s="15">
        <f>RawData[[#This Row],[Customer (female)]]/RawData[[#This Row],[Total number of customers]]</f>
        <v>0.81097560975609762</v>
      </c>
      <c r="K69" s="7">
        <v>1314</v>
      </c>
      <c r="L69" s="7">
        <v>79</v>
      </c>
      <c r="M69" s="7">
        <v>1393</v>
      </c>
      <c r="N69" s="7">
        <v>717</v>
      </c>
      <c r="O69" s="7">
        <v>46</v>
      </c>
      <c r="P69" s="7">
        <v>763</v>
      </c>
      <c r="Q69" s="7">
        <v>1</v>
      </c>
      <c r="R69" s="7">
        <v>0</v>
      </c>
      <c r="S69" s="7">
        <v>1</v>
      </c>
      <c r="T69" s="9">
        <v>62.940664351724799</v>
      </c>
      <c r="U69" s="7" t="str">
        <f>IF(RawData[[#This Row],[Customer Satisfaction (%)]]&lt;40,"Low",IF(RawData[[#This Row],[Customer Satisfaction (%)]]&lt;70,"Medium","High"))</f>
        <v>Medium</v>
      </c>
      <c r="V69" s="7" t="str">
        <f>IF(RawData[[#This Row],[Customer Satisfaction (%)]]&lt;40, "low", IF(RawData[[#This Row],[Customer Satisfaction (%)]]&lt;70, "Medium", "High"))</f>
        <v>Medium</v>
      </c>
    </row>
    <row r="70" spans="1:22" x14ac:dyDescent="0.2">
      <c r="A70" s="6" t="s">
        <v>3</v>
      </c>
      <c r="B70" s="6" t="s">
        <v>61</v>
      </c>
      <c r="C70" s="6" t="s">
        <v>74</v>
      </c>
      <c r="D70" s="7">
        <v>6</v>
      </c>
      <c r="E70" s="7">
        <f>RawData[[#This Row],[Sales Amount]]/RawData[[#This Row],[Number of employees]]</f>
        <v>457.66666666666669</v>
      </c>
      <c r="F70" s="8">
        <v>93</v>
      </c>
      <c r="G70" s="7">
        <v>486</v>
      </c>
      <c r="H70" s="7">
        <v>579</v>
      </c>
      <c r="I70" s="15">
        <f>RawData[[#This Row],[Customer (male)]]/RawData[[#This Row],[Total number of customers]]</f>
        <v>0.16062176165803108</v>
      </c>
      <c r="J70" s="15">
        <f>RawData[[#This Row],[Customer (female)]]/RawData[[#This Row],[Total number of customers]]</f>
        <v>0.8393782383419689</v>
      </c>
      <c r="K70" s="7">
        <v>2585</v>
      </c>
      <c r="L70" s="7">
        <v>161</v>
      </c>
      <c r="M70" s="7">
        <v>2746</v>
      </c>
      <c r="N70" s="7">
        <v>422</v>
      </c>
      <c r="O70" s="7">
        <v>31</v>
      </c>
      <c r="P70" s="7">
        <v>453</v>
      </c>
      <c r="Q70" s="7">
        <v>2</v>
      </c>
      <c r="R70" s="7">
        <v>0</v>
      </c>
      <c r="S70" s="7">
        <v>2</v>
      </c>
      <c r="T70" s="9">
        <v>43.3322999291548</v>
      </c>
      <c r="U70" s="7" t="str">
        <f>IF(RawData[[#This Row],[Customer Satisfaction (%)]]&lt;40,"Low",IF(RawData[[#This Row],[Customer Satisfaction (%)]]&lt;70,"Medium","High"))</f>
        <v>Medium</v>
      </c>
      <c r="V70" s="7" t="str">
        <f>IF(RawData[[#This Row],[Customer Satisfaction (%)]]&lt;40, "low", IF(RawData[[#This Row],[Customer Satisfaction (%)]]&lt;70, "Medium", "High"))</f>
        <v>Medium</v>
      </c>
    </row>
    <row r="71" spans="1:22" x14ac:dyDescent="0.2">
      <c r="A71" s="6" t="s">
        <v>3</v>
      </c>
      <c r="B71" s="6" t="s">
        <v>61</v>
      </c>
      <c r="C71" s="6" t="s">
        <v>75</v>
      </c>
      <c r="D71" s="7">
        <v>7</v>
      </c>
      <c r="E71" s="7">
        <f>RawData[[#This Row],[Sales Amount]]/RawData[[#This Row],[Number of employees]]</f>
        <v>2086.1428571428573</v>
      </c>
      <c r="F71" s="8">
        <v>755</v>
      </c>
      <c r="G71" s="7">
        <v>899</v>
      </c>
      <c r="H71" s="7">
        <v>1654</v>
      </c>
      <c r="I71" s="15">
        <f>RawData[[#This Row],[Customer (male)]]/RawData[[#This Row],[Total number of customers]]</f>
        <v>0.45646916565900847</v>
      </c>
      <c r="J71" s="15">
        <f>RawData[[#This Row],[Customer (female)]]/RawData[[#This Row],[Total number of customers]]</f>
        <v>0.54353083434099159</v>
      </c>
      <c r="K71" s="7">
        <v>13340</v>
      </c>
      <c r="L71" s="7">
        <v>1263</v>
      </c>
      <c r="M71" s="7">
        <v>14603</v>
      </c>
      <c r="N71" s="7">
        <v>383</v>
      </c>
      <c r="O71" s="7">
        <v>50</v>
      </c>
      <c r="P71" s="7">
        <v>433</v>
      </c>
      <c r="Q71" s="7">
        <v>999</v>
      </c>
      <c r="R71" s="7">
        <v>335</v>
      </c>
      <c r="S71" s="7">
        <v>1334</v>
      </c>
      <c r="T71" s="9">
        <v>64.034800571734607</v>
      </c>
      <c r="U71" s="7" t="str">
        <f>IF(RawData[[#This Row],[Customer Satisfaction (%)]]&lt;40,"Low",IF(RawData[[#This Row],[Customer Satisfaction (%)]]&lt;70,"Medium","High"))</f>
        <v>Medium</v>
      </c>
      <c r="V71" s="7" t="str">
        <f>IF(RawData[[#This Row],[Customer Satisfaction (%)]]&lt;40, "low", IF(RawData[[#This Row],[Customer Satisfaction (%)]]&lt;70, "Medium", "High"))</f>
        <v>Medium</v>
      </c>
    </row>
    <row r="72" spans="1:22" x14ac:dyDescent="0.2">
      <c r="A72" s="6" t="s">
        <v>3</v>
      </c>
      <c r="B72" s="6" t="s">
        <v>61</v>
      </c>
      <c r="C72" s="6" t="s">
        <v>76</v>
      </c>
      <c r="D72" s="7">
        <v>39</v>
      </c>
      <c r="E72" s="7">
        <f>RawData[[#This Row],[Sales Amount]]/RawData[[#This Row],[Number of employees]]</f>
        <v>78</v>
      </c>
      <c r="F72" s="8">
        <v>72</v>
      </c>
      <c r="G72" s="7">
        <v>427</v>
      </c>
      <c r="H72" s="7">
        <v>499</v>
      </c>
      <c r="I72" s="15">
        <f>RawData[[#This Row],[Customer (male)]]/RawData[[#This Row],[Total number of customers]]</f>
        <v>0.14428857715430862</v>
      </c>
      <c r="J72" s="15">
        <f>RawData[[#This Row],[Customer (female)]]/RawData[[#This Row],[Total number of customers]]</f>
        <v>0.85571142284569135</v>
      </c>
      <c r="K72" s="7">
        <v>2955</v>
      </c>
      <c r="L72" s="7">
        <v>87</v>
      </c>
      <c r="M72" s="7">
        <v>3042</v>
      </c>
      <c r="N72" s="7">
        <v>997</v>
      </c>
      <c r="O72" s="7">
        <v>34</v>
      </c>
      <c r="P72" s="7">
        <v>1031</v>
      </c>
      <c r="Q72" s="7">
        <v>19</v>
      </c>
      <c r="R72" s="7">
        <v>1</v>
      </c>
      <c r="S72" s="7">
        <v>20</v>
      </c>
      <c r="T72" s="9">
        <v>47.901906272424</v>
      </c>
      <c r="U72" s="7" t="str">
        <f>IF(RawData[[#This Row],[Customer Satisfaction (%)]]&lt;40,"Low",IF(RawData[[#This Row],[Customer Satisfaction (%)]]&lt;70,"Medium","High"))</f>
        <v>Medium</v>
      </c>
      <c r="V72" s="7" t="str">
        <f>IF(RawData[[#This Row],[Customer Satisfaction (%)]]&lt;40, "low", IF(RawData[[#This Row],[Customer Satisfaction (%)]]&lt;70, "Medium", "High"))</f>
        <v>Medium</v>
      </c>
    </row>
    <row r="73" spans="1:22" x14ac:dyDescent="0.2">
      <c r="A73" s="6" t="s">
        <v>322</v>
      </c>
      <c r="B73" s="6" t="s">
        <v>61</v>
      </c>
      <c r="C73" s="6" t="s">
        <v>77</v>
      </c>
      <c r="D73" s="7">
        <v>113</v>
      </c>
      <c r="E73" s="7">
        <f>RawData[[#This Row],[Sales Amount]]/RawData[[#This Row],[Number of employees]]</f>
        <v>52.159292035398231</v>
      </c>
      <c r="F73" s="8">
        <v>476</v>
      </c>
      <c r="G73" s="7">
        <v>1050</v>
      </c>
      <c r="H73" s="7">
        <v>1526</v>
      </c>
      <c r="I73" s="15">
        <f>RawData[[#This Row],[Customer (male)]]/RawData[[#This Row],[Total number of customers]]</f>
        <v>0.31192660550458717</v>
      </c>
      <c r="J73" s="15">
        <f>RawData[[#This Row],[Customer (female)]]/RawData[[#This Row],[Total number of customers]]</f>
        <v>0.68807339449541283</v>
      </c>
      <c r="K73" s="7">
        <v>5520</v>
      </c>
      <c r="L73" s="7">
        <v>374</v>
      </c>
      <c r="M73" s="7">
        <v>5894</v>
      </c>
      <c r="N73" s="7">
        <v>1153</v>
      </c>
      <c r="O73" s="7">
        <v>100</v>
      </c>
      <c r="P73" s="7">
        <v>1253</v>
      </c>
      <c r="Q73" s="7">
        <v>49</v>
      </c>
      <c r="R73" s="7">
        <v>5</v>
      </c>
      <c r="S73" s="7">
        <v>54</v>
      </c>
      <c r="T73" s="9">
        <v>61.013725037843102</v>
      </c>
      <c r="U73" s="7" t="str">
        <f>IF(RawData[[#This Row],[Customer Satisfaction (%)]]&lt;40,"Low",IF(RawData[[#This Row],[Customer Satisfaction (%)]]&lt;70,"Medium","High"))</f>
        <v>Medium</v>
      </c>
      <c r="V73" s="7" t="str">
        <f>IF(RawData[[#This Row],[Customer Satisfaction (%)]]&lt;40, "low", IF(RawData[[#This Row],[Customer Satisfaction (%)]]&lt;70, "Medium", "High"))</f>
        <v>Medium</v>
      </c>
    </row>
    <row r="74" spans="1:22" x14ac:dyDescent="0.2">
      <c r="A74" s="6" t="s">
        <v>322</v>
      </c>
      <c r="B74" s="6" t="s">
        <v>61</v>
      </c>
      <c r="C74" s="6" t="s">
        <v>78</v>
      </c>
      <c r="D74" s="7">
        <v>16</v>
      </c>
      <c r="E74" s="7">
        <f>RawData[[#This Row],[Sales Amount]]/RawData[[#This Row],[Number of employees]]</f>
        <v>480.0625</v>
      </c>
      <c r="F74" s="8">
        <v>104</v>
      </c>
      <c r="G74" s="7">
        <v>570</v>
      </c>
      <c r="H74" s="7">
        <v>674</v>
      </c>
      <c r="I74" s="15">
        <f>RawData[[#This Row],[Customer (male)]]/RawData[[#This Row],[Total number of customers]]</f>
        <v>0.1543026706231454</v>
      </c>
      <c r="J74" s="15">
        <f>RawData[[#This Row],[Customer (female)]]/RawData[[#This Row],[Total number of customers]]</f>
        <v>0.8456973293768546</v>
      </c>
      <c r="K74" s="7">
        <v>7536</v>
      </c>
      <c r="L74" s="7">
        <v>145</v>
      </c>
      <c r="M74" s="7">
        <v>7681</v>
      </c>
      <c r="N74" s="7">
        <v>1466</v>
      </c>
      <c r="O74" s="7">
        <v>37</v>
      </c>
      <c r="P74" s="7">
        <v>1503</v>
      </c>
      <c r="Q74" s="7">
        <v>2</v>
      </c>
      <c r="R74" s="7">
        <v>0</v>
      </c>
      <c r="S74" s="7">
        <v>2</v>
      </c>
      <c r="T74" s="9">
        <v>42.583712801633801</v>
      </c>
      <c r="U74" s="7" t="str">
        <f>IF(RawData[[#This Row],[Customer Satisfaction (%)]]&lt;40,"Low",IF(RawData[[#This Row],[Customer Satisfaction (%)]]&lt;70,"Medium","High"))</f>
        <v>Medium</v>
      </c>
      <c r="V74" s="7" t="str">
        <f>IF(RawData[[#This Row],[Customer Satisfaction (%)]]&lt;40, "low", IF(RawData[[#This Row],[Customer Satisfaction (%)]]&lt;70, "Medium", "High"))</f>
        <v>Medium</v>
      </c>
    </row>
    <row r="75" spans="1:22" x14ac:dyDescent="0.2">
      <c r="A75" s="6" t="s">
        <v>322</v>
      </c>
      <c r="B75" s="6" t="s">
        <v>61</v>
      </c>
      <c r="C75" s="6" t="s">
        <v>79</v>
      </c>
      <c r="D75" s="7">
        <v>6</v>
      </c>
      <c r="E75" s="7">
        <f>RawData[[#This Row],[Sales Amount]]/RawData[[#This Row],[Number of employees]]</f>
        <v>29014.166666666668</v>
      </c>
      <c r="F75" s="8">
        <v>16358</v>
      </c>
      <c r="G75" s="7">
        <v>15552</v>
      </c>
      <c r="H75" s="7">
        <v>31910</v>
      </c>
      <c r="I75" s="15">
        <f>RawData[[#This Row],[Customer (male)]]/RawData[[#This Row],[Total number of customers]]</f>
        <v>0.51262926982137258</v>
      </c>
      <c r="J75" s="15">
        <f>RawData[[#This Row],[Customer (female)]]/RawData[[#This Row],[Total number of customers]]</f>
        <v>0.48737073017862736</v>
      </c>
      <c r="K75" s="7">
        <v>142851</v>
      </c>
      <c r="L75" s="7">
        <v>31234</v>
      </c>
      <c r="M75" s="7">
        <v>174085</v>
      </c>
      <c r="N75" s="7">
        <v>744</v>
      </c>
      <c r="O75" s="7">
        <v>214</v>
      </c>
      <c r="P75" s="7">
        <v>958</v>
      </c>
      <c r="Q75" s="7">
        <v>185</v>
      </c>
      <c r="R75" s="7">
        <v>24</v>
      </c>
      <c r="S75" s="7">
        <v>209</v>
      </c>
      <c r="T75" s="9">
        <v>65.513561481106294</v>
      </c>
      <c r="U75" s="7" t="str">
        <f>IF(RawData[[#This Row],[Customer Satisfaction (%)]]&lt;40,"Low",IF(RawData[[#This Row],[Customer Satisfaction (%)]]&lt;70,"Medium","High"))</f>
        <v>Medium</v>
      </c>
      <c r="V75" s="7" t="str">
        <f>IF(RawData[[#This Row],[Customer Satisfaction (%)]]&lt;40, "low", IF(RawData[[#This Row],[Customer Satisfaction (%)]]&lt;70, "Medium", "High"))</f>
        <v>Medium</v>
      </c>
    </row>
    <row r="76" spans="1:22" x14ac:dyDescent="0.2">
      <c r="A76" s="6" t="s">
        <v>322</v>
      </c>
      <c r="B76" s="6" t="s">
        <v>61</v>
      </c>
      <c r="C76" s="6" t="s">
        <v>80</v>
      </c>
      <c r="D76" s="7">
        <v>6</v>
      </c>
      <c r="E76" s="7">
        <f>RawData[[#This Row],[Sales Amount]]/RawData[[#This Row],[Number of employees]]</f>
        <v>266.83333333333331</v>
      </c>
      <c r="F76" s="8">
        <v>106</v>
      </c>
      <c r="G76" s="7">
        <v>316</v>
      </c>
      <c r="H76" s="7">
        <v>422</v>
      </c>
      <c r="I76" s="15">
        <f>RawData[[#This Row],[Customer (male)]]/RawData[[#This Row],[Total number of customers]]</f>
        <v>0.25118483412322273</v>
      </c>
      <c r="J76" s="15">
        <f>RawData[[#This Row],[Customer (female)]]/RawData[[#This Row],[Total number of customers]]</f>
        <v>0.74881516587677721</v>
      </c>
      <c r="K76" s="7">
        <v>1497</v>
      </c>
      <c r="L76" s="7">
        <v>104</v>
      </c>
      <c r="M76" s="7">
        <v>1601</v>
      </c>
      <c r="N76" s="7">
        <v>674</v>
      </c>
      <c r="O76" s="7">
        <v>53</v>
      </c>
      <c r="P76" s="7">
        <v>727</v>
      </c>
      <c r="Q76" s="7">
        <v>18</v>
      </c>
      <c r="R76" s="7">
        <v>2</v>
      </c>
      <c r="S76" s="7">
        <v>20</v>
      </c>
      <c r="T76" s="9">
        <v>74.296976402850106</v>
      </c>
      <c r="U76" s="7" t="str">
        <f>IF(RawData[[#This Row],[Customer Satisfaction (%)]]&lt;40,"Low",IF(RawData[[#This Row],[Customer Satisfaction (%)]]&lt;70,"Medium","High"))</f>
        <v>High</v>
      </c>
      <c r="V76" s="7" t="str">
        <f>IF(RawData[[#This Row],[Customer Satisfaction (%)]]&lt;40, "low", IF(RawData[[#This Row],[Customer Satisfaction (%)]]&lt;70, "Medium", "High"))</f>
        <v>High</v>
      </c>
    </row>
    <row r="77" spans="1:22" x14ac:dyDescent="0.2">
      <c r="A77" s="6" t="s">
        <v>3</v>
      </c>
      <c r="B77" s="6" t="s">
        <v>81</v>
      </c>
      <c r="C77" s="6" t="s">
        <v>82</v>
      </c>
      <c r="D77" s="7">
        <v>33</v>
      </c>
      <c r="E77" s="7">
        <f>RawData[[#This Row],[Sales Amount]]/RawData[[#This Row],[Number of employees]]</f>
        <v>80.575757575757578</v>
      </c>
      <c r="F77" s="8">
        <v>97</v>
      </c>
      <c r="G77" s="7">
        <v>458</v>
      </c>
      <c r="H77" s="7">
        <v>555</v>
      </c>
      <c r="I77" s="15">
        <f>RawData[[#This Row],[Customer (male)]]/RawData[[#This Row],[Total number of customers]]</f>
        <v>0.17477477477477477</v>
      </c>
      <c r="J77" s="15">
        <f>RawData[[#This Row],[Customer (female)]]/RawData[[#This Row],[Total number of customers]]</f>
        <v>0.82522522522522523</v>
      </c>
      <c r="K77" s="7">
        <v>2625</v>
      </c>
      <c r="L77" s="7">
        <v>34</v>
      </c>
      <c r="M77" s="7">
        <v>2659</v>
      </c>
      <c r="N77" s="7">
        <v>711</v>
      </c>
      <c r="O77" s="7">
        <v>10</v>
      </c>
      <c r="P77" s="7">
        <v>721</v>
      </c>
      <c r="Q77" s="7">
        <v>8</v>
      </c>
      <c r="R77" s="7">
        <v>1</v>
      </c>
      <c r="S77" s="7">
        <v>9</v>
      </c>
      <c r="T77" s="9">
        <v>44.217300704663103</v>
      </c>
      <c r="U77" s="7" t="str">
        <f>IF(RawData[[#This Row],[Customer Satisfaction (%)]]&lt;40,"Low",IF(RawData[[#This Row],[Customer Satisfaction (%)]]&lt;70,"Medium","High"))</f>
        <v>Medium</v>
      </c>
      <c r="V77" s="7" t="str">
        <f>IF(RawData[[#This Row],[Customer Satisfaction (%)]]&lt;40, "low", IF(RawData[[#This Row],[Customer Satisfaction (%)]]&lt;70, "Medium", "High"))</f>
        <v>Medium</v>
      </c>
    </row>
    <row r="78" spans="1:22" x14ac:dyDescent="0.2">
      <c r="A78" s="6" t="s">
        <v>322</v>
      </c>
      <c r="B78" s="6" t="s">
        <v>81</v>
      </c>
      <c r="C78" s="6" t="s">
        <v>83</v>
      </c>
      <c r="D78" s="7">
        <v>122</v>
      </c>
      <c r="E78" s="7">
        <f>RawData[[#This Row],[Sales Amount]]/RawData[[#This Row],[Number of employees]]</f>
        <v>16.221311475409838</v>
      </c>
      <c r="F78" s="8">
        <v>94</v>
      </c>
      <c r="G78" s="7">
        <v>429</v>
      </c>
      <c r="H78" s="7">
        <v>523</v>
      </c>
      <c r="I78" s="15">
        <f>RawData[[#This Row],[Customer (male)]]/RawData[[#This Row],[Total number of customers]]</f>
        <v>0.17973231357552583</v>
      </c>
      <c r="J78" s="15">
        <f>RawData[[#This Row],[Customer (female)]]/RawData[[#This Row],[Total number of customers]]</f>
        <v>0.82026768642447423</v>
      </c>
      <c r="K78" s="7">
        <v>1895</v>
      </c>
      <c r="L78" s="7">
        <v>84</v>
      </c>
      <c r="M78" s="7">
        <v>1979</v>
      </c>
      <c r="N78" s="7">
        <v>603</v>
      </c>
      <c r="O78" s="7">
        <v>29</v>
      </c>
      <c r="P78" s="7">
        <v>632</v>
      </c>
      <c r="Q78" s="7">
        <v>14</v>
      </c>
      <c r="R78" s="7">
        <v>0</v>
      </c>
      <c r="S78" s="7">
        <v>14</v>
      </c>
      <c r="T78" s="9">
        <v>50.834390634268097</v>
      </c>
      <c r="U78" s="7" t="str">
        <f>IF(RawData[[#This Row],[Customer Satisfaction (%)]]&lt;40,"Low",IF(RawData[[#This Row],[Customer Satisfaction (%)]]&lt;70,"Medium","High"))</f>
        <v>Medium</v>
      </c>
      <c r="V78" s="7" t="str">
        <f>IF(RawData[[#This Row],[Customer Satisfaction (%)]]&lt;40, "low", IF(RawData[[#This Row],[Customer Satisfaction (%)]]&lt;70, "Medium", "High"))</f>
        <v>Medium</v>
      </c>
    </row>
    <row r="79" spans="1:22" x14ac:dyDescent="0.2">
      <c r="A79" s="6" t="s">
        <v>322</v>
      </c>
      <c r="B79" s="6" t="s">
        <v>81</v>
      </c>
      <c r="C79" s="6" t="s">
        <v>84</v>
      </c>
      <c r="D79" s="7">
        <v>17</v>
      </c>
      <c r="E79" s="7">
        <f>RawData[[#This Row],[Sales Amount]]/RawData[[#This Row],[Number of employees]]</f>
        <v>83.588235294117652</v>
      </c>
      <c r="F79" s="8">
        <v>56</v>
      </c>
      <c r="G79" s="7">
        <v>302</v>
      </c>
      <c r="H79" s="7">
        <v>358</v>
      </c>
      <c r="I79" s="15">
        <f>RawData[[#This Row],[Customer (male)]]/RawData[[#This Row],[Total number of customers]]</f>
        <v>0.15642458100558659</v>
      </c>
      <c r="J79" s="15">
        <f>RawData[[#This Row],[Customer (female)]]/RawData[[#This Row],[Total number of customers]]</f>
        <v>0.84357541899441346</v>
      </c>
      <c r="K79" s="7">
        <v>1332</v>
      </c>
      <c r="L79" s="7">
        <v>89</v>
      </c>
      <c r="M79" s="7">
        <v>1421</v>
      </c>
      <c r="N79" s="7">
        <v>640</v>
      </c>
      <c r="O79" s="7">
        <v>46</v>
      </c>
      <c r="P79" s="7">
        <v>686</v>
      </c>
      <c r="Q79" s="7">
        <v>0</v>
      </c>
      <c r="R79" s="7">
        <v>0</v>
      </c>
      <c r="S79" s="7">
        <v>0</v>
      </c>
      <c r="T79" s="9">
        <v>65.8903706798488</v>
      </c>
      <c r="U79" s="7" t="str">
        <f>IF(RawData[[#This Row],[Customer Satisfaction (%)]]&lt;40,"Low",IF(RawData[[#This Row],[Customer Satisfaction (%)]]&lt;70,"Medium","High"))</f>
        <v>Medium</v>
      </c>
      <c r="V79" s="7" t="str">
        <f>IF(RawData[[#This Row],[Customer Satisfaction (%)]]&lt;40, "low", IF(RawData[[#This Row],[Customer Satisfaction (%)]]&lt;70, "Medium", "High"))</f>
        <v>Medium</v>
      </c>
    </row>
    <row r="80" spans="1:22" x14ac:dyDescent="0.2">
      <c r="A80" s="6" t="s">
        <v>322</v>
      </c>
      <c r="B80" s="6" t="s">
        <v>81</v>
      </c>
      <c r="C80" s="6" t="s">
        <v>85</v>
      </c>
      <c r="D80" s="7">
        <v>39</v>
      </c>
      <c r="E80" s="7">
        <f>RawData[[#This Row],[Sales Amount]]/RawData[[#This Row],[Number of employees]]</f>
        <v>85.84615384615384</v>
      </c>
      <c r="F80" s="8">
        <v>152</v>
      </c>
      <c r="G80" s="7">
        <v>708</v>
      </c>
      <c r="H80" s="7">
        <v>860</v>
      </c>
      <c r="I80" s="15">
        <f>RawData[[#This Row],[Customer (male)]]/RawData[[#This Row],[Total number of customers]]</f>
        <v>0.17674418604651163</v>
      </c>
      <c r="J80" s="15">
        <f>RawData[[#This Row],[Customer (female)]]/RawData[[#This Row],[Total number of customers]]</f>
        <v>0.82325581395348835</v>
      </c>
      <c r="K80" s="7">
        <v>3209</v>
      </c>
      <c r="L80" s="7">
        <v>139</v>
      </c>
      <c r="M80" s="7">
        <v>3348</v>
      </c>
      <c r="N80" s="7">
        <v>1340</v>
      </c>
      <c r="O80" s="7">
        <v>60</v>
      </c>
      <c r="P80" s="7">
        <v>1400</v>
      </c>
      <c r="Q80" s="7">
        <v>1</v>
      </c>
      <c r="R80" s="7">
        <v>0</v>
      </c>
      <c r="S80" s="7">
        <v>1</v>
      </c>
      <c r="T80" s="9">
        <v>67.459893012700107</v>
      </c>
      <c r="U80" s="7" t="str">
        <f>IF(RawData[[#This Row],[Customer Satisfaction (%)]]&lt;40,"Low",IF(RawData[[#This Row],[Customer Satisfaction (%)]]&lt;70,"Medium","High"))</f>
        <v>Medium</v>
      </c>
      <c r="V80" s="7" t="str">
        <f>IF(RawData[[#This Row],[Customer Satisfaction (%)]]&lt;40, "low", IF(RawData[[#This Row],[Customer Satisfaction (%)]]&lt;70, "Medium", "High"))</f>
        <v>Medium</v>
      </c>
    </row>
    <row r="81" spans="1:22" x14ac:dyDescent="0.2">
      <c r="A81" s="6" t="s">
        <v>322</v>
      </c>
      <c r="B81" s="6" t="s">
        <v>81</v>
      </c>
      <c r="C81" s="6" t="s">
        <v>86</v>
      </c>
      <c r="D81" s="7">
        <v>59</v>
      </c>
      <c r="E81" s="7">
        <f>RawData[[#This Row],[Sales Amount]]/RawData[[#This Row],[Number of employees]]</f>
        <v>33.847457627118644</v>
      </c>
      <c r="F81" s="8">
        <v>90</v>
      </c>
      <c r="G81" s="7">
        <v>395</v>
      </c>
      <c r="H81" s="7">
        <v>485</v>
      </c>
      <c r="I81" s="15">
        <f>RawData[[#This Row],[Customer (male)]]/RawData[[#This Row],[Total number of customers]]</f>
        <v>0.18556701030927836</v>
      </c>
      <c r="J81" s="15">
        <f>RawData[[#This Row],[Customer (female)]]/RawData[[#This Row],[Total number of customers]]</f>
        <v>0.81443298969072164</v>
      </c>
      <c r="K81" s="7">
        <v>1905</v>
      </c>
      <c r="L81" s="7">
        <v>92</v>
      </c>
      <c r="M81" s="7">
        <v>1997</v>
      </c>
      <c r="N81" s="7">
        <v>806</v>
      </c>
      <c r="O81" s="7">
        <v>44</v>
      </c>
      <c r="P81" s="7">
        <v>850</v>
      </c>
      <c r="Q81" s="7">
        <v>14</v>
      </c>
      <c r="R81" s="7">
        <v>0</v>
      </c>
      <c r="S81" s="7">
        <v>14</v>
      </c>
      <c r="T81" s="9">
        <v>50.357726568807202</v>
      </c>
      <c r="U81" s="7" t="str">
        <f>IF(RawData[[#This Row],[Customer Satisfaction (%)]]&lt;40,"Low",IF(RawData[[#This Row],[Customer Satisfaction (%)]]&lt;70,"Medium","High"))</f>
        <v>Medium</v>
      </c>
      <c r="V81" s="7" t="str">
        <f>IF(RawData[[#This Row],[Customer Satisfaction (%)]]&lt;40, "low", IF(RawData[[#This Row],[Customer Satisfaction (%)]]&lt;70, "Medium", "High"))</f>
        <v>Medium</v>
      </c>
    </row>
    <row r="82" spans="1:22" x14ac:dyDescent="0.2">
      <c r="A82" s="6" t="s">
        <v>322</v>
      </c>
      <c r="B82" s="6" t="s">
        <v>81</v>
      </c>
      <c r="C82" s="6" t="s">
        <v>87</v>
      </c>
      <c r="D82" s="7">
        <v>132</v>
      </c>
      <c r="E82" s="7">
        <f>RawData[[#This Row],[Sales Amount]]/RawData[[#This Row],[Number of employees]]</f>
        <v>44.833333333333336</v>
      </c>
      <c r="F82" s="8">
        <v>261</v>
      </c>
      <c r="G82" s="7">
        <v>377</v>
      </c>
      <c r="H82" s="7">
        <v>638</v>
      </c>
      <c r="I82" s="15">
        <f>RawData[[#This Row],[Customer (male)]]/RawData[[#This Row],[Total number of customers]]</f>
        <v>0.40909090909090912</v>
      </c>
      <c r="J82" s="15">
        <f>RawData[[#This Row],[Customer (female)]]/RawData[[#This Row],[Total number of customers]]</f>
        <v>0.59090909090909094</v>
      </c>
      <c r="K82" s="7">
        <v>5618</v>
      </c>
      <c r="L82" s="7">
        <v>300</v>
      </c>
      <c r="M82" s="7">
        <v>5918</v>
      </c>
      <c r="N82" s="7">
        <v>805</v>
      </c>
      <c r="O82" s="7">
        <v>58</v>
      </c>
      <c r="P82" s="7">
        <v>863</v>
      </c>
      <c r="Q82" s="7">
        <v>390</v>
      </c>
      <c r="R82" s="7">
        <v>43</v>
      </c>
      <c r="S82" s="7">
        <v>433</v>
      </c>
      <c r="T82" s="9">
        <v>46.199716923319201</v>
      </c>
      <c r="U82" s="7" t="str">
        <f>IF(RawData[[#This Row],[Customer Satisfaction (%)]]&lt;40,"Low",IF(RawData[[#This Row],[Customer Satisfaction (%)]]&lt;70,"Medium","High"))</f>
        <v>Medium</v>
      </c>
      <c r="V82" s="7" t="str">
        <f>IF(RawData[[#This Row],[Customer Satisfaction (%)]]&lt;40, "low", IF(RawData[[#This Row],[Customer Satisfaction (%)]]&lt;70, "Medium", "High"))</f>
        <v>Medium</v>
      </c>
    </row>
    <row r="83" spans="1:22" x14ac:dyDescent="0.2">
      <c r="A83" s="6" t="s">
        <v>3</v>
      </c>
      <c r="B83" s="6" t="s">
        <v>81</v>
      </c>
      <c r="C83" s="6" t="s">
        <v>88</v>
      </c>
      <c r="D83" s="7">
        <v>8</v>
      </c>
      <c r="E83" s="7">
        <f>RawData[[#This Row],[Sales Amount]]/RawData[[#This Row],[Number of employees]]</f>
        <v>394.375</v>
      </c>
      <c r="F83" s="8">
        <v>317</v>
      </c>
      <c r="G83" s="7">
        <v>652</v>
      </c>
      <c r="H83" s="7">
        <v>969</v>
      </c>
      <c r="I83" s="15">
        <f>RawData[[#This Row],[Customer (male)]]/RawData[[#This Row],[Total number of customers]]</f>
        <v>0.32714138286893707</v>
      </c>
      <c r="J83" s="15">
        <f>RawData[[#This Row],[Customer (female)]]/RawData[[#This Row],[Total number of customers]]</f>
        <v>0.67285861713106299</v>
      </c>
      <c r="K83" s="7">
        <v>3047</v>
      </c>
      <c r="L83" s="7">
        <v>108</v>
      </c>
      <c r="M83" s="7">
        <v>3155</v>
      </c>
      <c r="N83" s="7">
        <v>184</v>
      </c>
      <c r="O83" s="7">
        <v>8</v>
      </c>
      <c r="P83" s="7">
        <v>192</v>
      </c>
      <c r="Q83" s="7">
        <v>389</v>
      </c>
      <c r="R83" s="7">
        <v>27</v>
      </c>
      <c r="S83" s="7">
        <v>416</v>
      </c>
      <c r="T83" s="9">
        <v>14.5518662822188</v>
      </c>
      <c r="U83" s="7" t="str">
        <f>IF(RawData[[#This Row],[Customer Satisfaction (%)]]&lt;40,"Low",IF(RawData[[#This Row],[Customer Satisfaction (%)]]&lt;70,"Medium","High"))</f>
        <v>Low</v>
      </c>
      <c r="V83" s="7" t="str">
        <f>IF(RawData[[#This Row],[Customer Satisfaction (%)]]&lt;40, "low", IF(RawData[[#This Row],[Customer Satisfaction (%)]]&lt;70, "Medium", "High"))</f>
        <v>low</v>
      </c>
    </row>
    <row r="84" spans="1:22" x14ac:dyDescent="0.2">
      <c r="A84" s="6" t="s">
        <v>3</v>
      </c>
      <c r="B84" s="6" t="s">
        <v>81</v>
      </c>
      <c r="C84" s="6" t="s">
        <v>89</v>
      </c>
      <c r="D84" s="7">
        <v>10</v>
      </c>
      <c r="E84" s="7">
        <f>RawData[[#This Row],[Sales Amount]]/RawData[[#This Row],[Number of employees]]</f>
        <v>380</v>
      </c>
      <c r="F84" s="8">
        <v>51</v>
      </c>
      <c r="G84" s="7">
        <v>268</v>
      </c>
      <c r="H84" s="7">
        <v>319</v>
      </c>
      <c r="I84" s="15">
        <f>RawData[[#This Row],[Customer (male)]]/RawData[[#This Row],[Total number of customers]]</f>
        <v>0.15987460815047022</v>
      </c>
      <c r="J84" s="15">
        <f>RawData[[#This Row],[Customer (female)]]/RawData[[#This Row],[Total number of customers]]</f>
        <v>0.84012539184952983</v>
      </c>
      <c r="K84" s="7">
        <v>3699</v>
      </c>
      <c r="L84" s="7">
        <v>101</v>
      </c>
      <c r="M84" s="7">
        <v>3800</v>
      </c>
      <c r="N84" s="7">
        <v>488</v>
      </c>
      <c r="O84" s="7">
        <v>15</v>
      </c>
      <c r="P84" s="7">
        <v>503</v>
      </c>
      <c r="Q84" s="7">
        <v>0</v>
      </c>
      <c r="R84" s="7">
        <v>0</v>
      </c>
      <c r="S84" s="7">
        <v>0</v>
      </c>
      <c r="T84" s="9">
        <v>44.673640561136999</v>
      </c>
      <c r="U84" s="7" t="str">
        <f>IF(RawData[[#This Row],[Customer Satisfaction (%)]]&lt;40,"Low",IF(RawData[[#This Row],[Customer Satisfaction (%)]]&lt;70,"Medium","High"))</f>
        <v>Medium</v>
      </c>
      <c r="V84" s="7" t="str">
        <f>IF(RawData[[#This Row],[Customer Satisfaction (%)]]&lt;40, "low", IF(RawData[[#This Row],[Customer Satisfaction (%)]]&lt;70, "Medium", "High"))</f>
        <v>Medium</v>
      </c>
    </row>
    <row r="85" spans="1:22" x14ac:dyDescent="0.2">
      <c r="A85" s="6" t="s">
        <v>3</v>
      </c>
      <c r="B85" s="6" t="s">
        <v>81</v>
      </c>
      <c r="C85" s="6" t="s">
        <v>90</v>
      </c>
      <c r="D85" s="7">
        <v>24</v>
      </c>
      <c r="E85" s="7">
        <f>RawData[[#This Row],[Sales Amount]]/RawData[[#This Row],[Number of employees]]</f>
        <v>134.70833333333334</v>
      </c>
      <c r="F85" s="8">
        <v>246</v>
      </c>
      <c r="G85" s="7">
        <v>297</v>
      </c>
      <c r="H85" s="7">
        <v>543</v>
      </c>
      <c r="I85" s="15">
        <f>RawData[[#This Row],[Customer (male)]]/RawData[[#This Row],[Total number of customers]]</f>
        <v>0.45303867403314918</v>
      </c>
      <c r="J85" s="15">
        <f>RawData[[#This Row],[Customer (female)]]/RawData[[#This Row],[Total number of customers]]</f>
        <v>0.54696132596685088</v>
      </c>
      <c r="K85" s="7">
        <v>3081</v>
      </c>
      <c r="L85" s="7">
        <v>152</v>
      </c>
      <c r="M85" s="7">
        <v>3233</v>
      </c>
      <c r="N85" s="7">
        <v>600</v>
      </c>
      <c r="O85" s="7">
        <v>38</v>
      </c>
      <c r="P85" s="7">
        <v>638</v>
      </c>
      <c r="Q85" s="7">
        <v>8</v>
      </c>
      <c r="R85" s="7">
        <v>1</v>
      </c>
      <c r="S85" s="7">
        <v>9</v>
      </c>
      <c r="T85" s="9">
        <v>29.743704626342002</v>
      </c>
      <c r="U85" s="7" t="str">
        <f>IF(RawData[[#This Row],[Customer Satisfaction (%)]]&lt;40,"Low",IF(RawData[[#This Row],[Customer Satisfaction (%)]]&lt;70,"Medium","High"))</f>
        <v>Low</v>
      </c>
      <c r="V85" s="7" t="str">
        <f>IF(RawData[[#This Row],[Customer Satisfaction (%)]]&lt;40, "low", IF(RawData[[#This Row],[Customer Satisfaction (%)]]&lt;70, "Medium", "High"))</f>
        <v>low</v>
      </c>
    </row>
    <row r="86" spans="1:22" x14ac:dyDescent="0.2">
      <c r="A86" s="6" t="s">
        <v>322</v>
      </c>
      <c r="B86" s="6" t="s">
        <v>81</v>
      </c>
      <c r="C86" s="6" t="s">
        <v>91</v>
      </c>
      <c r="D86" s="7">
        <v>33</v>
      </c>
      <c r="E86" s="7">
        <f>RawData[[#This Row],[Sales Amount]]/RawData[[#This Row],[Number of employees]]</f>
        <v>171.18181818181819</v>
      </c>
      <c r="F86" s="8">
        <v>322</v>
      </c>
      <c r="G86" s="7">
        <v>804</v>
      </c>
      <c r="H86" s="7">
        <v>1126</v>
      </c>
      <c r="I86" s="15">
        <f>RawData[[#This Row],[Customer (male)]]/RawData[[#This Row],[Total number of customers]]</f>
        <v>0.28596802841918295</v>
      </c>
      <c r="J86" s="15">
        <f>RawData[[#This Row],[Customer (female)]]/RawData[[#This Row],[Total number of customers]]</f>
        <v>0.7140319715808171</v>
      </c>
      <c r="K86" s="7">
        <v>5437</v>
      </c>
      <c r="L86" s="7">
        <v>212</v>
      </c>
      <c r="M86" s="7">
        <v>5649</v>
      </c>
      <c r="N86" s="7">
        <v>623</v>
      </c>
      <c r="O86" s="7">
        <v>31</v>
      </c>
      <c r="P86" s="7">
        <v>654</v>
      </c>
      <c r="Q86" s="7">
        <v>271</v>
      </c>
      <c r="R86" s="7">
        <v>28</v>
      </c>
      <c r="S86" s="7">
        <v>299</v>
      </c>
      <c r="T86" s="9">
        <v>38.770511294431699</v>
      </c>
      <c r="U86" s="7" t="str">
        <f>IF(RawData[[#This Row],[Customer Satisfaction (%)]]&lt;40,"Low",IF(RawData[[#This Row],[Customer Satisfaction (%)]]&lt;70,"Medium","High"))</f>
        <v>Low</v>
      </c>
      <c r="V86" s="7" t="str">
        <f>IF(RawData[[#This Row],[Customer Satisfaction (%)]]&lt;40, "low", IF(RawData[[#This Row],[Customer Satisfaction (%)]]&lt;70, "Medium", "High"))</f>
        <v>low</v>
      </c>
    </row>
    <row r="87" spans="1:22" x14ac:dyDescent="0.2">
      <c r="A87" s="6" t="s">
        <v>322</v>
      </c>
      <c r="B87" s="6" t="s">
        <v>81</v>
      </c>
      <c r="C87" s="6" t="s">
        <v>92</v>
      </c>
      <c r="D87" s="7">
        <v>24</v>
      </c>
      <c r="E87" s="7">
        <f>RawData[[#This Row],[Sales Amount]]/RawData[[#This Row],[Number of employees]]</f>
        <v>143.45833333333334</v>
      </c>
      <c r="F87" s="8">
        <v>70</v>
      </c>
      <c r="G87" s="7">
        <v>179</v>
      </c>
      <c r="H87" s="7">
        <v>249</v>
      </c>
      <c r="I87" s="15">
        <f>RawData[[#This Row],[Customer (male)]]/RawData[[#This Row],[Total number of customers]]</f>
        <v>0.28112449799196787</v>
      </c>
      <c r="J87" s="15">
        <f>RawData[[#This Row],[Customer (female)]]/RawData[[#This Row],[Total number of customers]]</f>
        <v>0.71887550200803207</v>
      </c>
      <c r="K87" s="7">
        <v>3273</v>
      </c>
      <c r="L87" s="7">
        <v>170</v>
      </c>
      <c r="M87" s="7">
        <v>3443</v>
      </c>
      <c r="N87" s="7">
        <v>725</v>
      </c>
      <c r="O87" s="7">
        <v>50</v>
      </c>
      <c r="P87" s="7">
        <v>775</v>
      </c>
      <c r="Q87" s="7">
        <v>100</v>
      </c>
      <c r="R87" s="7">
        <v>7</v>
      </c>
      <c r="S87" s="7">
        <v>107</v>
      </c>
      <c r="T87" s="9">
        <v>49.173750893606297</v>
      </c>
      <c r="U87" s="7" t="str">
        <f>IF(RawData[[#This Row],[Customer Satisfaction (%)]]&lt;40,"Low",IF(RawData[[#This Row],[Customer Satisfaction (%)]]&lt;70,"Medium","High"))</f>
        <v>Medium</v>
      </c>
      <c r="V87" s="7" t="str">
        <f>IF(RawData[[#This Row],[Customer Satisfaction (%)]]&lt;40, "low", IF(RawData[[#This Row],[Customer Satisfaction (%)]]&lt;70, "Medium", "High"))</f>
        <v>Medium</v>
      </c>
    </row>
    <row r="88" spans="1:22" x14ac:dyDescent="0.2">
      <c r="A88" s="6" t="s">
        <v>322</v>
      </c>
      <c r="B88" s="6" t="s">
        <v>81</v>
      </c>
      <c r="C88" s="6" t="s">
        <v>93</v>
      </c>
      <c r="D88" s="7">
        <v>24</v>
      </c>
      <c r="E88" s="7">
        <f>RawData[[#This Row],[Sales Amount]]/RawData[[#This Row],[Number of employees]]</f>
        <v>63.75</v>
      </c>
      <c r="F88" s="8">
        <v>60</v>
      </c>
      <c r="G88" s="7">
        <v>245</v>
      </c>
      <c r="H88" s="7">
        <v>305</v>
      </c>
      <c r="I88" s="15">
        <f>RawData[[#This Row],[Customer (male)]]/RawData[[#This Row],[Total number of customers]]</f>
        <v>0.19672131147540983</v>
      </c>
      <c r="J88" s="15">
        <f>RawData[[#This Row],[Customer (female)]]/RawData[[#This Row],[Total number of customers]]</f>
        <v>0.80327868852459017</v>
      </c>
      <c r="K88" s="7">
        <v>1463</v>
      </c>
      <c r="L88" s="7">
        <v>67</v>
      </c>
      <c r="M88" s="7">
        <v>1530</v>
      </c>
      <c r="N88" s="7">
        <v>525</v>
      </c>
      <c r="O88" s="7">
        <v>28</v>
      </c>
      <c r="P88" s="7">
        <v>553</v>
      </c>
      <c r="Q88" s="7">
        <v>5</v>
      </c>
      <c r="R88" s="7">
        <v>0</v>
      </c>
      <c r="S88" s="7">
        <v>5</v>
      </c>
      <c r="T88" s="9">
        <v>49.354875192713003</v>
      </c>
      <c r="U88" s="7" t="str">
        <f>IF(RawData[[#This Row],[Customer Satisfaction (%)]]&lt;40,"Low",IF(RawData[[#This Row],[Customer Satisfaction (%)]]&lt;70,"Medium","High"))</f>
        <v>Medium</v>
      </c>
      <c r="V88" s="7" t="str">
        <f>IF(RawData[[#This Row],[Customer Satisfaction (%)]]&lt;40, "low", IF(RawData[[#This Row],[Customer Satisfaction (%)]]&lt;70, "Medium", "High"))</f>
        <v>Medium</v>
      </c>
    </row>
    <row r="89" spans="1:22" x14ac:dyDescent="0.2">
      <c r="A89" s="6" t="s">
        <v>3</v>
      </c>
      <c r="B89" s="6" t="s">
        <v>81</v>
      </c>
      <c r="C89" s="6" t="s">
        <v>94</v>
      </c>
      <c r="D89" s="7">
        <v>55</v>
      </c>
      <c r="E89" s="7">
        <f>RawData[[#This Row],[Sales Amount]]/RawData[[#This Row],[Number of employees]]</f>
        <v>38.81818181818182</v>
      </c>
      <c r="F89" s="8">
        <v>108</v>
      </c>
      <c r="G89" s="7">
        <v>489</v>
      </c>
      <c r="H89" s="7">
        <v>597</v>
      </c>
      <c r="I89" s="15">
        <f>RawData[[#This Row],[Customer (male)]]/RawData[[#This Row],[Total number of customers]]</f>
        <v>0.18090452261306533</v>
      </c>
      <c r="J89" s="15">
        <f>RawData[[#This Row],[Customer (female)]]/RawData[[#This Row],[Total number of customers]]</f>
        <v>0.81909547738693467</v>
      </c>
      <c r="K89" s="7">
        <v>2010</v>
      </c>
      <c r="L89" s="7">
        <v>125</v>
      </c>
      <c r="M89" s="7">
        <v>2135</v>
      </c>
      <c r="N89" s="7">
        <v>570</v>
      </c>
      <c r="O89" s="7">
        <v>37</v>
      </c>
      <c r="P89" s="7">
        <v>607</v>
      </c>
      <c r="Q89" s="7">
        <v>46</v>
      </c>
      <c r="R89" s="7">
        <v>3</v>
      </c>
      <c r="S89" s="7">
        <v>49</v>
      </c>
      <c r="T89" s="9">
        <v>67.792653108867299</v>
      </c>
      <c r="U89" s="7" t="str">
        <f>IF(RawData[[#This Row],[Customer Satisfaction (%)]]&lt;40,"Low",IF(RawData[[#This Row],[Customer Satisfaction (%)]]&lt;70,"Medium","High"))</f>
        <v>Medium</v>
      </c>
      <c r="V89" s="7" t="str">
        <f>IF(RawData[[#This Row],[Customer Satisfaction (%)]]&lt;40, "low", IF(RawData[[#This Row],[Customer Satisfaction (%)]]&lt;70, "Medium", "High"))</f>
        <v>Medium</v>
      </c>
    </row>
    <row r="90" spans="1:22" x14ac:dyDescent="0.2">
      <c r="A90" s="6" t="s">
        <v>3</v>
      </c>
      <c r="B90" s="6" t="s">
        <v>81</v>
      </c>
      <c r="C90" s="6" t="s">
        <v>95</v>
      </c>
      <c r="D90" s="7">
        <v>18</v>
      </c>
      <c r="E90" s="7">
        <f>RawData[[#This Row],[Sales Amount]]/RawData[[#This Row],[Number of employees]]</f>
        <v>2128.9444444444443</v>
      </c>
      <c r="F90" s="8">
        <v>2484</v>
      </c>
      <c r="G90" s="7">
        <v>11236</v>
      </c>
      <c r="H90" s="7">
        <v>13720</v>
      </c>
      <c r="I90" s="15">
        <f>RawData[[#This Row],[Customer (male)]]/RawData[[#This Row],[Total number of customers]]</f>
        <v>0.18104956268221575</v>
      </c>
      <c r="J90" s="15">
        <f>RawData[[#This Row],[Customer (female)]]/RawData[[#This Row],[Total number of customers]]</f>
        <v>0.81895043731778427</v>
      </c>
      <c r="K90" s="7">
        <v>33321</v>
      </c>
      <c r="L90" s="7">
        <v>5000</v>
      </c>
      <c r="M90" s="7">
        <v>38321</v>
      </c>
      <c r="N90" s="7">
        <v>9612</v>
      </c>
      <c r="O90" s="7">
        <v>0</v>
      </c>
      <c r="P90" s="7">
        <v>9612</v>
      </c>
      <c r="Q90" s="7">
        <v>356</v>
      </c>
      <c r="R90" s="7">
        <v>27</v>
      </c>
      <c r="S90" s="7">
        <v>383</v>
      </c>
      <c r="T90" s="9">
        <v>62.825134375966698</v>
      </c>
      <c r="U90" s="7" t="str">
        <f>IF(RawData[[#This Row],[Customer Satisfaction (%)]]&lt;40,"Low",IF(RawData[[#This Row],[Customer Satisfaction (%)]]&lt;70,"Medium","High"))</f>
        <v>Medium</v>
      </c>
      <c r="V90" s="7" t="str">
        <f>IF(RawData[[#This Row],[Customer Satisfaction (%)]]&lt;40, "low", IF(RawData[[#This Row],[Customer Satisfaction (%)]]&lt;70, "Medium", "High"))</f>
        <v>Medium</v>
      </c>
    </row>
    <row r="91" spans="1:22" x14ac:dyDescent="0.2">
      <c r="A91" s="6" t="s">
        <v>3</v>
      </c>
      <c r="B91" s="6" t="s">
        <v>81</v>
      </c>
      <c r="C91" s="6" t="s">
        <v>96</v>
      </c>
      <c r="D91" s="7">
        <v>71</v>
      </c>
      <c r="E91" s="7">
        <f>RawData[[#This Row],[Sales Amount]]/RawData[[#This Row],[Number of employees]]</f>
        <v>62.676056338028168</v>
      </c>
      <c r="F91" s="8">
        <v>223</v>
      </c>
      <c r="G91" s="7">
        <v>1082</v>
      </c>
      <c r="H91" s="7">
        <v>1305</v>
      </c>
      <c r="I91" s="15">
        <f>RawData[[#This Row],[Customer (male)]]/RawData[[#This Row],[Total number of customers]]</f>
        <v>0.17088122605363984</v>
      </c>
      <c r="J91" s="15">
        <f>RawData[[#This Row],[Customer (female)]]/RawData[[#This Row],[Total number of customers]]</f>
        <v>0.82911877394636013</v>
      </c>
      <c r="K91" s="7">
        <v>4199</v>
      </c>
      <c r="L91" s="7">
        <v>251</v>
      </c>
      <c r="M91" s="7">
        <v>4450</v>
      </c>
      <c r="N91" s="7">
        <v>1030</v>
      </c>
      <c r="O91" s="7">
        <v>68</v>
      </c>
      <c r="P91" s="7">
        <v>1098</v>
      </c>
      <c r="Q91" s="7">
        <v>5</v>
      </c>
      <c r="R91" s="7">
        <v>1</v>
      </c>
      <c r="S91" s="7">
        <v>6</v>
      </c>
      <c r="T91" s="9">
        <v>65.611265609011596</v>
      </c>
      <c r="U91" s="7" t="str">
        <f>IF(RawData[[#This Row],[Customer Satisfaction (%)]]&lt;40,"Low",IF(RawData[[#This Row],[Customer Satisfaction (%)]]&lt;70,"Medium","High"))</f>
        <v>Medium</v>
      </c>
      <c r="V91" s="7" t="str">
        <f>IF(RawData[[#This Row],[Customer Satisfaction (%)]]&lt;40, "low", IF(RawData[[#This Row],[Customer Satisfaction (%)]]&lt;70, "Medium", "High"))</f>
        <v>Medium</v>
      </c>
    </row>
    <row r="92" spans="1:22" x14ac:dyDescent="0.2">
      <c r="A92" s="6" t="s">
        <v>322</v>
      </c>
      <c r="B92" s="6" t="s">
        <v>81</v>
      </c>
      <c r="C92" s="6" t="s">
        <v>97</v>
      </c>
      <c r="D92" s="7">
        <v>37</v>
      </c>
      <c r="E92" s="7">
        <f>RawData[[#This Row],[Sales Amount]]/RawData[[#This Row],[Number of employees]]</f>
        <v>46.594594594594597</v>
      </c>
      <c r="F92" s="8">
        <v>104</v>
      </c>
      <c r="G92" s="7">
        <v>418</v>
      </c>
      <c r="H92" s="7">
        <v>522</v>
      </c>
      <c r="I92" s="15">
        <f>RawData[[#This Row],[Customer (male)]]/RawData[[#This Row],[Total number of customers]]</f>
        <v>0.19923371647509577</v>
      </c>
      <c r="J92" s="15">
        <f>RawData[[#This Row],[Customer (female)]]/RawData[[#This Row],[Total number of customers]]</f>
        <v>0.8007662835249042</v>
      </c>
      <c r="K92" s="7">
        <v>1627</v>
      </c>
      <c r="L92" s="7">
        <v>97</v>
      </c>
      <c r="M92" s="7">
        <v>1724</v>
      </c>
      <c r="N92" s="7">
        <v>570</v>
      </c>
      <c r="O92" s="7">
        <v>40</v>
      </c>
      <c r="P92" s="7">
        <v>610</v>
      </c>
      <c r="Q92" s="7">
        <v>17</v>
      </c>
      <c r="R92" s="7">
        <v>1</v>
      </c>
      <c r="S92" s="7">
        <v>18</v>
      </c>
      <c r="T92" s="9">
        <v>49.035114799079302</v>
      </c>
      <c r="U92" s="7" t="str">
        <f>IF(RawData[[#This Row],[Customer Satisfaction (%)]]&lt;40,"Low",IF(RawData[[#This Row],[Customer Satisfaction (%)]]&lt;70,"Medium","High"))</f>
        <v>Medium</v>
      </c>
      <c r="V92" s="7" t="str">
        <f>IF(RawData[[#This Row],[Customer Satisfaction (%)]]&lt;40, "low", IF(RawData[[#This Row],[Customer Satisfaction (%)]]&lt;70, "Medium", "High"))</f>
        <v>Medium</v>
      </c>
    </row>
    <row r="93" spans="1:22" x14ac:dyDescent="0.2">
      <c r="A93" s="6" t="s">
        <v>322</v>
      </c>
      <c r="B93" s="6" t="s">
        <v>81</v>
      </c>
      <c r="C93" s="6" t="s">
        <v>98</v>
      </c>
      <c r="D93" s="7">
        <v>155</v>
      </c>
      <c r="E93" s="7">
        <f>RawData[[#This Row],[Sales Amount]]/RawData[[#This Row],[Number of employees]]</f>
        <v>11.012903225806452</v>
      </c>
      <c r="F93" s="8">
        <v>90</v>
      </c>
      <c r="G93" s="7">
        <v>326</v>
      </c>
      <c r="H93" s="7">
        <v>416</v>
      </c>
      <c r="I93" s="15">
        <f>RawData[[#This Row],[Customer (male)]]/RawData[[#This Row],[Total number of customers]]</f>
        <v>0.21634615384615385</v>
      </c>
      <c r="J93" s="15">
        <f>RawData[[#This Row],[Customer (female)]]/RawData[[#This Row],[Total number of customers]]</f>
        <v>0.78365384615384615</v>
      </c>
      <c r="K93" s="7">
        <v>1615</v>
      </c>
      <c r="L93" s="7">
        <v>92</v>
      </c>
      <c r="M93" s="7">
        <v>1707</v>
      </c>
      <c r="N93" s="7">
        <v>780</v>
      </c>
      <c r="O93" s="7">
        <v>47</v>
      </c>
      <c r="P93" s="7">
        <v>827</v>
      </c>
      <c r="Q93" s="7">
        <v>2</v>
      </c>
      <c r="R93" s="7">
        <v>0</v>
      </c>
      <c r="S93" s="7">
        <v>2</v>
      </c>
      <c r="T93" s="9">
        <v>64.268465263657902</v>
      </c>
      <c r="U93" s="7" t="str">
        <f>IF(RawData[[#This Row],[Customer Satisfaction (%)]]&lt;40,"Low",IF(RawData[[#This Row],[Customer Satisfaction (%)]]&lt;70,"Medium","High"))</f>
        <v>Medium</v>
      </c>
      <c r="V93" s="7" t="str">
        <f>IF(RawData[[#This Row],[Customer Satisfaction (%)]]&lt;40, "low", IF(RawData[[#This Row],[Customer Satisfaction (%)]]&lt;70, "Medium", "High"))</f>
        <v>Medium</v>
      </c>
    </row>
    <row r="94" spans="1:22" x14ac:dyDescent="0.2">
      <c r="A94" s="6" t="s">
        <v>322</v>
      </c>
      <c r="B94" s="6" t="s">
        <v>81</v>
      </c>
      <c r="C94" s="6" t="s">
        <v>99</v>
      </c>
      <c r="D94" s="7">
        <v>10</v>
      </c>
      <c r="E94" s="7">
        <f>RawData[[#This Row],[Sales Amount]]/RawData[[#This Row],[Number of employees]]</f>
        <v>390.5</v>
      </c>
      <c r="F94" s="8">
        <v>126</v>
      </c>
      <c r="G94" s="7">
        <v>415</v>
      </c>
      <c r="H94" s="7">
        <v>541</v>
      </c>
      <c r="I94" s="15">
        <f>RawData[[#This Row],[Customer (male)]]/RawData[[#This Row],[Total number of customers]]</f>
        <v>0.23290203327171904</v>
      </c>
      <c r="J94" s="15">
        <f>RawData[[#This Row],[Customer (female)]]/RawData[[#This Row],[Total number of customers]]</f>
        <v>0.76709796672828101</v>
      </c>
      <c r="K94" s="7">
        <v>3509</v>
      </c>
      <c r="L94" s="7">
        <v>396</v>
      </c>
      <c r="M94" s="7">
        <v>3905</v>
      </c>
      <c r="N94" s="7">
        <v>451</v>
      </c>
      <c r="O94" s="7">
        <v>69</v>
      </c>
      <c r="P94" s="7">
        <v>520</v>
      </c>
      <c r="Q94" s="7">
        <v>490</v>
      </c>
      <c r="R94" s="7">
        <v>27</v>
      </c>
      <c r="S94" s="7">
        <v>517</v>
      </c>
      <c r="T94" s="9">
        <v>24.221192041925899</v>
      </c>
      <c r="U94" s="7" t="str">
        <f>IF(RawData[[#This Row],[Customer Satisfaction (%)]]&lt;40,"Low",IF(RawData[[#This Row],[Customer Satisfaction (%)]]&lt;70,"Medium","High"))</f>
        <v>Low</v>
      </c>
      <c r="V94" s="7" t="str">
        <f>IF(RawData[[#This Row],[Customer Satisfaction (%)]]&lt;40, "low", IF(RawData[[#This Row],[Customer Satisfaction (%)]]&lt;70, "Medium", "High"))</f>
        <v>low</v>
      </c>
    </row>
    <row r="95" spans="1:22" x14ac:dyDescent="0.2">
      <c r="A95" s="6" t="s">
        <v>322</v>
      </c>
      <c r="B95" s="6" t="s">
        <v>81</v>
      </c>
      <c r="C95" s="6" t="s">
        <v>100</v>
      </c>
      <c r="D95" s="7">
        <v>51</v>
      </c>
      <c r="E95" s="7">
        <f>RawData[[#This Row],[Sales Amount]]/RawData[[#This Row],[Number of employees]]</f>
        <v>340.8235294117647</v>
      </c>
      <c r="F95" s="8">
        <v>675</v>
      </c>
      <c r="G95" s="7">
        <v>2916</v>
      </c>
      <c r="H95" s="7">
        <v>3591</v>
      </c>
      <c r="I95" s="15">
        <f>RawData[[#This Row],[Customer (male)]]/RawData[[#This Row],[Total number of customers]]</f>
        <v>0.18796992481203006</v>
      </c>
      <c r="J95" s="15">
        <f>RawData[[#This Row],[Customer (female)]]/RawData[[#This Row],[Total number of customers]]</f>
        <v>0.81203007518796988</v>
      </c>
      <c r="K95" s="7">
        <v>15946</v>
      </c>
      <c r="L95" s="7">
        <v>1436</v>
      </c>
      <c r="M95" s="7">
        <v>17382</v>
      </c>
      <c r="N95" s="7">
        <v>4297</v>
      </c>
      <c r="O95" s="7">
        <v>459</v>
      </c>
      <c r="P95" s="7">
        <v>4756</v>
      </c>
      <c r="Q95" s="7">
        <v>382</v>
      </c>
      <c r="R95" s="7">
        <v>66</v>
      </c>
      <c r="S95" s="7">
        <v>448</v>
      </c>
      <c r="T95" s="9">
        <v>52.995315313673501</v>
      </c>
      <c r="U95" s="7" t="str">
        <f>IF(RawData[[#This Row],[Customer Satisfaction (%)]]&lt;40,"Low",IF(RawData[[#This Row],[Customer Satisfaction (%)]]&lt;70,"Medium","High"))</f>
        <v>Medium</v>
      </c>
      <c r="V95" s="7" t="str">
        <f>IF(RawData[[#This Row],[Customer Satisfaction (%)]]&lt;40, "low", IF(RawData[[#This Row],[Customer Satisfaction (%)]]&lt;70, "Medium", "High"))</f>
        <v>Medium</v>
      </c>
    </row>
    <row r="96" spans="1:22" x14ac:dyDescent="0.2">
      <c r="A96" s="6" t="s">
        <v>322</v>
      </c>
      <c r="B96" s="6" t="s">
        <v>81</v>
      </c>
      <c r="C96" s="6" t="s">
        <v>101</v>
      </c>
      <c r="D96" s="7">
        <v>20</v>
      </c>
      <c r="E96" s="7">
        <f>RawData[[#This Row],[Sales Amount]]/RawData[[#This Row],[Number of employees]]</f>
        <v>467.05</v>
      </c>
      <c r="F96" s="8">
        <v>818</v>
      </c>
      <c r="G96" s="7">
        <v>2560</v>
      </c>
      <c r="H96" s="7">
        <v>3378</v>
      </c>
      <c r="I96" s="15">
        <f>RawData[[#This Row],[Customer (male)]]/RawData[[#This Row],[Total number of customers]]</f>
        <v>0.24215512137359385</v>
      </c>
      <c r="J96" s="15">
        <f>RawData[[#This Row],[Customer (female)]]/RawData[[#This Row],[Total number of customers]]</f>
        <v>0.75784487862640615</v>
      </c>
      <c r="K96" s="7">
        <v>9102</v>
      </c>
      <c r="L96" s="7">
        <v>239</v>
      </c>
      <c r="M96" s="7">
        <v>9341</v>
      </c>
      <c r="N96" s="7">
        <v>743</v>
      </c>
      <c r="O96" s="7">
        <v>26</v>
      </c>
      <c r="P96" s="7">
        <v>769</v>
      </c>
      <c r="Q96" s="7">
        <v>73</v>
      </c>
      <c r="R96" s="7">
        <v>8</v>
      </c>
      <c r="S96" s="7">
        <v>81</v>
      </c>
      <c r="T96" s="9">
        <v>53.900522988034197</v>
      </c>
      <c r="U96" s="7" t="str">
        <f>IF(RawData[[#This Row],[Customer Satisfaction (%)]]&lt;40,"Low",IF(RawData[[#This Row],[Customer Satisfaction (%)]]&lt;70,"Medium","High"))</f>
        <v>Medium</v>
      </c>
      <c r="V96" s="7" t="str">
        <f>IF(RawData[[#This Row],[Customer Satisfaction (%)]]&lt;40, "low", IF(RawData[[#This Row],[Customer Satisfaction (%)]]&lt;70, "Medium", "High"))</f>
        <v>Medium</v>
      </c>
    </row>
    <row r="97" spans="1:22" x14ac:dyDescent="0.2">
      <c r="A97" s="6" t="s">
        <v>3</v>
      </c>
      <c r="B97" s="6" t="s">
        <v>81</v>
      </c>
      <c r="C97" s="6" t="s">
        <v>102</v>
      </c>
      <c r="D97" s="7">
        <v>82</v>
      </c>
      <c r="E97" s="7">
        <f>RawData[[#This Row],[Sales Amount]]/RawData[[#This Row],[Number of employees]]</f>
        <v>40.426829268292686</v>
      </c>
      <c r="F97" s="8">
        <v>93</v>
      </c>
      <c r="G97" s="7">
        <v>496</v>
      </c>
      <c r="H97" s="7">
        <v>589</v>
      </c>
      <c r="I97" s="15">
        <f>RawData[[#This Row],[Customer (male)]]/RawData[[#This Row],[Total number of customers]]</f>
        <v>0.15789473684210525</v>
      </c>
      <c r="J97" s="15">
        <f>RawData[[#This Row],[Customer (female)]]/RawData[[#This Row],[Total number of customers]]</f>
        <v>0.84210526315789469</v>
      </c>
      <c r="K97" s="7">
        <v>3055</v>
      </c>
      <c r="L97" s="7">
        <v>260</v>
      </c>
      <c r="M97" s="7">
        <v>3315</v>
      </c>
      <c r="N97" s="7">
        <v>713</v>
      </c>
      <c r="O97" s="7">
        <v>78</v>
      </c>
      <c r="P97" s="7">
        <v>791</v>
      </c>
      <c r="Q97" s="7">
        <v>2</v>
      </c>
      <c r="R97" s="7">
        <v>0</v>
      </c>
      <c r="S97" s="7">
        <v>2</v>
      </c>
      <c r="T97" s="9">
        <v>43.521424136830603</v>
      </c>
      <c r="U97" s="7" t="str">
        <f>IF(RawData[[#This Row],[Customer Satisfaction (%)]]&lt;40,"Low",IF(RawData[[#This Row],[Customer Satisfaction (%)]]&lt;70,"Medium","High"))</f>
        <v>Medium</v>
      </c>
      <c r="V97" s="7" t="str">
        <f>IF(RawData[[#This Row],[Customer Satisfaction (%)]]&lt;40, "low", IF(RawData[[#This Row],[Customer Satisfaction (%)]]&lt;70, "Medium", "High"))</f>
        <v>Medium</v>
      </c>
    </row>
    <row r="98" spans="1:22" x14ac:dyDescent="0.2">
      <c r="A98" s="6" t="s">
        <v>322</v>
      </c>
      <c r="B98" s="6" t="s">
        <v>81</v>
      </c>
      <c r="C98" s="6" t="s">
        <v>103</v>
      </c>
      <c r="D98" s="7">
        <v>141</v>
      </c>
      <c r="E98" s="7">
        <f>RawData[[#This Row],[Sales Amount]]/RawData[[#This Row],[Number of employees]]</f>
        <v>70</v>
      </c>
      <c r="F98" s="8">
        <v>650</v>
      </c>
      <c r="G98" s="7">
        <v>997</v>
      </c>
      <c r="H98" s="7">
        <v>1647</v>
      </c>
      <c r="I98" s="15">
        <f>RawData[[#This Row],[Customer (male)]]/RawData[[#This Row],[Total number of customers]]</f>
        <v>0.3946569520340012</v>
      </c>
      <c r="J98" s="15">
        <f>RawData[[#This Row],[Customer (female)]]/RawData[[#This Row],[Total number of customers]]</f>
        <v>0.6053430479659988</v>
      </c>
      <c r="K98" s="7">
        <v>9079</v>
      </c>
      <c r="L98" s="7">
        <v>791</v>
      </c>
      <c r="M98" s="7">
        <v>9870</v>
      </c>
      <c r="N98" s="7">
        <v>945</v>
      </c>
      <c r="O98" s="7">
        <v>110</v>
      </c>
      <c r="P98" s="7">
        <v>1055</v>
      </c>
      <c r="Q98" s="7">
        <v>270</v>
      </c>
      <c r="R98" s="7">
        <v>36</v>
      </c>
      <c r="S98" s="7">
        <v>306</v>
      </c>
      <c r="T98" s="9">
        <v>51.7071905045458</v>
      </c>
      <c r="U98" s="7" t="str">
        <f>IF(RawData[[#This Row],[Customer Satisfaction (%)]]&lt;40,"Low",IF(RawData[[#This Row],[Customer Satisfaction (%)]]&lt;70,"Medium","High"))</f>
        <v>Medium</v>
      </c>
      <c r="V98" s="7" t="str">
        <f>IF(RawData[[#This Row],[Customer Satisfaction (%)]]&lt;40, "low", IF(RawData[[#This Row],[Customer Satisfaction (%)]]&lt;70, "Medium", "High"))</f>
        <v>Medium</v>
      </c>
    </row>
    <row r="99" spans="1:22" x14ac:dyDescent="0.2">
      <c r="A99" s="6" t="s">
        <v>322</v>
      </c>
      <c r="B99" s="6" t="s">
        <v>81</v>
      </c>
      <c r="C99" s="6" t="s">
        <v>104</v>
      </c>
      <c r="D99" s="7">
        <v>7</v>
      </c>
      <c r="E99" s="7">
        <f>RawData[[#This Row],[Sales Amount]]/RawData[[#This Row],[Number of employees]]</f>
        <v>4033.7142857142858</v>
      </c>
      <c r="F99" s="8">
        <v>539</v>
      </c>
      <c r="G99" s="7">
        <v>3598</v>
      </c>
      <c r="H99" s="7">
        <v>4137</v>
      </c>
      <c r="I99" s="15">
        <f>RawData[[#This Row],[Customer (male)]]/RawData[[#This Row],[Total number of customers]]</f>
        <v>0.13028764805414553</v>
      </c>
      <c r="J99" s="15">
        <f>RawData[[#This Row],[Customer (female)]]/RawData[[#This Row],[Total number of customers]]</f>
        <v>0.8697123519458545</v>
      </c>
      <c r="K99" s="7">
        <v>26910</v>
      </c>
      <c r="L99" s="7">
        <v>1326</v>
      </c>
      <c r="M99" s="7">
        <v>28236</v>
      </c>
      <c r="N99" s="7">
        <v>9725</v>
      </c>
      <c r="O99" s="7">
        <v>521</v>
      </c>
      <c r="P99" s="7">
        <v>10246</v>
      </c>
      <c r="Q99" s="7">
        <v>0</v>
      </c>
      <c r="R99" s="7">
        <v>0</v>
      </c>
      <c r="S99" s="7">
        <v>0</v>
      </c>
      <c r="T99" s="9">
        <v>79.974780497764797</v>
      </c>
      <c r="U99" s="7" t="str">
        <f>IF(RawData[[#This Row],[Customer Satisfaction (%)]]&lt;40,"Low",IF(RawData[[#This Row],[Customer Satisfaction (%)]]&lt;70,"Medium","High"))</f>
        <v>High</v>
      </c>
      <c r="V99" s="7" t="str">
        <f>IF(RawData[[#This Row],[Customer Satisfaction (%)]]&lt;40, "low", IF(RawData[[#This Row],[Customer Satisfaction (%)]]&lt;70, "Medium", "High"))</f>
        <v>High</v>
      </c>
    </row>
    <row r="100" spans="1:22" x14ac:dyDescent="0.2">
      <c r="A100" s="6" t="s">
        <v>322</v>
      </c>
      <c r="B100" s="6" t="s">
        <v>81</v>
      </c>
      <c r="C100" s="6" t="s">
        <v>105</v>
      </c>
      <c r="D100" s="7">
        <v>10</v>
      </c>
      <c r="E100" s="7">
        <f>RawData[[#This Row],[Sales Amount]]/RawData[[#This Row],[Number of employees]]</f>
        <v>1968.1</v>
      </c>
      <c r="F100" s="8">
        <v>2864</v>
      </c>
      <c r="G100" s="7">
        <v>3321</v>
      </c>
      <c r="H100" s="7">
        <v>6185</v>
      </c>
      <c r="I100" s="15">
        <f>RawData[[#This Row],[Customer (male)]]/RawData[[#This Row],[Total number of customers]]</f>
        <v>0.46305578011317705</v>
      </c>
      <c r="J100" s="15">
        <f>RawData[[#This Row],[Customer (female)]]/RawData[[#This Row],[Total number of customers]]</f>
        <v>0.53694421988682295</v>
      </c>
      <c r="K100" s="7">
        <v>16985</v>
      </c>
      <c r="L100" s="7">
        <v>2696</v>
      </c>
      <c r="M100" s="7">
        <v>19681</v>
      </c>
      <c r="N100" s="7">
        <v>1654</v>
      </c>
      <c r="O100" s="7">
        <v>343</v>
      </c>
      <c r="P100" s="7">
        <v>1997</v>
      </c>
      <c r="Q100" s="7">
        <v>710</v>
      </c>
      <c r="R100" s="7">
        <v>107</v>
      </c>
      <c r="S100" s="7">
        <v>817</v>
      </c>
      <c r="T100" s="9">
        <v>48.1441438724869</v>
      </c>
      <c r="U100" s="7" t="str">
        <f>IF(RawData[[#This Row],[Customer Satisfaction (%)]]&lt;40,"Low",IF(RawData[[#This Row],[Customer Satisfaction (%)]]&lt;70,"Medium","High"))</f>
        <v>Medium</v>
      </c>
      <c r="V100" s="7" t="str">
        <f>IF(RawData[[#This Row],[Customer Satisfaction (%)]]&lt;40, "low", IF(RawData[[#This Row],[Customer Satisfaction (%)]]&lt;70, "Medium", "High"))</f>
        <v>Medium</v>
      </c>
    </row>
    <row r="101" spans="1:22" x14ac:dyDescent="0.2">
      <c r="A101" s="6" t="s">
        <v>3</v>
      </c>
      <c r="B101" s="6" t="s">
        <v>106</v>
      </c>
      <c r="C101" s="6" t="s">
        <v>107</v>
      </c>
      <c r="D101" s="7">
        <v>15</v>
      </c>
      <c r="E101" s="7">
        <f>RawData[[#This Row],[Sales Amount]]/RawData[[#This Row],[Number of employees]]</f>
        <v>2193</v>
      </c>
      <c r="F101" s="8">
        <v>4739</v>
      </c>
      <c r="G101" s="7">
        <v>3726</v>
      </c>
      <c r="H101" s="7">
        <v>8465</v>
      </c>
      <c r="I101" s="15">
        <f>RawData[[#This Row],[Customer (male)]]/RawData[[#This Row],[Total number of customers]]</f>
        <v>0.55983461311281746</v>
      </c>
      <c r="J101" s="15">
        <f>RawData[[#This Row],[Customer (female)]]/RawData[[#This Row],[Total number of customers]]</f>
        <v>0.44016538688718254</v>
      </c>
      <c r="K101" s="7">
        <v>29935</v>
      </c>
      <c r="L101" s="7">
        <v>2960</v>
      </c>
      <c r="M101" s="7">
        <v>32895</v>
      </c>
      <c r="N101" s="7">
        <v>5245</v>
      </c>
      <c r="O101" s="7">
        <v>791</v>
      </c>
      <c r="P101" s="7">
        <v>6036</v>
      </c>
      <c r="Q101" s="7">
        <v>1190</v>
      </c>
      <c r="R101" s="7">
        <v>217</v>
      </c>
      <c r="S101" s="7">
        <v>1407</v>
      </c>
      <c r="T101" s="9">
        <v>39.1948653966001</v>
      </c>
      <c r="U101" s="7" t="str">
        <f>IF(RawData[[#This Row],[Customer Satisfaction (%)]]&lt;40,"Low",IF(RawData[[#This Row],[Customer Satisfaction (%)]]&lt;70,"Medium","High"))</f>
        <v>Low</v>
      </c>
      <c r="V101" s="7" t="str">
        <f>IF(RawData[[#This Row],[Customer Satisfaction (%)]]&lt;40, "low", IF(RawData[[#This Row],[Customer Satisfaction (%)]]&lt;70, "Medium", "High"))</f>
        <v>low</v>
      </c>
    </row>
    <row r="102" spans="1:22" x14ac:dyDescent="0.2">
      <c r="A102" s="6" t="s">
        <v>322</v>
      </c>
      <c r="B102" s="6" t="s">
        <v>106</v>
      </c>
      <c r="C102" s="6" t="s">
        <v>108</v>
      </c>
      <c r="D102" s="7">
        <v>9</v>
      </c>
      <c r="E102" s="7">
        <f>RawData[[#This Row],[Sales Amount]]/RawData[[#This Row],[Number of employees]]</f>
        <v>354.22222222222223</v>
      </c>
      <c r="F102" s="8">
        <v>339</v>
      </c>
      <c r="G102" s="7">
        <v>553</v>
      </c>
      <c r="H102" s="7">
        <v>892</v>
      </c>
      <c r="I102" s="15">
        <f>RawData[[#This Row],[Customer (male)]]/RawData[[#This Row],[Total number of customers]]</f>
        <v>0.38004484304932734</v>
      </c>
      <c r="J102" s="15">
        <f>RawData[[#This Row],[Customer (female)]]/RawData[[#This Row],[Total number of customers]]</f>
        <v>0.6199551569506726</v>
      </c>
      <c r="K102" s="7">
        <v>2670</v>
      </c>
      <c r="L102" s="7">
        <v>518</v>
      </c>
      <c r="M102" s="7">
        <v>3188</v>
      </c>
      <c r="N102" s="7">
        <v>641</v>
      </c>
      <c r="O102" s="7">
        <v>129</v>
      </c>
      <c r="P102" s="7">
        <v>770</v>
      </c>
      <c r="Q102" s="7">
        <v>109</v>
      </c>
      <c r="R102" s="7">
        <v>14</v>
      </c>
      <c r="S102" s="7">
        <v>123</v>
      </c>
      <c r="T102" s="9">
        <v>54.697579170141402</v>
      </c>
      <c r="U102" s="7" t="str">
        <f>IF(RawData[[#This Row],[Customer Satisfaction (%)]]&lt;40,"Low",IF(RawData[[#This Row],[Customer Satisfaction (%)]]&lt;70,"Medium","High"))</f>
        <v>Medium</v>
      </c>
      <c r="V102" s="7" t="str">
        <f>IF(RawData[[#This Row],[Customer Satisfaction (%)]]&lt;40, "low", IF(RawData[[#This Row],[Customer Satisfaction (%)]]&lt;70, "Medium", "High"))</f>
        <v>Medium</v>
      </c>
    </row>
    <row r="103" spans="1:22" x14ac:dyDescent="0.2">
      <c r="A103" s="6" t="s">
        <v>322</v>
      </c>
      <c r="B103" s="6" t="s">
        <v>106</v>
      </c>
      <c r="C103" s="6" t="s">
        <v>109</v>
      </c>
      <c r="D103" s="7">
        <v>50</v>
      </c>
      <c r="E103" s="7">
        <f>RawData[[#This Row],[Sales Amount]]/RawData[[#This Row],[Number of employees]]</f>
        <v>416.08</v>
      </c>
      <c r="F103" s="8">
        <v>669</v>
      </c>
      <c r="G103" s="7">
        <v>1739</v>
      </c>
      <c r="H103" s="7">
        <v>2408</v>
      </c>
      <c r="I103" s="15">
        <f>RawData[[#This Row],[Customer (male)]]/RawData[[#This Row],[Total number of customers]]</f>
        <v>0.27782392026578073</v>
      </c>
      <c r="J103" s="15">
        <f>RawData[[#This Row],[Customer (female)]]/RawData[[#This Row],[Total number of customers]]</f>
        <v>0.72217607973421927</v>
      </c>
      <c r="K103" s="7">
        <v>20496</v>
      </c>
      <c r="L103" s="7">
        <v>308</v>
      </c>
      <c r="M103" s="7">
        <v>20804</v>
      </c>
      <c r="N103" s="7">
        <v>2709</v>
      </c>
      <c r="O103" s="7">
        <v>83</v>
      </c>
      <c r="P103" s="7">
        <v>2792</v>
      </c>
      <c r="Q103" s="7">
        <v>306</v>
      </c>
      <c r="R103" s="7">
        <v>59</v>
      </c>
      <c r="S103" s="7">
        <v>365</v>
      </c>
      <c r="T103" s="9">
        <v>62.188416740593297</v>
      </c>
      <c r="U103" s="7" t="str">
        <f>IF(RawData[[#This Row],[Customer Satisfaction (%)]]&lt;40,"Low",IF(RawData[[#This Row],[Customer Satisfaction (%)]]&lt;70,"Medium","High"))</f>
        <v>Medium</v>
      </c>
      <c r="V103" s="7" t="str">
        <f>IF(RawData[[#This Row],[Customer Satisfaction (%)]]&lt;40, "low", IF(RawData[[#This Row],[Customer Satisfaction (%)]]&lt;70, "Medium", "High"))</f>
        <v>Medium</v>
      </c>
    </row>
    <row r="104" spans="1:22" x14ac:dyDescent="0.2">
      <c r="A104" s="6" t="s">
        <v>322</v>
      </c>
      <c r="B104" s="6" t="s">
        <v>106</v>
      </c>
      <c r="C104" s="6" t="s">
        <v>110</v>
      </c>
      <c r="D104" s="7">
        <v>330</v>
      </c>
      <c r="E104" s="7">
        <f>RawData[[#This Row],[Sales Amount]]/RawData[[#This Row],[Number of employees]]</f>
        <v>8.3454545454545457</v>
      </c>
      <c r="F104" s="8">
        <v>139</v>
      </c>
      <c r="G104" s="7">
        <v>558</v>
      </c>
      <c r="H104" s="7">
        <v>697</v>
      </c>
      <c r="I104" s="15">
        <f>RawData[[#This Row],[Customer (male)]]/RawData[[#This Row],[Total number of customers]]</f>
        <v>0.19942611190817791</v>
      </c>
      <c r="J104" s="15">
        <f>RawData[[#This Row],[Customer (female)]]/RawData[[#This Row],[Total number of customers]]</f>
        <v>0.80057388809182206</v>
      </c>
      <c r="K104" s="7">
        <v>2588</v>
      </c>
      <c r="L104" s="7">
        <v>166</v>
      </c>
      <c r="M104" s="7">
        <v>2754</v>
      </c>
      <c r="N104" s="7">
        <v>965</v>
      </c>
      <c r="O104" s="7">
        <v>69</v>
      </c>
      <c r="P104" s="7">
        <v>1034</v>
      </c>
      <c r="Q104" s="7">
        <v>22</v>
      </c>
      <c r="R104" s="7">
        <v>2</v>
      </c>
      <c r="S104" s="7">
        <v>24</v>
      </c>
      <c r="T104" s="9">
        <v>54.191459259416902</v>
      </c>
      <c r="U104" s="7" t="str">
        <f>IF(RawData[[#This Row],[Customer Satisfaction (%)]]&lt;40,"Low",IF(RawData[[#This Row],[Customer Satisfaction (%)]]&lt;70,"Medium","High"))</f>
        <v>Medium</v>
      </c>
      <c r="V104" s="7" t="str">
        <f>IF(RawData[[#This Row],[Customer Satisfaction (%)]]&lt;40, "low", IF(RawData[[#This Row],[Customer Satisfaction (%)]]&lt;70, "Medium", "High"))</f>
        <v>Medium</v>
      </c>
    </row>
    <row r="105" spans="1:22" x14ac:dyDescent="0.2">
      <c r="A105" s="6" t="s">
        <v>322</v>
      </c>
      <c r="B105" s="6" t="s">
        <v>106</v>
      </c>
      <c r="C105" s="6" t="s">
        <v>111</v>
      </c>
      <c r="D105" s="7">
        <v>31</v>
      </c>
      <c r="E105" s="7">
        <f>RawData[[#This Row],[Sales Amount]]/RawData[[#This Row],[Number of employees]]</f>
        <v>138.70967741935485</v>
      </c>
      <c r="F105" s="8">
        <v>105</v>
      </c>
      <c r="G105" s="7">
        <v>531</v>
      </c>
      <c r="H105" s="7">
        <v>636</v>
      </c>
      <c r="I105" s="15">
        <f>RawData[[#This Row],[Customer (male)]]/RawData[[#This Row],[Total number of customers]]</f>
        <v>0.1650943396226415</v>
      </c>
      <c r="J105" s="15">
        <f>RawData[[#This Row],[Customer (female)]]/RawData[[#This Row],[Total number of customers]]</f>
        <v>0.83490566037735847</v>
      </c>
      <c r="K105" s="7">
        <v>2200</v>
      </c>
      <c r="L105" s="7">
        <v>2100</v>
      </c>
      <c r="M105" s="7">
        <v>4300</v>
      </c>
      <c r="N105" s="7">
        <v>851</v>
      </c>
      <c r="O105" s="7">
        <v>8</v>
      </c>
      <c r="P105" s="7">
        <v>859</v>
      </c>
      <c r="Q105" s="7">
        <v>28</v>
      </c>
      <c r="R105" s="7">
        <v>7</v>
      </c>
      <c r="S105" s="7">
        <v>35</v>
      </c>
      <c r="T105" s="9">
        <v>66.747196674440005</v>
      </c>
      <c r="U105" s="7" t="str">
        <f>IF(RawData[[#This Row],[Customer Satisfaction (%)]]&lt;40,"Low",IF(RawData[[#This Row],[Customer Satisfaction (%)]]&lt;70,"Medium","High"))</f>
        <v>Medium</v>
      </c>
      <c r="V105" s="7" t="str">
        <f>IF(RawData[[#This Row],[Customer Satisfaction (%)]]&lt;40, "low", IF(RawData[[#This Row],[Customer Satisfaction (%)]]&lt;70, "Medium", "High"))</f>
        <v>Medium</v>
      </c>
    </row>
    <row r="106" spans="1:22" x14ac:dyDescent="0.2">
      <c r="A106" s="6" t="s">
        <v>322</v>
      </c>
      <c r="B106" s="6" t="s">
        <v>106</v>
      </c>
      <c r="C106" s="6" t="s">
        <v>112</v>
      </c>
      <c r="D106" s="7">
        <v>27</v>
      </c>
      <c r="E106" s="7">
        <f>RawData[[#This Row],[Sales Amount]]/RawData[[#This Row],[Number of employees]]</f>
        <v>138.5185185185185</v>
      </c>
      <c r="F106" s="8">
        <v>732</v>
      </c>
      <c r="G106" s="7">
        <v>1906</v>
      </c>
      <c r="H106" s="7">
        <v>2638</v>
      </c>
      <c r="I106" s="15">
        <f>RawData[[#This Row],[Customer (male)]]/RawData[[#This Row],[Total number of customers]]</f>
        <v>0.27748294162244125</v>
      </c>
      <c r="J106" s="15">
        <f>RawData[[#This Row],[Customer (female)]]/RawData[[#This Row],[Total number of customers]]</f>
        <v>0.72251705837755875</v>
      </c>
      <c r="K106" s="7">
        <v>3426</v>
      </c>
      <c r="L106" s="7">
        <v>314</v>
      </c>
      <c r="M106" s="7">
        <v>3740</v>
      </c>
      <c r="N106" s="7">
        <v>852</v>
      </c>
      <c r="O106" s="7">
        <v>100</v>
      </c>
      <c r="P106" s="7">
        <v>952</v>
      </c>
      <c r="Q106" s="7">
        <v>46</v>
      </c>
      <c r="R106" s="7">
        <v>5</v>
      </c>
      <c r="S106" s="7">
        <v>51</v>
      </c>
      <c r="T106" s="9">
        <v>57.526448882917599</v>
      </c>
      <c r="U106" s="7" t="str">
        <f>IF(RawData[[#This Row],[Customer Satisfaction (%)]]&lt;40,"Low",IF(RawData[[#This Row],[Customer Satisfaction (%)]]&lt;70,"Medium","High"))</f>
        <v>Medium</v>
      </c>
      <c r="V106" s="7" t="str">
        <f>IF(RawData[[#This Row],[Customer Satisfaction (%)]]&lt;40, "low", IF(RawData[[#This Row],[Customer Satisfaction (%)]]&lt;70, "Medium", "High"))</f>
        <v>Medium</v>
      </c>
    </row>
    <row r="107" spans="1:22" x14ac:dyDescent="0.2">
      <c r="A107" s="6" t="s">
        <v>3</v>
      </c>
      <c r="B107" s="6" t="s">
        <v>106</v>
      </c>
      <c r="C107" s="6" t="s">
        <v>113</v>
      </c>
      <c r="D107" s="7">
        <v>97</v>
      </c>
      <c r="E107" s="7">
        <f>RawData[[#This Row],[Sales Amount]]/RawData[[#This Row],[Number of employees]]</f>
        <v>32.52577319587629</v>
      </c>
      <c r="F107" s="8">
        <v>278</v>
      </c>
      <c r="G107" s="7">
        <v>912</v>
      </c>
      <c r="H107" s="7">
        <v>1190</v>
      </c>
      <c r="I107" s="15">
        <f>RawData[[#This Row],[Customer (male)]]/RawData[[#This Row],[Total number of customers]]</f>
        <v>0.23361344537815126</v>
      </c>
      <c r="J107" s="15">
        <f>RawData[[#This Row],[Customer (female)]]/RawData[[#This Row],[Total number of customers]]</f>
        <v>0.76638655462184879</v>
      </c>
      <c r="K107" s="7">
        <v>2920</v>
      </c>
      <c r="L107" s="7">
        <v>235</v>
      </c>
      <c r="M107" s="7">
        <v>3155</v>
      </c>
      <c r="N107" s="7">
        <v>694</v>
      </c>
      <c r="O107" s="7">
        <v>67</v>
      </c>
      <c r="P107" s="7">
        <v>761</v>
      </c>
      <c r="Q107" s="7">
        <v>6</v>
      </c>
      <c r="R107" s="7">
        <v>0</v>
      </c>
      <c r="S107" s="7">
        <v>6</v>
      </c>
      <c r="T107" s="9">
        <v>45.248672324790597</v>
      </c>
      <c r="U107" s="7" t="str">
        <f>IF(RawData[[#This Row],[Customer Satisfaction (%)]]&lt;40,"Low",IF(RawData[[#This Row],[Customer Satisfaction (%)]]&lt;70,"Medium","High"))</f>
        <v>Medium</v>
      </c>
      <c r="V107" s="7" t="str">
        <f>IF(RawData[[#This Row],[Customer Satisfaction (%)]]&lt;40, "low", IF(RawData[[#This Row],[Customer Satisfaction (%)]]&lt;70, "Medium", "High"))</f>
        <v>Medium</v>
      </c>
    </row>
    <row r="108" spans="1:22" x14ac:dyDescent="0.2">
      <c r="A108" s="6" t="s">
        <v>3</v>
      </c>
      <c r="B108" s="6" t="s">
        <v>106</v>
      </c>
      <c r="C108" s="6" t="s">
        <v>114</v>
      </c>
      <c r="D108" s="7">
        <v>67</v>
      </c>
      <c r="E108" s="7">
        <f>RawData[[#This Row],[Sales Amount]]/RawData[[#This Row],[Number of employees]]</f>
        <v>32.044776119402982</v>
      </c>
      <c r="F108" s="8">
        <v>116</v>
      </c>
      <c r="G108" s="7">
        <v>377</v>
      </c>
      <c r="H108" s="7">
        <v>493</v>
      </c>
      <c r="I108" s="15">
        <f>RawData[[#This Row],[Customer (male)]]/RawData[[#This Row],[Total number of customers]]</f>
        <v>0.23529411764705882</v>
      </c>
      <c r="J108" s="15">
        <f>RawData[[#This Row],[Customer (female)]]/RawData[[#This Row],[Total number of customers]]</f>
        <v>0.76470588235294112</v>
      </c>
      <c r="K108" s="7">
        <v>1973</v>
      </c>
      <c r="L108" s="7">
        <v>174</v>
      </c>
      <c r="M108" s="7">
        <v>2147</v>
      </c>
      <c r="N108" s="7">
        <v>598</v>
      </c>
      <c r="O108" s="7">
        <v>62</v>
      </c>
      <c r="P108" s="7">
        <v>660</v>
      </c>
      <c r="Q108" s="7">
        <v>8</v>
      </c>
      <c r="R108" s="7">
        <v>1</v>
      </c>
      <c r="S108" s="7">
        <v>9</v>
      </c>
      <c r="T108" s="9">
        <v>44.373561203697101</v>
      </c>
      <c r="U108" s="7" t="str">
        <f>IF(RawData[[#This Row],[Customer Satisfaction (%)]]&lt;40,"Low",IF(RawData[[#This Row],[Customer Satisfaction (%)]]&lt;70,"Medium","High"))</f>
        <v>Medium</v>
      </c>
      <c r="V108" s="7" t="str">
        <f>IF(RawData[[#This Row],[Customer Satisfaction (%)]]&lt;40, "low", IF(RawData[[#This Row],[Customer Satisfaction (%)]]&lt;70, "Medium", "High"))</f>
        <v>Medium</v>
      </c>
    </row>
    <row r="109" spans="1:22" x14ac:dyDescent="0.2">
      <c r="A109" s="6" t="s">
        <v>3</v>
      </c>
      <c r="B109" s="6" t="s">
        <v>106</v>
      </c>
      <c r="C109" s="6" t="s">
        <v>115</v>
      </c>
      <c r="D109" s="7">
        <v>107</v>
      </c>
      <c r="E109" s="7">
        <f>RawData[[#This Row],[Sales Amount]]/RawData[[#This Row],[Number of employees]]</f>
        <v>230.28037383177571</v>
      </c>
      <c r="F109" s="8">
        <v>608</v>
      </c>
      <c r="G109" s="7">
        <v>3378</v>
      </c>
      <c r="H109" s="7">
        <v>3986</v>
      </c>
      <c r="I109" s="15">
        <f>RawData[[#This Row],[Customer (male)]]/RawData[[#This Row],[Total number of customers]]</f>
        <v>0.15253386853988962</v>
      </c>
      <c r="J109" s="15">
        <f>RawData[[#This Row],[Customer (female)]]/RawData[[#This Row],[Total number of customers]]</f>
        <v>0.84746613146011041</v>
      </c>
      <c r="K109" s="7">
        <v>22752</v>
      </c>
      <c r="L109" s="7">
        <v>1888</v>
      </c>
      <c r="M109" s="7">
        <v>24640</v>
      </c>
      <c r="N109" s="7">
        <v>3780</v>
      </c>
      <c r="O109" s="7">
        <v>369</v>
      </c>
      <c r="P109" s="7">
        <v>4149</v>
      </c>
      <c r="Q109" s="7">
        <v>188</v>
      </c>
      <c r="R109" s="7">
        <v>28</v>
      </c>
      <c r="S109" s="7">
        <v>216</v>
      </c>
      <c r="T109" s="9">
        <v>51.154231423597402</v>
      </c>
      <c r="U109" s="7" t="str">
        <f>IF(RawData[[#This Row],[Customer Satisfaction (%)]]&lt;40,"Low",IF(RawData[[#This Row],[Customer Satisfaction (%)]]&lt;70,"Medium","High"))</f>
        <v>Medium</v>
      </c>
      <c r="V109" s="7" t="str">
        <f>IF(RawData[[#This Row],[Customer Satisfaction (%)]]&lt;40, "low", IF(RawData[[#This Row],[Customer Satisfaction (%)]]&lt;70, "Medium", "High"))</f>
        <v>Medium</v>
      </c>
    </row>
    <row r="110" spans="1:22" x14ac:dyDescent="0.2">
      <c r="A110" s="6" t="s">
        <v>322</v>
      </c>
      <c r="B110" s="6" t="s">
        <v>106</v>
      </c>
      <c r="C110" s="6" t="s">
        <v>116</v>
      </c>
      <c r="D110" s="7">
        <v>59</v>
      </c>
      <c r="E110" s="7">
        <f>RawData[[#This Row],[Sales Amount]]/RawData[[#This Row],[Number of employees]]</f>
        <v>346.54237288135596</v>
      </c>
      <c r="F110" s="8">
        <v>593</v>
      </c>
      <c r="G110" s="7">
        <v>4611</v>
      </c>
      <c r="H110" s="7">
        <v>5204</v>
      </c>
      <c r="I110" s="15">
        <f>RawData[[#This Row],[Customer (male)]]/RawData[[#This Row],[Total number of customers]]</f>
        <v>0.11395080707148347</v>
      </c>
      <c r="J110" s="15">
        <f>RawData[[#This Row],[Customer (female)]]/RawData[[#This Row],[Total number of customers]]</f>
        <v>0.88604919292851647</v>
      </c>
      <c r="K110" s="7">
        <v>19603</v>
      </c>
      <c r="L110" s="7">
        <v>843</v>
      </c>
      <c r="M110" s="7">
        <v>20446</v>
      </c>
      <c r="N110" s="7">
        <v>2067</v>
      </c>
      <c r="O110" s="7">
        <v>105</v>
      </c>
      <c r="P110" s="7">
        <v>2172</v>
      </c>
      <c r="Q110" s="7">
        <v>16</v>
      </c>
      <c r="R110" s="7">
        <v>2</v>
      </c>
      <c r="S110" s="7">
        <v>18</v>
      </c>
      <c r="T110" s="9">
        <v>28.724464016513</v>
      </c>
      <c r="U110" s="7" t="str">
        <f>IF(RawData[[#This Row],[Customer Satisfaction (%)]]&lt;40,"Low",IF(RawData[[#This Row],[Customer Satisfaction (%)]]&lt;70,"Medium","High"))</f>
        <v>Low</v>
      </c>
      <c r="V110" s="7" t="str">
        <f>IF(RawData[[#This Row],[Customer Satisfaction (%)]]&lt;40, "low", IF(RawData[[#This Row],[Customer Satisfaction (%)]]&lt;70, "Medium", "High"))</f>
        <v>low</v>
      </c>
    </row>
    <row r="111" spans="1:22" x14ac:dyDescent="0.2">
      <c r="A111" s="6" t="s">
        <v>322</v>
      </c>
      <c r="B111" s="6" t="s">
        <v>106</v>
      </c>
      <c r="C111" s="6" t="s">
        <v>117</v>
      </c>
      <c r="D111" s="7">
        <v>51</v>
      </c>
      <c r="E111" s="7">
        <f>RawData[[#This Row],[Sales Amount]]/RawData[[#This Row],[Number of employees]]</f>
        <v>60.725490196078432</v>
      </c>
      <c r="F111" s="8">
        <v>87</v>
      </c>
      <c r="G111" s="7">
        <v>402</v>
      </c>
      <c r="H111" s="7">
        <v>489</v>
      </c>
      <c r="I111" s="15">
        <f>RawData[[#This Row],[Customer (male)]]/RawData[[#This Row],[Total number of customers]]</f>
        <v>0.17791411042944785</v>
      </c>
      <c r="J111" s="15">
        <f>RawData[[#This Row],[Customer (female)]]/RawData[[#This Row],[Total number of customers]]</f>
        <v>0.82208588957055218</v>
      </c>
      <c r="K111" s="7">
        <v>2927</v>
      </c>
      <c r="L111" s="7">
        <v>170</v>
      </c>
      <c r="M111" s="7">
        <v>3097</v>
      </c>
      <c r="N111" s="7">
        <v>772</v>
      </c>
      <c r="O111" s="7">
        <v>56</v>
      </c>
      <c r="P111" s="7">
        <v>828</v>
      </c>
      <c r="Q111" s="7">
        <v>2</v>
      </c>
      <c r="R111" s="7">
        <v>0</v>
      </c>
      <c r="S111" s="7">
        <v>2</v>
      </c>
      <c r="T111" s="9">
        <v>47.406896954144599</v>
      </c>
      <c r="U111" s="7" t="str">
        <f>IF(RawData[[#This Row],[Customer Satisfaction (%)]]&lt;40,"Low",IF(RawData[[#This Row],[Customer Satisfaction (%)]]&lt;70,"Medium","High"))</f>
        <v>Medium</v>
      </c>
      <c r="V111" s="7" t="str">
        <f>IF(RawData[[#This Row],[Customer Satisfaction (%)]]&lt;40, "low", IF(RawData[[#This Row],[Customer Satisfaction (%)]]&lt;70, "Medium", "High"))</f>
        <v>Medium</v>
      </c>
    </row>
    <row r="112" spans="1:22" x14ac:dyDescent="0.2">
      <c r="A112" s="6" t="s">
        <v>322</v>
      </c>
      <c r="B112" s="6" t="s">
        <v>106</v>
      </c>
      <c r="C112" s="6" t="s">
        <v>118</v>
      </c>
      <c r="D112" s="7">
        <v>242</v>
      </c>
      <c r="E112" s="7">
        <f>RawData[[#This Row],[Sales Amount]]/RawData[[#This Row],[Number of employees]]</f>
        <v>17.599173553719009</v>
      </c>
      <c r="F112" s="8">
        <v>103</v>
      </c>
      <c r="G112" s="7">
        <v>529</v>
      </c>
      <c r="H112" s="7">
        <v>632</v>
      </c>
      <c r="I112" s="15">
        <f>RawData[[#This Row],[Customer (male)]]/RawData[[#This Row],[Total number of customers]]</f>
        <v>0.16297468354430381</v>
      </c>
      <c r="J112" s="15">
        <f>RawData[[#This Row],[Customer (female)]]/RawData[[#This Row],[Total number of customers]]</f>
        <v>0.83702531645569622</v>
      </c>
      <c r="K112" s="7">
        <v>4080</v>
      </c>
      <c r="L112" s="7">
        <v>179</v>
      </c>
      <c r="M112" s="7">
        <v>4259</v>
      </c>
      <c r="N112" s="7">
        <v>1036</v>
      </c>
      <c r="O112" s="7">
        <v>53</v>
      </c>
      <c r="P112" s="7">
        <v>1089</v>
      </c>
      <c r="Q112" s="7">
        <v>12</v>
      </c>
      <c r="R112" s="7">
        <v>1</v>
      </c>
      <c r="S112" s="7">
        <v>13</v>
      </c>
      <c r="T112" s="9">
        <v>46.991437297582003</v>
      </c>
      <c r="U112" s="7" t="str">
        <f>IF(RawData[[#This Row],[Customer Satisfaction (%)]]&lt;40,"Low",IF(RawData[[#This Row],[Customer Satisfaction (%)]]&lt;70,"Medium","High"))</f>
        <v>Medium</v>
      </c>
      <c r="V112" s="7" t="str">
        <f>IF(RawData[[#This Row],[Customer Satisfaction (%)]]&lt;40, "low", IF(RawData[[#This Row],[Customer Satisfaction (%)]]&lt;70, "Medium", "High"))</f>
        <v>Medium</v>
      </c>
    </row>
    <row r="113" spans="1:22" x14ac:dyDescent="0.2">
      <c r="A113" s="6" t="s">
        <v>3</v>
      </c>
      <c r="B113" s="6" t="s">
        <v>106</v>
      </c>
      <c r="C113" s="6" t="s">
        <v>119</v>
      </c>
      <c r="D113" s="7">
        <v>519</v>
      </c>
      <c r="E113" s="7">
        <f>RawData[[#This Row],[Sales Amount]]/RawData[[#This Row],[Number of employees]]</f>
        <v>4.3834296724470132</v>
      </c>
      <c r="F113" s="8">
        <v>102</v>
      </c>
      <c r="G113" s="7">
        <v>431</v>
      </c>
      <c r="H113" s="7">
        <v>533</v>
      </c>
      <c r="I113" s="15">
        <f>RawData[[#This Row],[Customer (male)]]/RawData[[#This Row],[Total number of customers]]</f>
        <v>0.19136960600375236</v>
      </c>
      <c r="J113" s="15">
        <f>RawData[[#This Row],[Customer (female)]]/RawData[[#This Row],[Total number of customers]]</f>
        <v>0.8086303939962477</v>
      </c>
      <c r="K113" s="7">
        <v>2117</v>
      </c>
      <c r="L113" s="7">
        <v>158</v>
      </c>
      <c r="M113" s="7">
        <v>2275</v>
      </c>
      <c r="N113" s="7">
        <v>836</v>
      </c>
      <c r="O113" s="7">
        <v>73</v>
      </c>
      <c r="P113" s="7">
        <v>909</v>
      </c>
      <c r="Q113" s="7">
        <v>13</v>
      </c>
      <c r="R113" s="7">
        <v>1</v>
      </c>
      <c r="S113" s="7">
        <v>14</v>
      </c>
      <c r="T113" s="9">
        <v>57.539273344864597</v>
      </c>
      <c r="U113" s="7" t="str">
        <f>IF(RawData[[#This Row],[Customer Satisfaction (%)]]&lt;40,"Low",IF(RawData[[#This Row],[Customer Satisfaction (%)]]&lt;70,"Medium","High"))</f>
        <v>Medium</v>
      </c>
      <c r="V113" s="7" t="str">
        <f>IF(RawData[[#This Row],[Customer Satisfaction (%)]]&lt;40, "low", IF(RawData[[#This Row],[Customer Satisfaction (%)]]&lt;70, "Medium", "High"))</f>
        <v>Medium</v>
      </c>
    </row>
    <row r="114" spans="1:22" x14ac:dyDescent="0.2">
      <c r="A114" s="6" t="s">
        <v>3</v>
      </c>
      <c r="B114" s="6" t="s">
        <v>106</v>
      </c>
      <c r="C114" s="6" t="s">
        <v>120</v>
      </c>
      <c r="D114" s="7">
        <v>34</v>
      </c>
      <c r="E114" s="7">
        <f>RawData[[#This Row],[Sales Amount]]/RawData[[#This Row],[Number of employees]]</f>
        <v>893.88235294117646</v>
      </c>
      <c r="F114" s="8">
        <v>1156</v>
      </c>
      <c r="G114" s="7">
        <v>4697</v>
      </c>
      <c r="H114" s="7">
        <v>5853</v>
      </c>
      <c r="I114" s="15">
        <f>RawData[[#This Row],[Customer (male)]]/RawData[[#This Row],[Total number of customers]]</f>
        <v>0.19750555270801298</v>
      </c>
      <c r="J114" s="15">
        <f>RawData[[#This Row],[Customer (female)]]/RawData[[#This Row],[Total number of customers]]</f>
        <v>0.80249444729198705</v>
      </c>
      <c r="K114" s="7">
        <v>28828</v>
      </c>
      <c r="L114" s="7">
        <v>1564</v>
      </c>
      <c r="M114" s="7">
        <v>30392</v>
      </c>
      <c r="N114" s="7">
        <v>9205</v>
      </c>
      <c r="O114" s="7">
        <v>501</v>
      </c>
      <c r="P114" s="7">
        <v>9706</v>
      </c>
      <c r="Q114" s="7">
        <v>18</v>
      </c>
      <c r="R114" s="7">
        <v>5</v>
      </c>
      <c r="S114" s="7">
        <v>23</v>
      </c>
      <c r="T114" s="9">
        <v>69.7733666018772</v>
      </c>
      <c r="U114" s="7" t="str">
        <f>IF(RawData[[#This Row],[Customer Satisfaction (%)]]&lt;40,"Low",IF(RawData[[#This Row],[Customer Satisfaction (%)]]&lt;70,"Medium","High"))</f>
        <v>Medium</v>
      </c>
      <c r="V114" s="7" t="str">
        <f>IF(RawData[[#This Row],[Customer Satisfaction (%)]]&lt;40, "low", IF(RawData[[#This Row],[Customer Satisfaction (%)]]&lt;70, "Medium", "High"))</f>
        <v>Medium</v>
      </c>
    </row>
    <row r="115" spans="1:22" x14ac:dyDescent="0.2">
      <c r="A115" s="6" t="s">
        <v>3</v>
      </c>
      <c r="B115" s="6" t="s">
        <v>106</v>
      </c>
      <c r="C115" s="6" t="s">
        <v>121</v>
      </c>
      <c r="D115" s="7">
        <v>242</v>
      </c>
      <c r="E115" s="7">
        <f>RawData[[#This Row],[Sales Amount]]/RawData[[#This Row],[Number of employees]]</f>
        <v>135.28925619834712</v>
      </c>
      <c r="F115" s="8">
        <v>1163</v>
      </c>
      <c r="G115" s="7">
        <v>6784</v>
      </c>
      <c r="H115" s="7">
        <v>7947</v>
      </c>
      <c r="I115" s="15">
        <f>RawData[[#This Row],[Customer (male)]]/RawData[[#This Row],[Total number of customers]]</f>
        <v>0.14634453252799798</v>
      </c>
      <c r="J115" s="15">
        <f>RawData[[#This Row],[Customer (female)]]/RawData[[#This Row],[Total number of customers]]</f>
        <v>0.85365546747200205</v>
      </c>
      <c r="K115" s="7">
        <v>30507</v>
      </c>
      <c r="L115" s="7">
        <v>2233</v>
      </c>
      <c r="M115" s="7">
        <v>32740</v>
      </c>
      <c r="N115" s="7">
        <v>4772</v>
      </c>
      <c r="O115" s="7">
        <v>350</v>
      </c>
      <c r="P115" s="7">
        <v>5122</v>
      </c>
      <c r="Q115" s="7">
        <v>11</v>
      </c>
      <c r="R115" s="7">
        <v>5</v>
      </c>
      <c r="S115" s="7">
        <v>16</v>
      </c>
      <c r="T115" s="9">
        <v>61.2811981299145</v>
      </c>
      <c r="U115" s="7" t="str">
        <f>IF(RawData[[#This Row],[Customer Satisfaction (%)]]&lt;40,"Low",IF(RawData[[#This Row],[Customer Satisfaction (%)]]&lt;70,"Medium","High"))</f>
        <v>Medium</v>
      </c>
      <c r="V115" s="7" t="str">
        <f>IF(RawData[[#This Row],[Customer Satisfaction (%)]]&lt;40, "low", IF(RawData[[#This Row],[Customer Satisfaction (%)]]&lt;70, "Medium", "High"))</f>
        <v>Medium</v>
      </c>
    </row>
    <row r="116" spans="1:22" x14ac:dyDescent="0.2">
      <c r="A116" s="6" t="s">
        <v>322</v>
      </c>
      <c r="B116" s="6" t="s">
        <v>106</v>
      </c>
      <c r="C116" s="6" t="s">
        <v>122</v>
      </c>
      <c r="D116" s="7">
        <v>33</v>
      </c>
      <c r="E116" s="7">
        <f>RawData[[#This Row],[Sales Amount]]/RawData[[#This Row],[Number of employees]]</f>
        <v>90.666666666666671</v>
      </c>
      <c r="F116" s="8">
        <v>183</v>
      </c>
      <c r="G116" s="7">
        <v>576</v>
      </c>
      <c r="H116" s="7">
        <v>759</v>
      </c>
      <c r="I116" s="15">
        <f>RawData[[#This Row],[Customer (male)]]/RawData[[#This Row],[Total number of customers]]</f>
        <v>0.24110671936758893</v>
      </c>
      <c r="J116" s="15">
        <f>RawData[[#This Row],[Customer (female)]]/RawData[[#This Row],[Total number of customers]]</f>
        <v>0.75889328063241102</v>
      </c>
      <c r="K116" s="7">
        <v>2864</v>
      </c>
      <c r="L116" s="7">
        <v>128</v>
      </c>
      <c r="M116" s="7">
        <v>2992</v>
      </c>
      <c r="N116" s="7">
        <v>830</v>
      </c>
      <c r="O116" s="7">
        <v>32</v>
      </c>
      <c r="P116" s="7">
        <v>862</v>
      </c>
      <c r="Q116" s="7">
        <v>8</v>
      </c>
      <c r="R116" s="7">
        <v>1</v>
      </c>
      <c r="S116" s="7">
        <v>9</v>
      </c>
      <c r="T116" s="9">
        <v>52.202342913854999</v>
      </c>
      <c r="U116" s="7" t="str">
        <f>IF(RawData[[#This Row],[Customer Satisfaction (%)]]&lt;40,"Low",IF(RawData[[#This Row],[Customer Satisfaction (%)]]&lt;70,"Medium","High"))</f>
        <v>Medium</v>
      </c>
      <c r="V116" s="7" t="str">
        <f>IF(RawData[[#This Row],[Customer Satisfaction (%)]]&lt;40, "low", IF(RawData[[#This Row],[Customer Satisfaction (%)]]&lt;70, "Medium", "High"))</f>
        <v>Medium</v>
      </c>
    </row>
    <row r="117" spans="1:22" x14ac:dyDescent="0.2">
      <c r="A117" s="6" t="s">
        <v>322</v>
      </c>
      <c r="B117" s="6" t="s">
        <v>106</v>
      </c>
      <c r="C117" s="6" t="s">
        <v>123</v>
      </c>
      <c r="D117" s="7">
        <v>109</v>
      </c>
      <c r="E117" s="7">
        <f>RawData[[#This Row],[Sales Amount]]/RawData[[#This Row],[Number of employees]]</f>
        <v>46.293577981651374</v>
      </c>
      <c r="F117" s="8">
        <v>247</v>
      </c>
      <c r="G117" s="7">
        <v>860</v>
      </c>
      <c r="H117" s="7">
        <v>1107</v>
      </c>
      <c r="I117" s="15">
        <f>RawData[[#This Row],[Customer (male)]]/RawData[[#This Row],[Total number of customers]]</f>
        <v>0.22312556458897922</v>
      </c>
      <c r="J117" s="15">
        <f>RawData[[#This Row],[Customer (female)]]/RawData[[#This Row],[Total number of customers]]</f>
        <v>0.77687443541102075</v>
      </c>
      <c r="K117" s="7">
        <v>4524</v>
      </c>
      <c r="L117" s="7">
        <v>522</v>
      </c>
      <c r="M117" s="7">
        <v>5046</v>
      </c>
      <c r="N117" s="7">
        <v>898</v>
      </c>
      <c r="O117" s="7">
        <v>117</v>
      </c>
      <c r="P117" s="7">
        <v>1015</v>
      </c>
      <c r="Q117" s="7">
        <v>39</v>
      </c>
      <c r="R117" s="7">
        <v>6</v>
      </c>
      <c r="S117" s="7">
        <v>45</v>
      </c>
      <c r="T117" s="9">
        <v>34.8351771278844</v>
      </c>
      <c r="U117" s="7" t="str">
        <f>IF(RawData[[#This Row],[Customer Satisfaction (%)]]&lt;40,"Low",IF(RawData[[#This Row],[Customer Satisfaction (%)]]&lt;70,"Medium","High"))</f>
        <v>Low</v>
      </c>
      <c r="V117" s="7" t="str">
        <f>IF(RawData[[#This Row],[Customer Satisfaction (%)]]&lt;40, "low", IF(RawData[[#This Row],[Customer Satisfaction (%)]]&lt;70, "Medium", "High"))</f>
        <v>low</v>
      </c>
    </row>
    <row r="118" spans="1:22" x14ac:dyDescent="0.2">
      <c r="A118" s="6" t="s">
        <v>3</v>
      </c>
      <c r="B118" s="6" t="s">
        <v>124</v>
      </c>
      <c r="C118" s="6" t="s">
        <v>125</v>
      </c>
      <c r="D118" s="7">
        <v>39</v>
      </c>
      <c r="E118" s="7">
        <f>RawData[[#This Row],[Sales Amount]]/RawData[[#This Row],[Number of employees]]</f>
        <v>62.384615384615387</v>
      </c>
      <c r="F118" s="8">
        <v>186</v>
      </c>
      <c r="G118" s="7">
        <v>509</v>
      </c>
      <c r="H118" s="7">
        <v>695</v>
      </c>
      <c r="I118" s="15">
        <f>RawData[[#This Row],[Customer (male)]]/RawData[[#This Row],[Total number of customers]]</f>
        <v>0.26762589928057556</v>
      </c>
      <c r="J118" s="15">
        <f>RawData[[#This Row],[Customer (female)]]/RawData[[#This Row],[Total number of customers]]</f>
        <v>0.73237410071942444</v>
      </c>
      <c r="K118" s="7">
        <v>2237</v>
      </c>
      <c r="L118" s="7">
        <v>196</v>
      </c>
      <c r="M118" s="7">
        <v>2433</v>
      </c>
      <c r="N118" s="7">
        <v>482</v>
      </c>
      <c r="O118" s="7">
        <v>47</v>
      </c>
      <c r="P118" s="7">
        <v>529</v>
      </c>
      <c r="Q118" s="7">
        <v>8</v>
      </c>
      <c r="R118" s="7">
        <v>1</v>
      </c>
      <c r="S118" s="7">
        <v>9</v>
      </c>
      <c r="T118" s="9">
        <v>42.909430242247197</v>
      </c>
      <c r="U118" s="7" t="str">
        <f>IF(RawData[[#This Row],[Customer Satisfaction (%)]]&lt;40,"Low",IF(RawData[[#This Row],[Customer Satisfaction (%)]]&lt;70,"Medium","High"))</f>
        <v>Medium</v>
      </c>
      <c r="V118" s="7" t="str">
        <f>IF(RawData[[#This Row],[Customer Satisfaction (%)]]&lt;40, "low", IF(RawData[[#This Row],[Customer Satisfaction (%)]]&lt;70, "Medium", "High"))</f>
        <v>Medium</v>
      </c>
    </row>
    <row r="119" spans="1:22" x14ac:dyDescent="0.2">
      <c r="A119" s="6" t="s">
        <v>322</v>
      </c>
      <c r="B119" s="6" t="s">
        <v>124</v>
      </c>
      <c r="C119" s="6" t="s">
        <v>126</v>
      </c>
      <c r="D119" s="7">
        <v>56</v>
      </c>
      <c r="E119" s="7">
        <f>RawData[[#This Row],[Sales Amount]]/RawData[[#This Row],[Number of employees]]</f>
        <v>92.089285714285708</v>
      </c>
      <c r="F119" s="8">
        <v>338</v>
      </c>
      <c r="G119" s="7">
        <v>438</v>
      </c>
      <c r="H119" s="7">
        <v>776</v>
      </c>
      <c r="I119" s="15">
        <f>RawData[[#This Row],[Customer (male)]]/RawData[[#This Row],[Total number of customers]]</f>
        <v>0.43556701030927836</v>
      </c>
      <c r="J119" s="15">
        <f>RawData[[#This Row],[Customer (female)]]/RawData[[#This Row],[Total number of customers]]</f>
        <v>0.56443298969072164</v>
      </c>
      <c r="K119" s="7">
        <v>4115</v>
      </c>
      <c r="L119" s="7">
        <v>1042</v>
      </c>
      <c r="M119" s="7">
        <v>5157</v>
      </c>
      <c r="N119" s="7">
        <v>739</v>
      </c>
      <c r="O119" s="7">
        <v>167</v>
      </c>
      <c r="P119" s="7">
        <v>906</v>
      </c>
      <c r="Q119" s="7">
        <v>545</v>
      </c>
      <c r="R119" s="7">
        <v>89</v>
      </c>
      <c r="S119" s="7">
        <v>634</v>
      </c>
      <c r="T119" s="9">
        <v>45.623122572379899</v>
      </c>
      <c r="U119" s="7" t="str">
        <f>IF(RawData[[#This Row],[Customer Satisfaction (%)]]&lt;40,"Low",IF(RawData[[#This Row],[Customer Satisfaction (%)]]&lt;70,"Medium","High"))</f>
        <v>Medium</v>
      </c>
      <c r="V119" s="7" t="str">
        <f>IF(RawData[[#This Row],[Customer Satisfaction (%)]]&lt;40, "low", IF(RawData[[#This Row],[Customer Satisfaction (%)]]&lt;70, "Medium", "High"))</f>
        <v>Medium</v>
      </c>
    </row>
    <row r="120" spans="1:22" x14ac:dyDescent="0.2">
      <c r="A120" s="6" t="s">
        <v>322</v>
      </c>
      <c r="B120" s="6" t="s">
        <v>124</v>
      </c>
      <c r="C120" s="6" t="s">
        <v>127</v>
      </c>
      <c r="D120" s="7">
        <v>113</v>
      </c>
      <c r="E120" s="7">
        <f>RawData[[#This Row],[Sales Amount]]/RawData[[#This Row],[Number of employees]]</f>
        <v>27.610619469026549</v>
      </c>
      <c r="F120" s="8">
        <v>163</v>
      </c>
      <c r="G120" s="7">
        <v>477</v>
      </c>
      <c r="H120" s="7">
        <v>640</v>
      </c>
      <c r="I120" s="15">
        <f>RawData[[#This Row],[Customer (male)]]/RawData[[#This Row],[Total number of customers]]</f>
        <v>0.25468750000000001</v>
      </c>
      <c r="J120" s="15">
        <f>RawData[[#This Row],[Customer (female)]]/RawData[[#This Row],[Total number of customers]]</f>
        <v>0.74531250000000004</v>
      </c>
      <c r="K120" s="7">
        <v>2867</v>
      </c>
      <c r="L120" s="7">
        <v>253</v>
      </c>
      <c r="M120" s="7">
        <v>3120</v>
      </c>
      <c r="N120" s="7">
        <v>541</v>
      </c>
      <c r="O120" s="7">
        <v>60</v>
      </c>
      <c r="P120" s="7">
        <v>601</v>
      </c>
      <c r="Q120" s="7">
        <v>38</v>
      </c>
      <c r="R120" s="7">
        <v>4</v>
      </c>
      <c r="S120" s="7">
        <v>42</v>
      </c>
      <c r="T120" s="9">
        <v>40.875609640047898</v>
      </c>
      <c r="U120" s="7" t="str">
        <f>IF(RawData[[#This Row],[Customer Satisfaction (%)]]&lt;40,"Low",IF(RawData[[#This Row],[Customer Satisfaction (%)]]&lt;70,"Medium","High"))</f>
        <v>Medium</v>
      </c>
      <c r="V120" s="7" t="str">
        <f>IF(RawData[[#This Row],[Customer Satisfaction (%)]]&lt;40, "low", IF(RawData[[#This Row],[Customer Satisfaction (%)]]&lt;70, "Medium", "High"))</f>
        <v>Medium</v>
      </c>
    </row>
    <row r="121" spans="1:22" x14ac:dyDescent="0.2">
      <c r="A121" s="6" t="s">
        <v>322</v>
      </c>
      <c r="B121" s="6" t="s">
        <v>124</v>
      </c>
      <c r="C121" s="6" t="s">
        <v>128</v>
      </c>
      <c r="D121" s="7">
        <v>29</v>
      </c>
      <c r="E121" s="7">
        <f>RawData[[#This Row],[Sales Amount]]/RawData[[#This Row],[Number of employees]]</f>
        <v>259.62068965517244</v>
      </c>
      <c r="F121" s="8">
        <v>233</v>
      </c>
      <c r="G121" s="7">
        <v>695</v>
      </c>
      <c r="H121" s="7">
        <v>928</v>
      </c>
      <c r="I121" s="15">
        <f>RawData[[#This Row],[Customer (male)]]/RawData[[#This Row],[Total number of customers]]</f>
        <v>0.25107758620689657</v>
      </c>
      <c r="J121" s="15">
        <f>RawData[[#This Row],[Customer (female)]]/RawData[[#This Row],[Total number of customers]]</f>
        <v>0.74892241379310343</v>
      </c>
      <c r="K121" s="7">
        <v>6683</v>
      </c>
      <c r="L121" s="7">
        <v>846</v>
      </c>
      <c r="M121" s="7">
        <v>7529</v>
      </c>
      <c r="N121" s="7">
        <v>837</v>
      </c>
      <c r="O121" s="7">
        <v>105</v>
      </c>
      <c r="P121" s="7">
        <v>942</v>
      </c>
      <c r="Q121" s="7">
        <v>111</v>
      </c>
      <c r="R121" s="7">
        <v>15</v>
      </c>
      <c r="S121" s="7">
        <v>126</v>
      </c>
      <c r="T121" s="9">
        <v>62.269565716521001</v>
      </c>
      <c r="U121" s="7" t="str">
        <f>IF(RawData[[#This Row],[Customer Satisfaction (%)]]&lt;40,"Low",IF(RawData[[#This Row],[Customer Satisfaction (%)]]&lt;70,"Medium","High"))</f>
        <v>Medium</v>
      </c>
      <c r="V121" s="7" t="str">
        <f>IF(RawData[[#This Row],[Customer Satisfaction (%)]]&lt;40, "low", IF(RawData[[#This Row],[Customer Satisfaction (%)]]&lt;70, "Medium", "High"))</f>
        <v>Medium</v>
      </c>
    </row>
    <row r="122" spans="1:22" x14ac:dyDescent="0.2">
      <c r="A122" s="6" t="s">
        <v>322</v>
      </c>
      <c r="B122" s="6" t="s">
        <v>124</v>
      </c>
      <c r="C122" s="6" t="s">
        <v>129</v>
      </c>
      <c r="D122" s="7">
        <v>219</v>
      </c>
      <c r="E122" s="7">
        <f>RawData[[#This Row],[Sales Amount]]/RawData[[#This Row],[Number of employees]]</f>
        <v>24.109589041095891</v>
      </c>
      <c r="F122" s="8">
        <v>247</v>
      </c>
      <c r="G122" s="7">
        <v>933</v>
      </c>
      <c r="H122" s="7">
        <v>1180</v>
      </c>
      <c r="I122" s="15">
        <f>RawData[[#This Row],[Customer (male)]]/RawData[[#This Row],[Total number of customers]]</f>
        <v>0.20932203389830509</v>
      </c>
      <c r="J122" s="15">
        <f>RawData[[#This Row],[Customer (female)]]/RawData[[#This Row],[Total number of customers]]</f>
        <v>0.79067796610169494</v>
      </c>
      <c r="K122" s="7">
        <v>4908</v>
      </c>
      <c r="L122" s="7">
        <v>372</v>
      </c>
      <c r="M122" s="7">
        <v>5280</v>
      </c>
      <c r="N122" s="7">
        <v>1032</v>
      </c>
      <c r="O122" s="7">
        <v>98</v>
      </c>
      <c r="P122" s="7">
        <v>1130</v>
      </c>
      <c r="Q122" s="7">
        <v>18</v>
      </c>
      <c r="R122" s="7">
        <v>2</v>
      </c>
      <c r="S122" s="7">
        <v>20</v>
      </c>
      <c r="T122" s="9">
        <v>46.555196098480202</v>
      </c>
      <c r="U122" s="7" t="str">
        <f>IF(RawData[[#This Row],[Customer Satisfaction (%)]]&lt;40,"Low",IF(RawData[[#This Row],[Customer Satisfaction (%)]]&lt;70,"Medium","High"))</f>
        <v>Medium</v>
      </c>
      <c r="V122" s="7" t="str">
        <f>IF(RawData[[#This Row],[Customer Satisfaction (%)]]&lt;40, "low", IF(RawData[[#This Row],[Customer Satisfaction (%)]]&lt;70, "Medium", "High"))</f>
        <v>Medium</v>
      </c>
    </row>
    <row r="123" spans="1:22" x14ac:dyDescent="0.2">
      <c r="A123" s="6" t="s">
        <v>322</v>
      </c>
      <c r="B123" s="6" t="s">
        <v>124</v>
      </c>
      <c r="C123" s="6" t="s">
        <v>130</v>
      </c>
      <c r="D123" s="7">
        <v>6</v>
      </c>
      <c r="E123" s="7">
        <f>RawData[[#This Row],[Sales Amount]]/RawData[[#This Row],[Number of employees]]</f>
        <v>1626.8333333333333</v>
      </c>
      <c r="F123" s="8">
        <v>453</v>
      </c>
      <c r="G123" s="7">
        <v>1385</v>
      </c>
      <c r="H123" s="7">
        <v>1838</v>
      </c>
      <c r="I123" s="15">
        <f>RawData[[#This Row],[Customer (male)]]/RawData[[#This Row],[Total number of customers]]</f>
        <v>0.24646354733405876</v>
      </c>
      <c r="J123" s="15">
        <f>RawData[[#This Row],[Customer (female)]]/RawData[[#This Row],[Total number of customers]]</f>
        <v>0.75353645266594127</v>
      </c>
      <c r="K123" s="7">
        <v>9125</v>
      </c>
      <c r="L123" s="7">
        <v>636</v>
      </c>
      <c r="M123" s="7">
        <v>9761</v>
      </c>
      <c r="N123" s="7">
        <v>1281</v>
      </c>
      <c r="O123" s="7">
        <v>80</v>
      </c>
      <c r="P123" s="7">
        <v>1361</v>
      </c>
      <c r="Q123" s="7">
        <v>22</v>
      </c>
      <c r="R123" s="7">
        <v>4</v>
      </c>
      <c r="S123" s="7">
        <v>26</v>
      </c>
      <c r="T123" s="9">
        <v>44.231477781753298</v>
      </c>
      <c r="U123" s="7" t="str">
        <f>IF(RawData[[#This Row],[Customer Satisfaction (%)]]&lt;40,"Low",IF(RawData[[#This Row],[Customer Satisfaction (%)]]&lt;70,"Medium","High"))</f>
        <v>Medium</v>
      </c>
      <c r="V123" s="7" t="str">
        <f>IF(RawData[[#This Row],[Customer Satisfaction (%)]]&lt;40, "low", IF(RawData[[#This Row],[Customer Satisfaction (%)]]&lt;70, "Medium", "High"))</f>
        <v>Medium</v>
      </c>
    </row>
    <row r="124" spans="1:22" x14ac:dyDescent="0.2">
      <c r="A124" s="6" t="s">
        <v>3</v>
      </c>
      <c r="B124" s="6" t="s">
        <v>124</v>
      </c>
      <c r="C124" s="6" t="s">
        <v>131</v>
      </c>
      <c r="D124" s="7">
        <v>31</v>
      </c>
      <c r="E124" s="7">
        <f>RawData[[#This Row],[Sales Amount]]/RawData[[#This Row],[Number of employees]]</f>
        <v>332.32258064516128</v>
      </c>
      <c r="F124" s="8">
        <v>81</v>
      </c>
      <c r="G124" s="7">
        <v>594</v>
      </c>
      <c r="H124" s="7">
        <v>675</v>
      </c>
      <c r="I124" s="15">
        <f>RawData[[#This Row],[Customer (male)]]/RawData[[#This Row],[Total number of customers]]</f>
        <v>0.12</v>
      </c>
      <c r="J124" s="15">
        <f>RawData[[#This Row],[Customer (female)]]/RawData[[#This Row],[Total number of customers]]</f>
        <v>0.88</v>
      </c>
      <c r="K124" s="7">
        <v>9415</v>
      </c>
      <c r="L124" s="7">
        <v>887</v>
      </c>
      <c r="M124" s="7">
        <v>10302</v>
      </c>
      <c r="N124" s="7">
        <v>770</v>
      </c>
      <c r="O124" s="7">
        <v>92</v>
      </c>
      <c r="P124" s="7">
        <v>862</v>
      </c>
      <c r="Q124" s="7">
        <v>313</v>
      </c>
      <c r="R124" s="7">
        <v>52</v>
      </c>
      <c r="S124" s="7">
        <v>365</v>
      </c>
      <c r="T124" s="9">
        <v>52.811491486719</v>
      </c>
      <c r="U124" s="7" t="str">
        <f>IF(RawData[[#This Row],[Customer Satisfaction (%)]]&lt;40,"Low",IF(RawData[[#This Row],[Customer Satisfaction (%)]]&lt;70,"Medium","High"))</f>
        <v>Medium</v>
      </c>
      <c r="V124" s="7" t="str">
        <f>IF(RawData[[#This Row],[Customer Satisfaction (%)]]&lt;40, "low", IF(RawData[[#This Row],[Customer Satisfaction (%)]]&lt;70, "Medium", "High"))</f>
        <v>Medium</v>
      </c>
    </row>
    <row r="125" spans="1:22" x14ac:dyDescent="0.2">
      <c r="A125" s="6" t="s">
        <v>3</v>
      </c>
      <c r="B125" s="6" t="s">
        <v>124</v>
      </c>
      <c r="C125" s="6" t="s">
        <v>132</v>
      </c>
      <c r="D125" s="7">
        <v>56</v>
      </c>
      <c r="E125" s="7">
        <f>RawData[[#This Row],[Sales Amount]]/RawData[[#This Row],[Number of employees]]</f>
        <v>38.571428571428569</v>
      </c>
      <c r="F125" s="8">
        <v>126</v>
      </c>
      <c r="G125" s="7">
        <v>464</v>
      </c>
      <c r="H125" s="7">
        <v>590</v>
      </c>
      <c r="I125" s="15">
        <f>RawData[[#This Row],[Customer (male)]]/RawData[[#This Row],[Total number of customers]]</f>
        <v>0.2135593220338983</v>
      </c>
      <c r="J125" s="15">
        <f>RawData[[#This Row],[Customer (female)]]/RawData[[#This Row],[Total number of customers]]</f>
        <v>0.78644067796610173</v>
      </c>
      <c r="K125" s="7">
        <v>2034</v>
      </c>
      <c r="L125" s="7">
        <v>126</v>
      </c>
      <c r="M125" s="7">
        <v>2160</v>
      </c>
      <c r="N125" s="7">
        <v>640</v>
      </c>
      <c r="O125" s="7">
        <v>47</v>
      </c>
      <c r="P125" s="7">
        <v>687</v>
      </c>
      <c r="Q125" s="7">
        <v>29</v>
      </c>
      <c r="R125" s="7">
        <v>3</v>
      </c>
      <c r="S125" s="7">
        <v>32</v>
      </c>
      <c r="T125" s="9">
        <v>41.307860042351102</v>
      </c>
      <c r="U125" s="7" t="str">
        <f>IF(RawData[[#This Row],[Customer Satisfaction (%)]]&lt;40,"Low",IF(RawData[[#This Row],[Customer Satisfaction (%)]]&lt;70,"Medium","High"))</f>
        <v>Medium</v>
      </c>
      <c r="V125" s="7" t="str">
        <f>IF(RawData[[#This Row],[Customer Satisfaction (%)]]&lt;40, "low", IF(RawData[[#This Row],[Customer Satisfaction (%)]]&lt;70, "Medium", "High"))</f>
        <v>Medium</v>
      </c>
    </row>
    <row r="126" spans="1:22" x14ac:dyDescent="0.2">
      <c r="A126" s="6" t="s">
        <v>3</v>
      </c>
      <c r="B126" s="6" t="s">
        <v>124</v>
      </c>
      <c r="C126" s="6" t="s">
        <v>133</v>
      </c>
      <c r="D126" s="7">
        <v>30</v>
      </c>
      <c r="E126" s="7">
        <f>RawData[[#This Row],[Sales Amount]]/RawData[[#This Row],[Number of employees]]</f>
        <v>66.36666666666666</v>
      </c>
      <c r="F126" s="8">
        <v>81</v>
      </c>
      <c r="G126" s="7">
        <v>389</v>
      </c>
      <c r="H126" s="7">
        <v>470</v>
      </c>
      <c r="I126" s="15">
        <f>RawData[[#This Row],[Customer (male)]]/RawData[[#This Row],[Total number of customers]]</f>
        <v>0.17234042553191489</v>
      </c>
      <c r="J126" s="15">
        <f>RawData[[#This Row],[Customer (female)]]/RawData[[#This Row],[Total number of customers]]</f>
        <v>0.82765957446808514</v>
      </c>
      <c r="K126" s="7">
        <v>1849</v>
      </c>
      <c r="L126" s="7">
        <v>142</v>
      </c>
      <c r="M126" s="7">
        <v>1991</v>
      </c>
      <c r="N126" s="7">
        <v>492</v>
      </c>
      <c r="O126" s="7">
        <v>41</v>
      </c>
      <c r="P126" s="7">
        <v>533</v>
      </c>
      <c r="Q126" s="7">
        <v>67</v>
      </c>
      <c r="R126" s="7">
        <v>3</v>
      </c>
      <c r="S126" s="7">
        <v>70</v>
      </c>
      <c r="T126" s="9">
        <v>47.0477744559728</v>
      </c>
      <c r="U126" s="7" t="str">
        <f>IF(RawData[[#This Row],[Customer Satisfaction (%)]]&lt;40,"Low",IF(RawData[[#This Row],[Customer Satisfaction (%)]]&lt;70,"Medium","High"))</f>
        <v>Medium</v>
      </c>
      <c r="V126" s="7" t="str">
        <f>IF(RawData[[#This Row],[Customer Satisfaction (%)]]&lt;40, "low", IF(RawData[[#This Row],[Customer Satisfaction (%)]]&lt;70, "Medium", "High"))</f>
        <v>Medium</v>
      </c>
    </row>
    <row r="127" spans="1:22" x14ac:dyDescent="0.2">
      <c r="A127" s="6" t="s">
        <v>322</v>
      </c>
      <c r="B127" s="6" t="s">
        <v>124</v>
      </c>
      <c r="C127" s="6" t="s">
        <v>134</v>
      </c>
      <c r="D127" s="7">
        <v>67</v>
      </c>
      <c r="E127" s="7">
        <f>RawData[[#This Row],[Sales Amount]]/RawData[[#This Row],[Number of employees]]</f>
        <v>17.761194029850746</v>
      </c>
      <c r="F127" s="8">
        <v>123</v>
      </c>
      <c r="G127" s="7">
        <v>441</v>
      </c>
      <c r="H127" s="7">
        <v>564</v>
      </c>
      <c r="I127" s="15">
        <f>RawData[[#This Row],[Customer (male)]]/RawData[[#This Row],[Total number of customers]]</f>
        <v>0.21808510638297873</v>
      </c>
      <c r="J127" s="15">
        <f>RawData[[#This Row],[Customer (female)]]/RawData[[#This Row],[Total number of customers]]</f>
        <v>0.78191489361702127</v>
      </c>
      <c r="K127" s="7">
        <v>1088</v>
      </c>
      <c r="L127" s="7">
        <v>102</v>
      </c>
      <c r="M127" s="7">
        <v>1190</v>
      </c>
      <c r="N127" s="7">
        <v>310</v>
      </c>
      <c r="O127" s="7">
        <v>33</v>
      </c>
      <c r="P127" s="7">
        <v>343</v>
      </c>
      <c r="Q127" s="7">
        <v>6</v>
      </c>
      <c r="R127" s="7">
        <v>0</v>
      </c>
      <c r="S127" s="7">
        <v>6</v>
      </c>
      <c r="T127" s="9">
        <v>41.284675872807398</v>
      </c>
      <c r="U127" s="7" t="str">
        <f>IF(RawData[[#This Row],[Customer Satisfaction (%)]]&lt;40,"Low",IF(RawData[[#This Row],[Customer Satisfaction (%)]]&lt;70,"Medium","High"))</f>
        <v>Medium</v>
      </c>
      <c r="V127" s="7" t="str">
        <f>IF(RawData[[#This Row],[Customer Satisfaction (%)]]&lt;40, "low", IF(RawData[[#This Row],[Customer Satisfaction (%)]]&lt;70, "Medium", "High"))</f>
        <v>Medium</v>
      </c>
    </row>
    <row r="128" spans="1:22" x14ac:dyDescent="0.2">
      <c r="A128" s="6" t="s">
        <v>322</v>
      </c>
      <c r="B128" s="6" t="s">
        <v>124</v>
      </c>
      <c r="C128" s="6" t="s">
        <v>135</v>
      </c>
      <c r="D128" s="7">
        <v>499</v>
      </c>
      <c r="E128" s="7">
        <f>RawData[[#This Row],[Sales Amount]]/RawData[[#This Row],[Number of employees]]</f>
        <v>6.2565130260521045</v>
      </c>
      <c r="F128" s="8">
        <v>134</v>
      </c>
      <c r="G128" s="7">
        <v>475</v>
      </c>
      <c r="H128" s="7">
        <v>609</v>
      </c>
      <c r="I128" s="15">
        <f>RawData[[#This Row],[Customer (male)]]/RawData[[#This Row],[Total number of customers]]</f>
        <v>0.2200328407224959</v>
      </c>
      <c r="J128" s="15">
        <f>RawData[[#This Row],[Customer (female)]]/RawData[[#This Row],[Total number of customers]]</f>
        <v>0.77996715927750415</v>
      </c>
      <c r="K128" s="7">
        <v>2891</v>
      </c>
      <c r="L128" s="7">
        <v>231</v>
      </c>
      <c r="M128" s="7">
        <v>3122</v>
      </c>
      <c r="N128" s="7">
        <v>760</v>
      </c>
      <c r="O128" s="7">
        <v>73</v>
      </c>
      <c r="P128" s="7">
        <v>833</v>
      </c>
      <c r="Q128" s="7">
        <v>37</v>
      </c>
      <c r="R128" s="7">
        <v>4</v>
      </c>
      <c r="S128" s="7">
        <v>41</v>
      </c>
      <c r="T128" s="9">
        <v>47.615822146579298</v>
      </c>
      <c r="U128" s="7" t="str">
        <f>IF(RawData[[#This Row],[Customer Satisfaction (%)]]&lt;40,"Low",IF(RawData[[#This Row],[Customer Satisfaction (%)]]&lt;70,"Medium","High"))</f>
        <v>Medium</v>
      </c>
      <c r="V128" s="7" t="str">
        <f>IF(RawData[[#This Row],[Customer Satisfaction (%)]]&lt;40, "low", IF(RawData[[#This Row],[Customer Satisfaction (%)]]&lt;70, "Medium", "High"))</f>
        <v>Medium</v>
      </c>
    </row>
    <row r="129" spans="1:22" x14ac:dyDescent="0.2">
      <c r="A129" s="6" t="s">
        <v>322</v>
      </c>
      <c r="B129" s="6" t="s">
        <v>124</v>
      </c>
      <c r="C129" s="6" t="s">
        <v>136</v>
      </c>
      <c r="D129" s="7">
        <v>622</v>
      </c>
      <c r="E129" s="7">
        <f>RawData[[#This Row],[Sales Amount]]/RawData[[#This Row],[Number of employees]]</f>
        <v>4.477491961414791</v>
      </c>
      <c r="F129" s="8">
        <v>132</v>
      </c>
      <c r="G129" s="7">
        <v>440</v>
      </c>
      <c r="H129" s="7">
        <v>572</v>
      </c>
      <c r="I129" s="15">
        <f>RawData[[#This Row],[Customer (male)]]/RawData[[#This Row],[Total number of customers]]</f>
        <v>0.23076923076923078</v>
      </c>
      <c r="J129" s="15">
        <f>RawData[[#This Row],[Customer (female)]]/RawData[[#This Row],[Total number of customers]]</f>
        <v>0.76923076923076927</v>
      </c>
      <c r="K129" s="7">
        <v>2570</v>
      </c>
      <c r="L129" s="7">
        <v>215</v>
      </c>
      <c r="M129" s="7">
        <v>2785</v>
      </c>
      <c r="N129" s="7">
        <v>847</v>
      </c>
      <c r="O129" s="7">
        <v>83</v>
      </c>
      <c r="P129" s="7">
        <v>930</v>
      </c>
      <c r="Q129" s="7">
        <v>49</v>
      </c>
      <c r="R129" s="7">
        <v>4</v>
      </c>
      <c r="S129" s="7">
        <v>53</v>
      </c>
      <c r="T129" s="9">
        <v>48.112566951562599</v>
      </c>
      <c r="U129" s="7" t="str">
        <f>IF(RawData[[#This Row],[Customer Satisfaction (%)]]&lt;40,"Low",IF(RawData[[#This Row],[Customer Satisfaction (%)]]&lt;70,"Medium","High"))</f>
        <v>Medium</v>
      </c>
      <c r="V129" s="7" t="str">
        <f>IF(RawData[[#This Row],[Customer Satisfaction (%)]]&lt;40, "low", IF(RawData[[#This Row],[Customer Satisfaction (%)]]&lt;70, "Medium", "High"))</f>
        <v>Medium</v>
      </c>
    </row>
    <row r="130" spans="1:22" x14ac:dyDescent="0.2">
      <c r="A130" s="6" t="s">
        <v>3</v>
      </c>
      <c r="B130" s="6" t="s">
        <v>124</v>
      </c>
      <c r="C130" s="6" t="s">
        <v>137</v>
      </c>
      <c r="D130" s="7">
        <v>4</v>
      </c>
      <c r="E130" s="7">
        <f>RawData[[#This Row],[Sales Amount]]/RawData[[#This Row],[Number of employees]]</f>
        <v>3003</v>
      </c>
      <c r="F130" s="8">
        <v>768</v>
      </c>
      <c r="G130" s="7">
        <v>1775</v>
      </c>
      <c r="H130" s="7">
        <v>2543</v>
      </c>
      <c r="I130" s="15">
        <f>RawData[[#This Row],[Customer (male)]]/RawData[[#This Row],[Total number of customers]]</f>
        <v>0.30200550530869053</v>
      </c>
      <c r="J130" s="15">
        <f>RawData[[#This Row],[Customer (female)]]/RawData[[#This Row],[Total number of customers]]</f>
        <v>0.69799449469130947</v>
      </c>
      <c r="K130" s="7">
        <v>11075</v>
      </c>
      <c r="L130" s="7">
        <v>937</v>
      </c>
      <c r="M130" s="7">
        <v>12012</v>
      </c>
      <c r="N130" s="7">
        <v>1396</v>
      </c>
      <c r="O130" s="7">
        <v>122</v>
      </c>
      <c r="P130" s="7">
        <v>1518</v>
      </c>
      <c r="Q130" s="7">
        <v>0</v>
      </c>
      <c r="R130" s="7">
        <v>0</v>
      </c>
      <c r="S130" s="7">
        <v>0</v>
      </c>
      <c r="T130" s="9">
        <v>60.981478595462299</v>
      </c>
      <c r="U130" s="7" t="str">
        <f>IF(RawData[[#This Row],[Customer Satisfaction (%)]]&lt;40,"Low",IF(RawData[[#This Row],[Customer Satisfaction (%)]]&lt;70,"Medium","High"))</f>
        <v>Medium</v>
      </c>
      <c r="V130" s="7" t="str">
        <f>IF(RawData[[#This Row],[Customer Satisfaction (%)]]&lt;40, "low", IF(RawData[[#This Row],[Customer Satisfaction (%)]]&lt;70, "Medium", "High"))</f>
        <v>Medium</v>
      </c>
    </row>
    <row r="131" spans="1:22" x14ac:dyDescent="0.2">
      <c r="A131" s="6" t="s">
        <v>3</v>
      </c>
      <c r="B131" s="6" t="s">
        <v>124</v>
      </c>
      <c r="C131" s="6" t="s">
        <v>138</v>
      </c>
      <c r="D131" s="7">
        <v>12</v>
      </c>
      <c r="E131" s="7">
        <f>RawData[[#This Row],[Sales Amount]]/RawData[[#This Row],[Number of employees]]</f>
        <v>147.91666666666666</v>
      </c>
      <c r="F131" s="8">
        <v>75</v>
      </c>
      <c r="G131" s="7">
        <v>358</v>
      </c>
      <c r="H131" s="7">
        <v>433</v>
      </c>
      <c r="I131" s="15">
        <f>RawData[[#This Row],[Customer (male)]]/RawData[[#This Row],[Total number of customers]]</f>
        <v>0.17321016166281755</v>
      </c>
      <c r="J131" s="15">
        <f>RawData[[#This Row],[Customer (female)]]/RawData[[#This Row],[Total number of customers]]</f>
        <v>0.82678983833718245</v>
      </c>
      <c r="K131" s="7">
        <v>1666</v>
      </c>
      <c r="L131" s="7">
        <v>109</v>
      </c>
      <c r="M131" s="7">
        <v>1775</v>
      </c>
      <c r="N131" s="7">
        <v>574</v>
      </c>
      <c r="O131" s="7">
        <v>42</v>
      </c>
      <c r="P131" s="7">
        <v>616</v>
      </c>
      <c r="Q131" s="7">
        <v>40</v>
      </c>
      <c r="R131" s="7">
        <v>1</v>
      </c>
      <c r="S131" s="7">
        <v>41</v>
      </c>
      <c r="T131" s="9">
        <v>61.597488835273197</v>
      </c>
      <c r="U131" s="7" t="str">
        <f>IF(RawData[[#This Row],[Customer Satisfaction (%)]]&lt;40,"Low",IF(RawData[[#This Row],[Customer Satisfaction (%)]]&lt;70,"Medium","High"))</f>
        <v>Medium</v>
      </c>
      <c r="V131" s="7" t="str">
        <f>IF(RawData[[#This Row],[Customer Satisfaction (%)]]&lt;40, "low", IF(RawData[[#This Row],[Customer Satisfaction (%)]]&lt;70, "Medium", "High"))</f>
        <v>Medium</v>
      </c>
    </row>
    <row r="132" spans="1:22" x14ac:dyDescent="0.2">
      <c r="A132" s="6" t="s">
        <v>3</v>
      </c>
      <c r="B132" s="6" t="s">
        <v>124</v>
      </c>
      <c r="C132" s="6" t="s">
        <v>139</v>
      </c>
      <c r="D132" s="7">
        <v>339</v>
      </c>
      <c r="E132" s="7">
        <f>RawData[[#This Row],[Sales Amount]]/RawData[[#This Row],[Number of employees]]</f>
        <v>14.256637168141593</v>
      </c>
      <c r="F132" s="8">
        <v>229</v>
      </c>
      <c r="G132" s="7">
        <v>1049</v>
      </c>
      <c r="H132" s="7">
        <v>1278</v>
      </c>
      <c r="I132" s="15">
        <f>RawData[[#This Row],[Customer (male)]]/RawData[[#This Row],[Total number of customers]]</f>
        <v>0.17918622848200313</v>
      </c>
      <c r="J132" s="15">
        <f>RawData[[#This Row],[Customer (female)]]/RawData[[#This Row],[Total number of customers]]</f>
        <v>0.82081377151799684</v>
      </c>
      <c r="K132" s="7">
        <v>4550</v>
      </c>
      <c r="L132" s="7">
        <v>283</v>
      </c>
      <c r="M132" s="7">
        <v>4833</v>
      </c>
      <c r="N132" s="7">
        <v>1053</v>
      </c>
      <c r="O132" s="7">
        <v>74</v>
      </c>
      <c r="P132" s="7">
        <v>1127</v>
      </c>
      <c r="Q132" s="7">
        <v>12</v>
      </c>
      <c r="R132" s="7">
        <v>2</v>
      </c>
      <c r="S132" s="7">
        <v>14</v>
      </c>
      <c r="T132" s="9">
        <v>57.059050176348698</v>
      </c>
      <c r="U132" s="7" t="str">
        <f>IF(RawData[[#This Row],[Customer Satisfaction (%)]]&lt;40,"Low",IF(RawData[[#This Row],[Customer Satisfaction (%)]]&lt;70,"Medium","High"))</f>
        <v>Medium</v>
      </c>
      <c r="V132" s="7" t="str">
        <f>IF(RawData[[#This Row],[Customer Satisfaction (%)]]&lt;40, "low", IF(RawData[[#This Row],[Customer Satisfaction (%)]]&lt;70, "Medium", "High"))</f>
        <v>Medium</v>
      </c>
    </row>
    <row r="133" spans="1:22" x14ac:dyDescent="0.2">
      <c r="A133" s="6" t="s">
        <v>322</v>
      </c>
      <c r="B133" s="6" t="s">
        <v>124</v>
      </c>
      <c r="C133" s="6" t="s">
        <v>140</v>
      </c>
      <c r="D133" s="7">
        <v>124</v>
      </c>
      <c r="E133" s="7">
        <f>RawData[[#This Row],[Sales Amount]]/RawData[[#This Row],[Number of employees]]</f>
        <v>2821.6854838709678</v>
      </c>
      <c r="F133" s="8">
        <v>2215</v>
      </c>
      <c r="G133" s="7">
        <v>12897</v>
      </c>
      <c r="H133" s="7">
        <v>15112</v>
      </c>
      <c r="I133" s="15">
        <f>RawData[[#This Row],[Customer (male)]]/RawData[[#This Row],[Total number of customers]]</f>
        <v>0.14657226045526733</v>
      </c>
      <c r="J133" s="15">
        <f>RawData[[#This Row],[Customer (female)]]/RawData[[#This Row],[Total number of customers]]</f>
        <v>0.85342773954473261</v>
      </c>
      <c r="K133" s="7">
        <v>319716</v>
      </c>
      <c r="L133" s="7">
        <v>30173</v>
      </c>
      <c r="M133" s="7">
        <v>349889</v>
      </c>
      <c r="N133" s="7">
        <v>6233</v>
      </c>
      <c r="O133" s="7">
        <v>663</v>
      </c>
      <c r="P133" s="7">
        <v>6896</v>
      </c>
      <c r="Q133" s="7">
        <v>720</v>
      </c>
      <c r="R133" s="7">
        <v>70</v>
      </c>
      <c r="S133" s="7">
        <v>790</v>
      </c>
      <c r="T133" s="9">
        <v>49.2374927086464</v>
      </c>
      <c r="U133" s="7" t="str">
        <f>IF(RawData[[#This Row],[Customer Satisfaction (%)]]&lt;40,"Low",IF(RawData[[#This Row],[Customer Satisfaction (%)]]&lt;70,"Medium","High"))</f>
        <v>Medium</v>
      </c>
      <c r="V133" s="7" t="str">
        <f>IF(RawData[[#This Row],[Customer Satisfaction (%)]]&lt;40, "low", IF(RawData[[#This Row],[Customer Satisfaction (%)]]&lt;70, "Medium", "High"))</f>
        <v>Medium</v>
      </c>
    </row>
    <row r="134" spans="1:22" x14ac:dyDescent="0.2">
      <c r="A134" s="6" t="s">
        <v>322</v>
      </c>
      <c r="B134" s="6" t="s">
        <v>124</v>
      </c>
      <c r="C134" s="6" t="s">
        <v>141</v>
      </c>
      <c r="D134" s="7">
        <v>12</v>
      </c>
      <c r="E134" s="7">
        <f>RawData[[#This Row],[Sales Amount]]/RawData[[#This Row],[Number of employees]]</f>
        <v>84.666666666666671</v>
      </c>
      <c r="F134" s="8">
        <v>92</v>
      </c>
      <c r="G134" s="7">
        <v>260</v>
      </c>
      <c r="H134" s="7">
        <v>352</v>
      </c>
      <c r="I134" s="15">
        <f>RawData[[#This Row],[Customer (male)]]/RawData[[#This Row],[Total number of customers]]</f>
        <v>0.26136363636363635</v>
      </c>
      <c r="J134" s="15">
        <f>RawData[[#This Row],[Customer (female)]]/RawData[[#This Row],[Total number of customers]]</f>
        <v>0.73863636363636365</v>
      </c>
      <c r="K134" s="7">
        <v>933</v>
      </c>
      <c r="L134" s="7">
        <v>83</v>
      </c>
      <c r="M134" s="7">
        <v>1016</v>
      </c>
      <c r="N134" s="7">
        <v>656</v>
      </c>
      <c r="O134" s="7">
        <v>63</v>
      </c>
      <c r="P134" s="7">
        <v>719</v>
      </c>
      <c r="Q134" s="7">
        <v>7</v>
      </c>
      <c r="R134" s="7">
        <v>1</v>
      </c>
      <c r="S134" s="7">
        <v>8</v>
      </c>
      <c r="T134" s="9">
        <v>73.231696334008703</v>
      </c>
      <c r="U134" s="7" t="str">
        <f>IF(RawData[[#This Row],[Customer Satisfaction (%)]]&lt;40,"Low",IF(RawData[[#This Row],[Customer Satisfaction (%)]]&lt;70,"Medium","High"))</f>
        <v>High</v>
      </c>
      <c r="V134" s="7" t="str">
        <f>IF(RawData[[#This Row],[Customer Satisfaction (%)]]&lt;40, "low", IF(RawData[[#This Row],[Customer Satisfaction (%)]]&lt;70, "Medium", "High"))</f>
        <v>High</v>
      </c>
    </row>
    <row r="135" spans="1:22" x14ac:dyDescent="0.2">
      <c r="A135" s="6" t="s">
        <v>322</v>
      </c>
      <c r="B135" s="6" t="s">
        <v>124</v>
      </c>
      <c r="C135" s="6" t="s">
        <v>142</v>
      </c>
      <c r="D135" s="7">
        <v>7</v>
      </c>
      <c r="E135" s="7">
        <f>RawData[[#This Row],[Sales Amount]]/RawData[[#This Row],[Number of employees]]</f>
        <v>1180.5714285714287</v>
      </c>
      <c r="F135" s="8">
        <v>316</v>
      </c>
      <c r="G135" s="7">
        <v>824</v>
      </c>
      <c r="H135" s="7">
        <v>1140</v>
      </c>
      <c r="I135" s="15">
        <f>RawData[[#This Row],[Customer (male)]]/RawData[[#This Row],[Total number of customers]]</f>
        <v>0.27719298245614032</v>
      </c>
      <c r="J135" s="15">
        <f>RawData[[#This Row],[Customer (female)]]/RawData[[#This Row],[Total number of customers]]</f>
        <v>0.72280701754385968</v>
      </c>
      <c r="K135" s="7">
        <v>7463</v>
      </c>
      <c r="L135" s="7">
        <v>801</v>
      </c>
      <c r="M135" s="7">
        <v>8264</v>
      </c>
      <c r="N135" s="7">
        <v>5113</v>
      </c>
      <c r="O135" s="7">
        <v>558</v>
      </c>
      <c r="P135" s="7">
        <v>5671</v>
      </c>
      <c r="Q135" s="7">
        <v>0</v>
      </c>
      <c r="R135" s="7">
        <v>0</v>
      </c>
      <c r="S135" s="7">
        <v>0</v>
      </c>
      <c r="T135" s="9">
        <v>70.2734299572341</v>
      </c>
      <c r="U135" s="7" t="str">
        <f>IF(RawData[[#This Row],[Customer Satisfaction (%)]]&lt;40,"Low",IF(RawData[[#This Row],[Customer Satisfaction (%)]]&lt;70,"Medium","High"))</f>
        <v>High</v>
      </c>
      <c r="V135" s="7" t="str">
        <f>IF(RawData[[#This Row],[Customer Satisfaction (%)]]&lt;40, "low", IF(RawData[[#This Row],[Customer Satisfaction (%)]]&lt;70, "Medium", "High"))</f>
        <v>High</v>
      </c>
    </row>
    <row r="136" spans="1:22" x14ac:dyDescent="0.2">
      <c r="A136" s="6" t="s">
        <v>322</v>
      </c>
      <c r="B136" s="6" t="s">
        <v>124</v>
      </c>
      <c r="C136" s="6" t="s">
        <v>143</v>
      </c>
      <c r="D136" s="7">
        <v>7</v>
      </c>
      <c r="E136" s="7">
        <f>RawData[[#This Row],[Sales Amount]]/RawData[[#This Row],[Number of employees]]</f>
        <v>818.71428571428567</v>
      </c>
      <c r="F136" s="8">
        <v>115</v>
      </c>
      <c r="G136" s="7">
        <v>380</v>
      </c>
      <c r="H136" s="7">
        <v>495</v>
      </c>
      <c r="I136" s="15">
        <f>RawData[[#This Row],[Customer (male)]]/RawData[[#This Row],[Total number of customers]]</f>
        <v>0.23232323232323232</v>
      </c>
      <c r="J136" s="15">
        <f>RawData[[#This Row],[Customer (female)]]/RawData[[#This Row],[Total number of customers]]</f>
        <v>0.76767676767676762</v>
      </c>
      <c r="K136" s="7">
        <v>5198</v>
      </c>
      <c r="L136" s="7">
        <v>533</v>
      </c>
      <c r="M136" s="7">
        <v>5731</v>
      </c>
      <c r="N136" s="7">
        <v>394</v>
      </c>
      <c r="O136" s="7">
        <v>41</v>
      </c>
      <c r="P136" s="7">
        <v>435</v>
      </c>
      <c r="Q136" s="7">
        <v>45</v>
      </c>
      <c r="R136" s="7">
        <v>9</v>
      </c>
      <c r="S136" s="7">
        <v>54</v>
      </c>
      <c r="T136" s="9">
        <v>65.569707349334493</v>
      </c>
      <c r="U136" s="7" t="str">
        <f>IF(RawData[[#This Row],[Customer Satisfaction (%)]]&lt;40,"Low",IF(RawData[[#This Row],[Customer Satisfaction (%)]]&lt;70,"Medium","High"))</f>
        <v>Medium</v>
      </c>
      <c r="V136" s="7" t="str">
        <f>IF(RawData[[#This Row],[Customer Satisfaction (%)]]&lt;40, "low", IF(RawData[[#This Row],[Customer Satisfaction (%)]]&lt;70, "Medium", "High"))</f>
        <v>Medium</v>
      </c>
    </row>
    <row r="137" spans="1:22" x14ac:dyDescent="0.2">
      <c r="A137" s="6" t="s">
        <v>322</v>
      </c>
      <c r="B137" s="6" t="s">
        <v>124</v>
      </c>
      <c r="C137" s="6" t="s">
        <v>144</v>
      </c>
      <c r="D137" s="7">
        <v>86</v>
      </c>
      <c r="E137" s="7">
        <f>RawData[[#This Row],[Sales Amount]]/RawData[[#This Row],[Number of employees]]</f>
        <v>19.267441860465116</v>
      </c>
      <c r="F137" s="8">
        <v>84</v>
      </c>
      <c r="G137" s="7">
        <v>336</v>
      </c>
      <c r="H137" s="7">
        <v>420</v>
      </c>
      <c r="I137" s="15">
        <f>RawData[[#This Row],[Customer (male)]]/RawData[[#This Row],[Total number of customers]]</f>
        <v>0.2</v>
      </c>
      <c r="J137" s="15">
        <f>RawData[[#This Row],[Customer (female)]]/RawData[[#This Row],[Total number of customers]]</f>
        <v>0.8</v>
      </c>
      <c r="K137" s="7">
        <v>1564</v>
      </c>
      <c r="L137" s="7">
        <v>93</v>
      </c>
      <c r="M137" s="7">
        <v>1657</v>
      </c>
      <c r="N137" s="7">
        <v>682</v>
      </c>
      <c r="O137" s="7">
        <v>46</v>
      </c>
      <c r="P137" s="7">
        <v>728</v>
      </c>
      <c r="Q137" s="7">
        <v>18</v>
      </c>
      <c r="R137" s="7">
        <v>0</v>
      </c>
      <c r="S137" s="7">
        <v>18</v>
      </c>
      <c r="T137" s="9">
        <v>52.321368042601598</v>
      </c>
      <c r="U137" s="7" t="str">
        <f>IF(RawData[[#This Row],[Customer Satisfaction (%)]]&lt;40,"Low",IF(RawData[[#This Row],[Customer Satisfaction (%)]]&lt;70,"Medium","High"))</f>
        <v>Medium</v>
      </c>
      <c r="V137" s="7" t="str">
        <f>IF(RawData[[#This Row],[Customer Satisfaction (%)]]&lt;40, "low", IF(RawData[[#This Row],[Customer Satisfaction (%)]]&lt;70, "Medium", "High"))</f>
        <v>Medium</v>
      </c>
    </row>
    <row r="138" spans="1:22" x14ac:dyDescent="0.2">
      <c r="A138" s="6" t="s">
        <v>3</v>
      </c>
      <c r="B138" s="6" t="s">
        <v>124</v>
      </c>
      <c r="C138" s="6" t="s">
        <v>145</v>
      </c>
      <c r="D138" s="7">
        <v>15</v>
      </c>
      <c r="E138" s="7">
        <f>RawData[[#This Row],[Sales Amount]]/RawData[[#This Row],[Number of employees]]</f>
        <v>202</v>
      </c>
      <c r="F138" s="8">
        <v>134</v>
      </c>
      <c r="G138" s="7">
        <v>506</v>
      </c>
      <c r="H138" s="7">
        <v>640</v>
      </c>
      <c r="I138" s="15">
        <f>RawData[[#This Row],[Customer (male)]]/RawData[[#This Row],[Total number of customers]]</f>
        <v>0.20937500000000001</v>
      </c>
      <c r="J138" s="15">
        <f>RawData[[#This Row],[Customer (female)]]/RawData[[#This Row],[Total number of customers]]</f>
        <v>0.79062500000000002</v>
      </c>
      <c r="K138" s="7">
        <v>2891</v>
      </c>
      <c r="L138" s="7">
        <v>139</v>
      </c>
      <c r="M138" s="7">
        <v>3030</v>
      </c>
      <c r="N138" s="7">
        <v>262</v>
      </c>
      <c r="O138" s="7">
        <v>15</v>
      </c>
      <c r="P138" s="7">
        <v>277</v>
      </c>
      <c r="Q138" s="7">
        <v>32</v>
      </c>
      <c r="R138" s="7">
        <v>2</v>
      </c>
      <c r="S138" s="7">
        <v>34</v>
      </c>
      <c r="T138" s="9">
        <v>25.472339079153301</v>
      </c>
      <c r="U138" s="7" t="str">
        <f>IF(RawData[[#This Row],[Customer Satisfaction (%)]]&lt;40,"Low",IF(RawData[[#This Row],[Customer Satisfaction (%)]]&lt;70,"Medium","High"))</f>
        <v>Low</v>
      </c>
      <c r="V138" s="7" t="str">
        <f>IF(RawData[[#This Row],[Customer Satisfaction (%)]]&lt;40, "low", IF(RawData[[#This Row],[Customer Satisfaction (%)]]&lt;70, "Medium", "High"))</f>
        <v>low</v>
      </c>
    </row>
    <row r="139" spans="1:22" x14ac:dyDescent="0.2">
      <c r="A139" s="6" t="s">
        <v>3</v>
      </c>
      <c r="B139" s="6" t="s">
        <v>146</v>
      </c>
      <c r="C139" s="6" t="s">
        <v>147</v>
      </c>
      <c r="D139" s="7">
        <v>16</v>
      </c>
      <c r="E139" s="7">
        <f>RawData[[#This Row],[Sales Amount]]/RawData[[#This Row],[Number of employees]]</f>
        <v>93.9375</v>
      </c>
      <c r="F139" s="8">
        <v>150</v>
      </c>
      <c r="G139" s="7">
        <v>401</v>
      </c>
      <c r="H139" s="7">
        <v>551</v>
      </c>
      <c r="I139" s="15">
        <f>RawData[[#This Row],[Customer (male)]]/RawData[[#This Row],[Total number of customers]]</f>
        <v>0.27223230490018147</v>
      </c>
      <c r="J139" s="15">
        <f>RawData[[#This Row],[Customer (female)]]/RawData[[#This Row],[Total number of customers]]</f>
        <v>0.72776769509981853</v>
      </c>
      <c r="K139" s="7">
        <v>1426</v>
      </c>
      <c r="L139" s="7">
        <v>77</v>
      </c>
      <c r="M139" s="7">
        <v>1503</v>
      </c>
      <c r="N139" s="7">
        <v>860</v>
      </c>
      <c r="O139" s="7">
        <v>48</v>
      </c>
      <c r="P139" s="7">
        <v>908</v>
      </c>
      <c r="Q139" s="7">
        <v>57</v>
      </c>
      <c r="R139" s="7">
        <v>5</v>
      </c>
      <c r="S139" s="7">
        <v>62</v>
      </c>
      <c r="T139" s="9">
        <v>54.957359059461602</v>
      </c>
      <c r="U139" s="7" t="str">
        <f>IF(RawData[[#This Row],[Customer Satisfaction (%)]]&lt;40,"Low",IF(RawData[[#This Row],[Customer Satisfaction (%)]]&lt;70,"Medium","High"))</f>
        <v>Medium</v>
      </c>
      <c r="V139" s="7" t="str">
        <f>IF(RawData[[#This Row],[Customer Satisfaction (%)]]&lt;40, "low", IF(RawData[[#This Row],[Customer Satisfaction (%)]]&lt;70, "Medium", "High"))</f>
        <v>Medium</v>
      </c>
    </row>
    <row r="140" spans="1:22" x14ac:dyDescent="0.2">
      <c r="A140" s="6" t="s">
        <v>322</v>
      </c>
      <c r="B140" s="6" t="s">
        <v>146</v>
      </c>
      <c r="C140" s="6" t="s">
        <v>148</v>
      </c>
      <c r="D140" s="7">
        <v>7</v>
      </c>
      <c r="E140" s="7">
        <f>RawData[[#This Row],[Sales Amount]]/RawData[[#This Row],[Number of employees]]</f>
        <v>284.42857142857144</v>
      </c>
      <c r="F140" s="8">
        <v>167</v>
      </c>
      <c r="G140" s="7">
        <v>355</v>
      </c>
      <c r="H140" s="7">
        <v>522</v>
      </c>
      <c r="I140" s="15">
        <f>RawData[[#This Row],[Customer (male)]]/RawData[[#This Row],[Total number of customers]]</f>
        <v>0.31992337164750956</v>
      </c>
      <c r="J140" s="15">
        <f>RawData[[#This Row],[Customer (female)]]/RawData[[#This Row],[Total number of customers]]</f>
        <v>0.68007662835249039</v>
      </c>
      <c r="K140" s="7">
        <v>1874</v>
      </c>
      <c r="L140" s="7">
        <v>117</v>
      </c>
      <c r="M140" s="7">
        <v>1991</v>
      </c>
      <c r="N140" s="7">
        <v>800</v>
      </c>
      <c r="O140" s="7">
        <v>56</v>
      </c>
      <c r="P140" s="7">
        <v>856</v>
      </c>
      <c r="Q140" s="7">
        <v>55</v>
      </c>
      <c r="R140" s="7">
        <v>8</v>
      </c>
      <c r="S140" s="7">
        <v>63</v>
      </c>
      <c r="T140" s="9">
        <v>61.519764155445998</v>
      </c>
      <c r="U140" s="7" t="str">
        <f>IF(RawData[[#This Row],[Customer Satisfaction (%)]]&lt;40,"Low",IF(RawData[[#This Row],[Customer Satisfaction (%)]]&lt;70,"Medium","High"))</f>
        <v>Medium</v>
      </c>
      <c r="V140" s="7" t="str">
        <f>IF(RawData[[#This Row],[Customer Satisfaction (%)]]&lt;40, "low", IF(RawData[[#This Row],[Customer Satisfaction (%)]]&lt;70, "Medium", "High"))</f>
        <v>Medium</v>
      </c>
    </row>
    <row r="141" spans="1:22" x14ac:dyDescent="0.2">
      <c r="A141" s="6" t="s">
        <v>322</v>
      </c>
      <c r="B141" s="6" t="s">
        <v>146</v>
      </c>
      <c r="C141" s="6" t="s">
        <v>149</v>
      </c>
      <c r="D141" s="7">
        <v>87</v>
      </c>
      <c r="E141" s="7">
        <f>RawData[[#This Row],[Sales Amount]]/RawData[[#This Row],[Number of employees]]</f>
        <v>15.35632183908046</v>
      </c>
      <c r="F141" s="8">
        <v>114</v>
      </c>
      <c r="G141" s="7">
        <v>198</v>
      </c>
      <c r="H141" s="7">
        <v>312</v>
      </c>
      <c r="I141" s="15">
        <f>RawData[[#This Row],[Customer (male)]]/RawData[[#This Row],[Total number of customers]]</f>
        <v>0.36538461538461536</v>
      </c>
      <c r="J141" s="15">
        <f>RawData[[#This Row],[Customer (female)]]/RawData[[#This Row],[Total number of customers]]</f>
        <v>0.63461538461538458</v>
      </c>
      <c r="K141" s="7">
        <v>1250</v>
      </c>
      <c r="L141" s="7">
        <v>86</v>
      </c>
      <c r="M141" s="7">
        <v>1336</v>
      </c>
      <c r="N141" s="7">
        <v>434</v>
      </c>
      <c r="O141" s="7">
        <v>34</v>
      </c>
      <c r="P141" s="7">
        <v>468</v>
      </c>
      <c r="Q141" s="7">
        <v>9</v>
      </c>
      <c r="R141" s="7">
        <v>1</v>
      </c>
      <c r="S141" s="7">
        <v>10</v>
      </c>
      <c r="T141" s="9">
        <v>64.184400740334496</v>
      </c>
      <c r="U141" s="7" t="str">
        <f>IF(RawData[[#This Row],[Customer Satisfaction (%)]]&lt;40,"Low",IF(RawData[[#This Row],[Customer Satisfaction (%)]]&lt;70,"Medium","High"))</f>
        <v>Medium</v>
      </c>
      <c r="V141" s="7" t="str">
        <f>IF(RawData[[#This Row],[Customer Satisfaction (%)]]&lt;40, "low", IF(RawData[[#This Row],[Customer Satisfaction (%)]]&lt;70, "Medium", "High"))</f>
        <v>Medium</v>
      </c>
    </row>
    <row r="142" spans="1:22" x14ac:dyDescent="0.2">
      <c r="A142" s="6" t="s">
        <v>322</v>
      </c>
      <c r="B142" s="6" t="s">
        <v>146</v>
      </c>
      <c r="C142" s="6" t="s">
        <v>150</v>
      </c>
      <c r="D142" s="7">
        <v>6</v>
      </c>
      <c r="E142" s="7">
        <f>RawData[[#This Row],[Sales Amount]]/RawData[[#This Row],[Number of employees]]</f>
        <v>3468.3333333333335</v>
      </c>
      <c r="F142" s="8">
        <v>2066</v>
      </c>
      <c r="G142" s="7">
        <v>2291</v>
      </c>
      <c r="H142" s="7">
        <v>4357</v>
      </c>
      <c r="I142" s="15">
        <f>RawData[[#This Row],[Customer (male)]]/RawData[[#This Row],[Total number of customers]]</f>
        <v>0.47417948129446869</v>
      </c>
      <c r="J142" s="15">
        <f>RawData[[#This Row],[Customer (female)]]/RawData[[#This Row],[Total number of customers]]</f>
        <v>0.52582051870553137</v>
      </c>
      <c r="K142" s="7">
        <v>17542</v>
      </c>
      <c r="L142" s="7">
        <v>3268</v>
      </c>
      <c r="M142" s="7">
        <v>20810</v>
      </c>
      <c r="N142" s="7">
        <v>10972</v>
      </c>
      <c r="O142" s="7">
        <v>2971</v>
      </c>
      <c r="P142" s="7">
        <v>13943</v>
      </c>
      <c r="Q142" s="7">
        <v>0</v>
      </c>
      <c r="R142" s="7">
        <v>0</v>
      </c>
      <c r="S142" s="7">
        <v>0</v>
      </c>
      <c r="T142" s="9">
        <v>74.991624852513596</v>
      </c>
      <c r="U142" s="7" t="str">
        <f>IF(RawData[[#This Row],[Customer Satisfaction (%)]]&lt;40,"Low",IF(RawData[[#This Row],[Customer Satisfaction (%)]]&lt;70,"Medium","High"))</f>
        <v>High</v>
      </c>
      <c r="V142" s="7" t="str">
        <f>IF(RawData[[#This Row],[Customer Satisfaction (%)]]&lt;40, "low", IF(RawData[[#This Row],[Customer Satisfaction (%)]]&lt;70, "Medium", "High"))</f>
        <v>High</v>
      </c>
    </row>
    <row r="143" spans="1:22" x14ac:dyDescent="0.2">
      <c r="A143" s="6" t="s">
        <v>322</v>
      </c>
      <c r="B143" s="6" t="s">
        <v>146</v>
      </c>
      <c r="C143" s="6" t="s">
        <v>151</v>
      </c>
      <c r="D143" s="7">
        <v>7</v>
      </c>
      <c r="E143" s="7">
        <f>RawData[[#This Row],[Sales Amount]]/RawData[[#This Row],[Number of employees]]</f>
        <v>2727.5714285714284</v>
      </c>
      <c r="F143" s="8">
        <v>854</v>
      </c>
      <c r="G143" s="7">
        <v>4087</v>
      </c>
      <c r="H143" s="7">
        <v>4941</v>
      </c>
      <c r="I143" s="15">
        <f>RawData[[#This Row],[Customer (male)]]/RawData[[#This Row],[Total number of customers]]</f>
        <v>0.1728395061728395</v>
      </c>
      <c r="J143" s="15">
        <f>RawData[[#This Row],[Customer (female)]]/RawData[[#This Row],[Total number of customers]]</f>
        <v>0.8271604938271605</v>
      </c>
      <c r="K143" s="7">
        <v>18354</v>
      </c>
      <c r="L143" s="7">
        <v>739</v>
      </c>
      <c r="M143" s="7">
        <v>19093</v>
      </c>
      <c r="N143" s="7">
        <v>5805</v>
      </c>
      <c r="O143" s="7">
        <v>315</v>
      </c>
      <c r="P143" s="7">
        <v>6120</v>
      </c>
      <c r="Q143" s="7">
        <v>1545</v>
      </c>
      <c r="R143" s="7">
        <v>148</v>
      </c>
      <c r="S143" s="7">
        <v>1693</v>
      </c>
      <c r="T143" s="9">
        <v>63.197973367576402</v>
      </c>
      <c r="U143" s="7" t="str">
        <f>IF(RawData[[#This Row],[Customer Satisfaction (%)]]&lt;40,"Low",IF(RawData[[#This Row],[Customer Satisfaction (%)]]&lt;70,"Medium","High"))</f>
        <v>Medium</v>
      </c>
      <c r="V143" s="7" t="str">
        <f>IF(RawData[[#This Row],[Customer Satisfaction (%)]]&lt;40, "low", IF(RawData[[#This Row],[Customer Satisfaction (%)]]&lt;70, "Medium", "High"))</f>
        <v>Medium</v>
      </c>
    </row>
    <row r="144" spans="1:22" x14ac:dyDescent="0.2">
      <c r="A144" s="6" t="s">
        <v>322</v>
      </c>
      <c r="B144" s="6" t="s">
        <v>146</v>
      </c>
      <c r="C144" s="6" t="s">
        <v>152</v>
      </c>
      <c r="D144" s="7">
        <v>7</v>
      </c>
      <c r="E144" s="7">
        <f>RawData[[#This Row],[Sales Amount]]/RawData[[#This Row],[Number of employees]]</f>
        <v>2163</v>
      </c>
      <c r="F144" s="8">
        <v>2203</v>
      </c>
      <c r="G144" s="7">
        <v>4479</v>
      </c>
      <c r="H144" s="7">
        <v>6682</v>
      </c>
      <c r="I144" s="15">
        <f>RawData[[#This Row],[Customer (male)]]/RawData[[#This Row],[Total number of customers]]</f>
        <v>0.32969170906914097</v>
      </c>
      <c r="J144" s="15">
        <f>RawData[[#This Row],[Customer (female)]]/RawData[[#This Row],[Total number of customers]]</f>
        <v>0.67030829093085897</v>
      </c>
      <c r="K144" s="7">
        <v>12549</v>
      </c>
      <c r="L144" s="7">
        <v>2592</v>
      </c>
      <c r="M144" s="7">
        <v>15141</v>
      </c>
      <c r="N144" s="7">
        <v>11314</v>
      </c>
      <c r="O144" s="7">
        <v>1104</v>
      </c>
      <c r="P144" s="7">
        <v>12418</v>
      </c>
      <c r="Q144" s="7">
        <v>0</v>
      </c>
      <c r="R144" s="7">
        <v>0</v>
      </c>
      <c r="S144" s="7">
        <v>0</v>
      </c>
      <c r="T144" s="9">
        <v>70.893364617289294</v>
      </c>
      <c r="U144" s="7" t="str">
        <f>IF(RawData[[#This Row],[Customer Satisfaction (%)]]&lt;40,"Low",IF(RawData[[#This Row],[Customer Satisfaction (%)]]&lt;70,"Medium","High"))</f>
        <v>High</v>
      </c>
      <c r="V144" s="7" t="str">
        <f>IF(RawData[[#This Row],[Customer Satisfaction (%)]]&lt;40, "low", IF(RawData[[#This Row],[Customer Satisfaction (%)]]&lt;70, "Medium", "High"))</f>
        <v>High</v>
      </c>
    </row>
    <row r="145" spans="1:22" x14ac:dyDescent="0.2">
      <c r="A145" s="6" t="s">
        <v>3</v>
      </c>
      <c r="B145" s="6" t="s">
        <v>146</v>
      </c>
      <c r="C145" s="6" t="s">
        <v>153</v>
      </c>
      <c r="D145" s="7">
        <v>31</v>
      </c>
      <c r="E145" s="7">
        <f>RawData[[#This Row],[Sales Amount]]/RawData[[#This Row],[Number of employees]]</f>
        <v>39.322580645161288</v>
      </c>
      <c r="F145" s="8">
        <v>188</v>
      </c>
      <c r="G145" s="7">
        <v>139</v>
      </c>
      <c r="H145" s="7">
        <v>327</v>
      </c>
      <c r="I145" s="15">
        <f>RawData[[#This Row],[Customer (male)]]/RawData[[#This Row],[Total number of customers]]</f>
        <v>0.57492354740061158</v>
      </c>
      <c r="J145" s="15">
        <f>RawData[[#This Row],[Customer (female)]]/RawData[[#This Row],[Total number of customers]]</f>
        <v>0.42507645259938837</v>
      </c>
      <c r="K145" s="7">
        <v>1113</v>
      </c>
      <c r="L145" s="7">
        <v>106</v>
      </c>
      <c r="M145" s="7">
        <v>1219</v>
      </c>
      <c r="N145" s="7">
        <v>331</v>
      </c>
      <c r="O145" s="7">
        <v>33</v>
      </c>
      <c r="P145" s="7">
        <v>364</v>
      </c>
      <c r="Q145" s="7">
        <v>12</v>
      </c>
      <c r="R145" s="7">
        <v>0</v>
      </c>
      <c r="S145" s="7">
        <v>12</v>
      </c>
      <c r="T145" s="9">
        <v>75.811970219993299</v>
      </c>
      <c r="U145" s="7" t="str">
        <f>IF(RawData[[#This Row],[Customer Satisfaction (%)]]&lt;40,"Low",IF(RawData[[#This Row],[Customer Satisfaction (%)]]&lt;70,"Medium","High"))</f>
        <v>High</v>
      </c>
      <c r="V145" s="7" t="str">
        <f>IF(RawData[[#This Row],[Customer Satisfaction (%)]]&lt;40, "low", IF(RawData[[#This Row],[Customer Satisfaction (%)]]&lt;70, "Medium", "High"))</f>
        <v>High</v>
      </c>
    </row>
    <row r="146" spans="1:22" x14ac:dyDescent="0.2">
      <c r="A146" s="6" t="s">
        <v>3</v>
      </c>
      <c r="B146" s="6" t="s">
        <v>146</v>
      </c>
      <c r="C146" s="6" t="s">
        <v>154</v>
      </c>
      <c r="D146" s="7">
        <v>50</v>
      </c>
      <c r="E146" s="7">
        <f>RawData[[#This Row],[Sales Amount]]/RawData[[#This Row],[Number of employees]]</f>
        <v>95.62</v>
      </c>
      <c r="F146" s="8">
        <v>522</v>
      </c>
      <c r="G146" s="7">
        <v>890</v>
      </c>
      <c r="H146" s="7">
        <v>1412</v>
      </c>
      <c r="I146" s="15">
        <f>RawData[[#This Row],[Customer (male)]]/RawData[[#This Row],[Total number of customers]]</f>
        <v>0.36968838526912179</v>
      </c>
      <c r="J146" s="15">
        <f>RawData[[#This Row],[Customer (female)]]/RawData[[#This Row],[Total number of customers]]</f>
        <v>0.63031161473087816</v>
      </c>
      <c r="K146" s="7">
        <v>4209</v>
      </c>
      <c r="L146" s="7">
        <v>572</v>
      </c>
      <c r="M146" s="7">
        <v>4781</v>
      </c>
      <c r="N146" s="7">
        <v>1784</v>
      </c>
      <c r="O146" s="7">
        <v>280</v>
      </c>
      <c r="P146" s="7">
        <v>2064</v>
      </c>
      <c r="Q146" s="7">
        <v>0</v>
      </c>
      <c r="R146" s="7">
        <v>0</v>
      </c>
      <c r="S146" s="7">
        <v>0</v>
      </c>
      <c r="T146" s="9">
        <v>70.254344749664696</v>
      </c>
      <c r="U146" s="7" t="str">
        <f>IF(RawData[[#This Row],[Customer Satisfaction (%)]]&lt;40,"Low",IF(RawData[[#This Row],[Customer Satisfaction (%)]]&lt;70,"Medium","High"))</f>
        <v>High</v>
      </c>
      <c r="V146" s="7" t="str">
        <f>IF(RawData[[#This Row],[Customer Satisfaction (%)]]&lt;40, "low", IF(RawData[[#This Row],[Customer Satisfaction (%)]]&lt;70, "Medium", "High"))</f>
        <v>High</v>
      </c>
    </row>
    <row r="147" spans="1:22" x14ac:dyDescent="0.2">
      <c r="A147" s="6" t="s">
        <v>3</v>
      </c>
      <c r="B147" s="6" t="s">
        <v>146</v>
      </c>
      <c r="C147" s="6" t="s">
        <v>155</v>
      </c>
      <c r="D147" s="7">
        <v>39</v>
      </c>
      <c r="E147" s="7">
        <f>RawData[[#This Row],[Sales Amount]]/RawData[[#This Row],[Number of employees]]</f>
        <v>78.307692307692307</v>
      </c>
      <c r="F147" s="8">
        <v>107</v>
      </c>
      <c r="G147" s="7">
        <v>583</v>
      </c>
      <c r="H147" s="7">
        <v>690</v>
      </c>
      <c r="I147" s="15">
        <f>RawData[[#This Row],[Customer (male)]]/RawData[[#This Row],[Total number of customers]]</f>
        <v>0.15507246376811595</v>
      </c>
      <c r="J147" s="15">
        <f>RawData[[#This Row],[Customer (female)]]/RawData[[#This Row],[Total number of customers]]</f>
        <v>0.8449275362318841</v>
      </c>
      <c r="K147" s="7">
        <v>2935</v>
      </c>
      <c r="L147" s="7">
        <v>119</v>
      </c>
      <c r="M147" s="7">
        <v>3054</v>
      </c>
      <c r="N147" s="7">
        <v>909</v>
      </c>
      <c r="O147" s="7">
        <v>40</v>
      </c>
      <c r="P147" s="7">
        <v>949</v>
      </c>
      <c r="Q147" s="7">
        <v>5</v>
      </c>
      <c r="R147" s="7">
        <v>0</v>
      </c>
      <c r="S147" s="7">
        <v>5</v>
      </c>
      <c r="T147" s="9">
        <v>53.954751490690001</v>
      </c>
      <c r="U147" s="7" t="str">
        <f>IF(RawData[[#This Row],[Customer Satisfaction (%)]]&lt;40,"Low",IF(RawData[[#This Row],[Customer Satisfaction (%)]]&lt;70,"Medium","High"))</f>
        <v>Medium</v>
      </c>
      <c r="V147" s="7" t="str">
        <f>IF(RawData[[#This Row],[Customer Satisfaction (%)]]&lt;40, "low", IF(RawData[[#This Row],[Customer Satisfaction (%)]]&lt;70, "Medium", "High"))</f>
        <v>Medium</v>
      </c>
    </row>
    <row r="148" spans="1:22" x14ac:dyDescent="0.2">
      <c r="A148" s="6" t="s">
        <v>322</v>
      </c>
      <c r="B148" s="6" t="s">
        <v>146</v>
      </c>
      <c r="C148" s="6" t="s">
        <v>156</v>
      </c>
      <c r="D148" s="7">
        <v>207</v>
      </c>
      <c r="E148" s="7">
        <f>RawData[[#This Row],[Sales Amount]]/RawData[[#This Row],[Number of employees]]</f>
        <v>358.20289855072463</v>
      </c>
      <c r="F148" s="8">
        <v>836</v>
      </c>
      <c r="G148" s="7">
        <v>4166</v>
      </c>
      <c r="H148" s="7">
        <v>5002</v>
      </c>
      <c r="I148" s="15">
        <f>RawData[[#This Row],[Customer (male)]]/RawData[[#This Row],[Total number of customers]]</f>
        <v>0.16713314674130347</v>
      </c>
      <c r="J148" s="15">
        <f>RawData[[#This Row],[Customer (female)]]/RawData[[#This Row],[Total number of customers]]</f>
        <v>0.83286685325869647</v>
      </c>
      <c r="K148" s="7">
        <v>69381</v>
      </c>
      <c r="L148" s="7">
        <v>4767</v>
      </c>
      <c r="M148" s="7">
        <v>74148</v>
      </c>
      <c r="N148" s="7">
        <v>17297</v>
      </c>
      <c r="O148" s="7">
        <v>1610</v>
      </c>
      <c r="P148" s="7">
        <v>18907</v>
      </c>
      <c r="Q148" s="7">
        <v>95</v>
      </c>
      <c r="R148" s="7">
        <v>3</v>
      </c>
      <c r="S148" s="7">
        <v>98</v>
      </c>
      <c r="T148" s="9">
        <v>28.463212448262201</v>
      </c>
      <c r="U148" s="7" t="str">
        <f>IF(RawData[[#This Row],[Customer Satisfaction (%)]]&lt;40,"Low",IF(RawData[[#This Row],[Customer Satisfaction (%)]]&lt;70,"Medium","High"))</f>
        <v>Low</v>
      </c>
      <c r="V148" s="7" t="str">
        <f>IF(RawData[[#This Row],[Customer Satisfaction (%)]]&lt;40, "low", IF(RawData[[#This Row],[Customer Satisfaction (%)]]&lt;70, "Medium", "High"))</f>
        <v>low</v>
      </c>
    </row>
    <row r="149" spans="1:22" x14ac:dyDescent="0.2">
      <c r="A149" s="6" t="s">
        <v>322</v>
      </c>
      <c r="B149" s="6" t="s">
        <v>146</v>
      </c>
      <c r="C149" s="6" t="s">
        <v>157</v>
      </c>
      <c r="D149" s="7">
        <v>231</v>
      </c>
      <c r="E149" s="7">
        <f>RawData[[#This Row],[Sales Amount]]/RawData[[#This Row],[Number of employees]]</f>
        <v>21.069264069264069</v>
      </c>
      <c r="F149" s="8">
        <v>352</v>
      </c>
      <c r="G149" s="7">
        <v>1714</v>
      </c>
      <c r="H149" s="7">
        <v>2066</v>
      </c>
      <c r="I149" s="15">
        <f>RawData[[#This Row],[Customer (male)]]/RawData[[#This Row],[Total number of customers]]</f>
        <v>0.17037754114230397</v>
      </c>
      <c r="J149" s="15">
        <f>RawData[[#This Row],[Customer (female)]]/RawData[[#This Row],[Total number of customers]]</f>
        <v>0.82962245885769603</v>
      </c>
      <c r="K149" s="7">
        <v>4575</v>
      </c>
      <c r="L149" s="7">
        <v>292</v>
      </c>
      <c r="M149" s="7">
        <v>4867</v>
      </c>
      <c r="N149" s="7">
        <v>492</v>
      </c>
      <c r="O149" s="7">
        <v>38</v>
      </c>
      <c r="P149" s="7">
        <v>530</v>
      </c>
      <c r="Q149" s="7">
        <v>13</v>
      </c>
      <c r="R149" s="7">
        <v>1</v>
      </c>
      <c r="S149" s="7">
        <v>14</v>
      </c>
      <c r="T149" s="9">
        <v>23.537297321064599</v>
      </c>
      <c r="U149" s="7" t="str">
        <f>IF(RawData[[#This Row],[Customer Satisfaction (%)]]&lt;40,"Low",IF(RawData[[#This Row],[Customer Satisfaction (%)]]&lt;70,"Medium","High"))</f>
        <v>Low</v>
      </c>
      <c r="V149" s="7" t="str">
        <f>IF(RawData[[#This Row],[Customer Satisfaction (%)]]&lt;40, "low", IF(RawData[[#This Row],[Customer Satisfaction (%)]]&lt;70, "Medium", "High"))</f>
        <v>low</v>
      </c>
    </row>
    <row r="150" spans="1:22" x14ac:dyDescent="0.2">
      <c r="A150" s="6" t="s">
        <v>322</v>
      </c>
      <c r="B150" s="6" t="s">
        <v>146</v>
      </c>
      <c r="C150" s="6" t="s">
        <v>158</v>
      </c>
      <c r="D150" s="7">
        <v>467</v>
      </c>
      <c r="E150" s="7">
        <f>RawData[[#This Row],[Sales Amount]]/RawData[[#This Row],[Number of employees]]</f>
        <v>2.708779443254818</v>
      </c>
      <c r="F150" s="8">
        <v>90</v>
      </c>
      <c r="G150" s="7">
        <v>545</v>
      </c>
      <c r="H150" s="7">
        <v>635</v>
      </c>
      <c r="I150" s="15">
        <f>RawData[[#This Row],[Customer (male)]]/RawData[[#This Row],[Total number of customers]]</f>
        <v>0.14173228346456693</v>
      </c>
      <c r="J150" s="15">
        <f>RawData[[#This Row],[Customer (female)]]/RawData[[#This Row],[Total number of customers]]</f>
        <v>0.8582677165354331</v>
      </c>
      <c r="K150" s="7">
        <v>1201</v>
      </c>
      <c r="L150" s="7">
        <v>64</v>
      </c>
      <c r="M150" s="7">
        <v>1265</v>
      </c>
      <c r="N150" s="7">
        <v>333</v>
      </c>
      <c r="O150" s="7">
        <v>20</v>
      </c>
      <c r="P150" s="7">
        <v>353</v>
      </c>
      <c r="Q150" s="7">
        <v>6</v>
      </c>
      <c r="R150" s="7">
        <v>1</v>
      </c>
      <c r="S150" s="7">
        <v>7</v>
      </c>
      <c r="T150" s="9">
        <v>31.678457874466002</v>
      </c>
      <c r="U150" s="7" t="str">
        <f>IF(RawData[[#This Row],[Customer Satisfaction (%)]]&lt;40,"Low",IF(RawData[[#This Row],[Customer Satisfaction (%)]]&lt;70,"Medium","High"))</f>
        <v>Low</v>
      </c>
      <c r="V150" s="7" t="str">
        <f>IF(RawData[[#This Row],[Customer Satisfaction (%)]]&lt;40, "low", IF(RawData[[#This Row],[Customer Satisfaction (%)]]&lt;70, "Medium", "High"))</f>
        <v>low</v>
      </c>
    </row>
    <row r="151" spans="1:22" x14ac:dyDescent="0.2">
      <c r="A151" s="6" t="s">
        <v>3</v>
      </c>
      <c r="B151" s="6" t="s">
        <v>146</v>
      </c>
      <c r="C151" s="6" t="s">
        <v>159</v>
      </c>
      <c r="D151" s="7">
        <v>245</v>
      </c>
      <c r="E151" s="7">
        <f>RawData[[#This Row],[Sales Amount]]/RawData[[#This Row],[Number of employees]]</f>
        <v>4.628571428571429</v>
      </c>
      <c r="F151" s="8">
        <v>85</v>
      </c>
      <c r="G151" s="7">
        <v>432</v>
      </c>
      <c r="H151" s="7">
        <v>517</v>
      </c>
      <c r="I151" s="15">
        <f>RawData[[#This Row],[Customer (male)]]/RawData[[#This Row],[Total number of customers]]</f>
        <v>0.16441005802707931</v>
      </c>
      <c r="J151" s="15">
        <f>RawData[[#This Row],[Customer (female)]]/RawData[[#This Row],[Total number of customers]]</f>
        <v>0.83558994197292069</v>
      </c>
      <c r="K151" s="7">
        <v>1079</v>
      </c>
      <c r="L151" s="7">
        <v>55</v>
      </c>
      <c r="M151" s="7">
        <v>1134</v>
      </c>
      <c r="N151" s="7">
        <v>229</v>
      </c>
      <c r="O151" s="7">
        <v>14</v>
      </c>
      <c r="P151" s="7">
        <v>243</v>
      </c>
      <c r="Q151" s="7">
        <v>3</v>
      </c>
      <c r="R151" s="7">
        <v>0</v>
      </c>
      <c r="S151" s="7">
        <v>3</v>
      </c>
      <c r="T151" s="9">
        <v>34.7863591785446</v>
      </c>
      <c r="U151" s="7" t="str">
        <f>IF(RawData[[#This Row],[Customer Satisfaction (%)]]&lt;40,"Low",IF(RawData[[#This Row],[Customer Satisfaction (%)]]&lt;70,"Medium","High"))</f>
        <v>Low</v>
      </c>
      <c r="V151" s="7" t="str">
        <f>IF(RawData[[#This Row],[Customer Satisfaction (%)]]&lt;40, "low", IF(RawData[[#This Row],[Customer Satisfaction (%)]]&lt;70, "Medium", "High"))</f>
        <v>low</v>
      </c>
    </row>
    <row r="152" spans="1:22" x14ac:dyDescent="0.2">
      <c r="A152" s="6" t="s">
        <v>3</v>
      </c>
      <c r="B152" s="6" t="s">
        <v>146</v>
      </c>
      <c r="C152" s="6" t="s">
        <v>160</v>
      </c>
      <c r="D152" s="7">
        <v>332</v>
      </c>
      <c r="E152" s="7">
        <f>RawData[[#This Row],[Sales Amount]]/RawData[[#This Row],[Number of employees]]</f>
        <v>2.9939759036144578</v>
      </c>
      <c r="F152" s="8">
        <v>91</v>
      </c>
      <c r="G152" s="7">
        <v>455</v>
      </c>
      <c r="H152" s="7">
        <v>546</v>
      </c>
      <c r="I152" s="15">
        <f>RawData[[#This Row],[Customer (male)]]/RawData[[#This Row],[Total number of customers]]</f>
        <v>0.16666666666666666</v>
      </c>
      <c r="J152" s="15">
        <f>RawData[[#This Row],[Customer (female)]]/RawData[[#This Row],[Total number of customers]]</f>
        <v>0.83333333333333337</v>
      </c>
      <c r="K152" s="7">
        <v>935</v>
      </c>
      <c r="L152" s="7">
        <v>59</v>
      </c>
      <c r="M152" s="7">
        <v>994</v>
      </c>
      <c r="N152" s="7">
        <v>239</v>
      </c>
      <c r="O152" s="7">
        <v>19</v>
      </c>
      <c r="P152" s="7">
        <v>258</v>
      </c>
      <c r="Q152" s="7">
        <v>4</v>
      </c>
      <c r="R152" s="7">
        <v>0</v>
      </c>
      <c r="S152" s="7">
        <v>4</v>
      </c>
      <c r="T152" s="9">
        <v>28.912575492863699</v>
      </c>
      <c r="U152" s="7" t="str">
        <f>IF(RawData[[#This Row],[Customer Satisfaction (%)]]&lt;40,"Low",IF(RawData[[#This Row],[Customer Satisfaction (%)]]&lt;70,"Medium","High"))</f>
        <v>Low</v>
      </c>
      <c r="V152" s="7" t="str">
        <f>IF(RawData[[#This Row],[Customer Satisfaction (%)]]&lt;40, "low", IF(RawData[[#This Row],[Customer Satisfaction (%)]]&lt;70, "Medium", "High"))</f>
        <v>low</v>
      </c>
    </row>
    <row r="153" spans="1:22" x14ac:dyDescent="0.2">
      <c r="A153" s="6" t="s">
        <v>3</v>
      </c>
      <c r="B153" s="6" t="s">
        <v>146</v>
      </c>
      <c r="C153" s="6" t="s">
        <v>161</v>
      </c>
      <c r="D153" s="7">
        <v>333</v>
      </c>
      <c r="E153" s="7">
        <f>RawData[[#This Row],[Sales Amount]]/RawData[[#This Row],[Number of employees]]</f>
        <v>3.3243243243243241</v>
      </c>
      <c r="F153" s="8">
        <v>63</v>
      </c>
      <c r="G153" s="7">
        <v>354</v>
      </c>
      <c r="H153" s="7">
        <v>417</v>
      </c>
      <c r="I153" s="15">
        <f>RawData[[#This Row],[Customer (male)]]/RawData[[#This Row],[Total number of customers]]</f>
        <v>0.15107913669064749</v>
      </c>
      <c r="J153" s="15">
        <f>RawData[[#This Row],[Customer (female)]]/RawData[[#This Row],[Total number of customers]]</f>
        <v>0.84892086330935257</v>
      </c>
      <c r="K153" s="7">
        <v>1057</v>
      </c>
      <c r="L153" s="7">
        <v>50</v>
      </c>
      <c r="M153" s="7">
        <v>1107</v>
      </c>
      <c r="N153" s="7">
        <v>302</v>
      </c>
      <c r="O153" s="7">
        <v>17</v>
      </c>
      <c r="P153" s="7">
        <v>319</v>
      </c>
      <c r="Q153" s="7">
        <v>12</v>
      </c>
      <c r="R153" s="7">
        <v>1</v>
      </c>
      <c r="S153" s="7">
        <v>13</v>
      </c>
      <c r="T153" s="9">
        <v>29.113961767059799</v>
      </c>
      <c r="U153" s="7" t="str">
        <f>IF(RawData[[#This Row],[Customer Satisfaction (%)]]&lt;40,"Low",IF(RawData[[#This Row],[Customer Satisfaction (%)]]&lt;70,"Medium","High"))</f>
        <v>Low</v>
      </c>
      <c r="V153" s="7" t="str">
        <f>IF(RawData[[#This Row],[Customer Satisfaction (%)]]&lt;40, "low", IF(RawData[[#This Row],[Customer Satisfaction (%)]]&lt;70, "Medium", "High"))</f>
        <v>low</v>
      </c>
    </row>
    <row r="154" spans="1:22" x14ac:dyDescent="0.2">
      <c r="A154" s="6" t="s">
        <v>322</v>
      </c>
      <c r="B154" s="6" t="s">
        <v>146</v>
      </c>
      <c r="C154" s="6" t="s">
        <v>162</v>
      </c>
      <c r="D154" s="7">
        <v>20</v>
      </c>
      <c r="E154" s="7">
        <f>RawData[[#This Row],[Sales Amount]]/RawData[[#This Row],[Number of employees]]</f>
        <v>18.5</v>
      </c>
      <c r="F154" s="8">
        <v>73</v>
      </c>
      <c r="G154" s="7">
        <v>92</v>
      </c>
      <c r="H154" s="7">
        <v>165</v>
      </c>
      <c r="I154" s="15">
        <f>RawData[[#This Row],[Customer (male)]]/RawData[[#This Row],[Total number of customers]]</f>
        <v>0.44242424242424244</v>
      </c>
      <c r="J154" s="15">
        <f>RawData[[#This Row],[Customer (female)]]/RawData[[#This Row],[Total number of customers]]</f>
        <v>0.55757575757575761</v>
      </c>
      <c r="K154" s="7">
        <v>346</v>
      </c>
      <c r="L154" s="7">
        <v>24</v>
      </c>
      <c r="M154" s="7">
        <v>370</v>
      </c>
      <c r="N154" s="7">
        <v>87</v>
      </c>
      <c r="O154" s="7">
        <v>7</v>
      </c>
      <c r="P154" s="7">
        <v>94</v>
      </c>
      <c r="Q154" s="7">
        <v>0</v>
      </c>
      <c r="R154" s="7">
        <v>0</v>
      </c>
      <c r="S154" s="7">
        <v>0</v>
      </c>
      <c r="T154" s="9">
        <v>45.389840634248998</v>
      </c>
      <c r="U154" s="7" t="str">
        <f>IF(RawData[[#This Row],[Customer Satisfaction (%)]]&lt;40,"Low",IF(RawData[[#This Row],[Customer Satisfaction (%)]]&lt;70,"Medium","High"))</f>
        <v>Medium</v>
      </c>
      <c r="V154" s="7" t="str">
        <f>IF(RawData[[#This Row],[Customer Satisfaction (%)]]&lt;40, "low", IF(RawData[[#This Row],[Customer Satisfaction (%)]]&lt;70, "Medium", "High"))</f>
        <v>Medium</v>
      </c>
    </row>
    <row r="155" spans="1:22" x14ac:dyDescent="0.2">
      <c r="A155" s="6" t="s">
        <v>322</v>
      </c>
      <c r="B155" s="6" t="s">
        <v>146</v>
      </c>
      <c r="C155" s="6" t="s">
        <v>163</v>
      </c>
      <c r="D155" s="7">
        <v>29</v>
      </c>
      <c r="E155" s="7">
        <f>RawData[[#This Row],[Sales Amount]]/RawData[[#This Row],[Number of employees]]</f>
        <v>143.31034482758622</v>
      </c>
      <c r="F155" s="8">
        <v>168</v>
      </c>
      <c r="G155" s="7">
        <v>782</v>
      </c>
      <c r="H155" s="7">
        <v>950</v>
      </c>
      <c r="I155" s="15">
        <f>RawData[[#This Row],[Customer (male)]]/RawData[[#This Row],[Total number of customers]]</f>
        <v>0.17684210526315788</v>
      </c>
      <c r="J155" s="15">
        <f>RawData[[#This Row],[Customer (female)]]/RawData[[#This Row],[Total number of customers]]</f>
        <v>0.82315789473684209</v>
      </c>
      <c r="K155" s="7">
        <v>3985</v>
      </c>
      <c r="L155" s="7">
        <v>171</v>
      </c>
      <c r="M155" s="7">
        <v>4156</v>
      </c>
      <c r="N155" s="7">
        <v>169</v>
      </c>
      <c r="O155" s="7">
        <v>12</v>
      </c>
      <c r="P155" s="7">
        <v>181</v>
      </c>
      <c r="Q155" s="7">
        <v>952</v>
      </c>
      <c r="R155" s="7">
        <v>168</v>
      </c>
      <c r="S155" s="7">
        <v>1120</v>
      </c>
      <c r="T155" s="9">
        <v>23.743002505590301</v>
      </c>
      <c r="U155" s="7" t="str">
        <f>IF(RawData[[#This Row],[Customer Satisfaction (%)]]&lt;40,"Low",IF(RawData[[#This Row],[Customer Satisfaction (%)]]&lt;70,"Medium","High"))</f>
        <v>Low</v>
      </c>
      <c r="V155" s="7" t="str">
        <f>IF(RawData[[#This Row],[Customer Satisfaction (%)]]&lt;40, "low", IF(RawData[[#This Row],[Customer Satisfaction (%)]]&lt;70, "Medium", "High"))</f>
        <v>low</v>
      </c>
    </row>
    <row r="156" spans="1:22" x14ac:dyDescent="0.2">
      <c r="A156" s="6" t="s">
        <v>322</v>
      </c>
      <c r="B156" s="6" t="s">
        <v>146</v>
      </c>
      <c r="C156" s="6" t="s">
        <v>164</v>
      </c>
      <c r="D156" s="7">
        <v>128</v>
      </c>
      <c r="E156" s="7">
        <f>RawData[[#This Row],[Sales Amount]]/RawData[[#This Row],[Number of employees]]</f>
        <v>5.9609375</v>
      </c>
      <c r="F156" s="8">
        <v>32</v>
      </c>
      <c r="G156" s="7">
        <v>165</v>
      </c>
      <c r="H156" s="7">
        <v>197</v>
      </c>
      <c r="I156" s="15">
        <f>RawData[[#This Row],[Customer (male)]]/RawData[[#This Row],[Total number of customers]]</f>
        <v>0.16243654822335024</v>
      </c>
      <c r="J156" s="15">
        <f>RawData[[#This Row],[Customer (female)]]/RawData[[#This Row],[Total number of customers]]</f>
        <v>0.8375634517766497</v>
      </c>
      <c r="K156" s="7">
        <v>724</v>
      </c>
      <c r="L156" s="7">
        <v>39</v>
      </c>
      <c r="M156" s="7">
        <v>763</v>
      </c>
      <c r="N156" s="7">
        <v>155</v>
      </c>
      <c r="O156" s="7">
        <v>9</v>
      </c>
      <c r="P156" s="7">
        <v>164</v>
      </c>
      <c r="Q156" s="7">
        <v>197</v>
      </c>
      <c r="R156" s="7">
        <v>7</v>
      </c>
      <c r="S156" s="7">
        <v>204</v>
      </c>
      <c r="T156" s="9">
        <v>39.333614148636102</v>
      </c>
      <c r="U156" s="7" t="str">
        <f>IF(RawData[[#This Row],[Customer Satisfaction (%)]]&lt;40,"Low",IF(RawData[[#This Row],[Customer Satisfaction (%)]]&lt;70,"Medium","High"))</f>
        <v>Low</v>
      </c>
      <c r="V156" s="7" t="str">
        <f>IF(RawData[[#This Row],[Customer Satisfaction (%)]]&lt;40, "low", IF(RawData[[#This Row],[Customer Satisfaction (%)]]&lt;70, "Medium", "High"))</f>
        <v>low</v>
      </c>
    </row>
    <row r="157" spans="1:22" x14ac:dyDescent="0.2">
      <c r="A157" s="6" t="s">
        <v>322</v>
      </c>
      <c r="B157" s="6" t="s">
        <v>146</v>
      </c>
      <c r="C157" s="6" t="s">
        <v>165</v>
      </c>
      <c r="D157" s="7">
        <v>84</v>
      </c>
      <c r="E157" s="7">
        <f>RawData[[#This Row],[Sales Amount]]/RawData[[#This Row],[Number of employees]]</f>
        <v>24.988095238095237</v>
      </c>
      <c r="F157" s="8">
        <v>96</v>
      </c>
      <c r="G157" s="7">
        <v>230</v>
      </c>
      <c r="H157" s="7">
        <v>326</v>
      </c>
      <c r="I157" s="15">
        <f>RawData[[#This Row],[Customer (male)]]/RawData[[#This Row],[Total number of customers]]</f>
        <v>0.29447852760736198</v>
      </c>
      <c r="J157" s="15">
        <f>RawData[[#This Row],[Customer (female)]]/RawData[[#This Row],[Total number of customers]]</f>
        <v>0.70552147239263807</v>
      </c>
      <c r="K157" s="7">
        <v>2005</v>
      </c>
      <c r="L157" s="7">
        <v>94</v>
      </c>
      <c r="M157" s="7">
        <v>2099</v>
      </c>
      <c r="N157" s="7">
        <v>318</v>
      </c>
      <c r="O157" s="7">
        <v>19</v>
      </c>
      <c r="P157" s="7">
        <v>337</v>
      </c>
      <c r="Q157" s="7">
        <v>464</v>
      </c>
      <c r="R157" s="7">
        <v>58</v>
      </c>
      <c r="S157" s="7">
        <v>522</v>
      </c>
      <c r="T157" s="9">
        <v>35.369436383448203</v>
      </c>
      <c r="U157" s="7" t="str">
        <f>IF(RawData[[#This Row],[Customer Satisfaction (%)]]&lt;40,"Low",IF(RawData[[#This Row],[Customer Satisfaction (%)]]&lt;70,"Medium","High"))</f>
        <v>Low</v>
      </c>
      <c r="V157" s="7" t="str">
        <f>IF(RawData[[#This Row],[Customer Satisfaction (%)]]&lt;40, "low", IF(RawData[[#This Row],[Customer Satisfaction (%)]]&lt;70, "Medium", "High"))</f>
        <v>low</v>
      </c>
    </row>
    <row r="158" spans="1:22" x14ac:dyDescent="0.2">
      <c r="A158" s="6" t="s">
        <v>322</v>
      </c>
      <c r="B158" s="6" t="s">
        <v>146</v>
      </c>
      <c r="C158" s="6" t="s">
        <v>166</v>
      </c>
      <c r="D158" s="7">
        <v>59</v>
      </c>
      <c r="E158" s="7">
        <f>RawData[[#This Row],[Sales Amount]]/RawData[[#This Row],[Number of employees]]</f>
        <v>22.1864406779661</v>
      </c>
      <c r="F158" s="8">
        <v>43</v>
      </c>
      <c r="G158" s="7">
        <v>201</v>
      </c>
      <c r="H158" s="7">
        <v>244</v>
      </c>
      <c r="I158" s="15">
        <f>RawData[[#This Row],[Customer (male)]]/RawData[[#This Row],[Total number of customers]]</f>
        <v>0.17622950819672131</v>
      </c>
      <c r="J158" s="15">
        <f>RawData[[#This Row],[Customer (female)]]/RawData[[#This Row],[Total number of customers]]</f>
        <v>0.82377049180327866</v>
      </c>
      <c r="K158" s="7">
        <v>1280</v>
      </c>
      <c r="L158" s="7">
        <v>29</v>
      </c>
      <c r="M158" s="7">
        <v>1309</v>
      </c>
      <c r="N158" s="7">
        <v>322</v>
      </c>
      <c r="O158" s="7">
        <v>9</v>
      </c>
      <c r="P158" s="7">
        <v>331</v>
      </c>
      <c r="Q158" s="7">
        <v>269</v>
      </c>
      <c r="R158" s="7">
        <v>7</v>
      </c>
      <c r="S158" s="7">
        <v>276</v>
      </c>
      <c r="T158" s="9">
        <v>25.361663440405401</v>
      </c>
      <c r="U158" s="7" t="str">
        <f>IF(RawData[[#This Row],[Customer Satisfaction (%)]]&lt;40,"Low",IF(RawData[[#This Row],[Customer Satisfaction (%)]]&lt;70,"Medium","High"))</f>
        <v>Low</v>
      </c>
      <c r="V158" s="7" t="str">
        <f>IF(RawData[[#This Row],[Customer Satisfaction (%)]]&lt;40, "low", IF(RawData[[#This Row],[Customer Satisfaction (%)]]&lt;70, "Medium", "High"))</f>
        <v>low</v>
      </c>
    </row>
    <row r="159" spans="1:22" x14ac:dyDescent="0.2">
      <c r="A159" s="6" t="s">
        <v>3</v>
      </c>
      <c r="B159" s="6" t="s">
        <v>146</v>
      </c>
      <c r="C159" s="6" t="s">
        <v>167</v>
      </c>
      <c r="D159" s="7">
        <v>430</v>
      </c>
      <c r="E159" s="7">
        <f>RawData[[#This Row],[Sales Amount]]/RawData[[#This Row],[Number of employees]]</f>
        <v>2.3720930232558142</v>
      </c>
      <c r="F159" s="8">
        <v>41</v>
      </c>
      <c r="G159" s="7">
        <v>212</v>
      </c>
      <c r="H159" s="7">
        <v>253</v>
      </c>
      <c r="I159" s="15">
        <f>RawData[[#This Row],[Customer (male)]]/RawData[[#This Row],[Total number of customers]]</f>
        <v>0.16205533596837945</v>
      </c>
      <c r="J159" s="15">
        <f>RawData[[#This Row],[Customer (female)]]/RawData[[#This Row],[Total number of customers]]</f>
        <v>0.8379446640316206</v>
      </c>
      <c r="K159" s="7">
        <v>993</v>
      </c>
      <c r="L159" s="7">
        <v>27</v>
      </c>
      <c r="M159" s="7">
        <v>1020</v>
      </c>
      <c r="N159" s="7">
        <v>298</v>
      </c>
      <c r="O159" s="7">
        <v>9</v>
      </c>
      <c r="P159" s="7">
        <v>307</v>
      </c>
      <c r="Q159" s="7">
        <v>236</v>
      </c>
      <c r="R159" s="7">
        <v>5</v>
      </c>
      <c r="S159" s="7">
        <v>241</v>
      </c>
      <c r="T159" s="9">
        <v>35.869445499941598</v>
      </c>
      <c r="U159" s="7" t="str">
        <f>IF(RawData[[#This Row],[Customer Satisfaction (%)]]&lt;40,"Low",IF(RawData[[#This Row],[Customer Satisfaction (%)]]&lt;70,"Medium","High"))</f>
        <v>Low</v>
      </c>
      <c r="V159" s="7" t="str">
        <f>IF(RawData[[#This Row],[Customer Satisfaction (%)]]&lt;40, "low", IF(RawData[[#This Row],[Customer Satisfaction (%)]]&lt;70, "Medium", "High"))</f>
        <v>low</v>
      </c>
    </row>
    <row r="160" spans="1:22" x14ac:dyDescent="0.2">
      <c r="A160" s="6" t="s">
        <v>3</v>
      </c>
      <c r="B160" s="6" t="s">
        <v>168</v>
      </c>
      <c r="C160" s="6" t="s">
        <v>169</v>
      </c>
      <c r="D160" s="7">
        <v>518</v>
      </c>
      <c r="E160" s="7">
        <f>RawData[[#This Row],[Sales Amount]]/RawData[[#This Row],[Number of employees]]</f>
        <v>6.019305019305019</v>
      </c>
      <c r="F160" s="8">
        <v>173</v>
      </c>
      <c r="G160" s="7">
        <v>363</v>
      </c>
      <c r="H160" s="7">
        <v>536</v>
      </c>
      <c r="I160" s="15">
        <f>RawData[[#This Row],[Customer (male)]]/RawData[[#This Row],[Total number of customers]]</f>
        <v>0.32276119402985076</v>
      </c>
      <c r="J160" s="15">
        <f>RawData[[#This Row],[Customer (female)]]/RawData[[#This Row],[Total number of customers]]</f>
        <v>0.67723880597014929</v>
      </c>
      <c r="K160" s="7">
        <v>2965</v>
      </c>
      <c r="L160" s="7">
        <v>153</v>
      </c>
      <c r="M160" s="7">
        <v>3118</v>
      </c>
      <c r="N160" s="7">
        <v>222</v>
      </c>
      <c r="O160" s="7">
        <v>15</v>
      </c>
      <c r="P160" s="7">
        <v>237</v>
      </c>
      <c r="Q160" s="7">
        <v>871</v>
      </c>
      <c r="R160" s="7">
        <v>149</v>
      </c>
      <c r="S160" s="7">
        <v>1020</v>
      </c>
      <c r="T160" s="9">
        <v>31.913301013082101</v>
      </c>
      <c r="U160" s="7" t="str">
        <f>IF(RawData[[#This Row],[Customer Satisfaction (%)]]&lt;40,"Low",IF(RawData[[#This Row],[Customer Satisfaction (%)]]&lt;70,"Medium","High"))</f>
        <v>Low</v>
      </c>
      <c r="V160" s="7" t="str">
        <f>IF(RawData[[#This Row],[Customer Satisfaction (%)]]&lt;40, "low", IF(RawData[[#This Row],[Customer Satisfaction (%)]]&lt;70, "Medium", "High"))</f>
        <v>low</v>
      </c>
    </row>
    <row r="161" spans="1:22" x14ac:dyDescent="0.2">
      <c r="A161" s="6" t="s">
        <v>322</v>
      </c>
      <c r="B161" s="6" t="s">
        <v>168</v>
      </c>
      <c r="C161" s="6" t="s">
        <v>170</v>
      </c>
      <c r="D161" s="7">
        <v>809</v>
      </c>
      <c r="E161" s="7">
        <f>RawData[[#This Row],[Sales Amount]]/RawData[[#This Row],[Number of employees]]</f>
        <v>1.7824474660074165</v>
      </c>
      <c r="F161" s="8">
        <v>66</v>
      </c>
      <c r="G161" s="7">
        <v>215</v>
      </c>
      <c r="H161" s="7">
        <v>281</v>
      </c>
      <c r="I161" s="15">
        <f>RawData[[#This Row],[Customer (male)]]/RawData[[#This Row],[Total number of customers]]</f>
        <v>0.23487544483985764</v>
      </c>
      <c r="J161" s="15">
        <f>RawData[[#This Row],[Customer (female)]]/RawData[[#This Row],[Total number of customers]]</f>
        <v>0.76512455516014233</v>
      </c>
      <c r="K161" s="7">
        <v>1379</v>
      </c>
      <c r="L161" s="7">
        <v>63</v>
      </c>
      <c r="M161" s="7">
        <v>1442</v>
      </c>
      <c r="N161" s="7">
        <v>219</v>
      </c>
      <c r="O161" s="7">
        <v>12</v>
      </c>
      <c r="P161" s="7">
        <v>231</v>
      </c>
      <c r="Q161" s="7">
        <v>300</v>
      </c>
      <c r="R161" s="7">
        <v>29</v>
      </c>
      <c r="S161" s="7">
        <v>329</v>
      </c>
      <c r="T161" s="9">
        <v>25.661352008095701</v>
      </c>
      <c r="U161" s="7" t="str">
        <f>IF(RawData[[#This Row],[Customer Satisfaction (%)]]&lt;40,"Low",IF(RawData[[#This Row],[Customer Satisfaction (%)]]&lt;70,"Medium","High"))</f>
        <v>Low</v>
      </c>
      <c r="V161" s="7" t="str">
        <f>IF(RawData[[#This Row],[Customer Satisfaction (%)]]&lt;40, "low", IF(RawData[[#This Row],[Customer Satisfaction (%)]]&lt;70, "Medium", "High"))</f>
        <v>low</v>
      </c>
    </row>
    <row r="162" spans="1:22" x14ac:dyDescent="0.2">
      <c r="A162" s="6" t="s">
        <v>322</v>
      </c>
      <c r="B162" s="6" t="s">
        <v>168</v>
      </c>
      <c r="C162" s="6" t="s">
        <v>171</v>
      </c>
      <c r="D162" s="7">
        <v>333</v>
      </c>
      <c r="E162" s="7">
        <f>RawData[[#This Row],[Sales Amount]]/RawData[[#This Row],[Number of employees]]</f>
        <v>2.8768768768768771</v>
      </c>
      <c r="F162" s="8">
        <v>39</v>
      </c>
      <c r="G162" s="7">
        <v>170</v>
      </c>
      <c r="H162" s="7">
        <v>209</v>
      </c>
      <c r="I162" s="15">
        <f>RawData[[#This Row],[Customer (male)]]/RawData[[#This Row],[Total number of customers]]</f>
        <v>0.18660287081339713</v>
      </c>
      <c r="J162" s="15">
        <f>RawData[[#This Row],[Customer (female)]]/RawData[[#This Row],[Total number of customers]]</f>
        <v>0.8133971291866029</v>
      </c>
      <c r="K162" s="7">
        <v>918</v>
      </c>
      <c r="L162" s="7">
        <v>40</v>
      </c>
      <c r="M162" s="7">
        <v>958</v>
      </c>
      <c r="N162" s="7">
        <v>202</v>
      </c>
      <c r="O162" s="7">
        <v>10</v>
      </c>
      <c r="P162" s="7">
        <v>212</v>
      </c>
      <c r="Q162" s="7">
        <v>214</v>
      </c>
      <c r="R162" s="7">
        <v>1</v>
      </c>
      <c r="S162" s="7">
        <v>215</v>
      </c>
      <c r="T162" s="9">
        <v>30.232862957437298</v>
      </c>
      <c r="U162" s="7" t="str">
        <f>IF(RawData[[#This Row],[Customer Satisfaction (%)]]&lt;40,"Low",IF(RawData[[#This Row],[Customer Satisfaction (%)]]&lt;70,"Medium","High"))</f>
        <v>Low</v>
      </c>
      <c r="V162" s="7" t="str">
        <f>IF(RawData[[#This Row],[Customer Satisfaction (%)]]&lt;40, "low", IF(RawData[[#This Row],[Customer Satisfaction (%)]]&lt;70, "Medium", "High"))</f>
        <v>low</v>
      </c>
    </row>
    <row r="163" spans="1:22" x14ac:dyDescent="0.2">
      <c r="A163" s="6" t="s">
        <v>322</v>
      </c>
      <c r="B163" s="6" t="s">
        <v>168</v>
      </c>
      <c r="C163" s="6" t="s">
        <v>172</v>
      </c>
      <c r="D163" s="7">
        <v>749</v>
      </c>
      <c r="E163" s="7">
        <f>RawData[[#This Row],[Sales Amount]]/RawData[[#This Row],[Number of employees]]</f>
        <v>2.4619492656875837</v>
      </c>
      <c r="F163" s="8">
        <v>41</v>
      </c>
      <c r="G163" s="7">
        <v>250</v>
      </c>
      <c r="H163" s="7">
        <v>291</v>
      </c>
      <c r="I163" s="15">
        <f>RawData[[#This Row],[Customer (male)]]/RawData[[#This Row],[Total number of customers]]</f>
        <v>0.14089347079037801</v>
      </c>
      <c r="J163" s="15">
        <f>RawData[[#This Row],[Customer (female)]]/RawData[[#This Row],[Total number of customers]]</f>
        <v>0.85910652920962194</v>
      </c>
      <c r="K163" s="7">
        <v>1781</v>
      </c>
      <c r="L163" s="7">
        <v>63</v>
      </c>
      <c r="M163" s="7">
        <v>1844</v>
      </c>
      <c r="N163" s="7">
        <v>343</v>
      </c>
      <c r="O163" s="7">
        <v>14</v>
      </c>
      <c r="P163" s="7">
        <v>357</v>
      </c>
      <c r="Q163" s="7">
        <v>398</v>
      </c>
      <c r="R163" s="7">
        <v>17</v>
      </c>
      <c r="S163" s="7">
        <v>415</v>
      </c>
      <c r="T163" s="9">
        <v>28.306638570446399</v>
      </c>
      <c r="U163" s="7" t="str">
        <f>IF(RawData[[#This Row],[Customer Satisfaction (%)]]&lt;40,"Low",IF(RawData[[#This Row],[Customer Satisfaction (%)]]&lt;70,"Medium","High"))</f>
        <v>Low</v>
      </c>
      <c r="V163" s="7" t="str">
        <f>IF(RawData[[#This Row],[Customer Satisfaction (%)]]&lt;40, "low", IF(RawData[[#This Row],[Customer Satisfaction (%)]]&lt;70, "Medium", "High"))</f>
        <v>low</v>
      </c>
    </row>
    <row r="164" spans="1:22" x14ac:dyDescent="0.2">
      <c r="A164" s="6" t="s">
        <v>322</v>
      </c>
      <c r="B164" s="6" t="s">
        <v>168</v>
      </c>
      <c r="C164" s="6" t="s">
        <v>173</v>
      </c>
      <c r="D164" s="7">
        <v>38</v>
      </c>
      <c r="E164" s="7">
        <f>RawData[[#This Row],[Sales Amount]]/RawData[[#This Row],[Number of employees]]</f>
        <v>104.57894736842105</v>
      </c>
      <c r="F164" s="8">
        <v>74</v>
      </c>
      <c r="G164" s="7">
        <v>564</v>
      </c>
      <c r="H164" s="7">
        <v>638</v>
      </c>
      <c r="I164" s="15">
        <f>RawData[[#This Row],[Customer (male)]]/RawData[[#This Row],[Total number of customers]]</f>
        <v>0.11598746081504702</v>
      </c>
      <c r="J164" s="15">
        <f>RawData[[#This Row],[Customer (female)]]/RawData[[#This Row],[Total number of customers]]</f>
        <v>0.88401253918495293</v>
      </c>
      <c r="K164" s="7">
        <v>3828</v>
      </c>
      <c r="L164" s="7">
        <v>146</v>
      </c>
      <c r="M164" s="7">
        <v>3974</v>
      </c>
      <c r="N164" s="7">
        <v>512</v>
      </c>
      <c r="O164" s="7">
        <v>24</v>
      </c>
      <c r="P164" s="7">
        <v>536</v>
      </c>
      <c r="Q164" s="7">
        <v>278</v>
      </c>
      <c r="R164" s="7">
        <v>12</v>
      </c>
      <c r="S164" s="7">
        <v>290</v>
      </c>
      <c r="T164" s="9">
        <v>59.179713307626102</v>
      </c>
      <c r="U164" s="7" t="str">
        <f>IF(RawData[[#This Row],[Customer Satisfaction (%)]]&lt;40,"Low",IF(RawData[[#This Row],[Customer Satisfaction (%)]]&lt;70,"Medium","High"))</f>
        <v>Medium</v>
      </c>
      <c r="V164" s="7" t="str">
        <f>IF(RawData[[#This Row],[Customer Satisfaction (%)]]&lt;40, "low", IF(RawData[[#This Row],[Customer Satisfaction (%)]]&lt;70, "Medium", "High"))</f>
        <v>Medium</v>
      </c>
    </row>
    <row r="165" spans="1:22" x14ac:dyDescent="0.2">
      <c r="A165" s="6" t="s">
        <v>322</v>
      </c>
      <c r="B165" s="6" t="s">
        <v>168</v>
      </c>
      <c r="C165" s="6" t="s">
        <v>174</v>
      </c>
      <c r="D165" s="7">
        <v>53</v>
      </c>
      <c r="E165" s="7">
        <f>RawData[[#This Row],[Sales Amount]]/RawData[[#This Row],[Number of employees]]</f>
        <v>2772.8113207547171</v>
      </c>
      <c r="F165" s="8">
        <v>5203</v>
      </c>
      <c r="G165" s="7">
        <v>12657</v>
      </c>
      <c r="H165" s="7">
        <v>17860</v>
      </c>
      <c r="I165" s="15">
        <f>RawData[[#This Row],[Customer (male)]]/RawData[[#This Row],[Total number of customers]]</f>
        <v>0.29132138857782752</v>
      </c>
      <c r="J165" s="15">
        <f>RawData[[#This Row],[Customer (female)]]/RawData[[#This Row],[Total number of customers]]</f>
        <v>0.70867861142217248</v>
      </c>
      <c r="K165" s="7">
        <v>139323</v>
      </c>
      <c r="L165" s="7">
        <v>7636</v>
      </c>
      <c r="M165" s="7">
        <v>146959</v>
      </c>
      <c r="N165" s="7">
        <v>1643</v>
      </c>
      <c r="O165" s="7">
        <v>109</v>
      </c>
      <c r="P165" s="7">
        <v>1752</v>
      </c>
      <c r="Q165" s="7">
        <v>21223</v>
      </c>
      <c r="R165" s="7">
        <v>2457</v>
      </c>
      <c r="S165" s="7">
        <v>23680</v>
      </c>
      <c r="T165" s="9">
        <v>85.609884014388399</v>
      </c>
      <c r="U165" s="7" t="str">
        <f>IF(RawData[[#This Row],[Customer Satisfaction (%)]]&lt;40,"Low",IF(RawData[[#This Row],[Customer Satisfaction (%)]]&lt;70,"Medium","High"))</f>
        <v>High</v>
      </c>
      <c r="V165" s="7" t="str">
        <f>IF(RawData[[#This Row],[Customer Satisfaction (%)]]&lt;40, "low", IF(RawData[[#This Row],[Customer Satisfaction (%)]]&lt;70, "Medium", "High"))</f>
        <v>High</v>
      </c>
    </row>
    <row r="166" spans="1:22" x14ac:dyDescent="0.2">
      <c r="A166" s="6" t="s">
        <v>3</v>
      </c>
      <c r="B166" s="6" t="s">
        <v>168</v>
      </c>
      <c r="C166" s="6" t="s">
        <v>175</v>
      </c>
      <c r="D166" s="7">
        <v>26</v>
      </c>
      <c r="E166" s="7">
        <f>RawData[[#This Row],[Sales Amount]]/RawData[[#This Row],[Number of employees]]</f>
        <v>28.03846153846154</v>
      </c>
      <c r="F166" s="8">
        <v>85</v>
      </c>
      <c r="G166" s="7">
        <v>220</v>
      </c>
      <c r="H166" s="7">
        <v>305</v>
      </c>
      <c r="I166" s="15">
        <f>RawData[[#This Row],[Customer (male)]]/RawData[[#This Row],[Total number of customers]]</f>
        <v>0.27868852459016391</v>
      </c>
      <c r="J166" s="15">
        <f>RawData[[#This Row],[Customer (female)]]/RawData[[#This Row],[Total number of customers]]</f>
        <v>0.72131147540983609</v>
      </c>
      <c r="K166" s="7">
        <v>701</v>
      </c>
      <c r="L166" s="7">
        <v>28</v>
      </c>
      <c r="M166" s="7">
        <v>729</v>
      </c>
      <c r="N166" s="7">
        <v>321</v>
      </c>
      <c r="O166" s="7">
        <v>14</v>
      </c>
      <c r="P166" s="7">
        <v>335</v>
      </c>
      <c r="Q166" s="7">
        <v>97</v>
      </c>
      <c r="R166" s="7">
        <v>5</v>
      </c>
      <c r="S166" s="7">
        <v>102</v>
      </c>
      <c r="T166" s="9">
        <v>54.224818206707099</v>
      </c>
      <c r="U166" s="7" t="str">
        <f>IF(RawData[[#This Row],[Customer Satisfaction (%)]]&lt;40,"Low",IF(RawData[[#This Row],[Customer Satisfaction (%)]]&lt;70,"Medium","High"))</f>
        <v>Medium</v>
      </c>
      <c r="V166" s="7" t="str">
        <f>IF(RawData[[#This Row],[Customer Satisfaction (%)]]&lt;40, "low", IF(RawData[[#This Row],[Customer Satisfaction (%)]]&lt;70, "Medium", "High"))</f>
        <v>Medium</v>
      </c>
    </row>
    <row r="167" spans="1:22" x14ac:dyDescent="0.2">
      <c r="A167" s="6" t="s">
        <v>3</v>
      </c>
      <c r="B167" s="6" t="s">
        <v>168</v>
      </c>
      <c r="C167" s="6" t="s">
        <v>176</v>
      </c>
      <c r="D167" s="7">
        <v>60</v>
      </c>
      <c r="E167" s="7">
        <f>RawData[[#This Row],[Sales Amount]]/RawData[[#This Row],[Number of employees]]</f>
        <v>7.4833333333333334</v>
      </c>
      <c r="F167" s="8">
        <v>24</v>
      </c>
      <c r="G167" s="7">
        <v>97</v>
      </c>
      <c r="H167" s="7">
        <v>121</v>
      </c>
      <c r="I167" s="15">
        <f>RawData[[#This Row],[Customer (male)]]/RawData[[#This Row],[Total number of customers]]</f>
        <v>0.19834710743801653</v>
      </c>
      <c r="J167" s="15">
        <f>RawData[[#This Row],[Customer (female)]]/RawData[[#This Row],[Total number of customers]]</f>
        <v>0.80165289256198347</v>
      </c>
      <c r="K167" s="7">
        <v>434</v>
      </c>
      <c r="L167" s="7">
        <v>15</v>
      </c>
      <c r="M167" s="7">
        <v>449</v>
      </c>
      <c r="N167" s="7">
        <v>99</v>
      </c>
      <c r="O167" s="7">
        <v>4</v>
      </c>
      <c r="P167" s="7">
        <v>103</v>
      </c>
      <c r="Q167" s="7">
        <v>110</v>
      </c>
      <c r="R167" s="7">
        <v>16</v>
      </c>
      <c r="S167" s="7">
        <v>126</v>
      </c>
      <c r="T167" s="9">
        <v>32.428410778443101</v>
      </c>
      <c r="U167" s="7" t="str">
        <f>IF(RawData[[#This Row],[Customer Satisfaction (%)]]&lt;40,"Low",IF(RawData[[#This Row],[Customer Satisfaction (%)]]&lt;70,"Medium","High"))</f>
        <v>Low</v>
      </c>
      <c r="V167" s="7" t="str">
        <f>IF(RawData[[#This Row],[Customer Satisfaction (%)]]&lt;40, "low", IF(RawData[[#This Row],[Customer Satisfaction (%)]]&lt;70, "Medium", "High"))</f>
        <v>low</v>
      </c>
    </row>
    <row r="168" spans="1:22" x14ac:dyDescent="0.2">
      <c r="A168" s="6" t="s">
        <v>3</v>
      </c>
      <c r="B168" s="6" t="s">
        <v>168</v>
      </c>
      <c r="C168" s="6" t="s">
        <v>177</v>
      </c>
      <c r="D168" s="7">
        <v>41</v>
      </c>
      <c r="E168" s="7">
        <f>RawData[[#This Row],[Sales Amount]]/RawData[[#This Row],[Number of employees]]</f>
        <v>12.170731707317072</v>
      </c>
      <c r="F168" s="8">
        <v>73</v>
      </c>
      <c r="G168" s="7">
        <v>178</v>
      </c>
      <c r="H168" s="7">
        <v>251</v>
      </c>
      <c r="I168" s="15">
        <f>RawData[[#This Row],[Customer (male)]]/RawData[[#This Row],[Total number of customers]]</f>
        <v>0.2908366533864542</v>
      </c>
      <c r="J168" s="15">
        <f>RawData[[#This Row],[Customer (female)]]/RawData[[#This Row],[Total number of customers]]</f>
        <v>0.70916334661354585</v>
      </c>
      <c r="K168" s="7">
        <v>469</v>
      </c>
      <c r="L168" s="7">
        <v>30</v>
      </c>
      <c r="M168" s="7">
        <v>499</v>
      </c>
      <c r="N168" s="7">
        <v>104</v>
      </c>
      <c r="O168" s="7">
        <v>7</v>
      </c>
      <c r="P168" s="7">
        <v>111</v>
      </c>
      <c r="Q168" s="7">
        <v>245</v>
      </c>
      <c r="R168" s="7">
        <v>43</v>
      </c>
      <c r="S168" s="7">
        <v>288</v>
      </c>
      <c r="T168" s="9">
        <v>41.439501168997602</v>
      </c>
      <c r="U168" s="7" t="str">
        <f>IF(RawData[[#This Row],[Customer Satisfaction (%)]]&lt;40,"Low",IF(RawData[[#This Row],[Customer Satisfaction (%)]]&lt;70,"Medium","High"))</f>
        <v>Medium</v>
      </c>
      <c r="V168" s="7" t="str">
        <f>IF(RawData[[#This Row],[Customer Satisfaction (%)]]&lt;40, "low", IF(RawData[[#This Row],[Customer Satisfaction (%)]]&lt;70, "Medium", "High"))</f>
        <v>Medium</v>
      </c>
    </row>
    <row r="169" spans="1:22" x14ac:dyDescent="0.2">
      <c r="A169" s="6" t="s">
        <v>322</v>
      </c>
      <c r="B169" s="6" t="s">
        <v>168</v>
      </c>
      <c r="C169" s="6" t="s">
        <v>178</v>
      </c>
      <c r="D169" s="7">
        <v>36</v>
      </c>
      <c r="E169" s="7">
        <f>RawData[[#This Row],[Sales Amount]]/RawData[[#This Row],[Number of employees]]</f>
        <v>13.972222222222221</v>
      </c>
      <c r="F169" s="8">
        <v>33</v>
      </c>
      <c r="G169" s="7">
        <v>134</v>
      </c>
      <c r="H169" s="7">
        <v>167</v>
      </c>
      <c r="I169" s="15">
        <f>RawData[[#This Row],[Customer (male)]]/RawData[[#This Row],[Total number of customers]]</f>
        <v>0.19760479041916168</v>
      </c>
      <c r="J169" s="15">
        <f>RawData[[#This Row],[Customer (female)]]/RawData[[#This Row],[Total number of customers]]</f>
        <v>0.80239520958083832</v>
      </c>
      <c r="K169" s="7">
        <v>475</v>
      </c>
      <c r="L169" s="7">
        <v>28</v>
      </c>
      <c r="M169" s="7">
        <v>503</v>
      </c>
      <c r="N169" s="7">
        <v>153</v>
      </c>
      <c r="O169" s="7">
        <v>10</v>
      </c>
      <c r="P169" s="7">
        <v>163</v>
      </c>
      <c r="Q169" s="7">
        <v>55</v>
      </c>
      <c r="R169" s="7">
        <v>8</v>
      </c>
      <c r="S169" s="7">
        <v>63</v>
      </c>
      <c r="T169" s="9">
        <v>32.136836023499598</v>
      </c>
      <c r="U169" s="7" t="str">
        <f>IF(RawData[[#This Row],[Customer Satisfaction (%)]]&lt;40,"Low",IF(RawData[[#This Row],[Customer Satisfaction (%)]]&lt;70,"Medium","High"))</f>
        <v>Low</v>
      </c>
      <c r="V169" s="7" t="str">
        <f>IF(RawData[[#This Row],[Customer Satisfaction (%)]]&lt;40, "low", IF(RawData[[#This Row],[Customer Satisfaction (%)]]&lt;70, "Medium", "High"))</f>
        <v>low</v>
      </c>
    </row>
    <row r="170" spans="1:22" x14ac:dyDescent="0.2">
      <c r="A170" s="6" t="s">
        <v>322</v>
      </c>
      <c r="B170" s="6" t="s">
        <v>168</v>
      </c>
      <c r="C170" s="6" t="s">
        <v>179</v>
      </c>
      <c r="D170" s="7">
        <v>28</v>
      </c>
      <c r="E170" s="7">
        <f>RawData[[#This Row],[Sales Amount]]/RawData[[#This Row],[Number of employees]]</f>
        <v>33.035714285714285</v>
      </c>
      <c r="F170" s="8">
        <v>72</v>
      </c>
      <c r="G170" s="7">
        <v>230</v>
      </c>
      <c r="H170" s="7">
        <v>302</v>
      </c>
      <c r="I170" s="15">
        <f>RawData[[#This Row],[Customer (male)]]/RawData[[#This Row],[Total number of customers]]</f>
        <v>0.23841059602649006</v>
      </c>
      <c r="J170" s="15">
        <f>RawData[[#This Row],[Customer (female)]]/RawData[[#This Row],[Total number of customers]]</f>
        <v>0.76158940397350994</v>
      </c>
      <c r="K170" s="7">
        <v>894</v>
      </c>
      <c r="L170" s="7">
        <v>31</v>
      </c>
      <c r="M170" s="7">
        <v>925</v>
      </c>
      <c r="N170" s="7">
        <v>363</v>
      </c>
      <c r="O170" s="7">
        <v>14</v>
      </c>
      <c r="P170" s="7">
        <v>377</v>
      </c>
      <c r="Q170" s="7">
        <v>320</v>
      </c>
      <c r="R170" s="7">
        <v>52</v>
      </c>
      <c r="S170" s="7">
        <v>372</v>
      </c>
      <c r="T170" s="9">
        <v>43.670283909246997</v>
      </c>
      <c r="U170" s="7" t="str">
        <f>IF(RawData[[#This Row],[Customer Satisfaction (%)]]&lt;40,"Low",IF(RawData[[#This Row],[Customer Satisfaction (%)]]&lt;70,"Medium","High"))</f>
        <v>Medium</v>
      </c>
      <c r="V170" s="7" t="str">
        <f>IF(RawData[[#This Row],[Customer Satisfaction (%)]]&lt;40, "low", IF(RawData[[#This Row],[Customer Satisfaction (%)]]&lt;70, "Medium", "High"))</f>
        <v>Medium</v>
      </c>
    </row>
    <row r="171" spans="1:22" x14ac:dyDescent="0.2">
      <c r="A171" s="6" t="s">
        <v>322</v>
      </c>
      <c r="B171" s="6" t="s">
        <v>180</v>
      </c>
      <c r="C171" s="6" t="s">
        <v>181</v>
      </c>
      <c r="D171" s="7">
        <v>185</v>
      </c>
      <c r="E171" s="7">
        <f>RawData[[#This Row],[Sales Amount]]/RawData[[#This Row],[Number of employees]]</f>
        <v>5.5243243243243247</v>
      </c>
      <c r="F171" s="8">
        <v>33</v>
      </c>
      <c r="G171" s="7">
        <v>338</v>
      </c>
      <c r="H171" s="7">
        <v>371</v>
      </c>
      <c r="I171" s="15">
        <f>RawData[[#This Row],[Customer (male)]]/RawData[[#This Row],[Total number of customers]]</f>
        <v>8.8948787061994605E-2</v>
      </c>
      <c r="J171" s="15">
        <f>RawData[[#This Row],[Customer (female)]]/RawData[[#This Row],[Total number of customers]]</f>
        <v>0.91105121293800539</v>
      </c>
      <c r="K171" s="7">
        <v>1000</v>
      </c>
      <c r="L171" s="7">
        <v>22</v>
      </c>
      <c r="M171" s="7">
        <v>1022</v>
      </c>
      <c r="N171" s="7">
        <v>497</v>
      </c>
      <c r="O171" s="7">
        <v>12</v>
      </c>
      <c r="P171" s="7">
        <v>509</v>
      </c>
      <c r="Q171" s="7">
        <v>111</v>
      </c>
      <c r="R171" s="7">
        <v>1</v>
      </c>
      <c r="S171" s="7">
        <v>112</v>
      </c>
      <c r="T171" s="9">
        <v>58.865297583026702</v>
      </c>
      <c r="U171" s="7" t="str">
        <f>IF(RawData[[#This Row],[Customer Satisfaction (%)]]&lt;40,"Low",IF(RawData[[#This Row],[Customer Satisfaction (%)]]&lt;70,"Medium","High"))</f>
        <v>Medium</v>
      </c>
      <c r="V171" s="7" t="str">
        <f>IF(RawData[[#This Row],[Customer Satisfaction (%)]]&lt;40, "low", IF(RawData[[#This Row],[Customer Satisfaction (%)]]&lt;70, "Medium", "High"))</f>
        <v>Medium</v>
      </c>
    </row>
    <row r="172" spans="1:22" x14ac:dyDescent="0.2">
      <c r="A172" s="6" t="s">
        <v>3</v>
      </c>
      <c r="B172" s="6" t="s">
        <v>180</v>
      </c>
      <c r="C172" s="6" t="s">
        <v>182</v>
      </c>
      <c r="D172" s="7">
        <v>58</v>
      </c>
      <c r="E172" s="7">
        <f>RawData[[#This Row],[Sales Amount]]/RawData[[#This Row],[Number of employees]]</f>
        <v>3.5689655172413794</v>
      </c>
      <c r="F172" s="8">
        <v>68</v>
      </c>
      <c r="G172" s="7">
        <v>168</v>
      </c>
      <c r="H172" s="7">
        <v>236</v>
      </c>
      <c r="I172" s="15">
        <f>RawData[[#This Row],[Customer (male)]]/RawData[[#This Row],[Total number of customers]]</f>
        <v>0.28813559322033899</v>
      </c>
      <c r="J172" s="15">
        <f>RawData[[#This Row],[Customer (female)]]/RawData[[#This Row],[Total number of customers]]</f>
        <v>0.71186440677966101</v>
      </c>
      <c r="K172" s="7">
        <v>185</v>
      </c>
      <c r="L172" s="7">
        <v>22</v>
      </c>
      <c r="M172" s="7">
        <v>207</v>
      </c>
      <c r="N172" s="7">
        <v>76</v>
      </c>
      <c r="O172" s="7">
        <v>10</v>
      </c>
      <c r="P172" s="7">
        <v>86</v>
      </c>
      <c r="Q172" s="7">
        <v>119</v>
      </c>
      <c r="R172" s="7">
        <v>12</v>
      </c>
      <c r="S172" s="7">
        <v>131</v>
      </c>
      <c r="T172" s="9">
        <v>35.532481617429497</v>
      </c>
      <c r="U172" s="7" t="str">
        <f>IF(RawData[[#This Row],[Customer Satisfaction (%)]]&lt;40,"Low",IF(RawData[[#This Row],[Customer Satisfaction (%)]]&lt;70,"Medium","High"))</f>
        <v>Low</v>
      </c>
      <c r="V172" s="7" t="str">
        <f>IF(RawData[[#This Row],[Customer Satisfaction (%)]]&lt;40, "low", IF(RawData[[#This Row],[Customer Satisfaction (%)]]&lt;70, "Medium", "High"))</f>
        <v>low</v>
      </c>
    </row>
    <row r="173" spans="1:22" x14ac:dyDescent="0.2">
      <c r="A173" s="6" t="s">
        <v>3</v>
      </c>
      <c r="B173" s="6" t="s">
        <v>180</v>
      </c>
      <c r="C173" s="6" t="s">
        <v>183</v>
      </c>
      <c r="D173" s="7">
        <v>28</v>
      </c>
      <c r="E173" s="7">
        <f>RawData[[#This Row],[Sales Amount]]/RawData[[#This Row],[Number of employees]]</f>
        <v>16.178571428571427</v>
      </c>
      <c r="F173" s="8">
        <v>61</v>
      </c>
      <c r="G173" s="7">
        <v>145</v>
      </c>
      <c r="H173" s="7">
        <v>206</v>
      </c>
      <c r="I173" s="15">
        <f>RawData[[#This Row],[Customer (male)]]/RawData[[#This Row],[Total number of customers]]</f>
        <v>0.29611650485436891</v>
      </c>
      <c r="J173" s="15">
        <f>RawData[[#This Row],[Customer (female)]]/RawData[[#This Row],[Total number of customers]]</f>
        <v>0.70388349514563109</v>
      </c>
      <c r="K173" s="7">
        <v>425</v>
      </c>
      <c r="L173" s="7">
        <v>28</v>
      </c>
      <c r="M173" s="7">
        <v>453</v>
      </c>
      <c r="N173" s="7">
        <v>122</v>
      </c>
      <c r="O173" s="7">
        <v>9</v>
      </c>
      <c r="P173" s="7">
        <v>131</v>
      </c>
      <c r="Q173" s="7">
        <v>132</v>
      </c>
      <c r="R173" s="7">
        <v>4</v>
      </c>
      <c r="S173" s="7">
        <v>136</v>
      </c>
      <c r="T173" s="9">
        <v>16.039819203157201</v>
      </c>
      <c r="U173" s="7" t="str">
        <f>IF(RawData[[#This Row],[Customer Satisfaction (%)]]&lt;40,"Low",IF(RawData[[#This Row],[Customer Satisfaction (%)]]&lt;70,"Medium","High"))</f>
        <v>Low</v>
      </c>
      <c r="V173" s="7" t="str">
        <f>IF(RawData[[#This Row],[Customer Satisfaction (%)]]&lt;40, "low", IF(RawData[[#This Row],[Customer Satisfaction (%)]]&lt;70, "Medium", "High"))</f>
        <v>low</v>
      </c>
    </row>
    <row r="174" spans="1:22" x14ac:dyDescent="0.2">
      <c r="A174" s="6" t="s">
        <v>3</v>
      </c>
      <c r="B174" s="6" t="s">
        <v>180</v>
      </c>
      <c r="C174" s="6" t="s">
        <v>184</v>
      </c>
      <c r="D174" s="7">
        <v>41</v>
      </c>
      <c r="E174" s="7">
        <f>RawData[[#This Row],[Sales Amount]]/RawData[[#This Row],[Number of employees]]</f>
        <v>165.41463414634146</v>
      </c>
      <c r="F174" s="8">
        <v>202</v>
      </c>
      <c r="G174" s="7">
        <v>1089</v>
      </c>
      <c r="H174" s="7">
        <v>1291</v>
      </c>
      <c r="I174" s="15">
        <f>RawData[[#This Row],[Customer (male)]]/RawData[[#This Row],[Total number of customers]]</f>
        <v>0.15646785437645236</v>
      </c>
      <c r="J174" s="15">
        <f>RawData[[#This Row],[Customer (female)]]/RawData[[#This Row],[Total number of customers]]</f>
        <v>0.84353214562354761</v>
      </c>
      <c r="K174" s="7">
        <v>6402</v>
      </c>
      <c r="L174" s="7">
        <v>380</v>
      </c>
      <c r="M174" s="7">
        <v>6782</v>
      </c>
      <c r="N174" s="7">
        <v>987</v>
      </c>
      <c r="O174" s="7">
        <v>72</v>
      </c>
      <c r="P174" s="7">
        <v>1059</v>
      </c>
      <c r="Q174" s="7">
        <v>0</v>
      </c>
      <c r="R174" s="7">
        <v>0</v>
      </c>
      <c r="S174" s="7">
        <v>0</v>
      </c>
      <c r="T174" s="9">
        <v>77.938195401564201</v>
      </c>
      <c r="U174" s="7" t="str">
        <f>IF(RawData[[#This Row],[Customer Satisfaction (%)]]&lt;40,"Low",IF(RawData[[#This Row],[Customer Satisfaction (%)]]&lt;70,"Medium","High"))</f>
        <v>High</v>
      </c>
      <c r="V174" s="7" t="str">
        <f>IF(RawData[[#This Row],[Customer Satisfaction (%)]]&lt;40, "low", IF(RawData[[#This Row],[Customer Satisfaction (%)]]&lt;70, "Medium", "High"))</f>
        <v>High</v>
      </c>
    </row>
    <row r="175" spans="1:22" x14ac:dyDescent="0.2">
      <c r="A175" s="6" t="s">
        <v>322</v>
      </c>
      <c r="B175" s="6" t="s">
        <v>180</v>
      </c>
      <c r="C175" s="6" t="s">
        <v>185</v>
      </c>
      <c r="D175" s="7">
        <v>80</v>
      </c>
      <c r="E175" s="7">
        <f>RawData[[#This Row],[Sales Amount]]/RawData[[#This Row],[Number of employees]]</f>
        <v>64.3</v>
      </c>
      <c r="F175" s="8">
        <v>91</v>
      </c>
      <c r="G175" s="7">
        <v>367</v>
      </c>
      <c r="H175" s="7">
        <v>458</v>
      </c>
      <c r="I175" s="15">
        <f>RawData[[#This Row],[Customer (male)]]/RawData[[#This Row],[Total number of customers]]</f>
        <v>0.19868995633187772</v>
      </c>
      <c r="J175" s="15">
        <f>RawData[[#This Row],[Customer (female)]]/RawData[[#This Row],[Total number of customers]]</f>
        <v>0.80131004366812231</v>
      </c>
      <c r="K175" s="7">
        <v>4822</v>
      </c>
      <c r="L175" s="7">
        <v>322</v>
      </c>
      <c r="M175" s="7">
        <v>5144</v>
      </c>
      <c r="N175" s="7">
        <v>732</v>
      </c>
      <c r="O175" s="7">
        <v>57</v>
      </c>
      <c r="P175" s="7">
        <v>789</v>
      </c>
      <c r="Q175" s="7">
        <v>8</v>
      </c>
      <c r="R175" s="7">
        <v>1</v>
      </c>
      <c r="S175" s="7">
        <v>9</v>
      </c>
      <c r="T175" s="9">
        <v>62.816860500502401</v>
      </c>
      <c r="U175" s="7" t="str">
        <f>IF(RawData[[#This Row],[Customer Satisfaction (%)]]&lt;40,"Low",IF(RawData[[#This Row],[Customer Satisfaction (%)]]&lt;70,"Medium","High"))</f>
        <v>Medium</v>
      </c>
      <c r="V175" s="7" t="str">
        <f>IF(RawData[[#This Row],[Customer Satisfaction (%)]]&lt;40, "low", IF(RawData[[#This Row],[Customer Satisfaction (%)]]&lt;70, "Medium", "High"))</f>
        <v>Medium</v>
      </c>
    </row>
    <row r="176" spans="1:22" x14ac:dyDescent="0.2">
      <c r="A176" s="6" t="s">
        <v>322</v>
      </c>
      <c r="B176" s="6" t="s">
        <v>180</v>
      </c>
      <c r="C176" s="6" t="s">
        <v>186</v>
      </c>
      <c r="D176" s="7">
        <v>26</v>
      </c>
      <c r="E176" s="7">
        <f>RawData[[#This Row],[Sales Amount]]/RawData[[#This Row],[Number of employees]]</f>
        <v>550.61538461538464</v>
      </c>
      <c r="F176" s="8">
        <v>1052</v>
      </c>
      <c r="G176" s="7">
        <v>2796</v>
      </c>
      <c r="H176" s="7">
        <v>3848</v>
      </c>
      <c r="I176" s="15">
        <f>RawData[[#This Row],[Customer (male)]]/RawData[[#This Row],[Total number of customers]]</f>
        <v>0.27338877338877338</v>
      </c>
      <c r="J176" s="15">
        <f>RawData[[#This Row],[Customer (female)]]/RawData[[#This Row],[Total number of customers]]</f>
        <v>0.72661122661122657</v>
      </c>
      <c r="K176" s="7">
        <v>12589</v>
      </c>
      <c r="L176" s="7">
        <v>1727</v>
      </c>
      <c r="M176" s="7">
        <v>14316</v>
      </c>
      <c r="N176" s="7">
        <v>4688</v>
      </c>
      <c r="O176" s="7">
        <v>783</v>
      </c>
      <c r="P176" s="7">
        <v>5471</v>
      </c>
      <c r="Q176" s="7">
        <v>1</v>
      </c>
      <c r="R176" s="7">
        <v>0</v>
      </c>
      <c r="S176" s="7">
        <v>1</v>
      </c>
      <c r="T176" s="9">
        <v>61.220165432303197</v>
      </c>
      <c r="U176" s="7" t="str">
        <f>IF(RawData[[#This Row],[Customer Satisfaction (%)]]&lt;40,"Low",IF(RawData[[#This Row],[Customer Satisfaction (%)]]&lt;70,"Medium","High"))</f>
        <v>Medium</v>
      </c>
      <c r="V176" s="7" t="str">
        <f>IF(RawData[[#This Row],[Customer Satisfaction (%)]]&lt;40, "low", IF(RawData[[#This Row],[Customer Satisfaction (%)]]&lt;70, "Medium", "High"))</f>
        <v>Medium</v>
      </c>
    </row>
    <row r="177" spans="1:22" x14ac:dyDescent="0.2">
      <c r="A177" s="6" t="s">
        <v>322</v>
      </c>
      <c r="B177" s="6" t="s">
        <v>180</v>
      </c>
      <c r="C177" s="6" t="s">
        <v>187</v>
      </c>
      <c r="D177" s="7">
        <v>16</v>
      </c>
      <c r="E177" s="7">
        <f>RawData[[#This Row],[Sales Amount]]/RawData[[#This Row],[Number of employees]]</f>
        <v>950.3125</v>
      </c>
      <c r="F177" s="8">
        <v>4195</v>
      </c>
      <c r="G177" s="7">
        <v>679</v>
      </c>
      <c r="H177" s="7">
        <v>4874</v>
      </c>
      <c r="I177" s="15">
        <f>RawData[[#This Row],[Customer (male)]]/RawData[[#This Row],[Total number of customers]]</f>
        <v>0.86068937217890851</v>
      </c>
      <c r="J177" s="15">
        <f>RawData[[#This Row],[Customer (female)]]/RawData[[#This Row],[Total number of customers]]</f>
        <v>0.13931062782109149</v>
      </c>
      <c r="K177" s="7">
        <v>12051</v>
      </c>
      <c r="L177" s="7">
        <v>3154</v>
      </c>
      <c r="M177" s="7">
        <v>15205</v>
      </c>
      <c r="N177" s="7">
        <v>6667</v>
      </c>
      <c r="O177" s="7">
        <v>1993</v>
      </c>
      <c r="P177" s="7">
        <v>8660</v>
      </c>
      <c r="Q177" s="7">
        <v>0</v>
      </c>
      <c r="R177" s="7">
        <v>0</v>
      </c>
      <c r="S177" s="7">
        <v>0</v>
      </c>
      <c r="T177" s="9">
        <v>87.658821081758703</v>
      </c>
      <c r="U177" s="7" t="str">
        <f>IF(RawData[[#This Row],[Customer Satisfaction (%)]]&lt;40,"Low",IF(RawData[[#This Row],[Customer Satisfaction (%)]]&lt;70,"Medium","High"))</f>
        <v>High</v>
      </c>
      <c r="V177" s="7" t="str">
        <f>IF(RawData[[#This Row],[Customer Satisfaction (%)]]&lt;40, "low", IF(RawData[[#This Row],[Customer Satisfaction (%)]]&lt;70, "Medium", "High"))</f>
        <v>High</v>
      </c>
    </row>
    <row r="178" spans="1:22" x14ac:dyDescent="0.2">
      <c r="A178" s="6" t="s">
        <v>322</v>
      </c>
      <c r="B178" s="6" t="s">
        <v>180</v>
      </c>
      <c r="C178" s="6" t="s">
        <v>188</v>
      </c>
      <c r="D178" s="7">
        <v>108</v>
      </c>
      <c r="E178" s="7">
        <f>RawData[[#This Row],[Sales Amount]]/RawData[[#This Row],[Number of employees]]</f>
        <v>66.138888888888886</v>
      </c>
      <c r="F178" s="8">
        <v>267</v>
      </c>
      <c r="G178" s="7">
        <v>779</v>
      </c>
      <c r="H178" s="7">
        <v>1046</v>
      </c>
      <c r="I178" s="15">
        <f>RawData[[#This Row],[Customer (male)]]/RawData[[#This Row],[Total number of customers]]</f>
        <v>0.25525812619502869</v>
      </c>
      <c r="J178" s="15">
        <f>RawData[[#This Row],[Customer (female)]]/RawData[[#This Row],[Total number of customers]]</f>
        <v>0.74474187380497137</v>
      </c>
      <c r="K178" s="7">
        <v>6670</v>
      </c>
      <c r="L178" s="7">
        <v>473</v>
      </c>
      <c r="M178" s="7">
        <v>7143</v>
      </c>
      <c r="N178" s="7">
        <v>1291</v>
      </c>
      <c r="O178" s="7">
        <v>115</v>
      </c>
      <c r="P178" s="7">
        <v>1406</v>
      </c>
      <c r="Q178" s="7">
        <v>28</v>
      </c>
      <c r="R178" s="7">
        <v>4</v>
      </c>
      <c r="S178" s="7">
        <v>32</v>
      </c>
      <c r="T178" s="9">
        <v>71.381860097109396</v>
      </c>
      <c r="U178" s="7" t="str">
        <f>IF(RawData[[#This Row],[Customer Satisfaction (%)]]&lt;40,"Low",IF(RawData[[#This Row],[Customer Satisfaction (%)]]&lt;70,"Medium","High"))</f>
        <v>High</v>
      </c>
      <c r="V178" s="7" t="str">
        <f>IF(RawData[[#This Row],[Customer Satisfaction (%)]]&lt;40, "low", IF(RawData[[#This Row],[Customer Satisfaction (%)]]&lt;70, "Medium", "High"))</f>
        <v>High</v>
      </c>
    </row>
    <row r="179" spans="1:22" x14ac:dyDescent="0.2">
      <c r="A179" s="6" t="s">
        <v>322</v>
      </c>
      <c r="B179" s="6" t="s">
        <v>180</v>
      </c>
      <c r="C179" s="6" t="s">
        <v>189</v>
      </c>
      <c r="D179" s="7">
        <v>36</v>
      </c>
      <c r="E179" s="7">
        <f>RawData[[#This Row],[Sales Amount]]/RawData[[#This Row],[Number of employees]]</f>
        <v>124.72222222222223</v>
      </c>
      <c r="F179" s="8">
        <v>1135</v>
      </c>
      <c r="G179" s="7">
        <v>69</v>
      </c>
      <c r="H179" s="7">
        <v>1204</v>
      </c>
      <c r="I179" s="15">
        <f>RawData[[#This Row],[Customer (male)]]/RawData[[#This Row],[Total number of customers]]</f>
        <v>0.94269102990033227</v>
      </c>
      <c r="J179" s="15">
        <f>RawData[[#This Row],[Customer (female)]]/RawData[[#This Row],[Total number of customers]]</f>
        <v>5.7308970099667775E-2</v>
      </c>
      <c r="K179" s="7">
        <v>3793</v>
      </c>
      <c r="L179" s="7">
        <v>697</v>
      </c>
      <c r="M179" s="7">
        <v>4490</v>
      </c>
      <c r="N179" s="7">
        <v>1860</v>
      </c>
      <c r="O179" s="7">
        <v>471</v>
      </c>
      <c r="P179" s="7">
        <v>2331</v>
      </c>
      <c r="Q179" s="7">
        <v>0</v>
      </c>
      <c r="R179" s="7">
        <v>0</v>
      </c>
      <c r="S179" s="7">
        <v>0</v>
      </c>
      <c r="T179" s="9">
        <v>92.851612734509004</v>
      </c>
      <c r="U179" s="7" t="str">
        <f>IF(RawData[[#This Row],[Customer Satisfaction (%)]]&lt;40,"Low",IF(RawData[[#This Row],[Customer Satisfaction (%)]]&lt;70,"Medium","High"))</f>
        <v>High</v>
      </c>
      <c r="V179" s="7" t="str">
        <f>IF(RawData[[#This Row],[Customer Satisfaction (%)]]&lt;40, "low", IF(RawData[[#This Row],[Customer Satisfaction (%)]]&lt;70, "Medium", "High"))</f>
        <v>High</v>
      </c>
    </row>
    <row r="180" spans="1:22" x14ac:dyDescent="0.2">
      <c r="A180" s="6" t="s">
        <v>3</v>
      </c>
      <c r="B180" s="6" t="s">
        <v>180</v>
      </c>
      <c r="C180" s="6" t="s">
        <v>190</v>
      </c>
      <c r="D180" s="7">
        <v>6</v>
      </c>
      <c r="E180" s="7">
        <f>RawData[[#This Row],[Sales Amount]]/RawData[[#This Row],[Number of employees]]</f>
        <v>327.66666666666669</v>
      </c>
      <c r="F180" s="8">
        <v>441</v>
      </c>
      <c r="G180" s="7">
        <v>0</v>
      </c>
      <c r="H180" s="7">
        <v>441</v>
      </c>
      <c r="I180" s="15">
        <f>RawData[[#This Row],[Customer (male)]]/RawData[[#This Row],[Total number of customers]]</f>
        <v>1</v>
      </c>
      <c r="J180" s="15">
        <f>RawData[[#This Row],[Customer (female)]]/RawData[[#This Row],[Total number of customers]]</f>
        <v>0</v>
      </c>
      <c r="K180" s="7">
        <v>1692</v>
      </c>
      <c r="L180" s="7">
        <v>274</v>
      </c>
      <c r="M180" s="7">
        <v>1966</v>
      </c>
      <c r="N180" s="7">
        <v>1415</v>
      </c>
      <c r="O180" s="7">
        <v>227</v>
      </c>
      <c r="P180" s="7">
        <v>1642</v>
      </c>
      <c r="Q180" s="7">
        <v>0</v>
      </c>
      <c r="R180" s="7">
        <v>0</v>
      </c>
      <c r="S180" s="7">
        <v>0</v>
      </c>
      <c r="T180" s="9">
        <v>98.812796784357005</v>
      </c>
      <c r="U180" s="7" t="str">
        <f>IF(RawData[[#This Row],[Customer Satisfaction (%)]]&lt;40,"Low",IF(RawData[[#This Row],[Customer Satisfaction (%)]]&lt;70,"Medium","High"))</f>
        <v>High</v>
      </c>
      <c r="V180" s="7" t="str">
        <f>IF(RawData[[#This Row],[Customer Satisfaction (%)]]&lt;40, "low", IF(RawData[[#This Row],[Customer Satisfaction (%)]]&lt;70, "Medium", "High"))</f>
        <v>High</v>
      </c>
    </row>
    <row r="181" spans="1:22" x14ac:dyDescent="0.2">
      <c r="A181" s="6" t="s">
        <v>322</v>
      </c>
      <c r="B181" s="6" t="s">
        <v>180</v>
      </c>
      <c r="C181" s="6" t="s">
        <v>191</v>
      </c>
      <c r="D181" s="7">
        <v>27</v>
      </c>
      <c r="E181" s="7">
        <f>RawData[[#This Row],[Sales Amount]]/RawData[[#This Row],[Number of employees]]</f>
        <v>31.925925925925927</v>
      </c>
      <c r="F181" s="8">
        <v>190</v>
      </c>
      <c r="G181" s="7">
        <v>145</v>
      </c>
      <c r="H181" s="7">
        <v>335</v>
      </c>
      <c r="I181" s="15">
        <f>RawData[[#This Row],[Customer (male)]]/RawData[[#This Row],[Total number of customers]]</f>
        <v>0.56716417910447758</v>
      </c>
      <c r="J181" s="15">
        <f>RawData[[#This Row],[Customer (female)]]/RawData[[#This Row],[Total number of customers]]</f>
        <v>0.43283582089552236</v>
      </c>
      <c r="K181" s="7">
        <v>771</v>
      </c>
      <c r="L181" s="7">
        <v>91</v>
      </c>
      <c r="M181" s="7">
        <v>862</v>
      </c>
      <c r="N181" s="7">
        <v>551</v>
      </c>
      <c r="O181" s="7">
        <v>67</v>
      </c>
      <c r="P181" s="7">
        <v>618</v>
      </c>
      <c r="Q181" s="7">
        <v>9</v>
      </c>
      <c r="R181" s="7">
        <v>0</v>
      </c>
      <c r="S181" s="7">
        <v>9</v>
      </c>
      <c r="T181" s="9">
        <v>85.231399969094895</v>
      </c>
      <c r="U181" s="7" t="str">
        <f>IF(RawData[[#This Row],[Customer Satisfaction (%)]]&lt;40,"Low",IF(RawData[[#This Row],[Customer Satisfaction (%)]]&lt;70,"Medium","High"))</f>
        <v>High</v>
      </c>
      <c r="V181" s="7" t="str">
        <f>IF(RawData[[#This Row],[Customer Satisfaction (%)]]&lt;40, "low", IF(RawData[[#This Row],[Customer Satisfaction (%)]]&lt;70, "Medium", "High"))</f>
        <v>High</v>
      </c>
    </row>
    <row r="182" spans="1:22" x14ac:dyDescent="0.2">
      <c r="A182" s="6" t="s">
        <v>3</v>
      </c>
      <c r="B182" s="6" t="s">
        <v>192</v>
      </c>
      <c r="C182" s="6" t="s">
        <v>193</v>
      </c>
      <c r="D182" s="7">
        <v>43</v>
      </c>
      <c r="E182" s="7">
        <f>RawData[[#This Row],[Sales Amount]]/RawData[[#This Row],[Number of employees]]</f>
        <v>278.86046511627904</v>
      </c>
      <c r="F182" s="8">
        <v>619</v>
      </c>
      <c r="G182" s="7">
        <v>769</v>
      </c>
      <c r="H182" s="7">
        <v>1388</v>
      </c>
      <c r="I182" s="15">
        <f>RawData[[#This Row],[Customer (male)]]/RawData[[#This Row],[Total number of customers]]</f>
        <v>0.44596541786743515</v>
      </c>
      <c r="J182" s="15">
        <f>RawData[[#This Row],[Customer (female)]]/RawData[[#This Row],[Total number of customers]]</f>
        <v>0.55403458213256485</v>
      </c>
      <c r="K182" s="7">
        <v>10590</v>
      </c>
      <c r="L182" s="7">
        <v>1401</v>
      </c>
      <c r="M182" s="7">
        <v>11991</v>
      </c>
      <c r="N182" s="7">
        <v>800</v>
      </c>
      <c r="O182" s="7">
        <v>146</v>
      </c>
      <c r="P182" s="7">
        <v>946</v>
      </c>
      <c r="Q182" s="7">
        <v>99</v>
      </c>
      <c r="R182" s="7">
        <v>8</v>
      </c>
      <c r="S182" s="7">
        <v>107</v>
      </c>
      <c r="T182" s="9">
        <v>39.347436665020503</v>
      </c>
      <c r="U182" s="7" t="str">
        <f>IF(RawData[[#This Row],[Customer Satisfaction (%)]]&lt;40,"Low",IF(RawData[[#This Row],[Customer Satisfaction (%)]]&lt;70,"Medium","High"))</f>
        <v>Low</v>
      </c>
      <c r="V182" s="7" t="str">
        <f>IF(RawData[[#This Row],[Customer Satisfaction (%)]]&lt;40, "low", IF(RawData[[#This Row],[Customer Satisfaction (%)]]&lt;70, "Medium", "High"))</f>
        <v>low</v>
      </c>
    </row>
    <row r="183" spans="1:22" x14ac:dyDescent="0.2">
      <c r="A183" s="6" t="s">
        <v>322</v>
      </c>
      <c r="B183" s="6" t="s">
        <v>192</v>
      </c>
      <c r="C183" s="6" t="s">
        <v>194</v>
      </c>
      <c r="D183" s="7">
        <v>254</v>
      </c>
      <c r="E183" s="7">
        <f>RawData[[#This Row],[Sales Amount]]/RawData[[#This Row],[Number of employees]]</f>
        <v>20.728346456692915</v>
      </c>
      <c r="F183" s="8">
        <v>249</v>
      </c>
      <c r="G183" s="7">
        <v>572</v>
      </c>
      <c r="H183" s="7">
        <v>821</v>
      </c>
      <c r="I183" s="15">
        <f>RawData[[#This Row],[Customer (male)]]/RawData[[#This Row],[Total number of customers]]</f>
        <v>0.30328867235079171</v>
      </c>
      <c r="J183" s="15">
        <f>RawData[[#This Row],[Customer (female)]]/RawData[[#This Row],[Total number of customers]]</f>
        <v>0.69671132764920829</v>
      </c>
      <c r="K183" s="7">
        <v>4758</v>
      </c>
      <c r="L183" s="7">
        <v>507</v>
      </c>
      <c r="M183" s="7">
        <v>5265</v>
      </c>
      <c r="N183" s="7">
        <v>231</v>
      </c>
      <c r="O183" s="7">
        <v>33</v>
      </c>
      <c r="P183" s="7">
        <v>264</v>
      </c>
      <c r="Q183" s="7">
        <v>32</v>
      </c>
      <c r="R183" s="7">
        <v>8</v>
      </c>
      <c r="S183" s="7">
        <v>40</v>
      </c>
      <c r="T183" s="9">
        <v>36.3096867425227</v>
      </c>
      <c r="U183" s="7" t="str">
        <f>IF(RawData[[#This Row],[Customer Satisfaction (%)]]&lt;40,"Low",IF(RawData[[#This Row],[Customer Satisfaction (%)]]&lt;70,"Medium","High"))</f>
        <v>Low</v>
      </c>
      <c r="V183" s="7" t="str">
        <f>IF(RawData[[#This Row],[Customer Satisfaction (%)]]&lt;40, "low", IF(RawData[[#This Row],[Customer Satisfaction (%)]]&lt;70, "Medium", "High"))</f>
        <v>low</v>
      </c>
    </row>
    <row r="184" spans="1:22" x14ac:dyDescent="0.2">
      <c r="A184" s="6" t="s">
        <v>322</v>
      </c>
      <c r="B184" s="6" t="s">
        <v>192</v>
      </c>
      <c r="C184" s="6" t="s">
        <v>195</v>
      </c>
      <c r="D184" s="7">
        <v>22</v>
      </c>
      <c r="E184" s="7">
        <f>RawData[[#This Row],[Sales Amount]]/RawData[[#This Row],[Number of employees]]</f>
        <v>672.0454545454545</v>
      </c>
      <c r="F184" s="8">
        <v>1065</v>
      </c>
      <c r="G184" s="7">
        <v>845</v>
      </c>
      <c r="H184" s="7">
        <v>1910</v>
      </c>
      <c r="I184" s="15">
        <f>RawData[[#This Row],[Customer (male)]]/RawData[[#This Row],[Total number of customers]]</f>
        <v>0.55759162303664922</v>
      </c>
      <c r="J184" s="15">
        <f>RawData[[#This Row],[Customer (female)]]/RawData[[#This Row],[Total number of customers]]</f>
        <v>0.44240837696335078</v>
      </c>
      <c r="K184" s="7">
        <v>13869</v>
      </c>
      <c r="L184" s="7">
        <v>916</v>
      </c>
      <c r="M184" s="7">
        <v>14785</v>
      </c>
      <c r="N184" s="7">
        <v>1268</v>
      </c>
      <c r="O184" s="7">
        <v>167</v>
      </c>
      <c r="P184" s="7">
        <v>1435</v>
      </c>
      <c r="Q184" s="7">
        <v>21</v>
      </c>
      <c r="R184" s="7">
        <v>3</v>
      </c>
      <c r="S184" s="7">
        <v>24</v>
      </c>
      <c r="T184" s="9">
        <v>86.646192224361897</v>
      </c>
      <c r="U184" s="7" t="str">
        <f>IF(RawData[[#This Row],[Customer Satisfaction (%)]]&lt;40,"Low",IF(RawData[[#This Row],[Customer Satisfaction (%)]]&lt;70,"Medium","High"))</f>
        <v>High</v>
      </c>
      <c r="V184" s="7" t="str">
        <f>IF(RawData[[#This Row],[Customer Satisfaction (%)]]&lt;40, "low", IF(RawData[[#This Row],[Customer Satisfaction (%)]]&lt;70, "Medium", "High"))</f>
        <v>High</v>
      </c>
    </row>
    <row r="185" spans="1:22" x14ac:dyDescent="0.2">
      <c r="A185" s="6" t="s">
        <v>322</v>
      </c>
      <c r="B185" s="6" t="s">
        <v>192</v>
      </c>
      <c r="C185" s="6" t="s">
        <v>196</v>
      </c>
      <c r="D185" s="7">
        <v>11</v>
      </c>
      <c r="E185" s="7">
        <f>RawData[[#This Row],[Sales Amount]]/RawData[[#This Row],[Number of employees]]</f>
        <v>2627.5454545454545</v>
      </c>
      <c r="F185" s="8">
        <v>8148</v>
      </c>
      <c r="G185" s="7">
        <v>2554</v>
      </c>
      <c r="H185" s="7">
        <v>10702</v>
      </c>
      <c r="I185" s="15">
        <f>RawData[[#This Row],[Customer (male)]]/RawData[[#This Row],[Total number of customers]]</f>
        <v>0.76135301812745282</v>
      </c>
      <c r="J185" s="15">
        <f>RawData[[#This Row],[Customer (female)]]/RawData[[#This Row],[Total number of customers]]</f>
        <v>0.23864698187254718</v>
      </c>
      <c r="K185" s="7">
        <v>25771</v>
      </c>
      <c r="L185" s="7">
        <v>3132</v>
      </c>
      <c r="M185" s="7">
        <v>28903</v>
      </c>
      <c r="N185" s="7">
        <v>9586</v>
      </c>
      <c r="O185" s="7">
        <v>1380</v>
      </c>
      <c r="P185" s="7">
        <v>10966</v>
      </c>
      <c r="Q185" s="7">
        <v>0</v>
      </c>
      <c r="R185" s="7">
        <v>0</v>
      </c>
      <c r="S185" s="7">
        <v>0</v>
      </c>
      <c r="T185" s="9">
        <v>77.608238506912102</v>
      </c>
      <c r="U185" s="7" t="str">
        <f>IF(RawData[[#This Row],[Customer Satisfaction (%)]]&lt;40,"Low",IF(RawData[[#This Row],[Customer Satisfaction (%)]]&lt;70,"Medium","High"))</f>
        <v>High</v>
      </c>
      <c r="V185" s="7" t="str">
        <f>IF(RawData[[#This Row],[Customer Satisfaction (%)]]&lt;40, "low", IF(RawData[[#This Row],[Customer Satisfaction (%)]]&lt;70, "Medium", "High"))</f>
        <v>High</v>
      </c>
    </row>
    <row r="186" spans="1:22" x14ac:dyDescent="0.2">
      <c r="A186" s="6" t="s">
        <v>322</v>
      </c>
      <c r="B186" s="6" t="s">
        <v>192</v>
      </c>
      <c r="C186" s="6" t="s">
        <v>197</v>
      </c>
      <c r="D186" s="7">
        <v>10</v>
      </c>
      <c r="E186" s="7">
        <f>RawData[[#This Row],[Sales Amount]]/RawData[[#This Row],[Number of employees]]</f>
        <v>66555.199999999997</v>
      </c>
      <c r="F186" s="8">
        <v>38824</v>
      </c>
      <c r="G186" s="7">
        <v>715</v>
      </c>
      <c r="H186" s="7">
        <v>39539</v>
      </c>
      <c r="I186" s="15">
        <f>RawData[[#This Row],[Customer (male)]]/RawData[[#This Row],[Total number of customers]]</f>
        <v>0.98191658868458986</v>
      </c>
      <c r="J186" s="15">
        <f>RawData[[#This Row],[Customer (female)]]/RawData[[#This Row],[Total number of customers]]</f>
        <v>1.8083411315410101E-2</v>
      </c>
      <c r="K186" s="7">
        <v>595755</v>
      </c>
      <c r="L186" s="7">
        <v>69797</v>
      </c>
      <c r="M186" s="7">
        <v>665552</v>
      </c>
      <c r="N186" s="7">
        <v>56467</v>
      </c>
      <c r="O186" s="7">
        <v>7501</v>
      </c>
      <c r="P186" s="7">
        <v>63968</v>
      </c>
      <c r="Q186" s="7">
        <v>986</v>
      </c>
      <c r="R186" s="7">
        <v>270</v>
      </c>
      <c r="S186" s="7">
        <v>1256</v>
      </c>
      <c r="T186" s="9">
        <v>77.877737886353202</v>
      </c>
      <c r="U186" s="7" t="str">
        <f>IF(RawData[[#This Row],[Customer Satisfaction (%)]]&lt;40,"Low",IF(RawData[[#This Row],[Customer Satisfaction (%)]]&lt;70,"Medium","High"))</f>
        <v>High</v>
      </c>
      <c r="V186" s="7" t="str">
        <f>IF(RawData[[#This Row],[Customer Satisfaction (%)]]&lt;40, "low", IF(RawData[[#This Row],[Customer Satisfaction (%)]]&lt;70, "Medium", "High"))</f>
        <v>High</v>
      </c>
    </row>
    <row r="187" spans="1:22" x14ac:dyDescent="0.2">
      <c r="A187" s="6" t="s">
        <v>322</v>
      </c>
      <c r="B187" s="6" t="s">
        <v>192</v>
      </c>
      <c r="C187" s="6" t="s">
        <v>198</v>
      </c>
      <c r="D187" s="7">
        <v>50</v>
      </c>
      <c r="E187" s="7">
        <f>RawData[[#This Row],[Sales Amount]]/RawData[[#This Row],[Number of employees]]</f>
        <v>79.900000000000006</v>
      </c>
      <c r="F187" s="8">
        <v>574</v>
      </c>
      <c r="G187" s="7">
        <v>661</v>
      </c>
      <c r="H187" s="7">
        <v>1235</v>
      </c>
      <c r="I187" s="15">
        <f>RawData[[#This Row],[Customer (male)]]/RawData[[#This Row],[Total number of customers]]</f>
        <v>0.46477732793522269</v>
      </c>
      <c r="J187" s="15">
        <f>RawData[[#This Row],[Customer (female)]]/RawData[[#This Row],[Total number of customers]]</f>
        <v>0.53522267206477736</v>
      </c>
      <c r="K187" s="7">
        <v>2881</v>
      </c>
      <c r="L187" s="7">
        <v>1114</v>
      </c>
      <c r="M187" s="7">
        <v>3995</v>
      </c>
      <c r="N187" s="7">
        <v>471</v>
      </c>
      <c r="O187" s="7">
        <v>172</v>
      </c>
      <c r="P187" s="7">
        <v>643</v>
      </c>
      <c r="Q187" s="7">
        <v>99</v>
      </c>
      <c r="R187" s="7">
        <v>20</v>
      </c>
      <c r="S187" s="7">
        <v>119</v>
      </c>
      <c r="T187" s="9">
        <v>62.883774230823498</v>
      </c>
      <c r="U187" s="7" t="str">
        <f>IF(RawData[[#This Row],[Customer Satisfaction (%)]]&lt;40,"Low",IF(RawData[[#This Row],[Customer Satisfaction (%)]]&lt;70,"Medium","High"))</f>
        <v>Medium</v>
      </c>
      <c r="V187" s="7" t="str">
        <f>IF(RawData[[#This Row],[Customer Satisfaction (%)]]&lt;40, "low", IF(RawData[[#This Row],[Customer Satisfaction (%)]]&lt;70, "Medium", "High"))</f>
        <v>Medium</v>
      </c>
    </row>
    <row r="188" spans="1:22" x14ac:dyDescent="0.2">
      <c r="A188" s="6" t="s">
        <v>3</v>
      </c>
      <c r="B188" s="6" t="s">
        <v>192</v>
      </c>
      <c r="C188" s="6" t="s">
        <v>199</v>
      </c>
      <c r="D188" s="7">
        <v>6</v>
      </c>
      <c r="E188" s="7">
        <f>RawData[[#This Row],[Sales Amount]]/RawData[[#This Row],[Number of employees]]</f>
        <v>2010.1666666666667</v>
      </c>
      <c r="F188" s="8">
        <v>3959</v>
      </c>
      <c r="G188" s="7">
        <v>1240</v>
      </c>
      <c r="H188" s="7">
        <v>5199</v>
      </c>
      <c r="I188" s="15">
        <f>RawData[[#This Row],[Customer (male)]]/RawData[[#This Row],[Total number of customers]]</f>
        <v>0.76149259472975572</v>
      </c>
      <c r="J188" s="15">
        <f>RawData[[#This Row],[Customer (female)]]/RawData[[#This Row],[Total number of customers]]</f>
        <v>0.23850740527024428</v>
      </c>
      <c r="K188" s="7">
        <v>9946</v>
      </c>
      <c r="L188" s="7">
        <v>2115</v>
      </c>
      <c r="M188" s="7">
        <v>12061</v>
      </c>
      <c r="N188" s="7">
        <v>40</v>
      </c>
      <c r="O188" s="7">
        <v>12</v>
      </c>
      <c r="P188" s="7">
        <v>52</v>
      </c>
      <c r="Q188" s="7">
        <v>0</v>
      </c>
      <c r="R188" s="7">
        <v>0</v>
      </c>
      <c r="S188" s="7">
        <v>0</v>
      </c>
      <c r="T188" s="9">
        <v>46.8092512694775</v>
      </c>
      <c r="U188" s="7" t="str">
        <f>IF(RawData[[#This Row],[Customer Satisfaction (%)]]&lt;40,"Low",IF(RawData[[#This Row],[Customer Satisfaction (%)]]&lt;70,"Medium","High"))</f>
        <v>Medium</v>
      </c>
      <c r="V188" s="7" t="str">
        <f>IF(RawData[[#This Row],[Customer Satisfaction (%)]]&lt;40, "low", IF(RawData[[#This Row],[Customer Satisfaction (%)]]&lt;70, "Medium", "High"))</f>
        <v>Medium</v>
      </c>
    </row>
    <row r="189" spans="1:22" x14ac:dyDescent="0.2">
      <c r="A189" s="6" t="s">
        <v>3</v>
      </c>
      <c r="B189" s="6" t="s">
        <v>192</v>
      </c>
      <c r="C189" s="6" t="s">
        <v>200</v>
      </c>
      <c r="D189" s="7">
        <v>19</v>
      </c>
      <c r="E189" s="7">
        <f>RawData[[#This Row],[Sales Amount]]/RawData[[#This Row],[Number of employees]]</f>
        <v>60.94736842105263</v>
      </c>
      <c r="F189" s="8">
        <v>1036</v>
      </c>
      <c r="G189" s="7">
        <v>375</v>
      </c>
      <c r="H189" s="7">
        <v>1411</v>
      </c>
      <c r="I189" s="15">
        <f>RawData[[#This Row],[Customer (male)]]/RawData[[#This Row],[Total number of customers]]</f>
        <v>0.73423104181431609</v>
      </c>
      <c r="J189" s="15">
        <f>RawData[[#This Row],[Customer (female)]]/RawData[[#This Row],[Total number of customers]]</f>
        <v>0.26576895818568391</v>
      </c>
      <c r="K189" s="7">
        <v>976</v>
      </c>
      <c r="L189" s="7">
        <v>182</v>
      </c>
      <c r="M189" s="7">
        <v>1158</v>
      </c>
      <c r="N189" s="7">
        <v>122</v>
      </c>
      <c r="O189" s="7">
        <v>29</v>
      </c>
      <c r="P189" s="7">
        <v>151</v>
      </c>
      <c r="Q189" s="7">
        <v>26</v>
      </c>
      <c r="R189" s="7">
        <v>4</v>
      </c>
      <c r="S189" s="7">
        <v>30</v>
      </c>
      <c r="T189" s="9">
        <v>37.989988612044499</v>
      </c>
      <c r="U189" s="7" t="str">
        <f>IF(RawData[[#This Row],[Customer Satisfaction (%)]]&lt;40,"Low",IF(RawData[[#This Row],[Customer Satisfaction (%)]]&lt;70,"Medium","High"))</f>
        <v>Low</v>
      </c>
      <c r="V189" s="7" t="str">
        <f>IF(RawData[[#This Row],[Customer Satisfaction (%)]]&lt;40, "low", IF(RawData[[#This Row],[Customer Satisfaction (%)]]&lt;70, "Medium", "High"))</f>
        <v>low</v>
      </c>
    </row>
    <row r="190" spans="1:22" x14ac:dyDescent="0.2">
      <c r="A190" s="6" t="s">
        <v>3</v>
      </c>
      <c r="B190" s="6" t="s">
        <v>192</v>
      </c>
      <c r="C190" s="6" t="s">
        <v>201</v>
      </c>
      <c r="D190" s="7">
        <v>4</v>
      </c>
      <c r="E190" s="7">
        <f>RawData[[#This Row],[Sales Amount]]/RawData[[#This Row],[Number of employees]]</f>
        <v>1038.75</v>
      </c>
      <c r="F190" s="8">
        <v>1220</v>
      </c>
      <c r="G190" s="7">
        <v>0</v>
      </c>
      <c r="H190" s="7">
        <v>1220</v>
      </c>
      <c r="I190" s="15">
        <f>RawData[[#This Row],[Customer (male)]]/RawData[[#This Row],[Total number of customers]]</f>
        <v>1</v>
      </c>
      <c r="J190" s="15">
        <f>RawData[[#This Row],[Customer (female)]]/RawData[[#This Row],[Total number of customers]]</f>
        <v>0</v>
      </c>
      <c r="K190" s="7">
        <v>3303</v>
      </c>
      <c r="L190" s="7">
        <v>852</v>
      </c>
      <c r="M190" s="7">
        <v>4155</v>
      </c>
      <c r="N190" s="7">
        <v>7</v>
      </c>
      <c r="O190" s="7">
        <v>3</v>
      </c>
      <c r="P190" s="7">
        <v>10</v>
      </c>
      <c r="Q190" s="7">
        <v>0</v>
      </c>
      <c r="R190" s="7">
        <v>0</v>
      </c>
      <c r="S190" s="7">
        <v>0</v>
      </c>
      <c r="T190" s="9">
        <v>12.536376038615099</v>
      </c>
      <c r="U190" s="7" t="str">
        <f>IF(RawData[[#This Row],[Customer Satisfaction (%)]]&lt;40,"Low",IF(RawData[[#This Row],[Customer Satisfaction (%)]]&lt;70,"Medium","High"))</f>
        <v>Low</v>
      </c>
      <c r="V190" s="7" t="str">
        <f>IF(RawData[[#This Row],[Customer Satisfaction (%)]]&lt;40, "low", IF(RawData[[#This Row],[Customer Satisfaction (%)]]&lt;70, "Medium", "High"))</f>
        <v>low</v>
      </c>
    </row>
    <row r="191" spans="1:22" x14ac:dyDescent="0.2">
      <c r="A191" s="6" t="s">
        <v>322</v>
      </c>
      <c r="B191" s="6" t="s">
        <v>192</v>
      </c>
      <c r="C191" s="6" t="s">
        <v>202</v>
      </c>
      <c r="D191" s="7">
        <v>135</v>
      </c>
      <c r="E191" s="7">
        <f>RawData[[#This Row],[Sales Amount]]/RawData[[#This Row],[Number of employees]]</f>
        <v>137.94074074074075</v>
      </c>
      <c r="F191" s="8">
        <v>4466</v>
      </c>
      <c r="G191" s="7">
        <v>37</v>
      </c>
      <c r="H191" s="7">
        <v>4503</v>
      </c>
      <c r="I191" s="15">
        <f>RawData[[#This Row],[Customer (male)]]/RawData[[#This Row],[Total number of customers]]</f>
        <v>0.9917832556073729</v>
      </c>
      <c r="J191" s="15">
        <f>RawData[[#This Row],[Customer (female)]]/RawData[[#This Row],[Total number of customers]]</f>
        <v>8.2167443926271372E-3</v>
      </c>
      <c r="K191" s="7">
        <v>13251</v>
      </c>
      <c r="L191" s="7">
        <v>5371</v>
      </c>
      <c r="M191" s="7">
        <v>18622</v>
      </c>
      <c r="N191" s="7">
        <v>5153</v>
      </c>
      <c r="O191" s="7">
        <v>1868</v>
      </c>
      <c r="P191" s="7">
        <v>7021</v>
      </c>
      <c r="Q191" s="7">
        <v>0</v>
      </c>
      <c r="R191" s="7">
        <v>0</v>
      </c>
      <c r="S191" s="7">
        <v>0</v>
      </c>
      <c r="T191" s="9">
        <v>91.802723665870502</v>
      </c>
      <c r="U191" s="7" t="str">
        <f>IF(RawData[[#This Row],[Customer Satisfaction (%)]]&lt;40,"Low",IF(RawData[[#This Row],[Customer Satisfaction (%)]]&lt;70,"Medium","High"))</f>
        <v>High</v>
      </c>
      <c r="V191" s="7" t="str">
        <f>IF(RawData[[#This Row],[Customer Satisfaction (%)]]&lt;40, "low", IF(RawData[[#This Row],[Customer Satisfaction (%)]]&lt;70, "Medium", "High"))</f>
        <v>High</v>
      </c>
    </row>
    <row r="192" spans="1:22" x14ac:dyDescent="0.2">
      <c r="A192" s="6" t="s">
        <v>322</v>
      </c>
      <c r="B192" s="6" t="s">
        <v>192</v>
      </c>
      <c r="C192" s="6" t="s">
        <v>203</v>
      </c>
      <c r="D192" s="7">
        <v>11</v>
      </c>
      <c r="E192" s="7">
        <f>RawData[[#This Row],[Sales Amount]]/RawData[[#This Row],[Number of employees]]</f>
        <v>3567.3636363636365</v>
      </c>
      <c r="F192" s="8">
        <v>2894</v>
      </c>
      <c r="G192" s="7">
        <v>1909</v>
      </c>
      <c r="H192" s="7">
        <v>4803</v>
      </c>
      <c r="I192" s="15">
        <f>RawData[[#This Row],[Customer (male)]]/RawData[[#This Row],[Total number of customers]]</f>
        <v>0.60254007911721841</v>
      </c>
      <c r="J192" s="15">
        <f>RawData[[#This Row],[Customer (female)]]/RawData[[#This Row],[Total number of customers]]</f>
        <v>0.39745992088278159</v>
      </c>
      <c r="K192" s="7">
        <v>27264</v>
      </c>
      <c r="L192" s="7">
        <v>11977</v>
      </c>
      <c r="M192" s="7">
        <v>39241</v>
      </c>
      <c r="N192" s="7">
        <v>14150</v>
      </c>
      <c r="O192" s="7">
        <v>6107</v>
      </c>
      <c r="P192" s="7">
        <v>20257</v>
      </c>
      <c r="Q192" s="7">
        <v>1</v>
      </c>
      <c r="R192" s="7">
        <v>0</v>
      </c>
      <c r="S192" s="7">
        <v>1</v>
      </c>
      <c r="T192" s="9">
        <v>90.772225387861198</v>
      </c>
      <c r="U192" s="7" t="str">
        <f>IF(RawData[[#This Row],[Customer Satisfaction (%)]]&lt;40,"Low",IF(RawData[[#This Row],[Customer Satisfaction (%)]]&lt;70,"Medium","High"))</f>
        <v>High</v>
      </c>
      <c r="V192" s="7" t="str">
        <f>IF(RawData[[#This Row],[Customer Satisfaction (%)]]&lt;40, "low", IF(RawData[[#This Row],[Customer Satisfaction (%)]]&lt;70, "Medium", "High"))</f>
        <v>High</v>
      </c>
    </row>
    <row r="193" spans="1:22" x14ac:dyDescent="0.2">
      <c r="A193" s="6" t="s">
        <v>322</v>
      </c>
      <c r="B193" s="6" t="s">
        <v>192</v>
      </c>
      <c r="C193" s="6" t="s">
        <v>204</v>
      </c>
      <c r="D193" s="7">
        <v>10</v>
      </c>
      <c r="E193" s="7">
        <f>RawData[[#This Row],[Sales Amount]]/RawData[[#This Row],[Number of employees]]</f>
        <v>310.8</v>
      </c>
      <c r="F193" s="8">
        <v>12769</v>
      </c>
      <c r="G193" s="7">
        <v>0</v>
      </c>
      <c r="H193" s="7">
        <v>12769</v>
      </c>
      <c r="I193" s="15">
        <f>RawData[[#This Row],[Customer (male)]]/RawData[[#This Row],[Total number of customers]]</f>
        <v>1</v>
      </c>
      <c r="J193" s="15">
        <f>RawData[[#This Row],[Customer (female)]]/RawData[[#This Row],[Total number of customers]]</f>
        <v>0</v>
      </c>
      <c r="K193" s="7">
        <v>94</v>
      </c>
      <c r="L193" s="7">
        <v>3014</v>
      </c>
      <c r="M193" s="7">
        <v>3108</v>
      </c>
      <c r="N193" s="7">
        <v>0</v>
      </c>
      <c r="O193" s="7">
        <v>0</v>
      </c>
      <c r="P193" s="7">
        <v>0</v>
      </c>
      <c r="Q193" s="7">
        <v>0</v>
      </c>
      <c r="R193" s="7">
        <v>0</v>
      </c>
      <c r="S193" s="7">
        <v>0</v>
      </c>
      <c r="T193" s="9">
        <v>97.692656125964604</v>
      </c>
      <c r="U193" s="7" t="str">
        <f>IF(RawData[[#This Row],[Customer Satisfaction (%)]]&lt;40,"Low",IF(RawData[[#This Row],[Customer Satisfaction (%)]]&lt;70,"Medium","High"))</f>
        <v>High</v>
      </c>
      <c r="V193" s="7" t="str">
        <f>IF(RawData[[#This Row],[Customer Satisfaction (%)]]&lt;40, "low", IF(RawData[[#This Row],[Customer Satisfaction (%)]]&lt;70, "Medium", "High"))</f>
        <v>High</v>
      </c>
    </row>
    <row r="194" spans="1:22" x14ac:dyDescent="0.2">
      <c r="A194" s="6" t="s">
        <v>3</v>
      </c>
      <c r="B194" s="6" t="s">
        <v>192</v>
      </c>
      <c r="C194" s="6" t="s">
        <v>205</v>
      </c>
      <c r="D194" s="7">
        <v>21</v>
      </c>
      <c r="E194" s="7">
        <f>RawData[[#This Row],[Sales Amount]]/RawData[[#This Row],[Number of employees]]</f>
        <v>974.38095238095241</v>
      </c>
      <c r="F194" s="8">
        <v>2224</v>
      </c>
      <c r="G194" s="7">
        <v>288</v>
      </c>
      <c r="H194" s="7">
        <v>2512</v>
      </c>
      <c r="I194" s="15">
        <f>RawData[[#This Row],[Customer (male)]]/RawData[[#This Row],[Total number of customers]]</f>
        <v>0.88535031847133761</v>
      </c>
      <c r="J194" s="15">
        <f>RawData[[#This Row],[Customer (female)]]/RawData[[#This Row],[Total number of customers]]</f>
        <v>0.11464968152866242</v>
      </c>
      <c r="K194" s="7">
        <v>19381</v>
      </c>
      <c r="L194" s="7">
        <v>1081</v>
      </c>
      <c r="M194" s="7">
        <v>20462</v>
      </c>
      <c r="N194" s="7">
        <v>3933</v>
      </c>
      <c r="O194" s="7">
        <v>307</v>
      </c>
      <c r="P194" s="7">
        <v>4240</v>
      </c>
      <c r="Q194" s="7">
        <v>198</v>
      </c>
      <c r="R194" s="7">
        <v>86</v>
      </c>
      <c r="S194" s="7">
        <v>284</v>
      </c>
      <c r="T194" s="9">
        <v>67.138858082386903</v>
      </c>
      <c r="U194" s="7" t="str">
        <f>IF(RawData[[#This Row],[Customer Satisfaction (%)]]&lt;40,"Low",IF(RawData[[#This Row],[Customer Satisfaction (%)]]&lt;70,"Medium","High"))</f>
        <v>Medium</v>
      </c>
      <c r="V194" s="7" t="str">
        <f>IF(RawData[[#This Row],[Customer Satisfaction (%)]]&lt;40, "low", IF(RawData[[#This Row],[Customer Satisfaction (%)]]&lt;70, "Medium", "High"))</f>
        <v>Medium</v>
      </c>
    </row>
    <row r="195" spans="1:22" x14ac:dyDescent="0.2">
      <c r="A195" s="6" t="s">
        <v>3</v>
      </c>
      <c r="B195" s="6" t="s">
        <v>192</v>
      </c>
      <c r="C195" s="6" t="s">
        <v>206</v>
      </c>
      <c r="D195" s="7">
        <v>8</v>
      </c>
      <c r="E195" s="7">
        <f>RawData[[#This Row],[Sales Amount]]/RawData[[#This Row],[Number of employees]]</f>
        <v>627.125</v>
      </c>
      <c r="F195" s="8">
        <v>709</v>
      </c>
      <c r="G195" s="7">
        <v>840</v>
      </c>
      <c r="H195" s="7">
        <v>1549</v>
      </c>
      <c r="I195" s="15">
        <f>RawData[[#This Row],[Customer (male)]]/RawData[[#This Row],[Total number of customers]]</f>
        <v>0.45771465461588123</v>
      </c>
      <c r="J195" s="15">
        <f>RawData[[#This Row],[Customer (female)]]/RawData[[#This Row],[Total number of customers]]</f>
        <v>0.54228534538411877</v>
      </c>
      <c r="K195" s="7">
        <v>4188</v>
      </c>
      <c r="L195" s="7">
        <v>829</v>
      </c>
      <c r="M195" s="7">
        <v>5017</v>
      </c>
      <c r="N195" s="7">
        <v>665</v>
      </c>
      <c r="O195" s="7">
        <v>131</v>
      </c>
      <c r="P195" s="7">
        <v>796</v>
      </c>
      <c r="Q195" s="7">
        <v>2</v>
      </c>
      <c r="R195" s="7">
        <v>0</v>
      </c>
      <c r="S195" s="7">
        <v>2</v>
      </c>
      <c r="T195" s="9">
        <v>45.813183029763003</v>
      </c>
      <c r="U195" s="7" t="str">
        <f>IF(RawData[[#This Row],[Customer Satisfaction (%)]]&lt;40,"Low",IF(RawData[[#This Row],[Customer Satisfaction (%)]]&lt;70,"Medium","High"))</f>
        <v>Medium</v>
      </c>
      <c r="V195" s="7" t="str">
        <f>IF(RawData[[#This Row],[Customer Satisfaction (%)]]&lt;40, "low", IF(RawData[[#This Row],[Customer Satisfaction (%)]]&lt;70, "Medium", "High"))</f>
        <v>Medium</v>
      </c>
    </row>
    <row r="196" spans="1:22" x14ac:dyDescent="0.2">
      <c r="A196" s="6" t="s">
        <v>3</v>
      </c>
      <c r="B196" s="6" t="s">
        <v>192</v>
      </c>
      <c r="C196" s="6" t="s">
        <v>207</v>
      </c>
      <c r="D196" s="7">
        <v>4</v>
      </c>
      <c r="E196" s="7">
        <f>RawData[[#This Row],[Sales Amount]]/RawData[[#This Row],[Number of employees]]</f>
        <v>71.5</v>
      </c>
      <c r="F196" s="8">
        <v>133</v>
      </c>
      <c r="G196" s="7">
        <v>0</v>
      </c>
      <c r="H196" s="7">
        <v>133</v>
      </c>
      <c r="I196" s="15">
        <f>RawData[[#This Row],[Customer (male)]]/RawData[[#This Row],[Total number of customers]]</f>
        <v>1</v>
      </c>
      <c r="J196" s="15">
        <f>RawData[[#This Row],[Customer (female)]]/RawData[[#This Row],[Total number of customers]]</f>
        <v>0</v>
      </c>
      <c r="K196" s="7">
        <v>208</v>
      </c>
      <c r="L196" s="7">
        <v>78</v>
      </c>
      <c r="M196" s="7">
        <v>286</v>
      </c>
      <c r="N196" s="7">
        <v>26</v>
      </c>
      <c r="O196" s="7">
        <v>11</v>
      </c>
      <c r="P196" s="7">
        <v>37</v>
      </c>
      <c r="Q196" s="7">
        <v>0</v>
      </c>
      <c r="R196" s="7">
        <v>0</v>
      </c>
      <c r="S196" s="7">
        <v>0</v>
      </c>
      <c r="T196" s="9">
        <v>24.5240395141867</v>
      </c>
      <c r="U196" s="7" t="str">
        <f>IF(RawData[[#This Row],[Customer Satisfaction (%)]]&lt;40,"Low",IF(RawData[[#This Row],[Customer Satisfaction (%)]]&lt;70,"Medium","High"))</f>
        <v>Low</v>
      </c>
      <c r="V196" s="7" t="str">
        <f>IF(RawData[[#This Row],[Customer Satisfaction (%)]]&lt;40, "low", IF(RawData[[#This Row],[Customer Satisfaction (%)]]&lt;70, "Medium", "High"))</f>
        <v>low</v>
      </c>
    </row>
    <row r="197" spans="1:22" x14ac:dyDescent="0.2">
      <c r="A197" s="6" t="s">
        <v>322</v>
      </c>
      <c r="B197" s="6" t="s">
        <v>192</v>
      </c>
      <c r="C197" s="6" t="s">
        <v>208</v>
      </c>
      <c r="D197" s="7">
        <v>4</v>
      </c>
      <c r="E197" s="7">
        <f>RawData[[#This Row],[Sales Amount]]/RawData[[#This Row],[Number of employees]]</f>
        <v>67.25</v>
      </c>
      <c r="F197" s="8">
        <v>588</v>
      </c>
      <c r="G197" s="7">
        <v>0</v>
      </c>
      <c r="H197" s="7">
        <v>588</v>
      </c>
      <c r="I197" s="15">
        <f>RawData[[#This Row],[Customer (male)]]/RawData[[#This Row],[Total number of customers]]</f>
        <v>1</v>
      </c>
      <c r="J197" s="15">
        <f>RawData[[#This Row],[Customer (female)]]/RawData[[#This Row],[Total number of customers]]</f>
        <v>0</v>
      </c>
      <c r="K197" s="7">
        <v>199</v>
      </c>
      <c r="L197" s="7">
        <v>70</v>
      </c>
      <c r="M197" s="7">
        <v>269</v>
      </c>
      <c r="N197" s="7">
        <v>163</v>
      </c>
      <c r="O197" s="7">
        <v>57</v>
      </c>
      <c r="P197" s="7">
        <v>220</v>
      </c>
      <c r="Q197" s="7">
        <v>0</v>
      </c>
      <c r="R197" s="7">
        <v>0</v>
      </c>
      <c r="S197" s="7">
        <v>0</v>
      </c>
      <c r="T197" s="9">
        <v>32.107413893753602</v>
      </c>
      <c r="U197" s="7" t="str">
        <f>IF(RawData[[#This Row],[Customer Satisfaction (%)]]&lt;40,"Low",IF(RawData[[#This Row],[Customer Satisfaction (%)]]&lt;70,"Medium","High"))</f>
        <v>Low</v>
      </c>
      <c r="V197" s="7" t="str">
        <f>IF(RawData[[#This Row],[Customer Satisfaction (%)]]&lt;40, "low", IF(RawData[[#This Row],[Customer Satisfaction (%)]]&lt;70, "Medium", "High"))</f>
        <v>low</v>
      </c>
    </row>
    <row r="198" spans="1:22" x14ac:dyDescent="0.2">
      <c r="A198" s="6" t="s">
        <v>322</v>
      </c>
      <c r="B198" s="6" t="s">
        <v>192</v>
      </c>
      <c r="C198" s="6" t="s">
        <v>209</v>
      </c>
      <c r="D198" s="7">
        <v>49</v>
      </c>
      <c r="E198" s="7">
        <f>RawData[[#This Row],[Sales Amount]]/RawData[[#This Row],[Number of employees]]</f>
        <v>83.102040816326536</v>
      </c>
      <c r="F198" s="8">
        <v>154</v>
      </c>
      <c r="G198" s="7">
        <v>165</v>
      </c>
      <c r="H198" s="7">
        <v>319</v>
      </c>
      <c r="I198" s="15">
        <f>RawData[[#This Row],[Customer (male)]]/RawData[[#This Row],[Total number of customers]]</f>
        <v>0.48275862068965519</v>
      </c>
      <c r="J198" s="15">
        <f>RawData[[#This Row],[Customer (female)]]/RawData[[#This Row],[Total number of customers]]</f>
        <v>0.51724137931034486</v>
      </c>
      <c r="K198" s="7">
        <v>3758</v>
      </c>
      <c r="L198" s="7">
        <v>314</v>
      </c>
      <c r="M198" s="7">
        <v>4072</v>
      </c>
      <c r="N198" s="7">
        <v>203</v>
      </c>
      <c r="O198" s="7">
        <v>23</v>
      </c>
      <c r="P198" s="7">
        <v>226</v>
      </c>
      <c r="Q198" s="7">
        <v>7</v>
      </c>
      <c r="R198" s="7">
        <v>1</v>
      </c>
      <c r="S198" s="7">
        <v>8</v>
      </c>
      <c r="T198" s="9">
        <v>21.557747232734801</v>
      </c>
      <c r="U198" s="7" t="str">
        <f>IF(RawData[[#This Row],[Customer Satisfaction (%)]]&lt;40,"Low",IF(RawData[[#This Row],[Customer Satisfaction (%)]]&lt;70,"Medium","High"))</f>
        <v>Low</v>
      </c>
      <c r="V198" s="7" t="str">
        <f>IF(RawData[[#This Row],[Customer Satisfaction (%)]]&lt;40, "low", IF(RawData[[#This Row],[Customer Satisfaction (%)]]&lt;70, "Medium", "High"))</f>
        <v>low</v>
      </c>
    </row>
    <row r="199" spans="1:22" x14ac:dyDescent="0.2">
      <c r="A199" s="6" t="s">
        <v>322</v>
      </c>
      <c r="B199" s="6" t="s">
        <v>192</v>
      </c>
      <c r="C199" s="6" t="s">
        <v>210</v>
      </c>
      <c r="D199" s="7">
        <v>13</v>
      </c>
      <c r="E199" s="7">
        <f>RawData[[#This Row],[Sales Amount]]/RawData[[#This Row],[Number of employees]]</f>
        <v>17196.615384615383</v>
      </c>
      <c r="F199" s="8">
        <v>20921</v>
      </c>
      <c r="G199" s="7">
        <v>6214</v>
      </c>
      <c r="H199" s="7">
        <v>27135</v>
      </c>
      <c r="I199" s="15">
        <f>RawData[[#This Row],[Customer (male)]]/RawData[[#This Row],[Total number of customers]]</f>
        <v>0.77099686751428043</v>
      </c>
      <c r="J199" s="15">
        <f>RawData[[#This Row],[Customer (female)]]/RawData[[#This Row],[Total number of customers]]</f>
        <v>0.22900313248571955</v>
      </c>
      <c r="K199" s="7">
        <v>109445</v>
      </c>
      <c r="L199" s="7">
        <v>114111</v>
      </c>
      <c r="M199" s="7">
        <v>223556</v>
      </c>
      <c r="N199" s="7">
        <v>1175</v>
      </c>
      <c r="O199" s="7">
        <v>937</v>
      </c>
      <c r="P199" s="7">
        <v>2112</v>
      </c>
      <c r="Q199" s="7">
        <v>0</v>
      </c>
      <c r="R199" s="7">
        <v>0</v>
      </c>
      <c r="S199" s="7">
        <v>0</v>
      </c>
      <c r="T199" s="9">
        <v>97.248436416564104</v>
      </c>
      <c r="U199" s="7" t="str">
        <f>IF(RawData[[#This Row],[Customer Satisfaction (%)]]&lt;40,"Low",IF(RawData[[#This Row],[Customer Satisfaction (%)]]&lt;70,"Medium","High"))</f>
        <v>High</v>
      </c>
      <c r="V199" s="7" t="str">
        <f>IF(RawData[[#This Row],[Customer Satisfaction (%)]]&lt;40, "low", IF(RawData[[#This Row],[Customer Satisfaction (%)]]&lt;70, "Medium", "High"))</f>
        <v>High</v>
      </c>
    </row>
    <row r="200" spans="1:22" x14ac:dyDescent="0.2">
      <c r="A200" s="6" t="s">
        <v>3</v>
      </c>
      <c r="B200" s="6" t="s">
        <v>192</v>
      </c>
      <c r="C200" s="6" t="s">
        <v>211</v>
      </c>
      <c r="D200" s="7">
        <v>147</v>
      </c>
      <c r="E200" s="7">
        <f>RawData[[#This Row],[Sales Amount]]/RawData[[#This Row],[Number of employees]]</f>
        <v>22.170068027210885</v>
      </c>
      <c r="F200" s="8">
        <v>198</v>
      </c>
      <c r="G200" s="7">
        <v>287</v>
      </c>
      <c r="H200" s="7">
        <v>485</v>
      </c>
      <c r="I200" s="15">
        <f>RawData[[#This Row],[Customer (male)]]/RawData[[#This Row],[Total number of customers]]</f>
        <v>0.40824742268041236</v>
      </c>
      <c r="J200" s="15">
        <f>RawData[[#This Row],[Customer (female)]]/RawData[[#This Row],[Total number of customers]]</f>
        <v>0.59175257731958764</v>
      </c>
      <c r="K200" s="7">
        <v>2931</v>
      </c>
      <c r="L200" s="7">
        <v>328</v>
      </c>
      <c r="M200" s="7">
        <v>3259</v>
      </c>
      <c r="N200" s="7">
        <v>197</v>
      </c>
      <c r="O200" s="7">
        <v>29</v>
      </c>
      <c r="P200" s="7">
        <v>226</v>
      </c>
      <c r="Q200" s="7">
        <v>298</v>
      </c>
      <c r="R200" s="7">
        <v>32</v>
      </c>
      <c r="S200" s="7">
        <v>330</v>
      </c>
      <c r="T200" s="9">
        <v>25.731491555983201</v>
      </c>
      <c r="U200" s="7" t="str">
        <f>IF(RawData[[#This Row],[Customer Satisfaction (%)]]&lt;40,"Low",IF(RawData[[#This Row],[Customer Satisfaction (%)]]&lt;70,"Medium","High"))</f>
        <v>Low</v>
      </c>
      <c r="V200" s="7" t="str">
        <f>IF(RawData[[#This Row],[Customer Satisfaction (%)]]&lt;40, "low", IF(RawData[[#This Row],[Customer Satisfaction (%)]]&lt;70, "Medium", "High"))</f>
        <v>low</v>
      </c>
    </row>
    <row r="201" spans="1:22" x14ac:dyDescent="0.2">
      <c r="A201" s="6" t="s">
        <v>322</v>
      </c>
      <c r="B201" s="6" t="s">
        <v>192</v>
      </c>
      <c r="C201" s="6" t="s">
        <v>212</v>
      </c>
      <c r="D201" s="7">
        <v>30</v>
      </c>
      <c r="E201" s="7">
        <f>RawData[[#This Row],[Sales Amount]]/RawData[[#This Row],[Number of employees]]</f>
        <v>44.866666666666667</v>
      </c>
      <c r="F201" s="8">
        <v>194</v>
      </c>
      <c r="G201" s="7">
        <v>137</v>
      </c>
      <c r="H201" s="7">
        <v>331</v>
      </c>
      <c r="I201" s="15">
        <f>RawData[[#This Row],[Customer (male)]]/RawData[[#This Row],[Total number of customers]]</f>
        <v>0.58610271903323263</v>
      </c>
      <c r="J201" s="15">
        <f>RawData[[#This Row],[Customer (female)]]/RawData[[#This Row],[Total number of customers]]</f>
        <v>0.41389728096676737</v>
      </c>
      <c r="K201" s="7">
        <v>1243</v>
      </c>
      <c r="L201" s="7">
        <v>103</v>
      </c>
      <c r="M201" s="7">
        <v>1346</v>
      </c>
      <c r="N201" s="7">
        <v>623</v>
      </c>
      <c r="O201" s="7">
        <v>56</v>
      </c>
      <c r="P201" s="7">
        <v>679</v>
      </c>
      <c r="Q201" s="7">
        <v>0</v>
      </c>
      <c r="R201" s="7">
        <v>0</v>
      </c>
      <c r="S201" s="7">
        <v>0</v>
      </c>
      <c r="T201" s="9">
        <v>53.668319887391696</v>
      </c>
      <c r="U201" s="7" t="str">
        <f>IF(RawData[[#This Row],[Customer Satisfaction (%)]]&lt;40,"Low",IF(RawData[[#This Row],[Customer Satisfaction (%)]]&lt;70,"Medium","High"))</f>
        <v>Medium</v>
      </c>
      <c r="V201" s="7" t="str">
        <f>IF(RawData[[#This Row],[Customer Satisfaction (%)]]&lt;40, "low", IF(RawData[[#This Row],[Customer Satisfaction (%)]]&lt;70, "Medium", "High"))</f>
        <v>Medium</v>
      </c>
    </row>
    <row r="202" spans="1:22" x14ac:dyDescent="0.2">
      <c r="A202" s="6" t="s">
        <v>322</v>
      </c>
      <c r="B202" s="6" t="s">
        <v>192</v>
      </c>
      <c r="C202" s="6" t="s">
        <v>213</v>
      </c>
      <c r="D202" s="7">
        <v>18</v>
      </c>
      <c r="E202" s="7">
        <f>RawData[[#This Row],[Sales Amount]]/RawData[[#This Row],[Number of employees]]</f>
        <v>20.277777777777779</v>
      </c>
      <c r="F202" s="8">
        <v>69</v>
      </c>
      <c r="G202" s="7">
        <v>51</v>
      </c>
      <c r="H202" s="7">
        <v>120</v>
      </c>
      <c r="I202" s="15">
        <f>RawData[[#This Row],[Customer (male)]]/RawData[[#This Row],[Total number of customers]]</f>
        <v>0.57499999999999996</v>
      </c>
      <c r="J202" s="15">
        <f>RawData[[#This Row],[Customer (female)]]/RawData[[#This Row],[Total number of customers]]</f>
        <v>0.42499999999999999</v>
      </c>
      <c r="K202" s="7">
        <v>317</v>
      </c>
      <c r="L202" s="7">
        <v>48</v>
      </c>
      <c r="M202" s="7">
        <v>365</v>
      </c>
      <c r="N202" s="7">
        <v>182</v>
      </c>
      <c r="O202" s="7">
        <v>27</v>
      </c>
      <c r="P202" s="7">
        <v>209</v>
      </c>
      <c r="Q202" s="7">
        <v>0</v>
      </c>
      <c r="R202" s="7">
        <v>0</v>
      </c>
      <c r="S202" s="7">
        <v>0</v>
      </c>
      <c r="T202" s="9">
        <v>61.671119465376798</v>
      </c>
      <c r="U202" s="7" t="str">
        <f>IF(RawData[[#This Row],[Customer Satisfaction (%)]]&lt;40,"Low",IF(RawData[[#This Row],[Customer Satisfaction (%)]]&lt;70,"Medium","High"))</f>
        <v>Medium</v>
      </c>
      <c r="V202" s="7" t="str">
        <f>IF(RawData[[#This Row],[Customer Satisfaction (%)]]&lt;40, "low", IF(RawData[[#This Row],[Customer Satisfaction (%)]]&lt;70, "Medium", "High"))</f>
        <v>Medium</v>
      </c>
    </row>
    <row r="203" spans="1:22" x14ac:dyDescent="0.2">
      <c r="A203" s="6" t="s">
        <v>322</v>
      </c>
      <c r="B203" s="6" t="s">
        <v>192</v>
      </c>
      <c r="C203" s="6" t="s">
        <v>214</v>
      </c>
      <c r="D203" s="7">
        <v>8</v>
      </c>
      <c r="E203" s="7">
        <f>RawData[[#This Row],[Sales Amount]]/RawData[[#This Row],[Number of employees]]</f>
        <v>761</v>
      </c>
      <c r="F203" s="8">
        <v>211</v>
      </c>
      <c r="G203" s="7">
        <v>19</v>
      </c>
      <c r="H203" s="7">
        <v>230</v>
      </c>
      <c r="I203" s="15">
        <f>RawData[[#This Row],[Customer (male)]]/RawData[[#This Row],[Total number of customers]]</f>
        <v>0.91739130434782612</v>
      </c>
      <c r="J203" s="15">
        <f>RawData[[#This Row],[Customer (female)]]/RawData[[#This Row],[Total number of customers]]</f>
        <v>8.2608695652173908E-2</v>
      </c>
      <c r="K203" s="7">
        <v>4556</v>
      </c>
      <c r="L203" s="7">
        <v>1532</v>
      </c>
      <c r="M203" s="7">
        <v>6088</v>
      </c>
      <c r="N203" s="7">
        <v>133</v>
      </c>
      <c r="O203" s="7">
        <v>41</v>
      </c>
      <c r="P203" s="7">
        <v>174</v>
      </c>
      <c r="Q203" s="7">
        <v>33</v>
      </c>
      <c r="R203" s="7">
        <v>5</v>
      </c>
      <c r="S203" s="7">
        <v>38</v>
      </c>
      <c r="T203" s="9">
        <v>48.885907347897898</v>
      </c>
      <c r="U203" s="7" t="str">
        <f>IF(RawData[[#This Row],[Customer Satisfaction (%)]]&lt;40,"Low",IF(RawData[[#This Row],[Customer Satisfaction (%)]]&lt;70,"Medium","High"))</f>
        <v>Medium</v>
      </c>
      <c r="V203" s="7" t="str">
        <f>IF(RawData[[#This Row],[Customer Satisfaction (%)]]&lt;40, "low", IF(RawData[[#This Row],[Customer Satisfaction (%)]]&lt;70, "Medium", "High"))</f>
        <v>Medium</v>
      </c>
    </row>
    <row r="204" spans="1:22" x14ac:dyDescent="0.2">
      <c r="A204" s="6" t="s">
        <v>322</v>
      </c>
      <c r="B204" s="6" t="s">
        <v>192</v>
      </c>
      <c r="C204" s="6" t="s">
        <v>215</v>
      </c>
      <c r="D204" s="7">
        <v>31</v>
      </c>
      <c r="E204" s="7">
        <f>RawData[[#This Row],[Sales Amount]]/RawData[[#This Row],[Number of employees]]</f>
        <v>92.709677419354833</v>
      </c>
      <c r="F204" s="8">
        <v>148</v>
      </c>
      <c r="G204" s="7">
        <v>547</v>
      </c>
      <c r="H204" s="7">
        <v>695</v>
      </c>
      <c r="I204" s="15">
        <f>RawData[[#This Row],[Customer (male)]]/RawData[[#This Row],[Total number of customers]]</f>
        <v>0.21294964028776978</v>
      </c>
      <c r="J204" s="15">
        <f>RawData[[#This Row],[Customer (female)]]/RawData[[#This Row],[Total number of customers]]</f>
        <v>0.78705035971223025</v>
      </c>
      <c r="K204" s="7">
        <v>2731</v>
      </c>
      <c r="L204" s="7">
        <v>143</v>
      </c>
      <c r="M204" s="7">
        <v>2874</v>
      </c>
      <c r="N204" s="7">
        <v>126</v>
      </c>
      <c r="O204" s="7">
        <v>9</v>
      </c>
      <c r="P204" s="7">
        <v>135</v>
      </c>
      <c r="Q204" s="7">
        <v>2</v>
      </c>
      <c r="R204" s="7">
        <v>0</v>
      </c>
      <c r="S204" s="7">
        <v>2</v>
      </c>
      <c r="T204" s="9">
        <v>41.573720155824702</v>
      </c>
      <c r="U204" s="7" t="str">
        <f>IF(RawData[[#This Row],[Customer Satisfaction (%)]]&lt;40,"Low",IF(RawData[[#This Row],[Customer Satisfaction (%)]]&lt;70,"Medium","High"))</f>
        <v>Medium</v>
      </c>
      <c r="V204" s="7" t="str">
        <f>IF(RawData[[#This Row],[Customer Satisfaction (%)]]&lt;40, "low", IF(RawData[[#This Row],[Customer Satisfaction (%)]]&lt;70, "Medium", "High"))</f>
        <v>Medium</v>
      </c>
    </row>
    <row r="205" spans="1:22" x14ac:dyDescent="0.2">
      <c r="A205" s="6" t="s">
        <v>322</v>
      </c>
      <c r="B205" s="6" t="s">
        <v>192</v>
      </c>
      <c r="C205" s="6" t="s">
        <v>216</v>
      </c>
      <c r="D205" s="7">
        <v>30</v>
      </c>
      <c r="E205" s="7">
        <f>RawData[[#This Row],[Sales Amount]]/RawData[[#This Row],[Number of employees]]</f>
        <v>13.633333333333333</v>
      </c>
      <c r="F205" s="8">
        <v>64</v>
      </c>
      <c r="G205" s="7">
        <v>52</v>
      </c>
      <c r="H205" s="7">
        <v>116</v>
      </c>
      <c r="I205" s="15">
        <f>RawData[[#This Row],[Customer (male)]]/RawData[[#This Row],[Total number of customers]]</f>
        <v>0.55172413793103448</v>
      </c>
      <c r="J205" s="15">
        <f>RawData[[#This Row],[Customer (female)]]/RawData[[#This Row],[Total number of customers]]</f>
        <v>0.44827586206896552</v>
      </c>
      <c r="K205" s="7">
        <v>381</v>
      </c>
      <c r="L205" s="7">
        <v>28</v>
      </c>
      <c r="M205" s="7">
        <v>409</v>
      </c>
      <c r="N205" s="7">
        <v>78</v>
      </c>
      <c r="O205" s="7">
        <v>7</v>
      </c>
      <c r="P205" s="7">
        <v>85</v>
      </c>
      <c r="Q205" s="7">
        <v>0</v>
      </c>
      <c r="R205" s="7">
        <v>0</v>
      </c>
      <c r="S205" s="7">
        <v>0</v>
      </c>
      <c r="T205" s="9">
        <v>44.637972723544699</v>
      </c>
      <c r="U205" s="7" t="str">
        <f>IF(RawData[[#This Row],[Customer Satisfaction (%)]]&lt;40,"Low",IF(RawData[[#This Row],[Customer Satisfaction (%)]]&lt;70,"Medium","High"))</f>
        <v>Medium</v>
      </c>
      <c r="V205" s="7" t="str">
        <f>IF(RawData[[#This Row],[Customer Satisfaction (%)]]&lt;40, "low", IF(RawData[[#This Row],[Customer Satisfaction (%)]]&lt;70, "Medium", "High"))</f>
        <v>Medium</v>
      </c>
    </row>
    <row r="206" spans="1:22" x14ac:dyDescent="0.2">
      <c r="A206" s="6" t="s">
        <v>3</v>
      </c>
      <c r="B206" s="6" t="s">
        <v>192</v>
      </c>
      <c r="C206" s="6" t="s">
        <v>217</v>
      </c>
      <c r="D206" s="7">
        <v>30</v>
      </c>
      <c r="E206" s="7">
        <f>RawData[[#This Row],[Sales Amount]]/RawData[[#This Row],[Number of employees]]</f>
        <v>30.633333333333333</v>
      </c>
      <c r="F206" s="8">
        <v>151</v>
      </c>
      <c r="G206" s="7">
        <v>192</v>
      </c>
      <c r="H206" s="7">
        <v>343</v>
      </c>
      <c r="I206" s="15">
        <f>RawData[[#This Row],[Customer (male)]]/RawData[[#This Row],[Total number of customers]]</f>
        <v>0.44023323615160348</v>
      </c>
      <c r="J206" s="15">
        <f>RawData[[#This Row],[Customer (female)]]/RawData[[#This Row],[Total number of customers]]</f>
        <v>0.55976676384839652</v>
      </c>
      <c r="K206" s="7">
        <v>887</v>
      </c>
      <c r="L206" s="7">
        <v>32</v>
      </c>
      <c r="M206" s="7">
        <v>919</v>
      </c>
      <c r="N206" s="7">
        <v>84</v>
      </c>
      <c r="O206" s="7">
        <v>4</v>
      </c>
      <c r="P206" s="7">
        <v>88</v>
      </c>
      <c r="Q206" s="7">
        <v>11</v>
      </c>
      <c r="R206" s="7">
        <v>1</v>
      </c>
      <c r="S206" s="7">
        <v>12</v>
      </c>
      <c r="T206" s="9">
        <v>30.820351684644301</v>
      </c>
      <c r="U206" s="7" t="str">
        <f>IF(RawData[[#This Row],[Customer Satisfaction (%)]]&lt;40,"Low",IF(RawData[[#This Row],[Customer Satisfaction (%)]]&lt;70,"Medium","High"))</f>
        <v>Low</v>
      </c>
      <c r="V206" s="7" t="str">
        <f>IF(RawData[[#This Row],[Customer Satisfaction (%)]]&lt;40, "low", IF(RawData[[#This Row],[Customer Satisfaction (%)]]&lt;70, "Medium", "High"))</f>
        <v>low</v>
      </c>
    </row>
    <row r="207" spans="1:22" x14ac:dyDescent="0.2">
      <c r="A207" s="6" t="s">
        <v>3</v>
      </c>
      <c r="B207" s="6" t="s">
        <v>192</v>
      </c>
      <c r="C207" s="6" t="s">
        <v>218</v>
      </c>
      <c r="D207" s="7">
        <v>13</v>
      </c>
      <c r="E207" s="7">
        <f>RawData[[#This Row],[Sales Amount]]/RawData[[#This Row],[Number of employees]]</f>
        <v>248.23076923076923</v>
      </c>
      <c r="F207" s="8">
        <v>402</v>
      </c>
      <c r="G207" s="7">
        <v>141</v>
      </c>
      <c r="H207" s="7">
        <v>543</v>
      </c>
      <c r="I207" s="15">
        <f>RawData[[#This Row],[Customer (male)]]/RawData[[#This Row],[Total number of customers]]</f>
        <v>0.74033149171270718</v>
      </c>
      <c r="J207" s="15">
        <f>RawData[[#This Row],[Customer (female)]]/RawData[[#This Row],[Total number of customers]]</f>
        <v>0.25966850828729282</v>
      </c>
      <c r="K207" s="7">
        <v>2788</v>
      </c>
      <c r="L207" s="7">
        <v>439</v>
      </c>
      <c r="M207" s="7">
        <v>3227</v>
      </c>
      <c r="N207" s="7">
        <v>272</v>
      </c>
      <c r="O207" s="7">
        <v>46</v>
      </c>
      <c r="P207" s="7">
        <v>318</v>
      </c>
      <c r="Q207" s="7">
        <v>0</v>
      </c>
      <c r="R207" s="7">
        <v>0</v>
      </c>
      <c r="S207" s="7">
        <v>0</v>
      </c>
      <c r="T207" s="9">
        <v>67.438385748165999</v>
      </c>
      <c r="U207" s="7" t="str">
        <f>IF(RawData[[#This Row],[Customer Satisfaction (%)]]&lt;40,"Low",IF(RawData[[#This Row],[Customer Satisfaction (%)]]&lt;70,"Medium","High"))</f>
        <v>Medium</v>
      </c>
      <c r="V207" s="7" t="str">
        <f>IF(RawData[[#This Row],[Customer Satisfaction (%)]]&lt;40, "low", IF(RawData[[#This Row],[Customer Satisfaction (%)]]&lt;70, "Medium", "High"))</f>
        <v>Medium</v>
      </c>
    </row>
    <row r="208" spans="1:22" x14ac:dyDescent="0.2">
      <c r="A208" s="6" t="s">
        <v>3</v>
      </c>
      <c r="B208" s="6" t="s">
        <v>192</v>
      </c>
      <c r="C208" s="6" t="s">
        <v>219</v>
      </c>
      <c r="D208" s="7">
        <v>7</v>
      </c>
      <c r="E208" s="7">
        <f>RawData[[#This Row],[Sales Amount]]/RawData[[#This Row],[Number of employees]]</f>
        <v>138</v>
      </c>
      <c r="F208" s="8">
        <v>932</v>
      </c>
      <c r="G208" s="7">
        <v>131</v>
      </c>
      <c r="H208" s="7">
        <v>1063</v>
      </c>
      <c r="I208" s="15">
        <f>RawData[[#This Row],[Customer (male)]]/RawData[[#This Row],[Total number of customers]]</f>
        <v>0.87676387582314208</v>
      </c>
      <c r="J208" s="15">
        <f>RawData[[#This Row],[Customer (female)]]/RawData[[#This Row],[Total number of customers]]</f>
        <v>0.12323612417685795</v>
      </c>
      <c r="K208" s="7">
        <v>913</v>
      </c>
      <c r="L208" s="7">
        <v>53</v>
      </c>
      <c r="M208" s="7">
        <v>966</v>
      </c>
      <c r="N208" s="7">
        <v>113</v>
      </c>
      <c r="O208" s="7">
        <v>9</v>
      </c>
      <c r="P208" s="7">
        <v>122</v>
      </c>
      <c r="Q208" s="7">
        <v>59</v>
      </c>
      <c r="R208" s="7">
        <v>7</v>
      </c>
      <c r="S208" s="7">
        <v>66</v>
      </c>
      <c r="T208" s="9">
        <v>45.197719044183401</v>
      </c>
      <c r="U208" s="7" t="str">
        <f>IF(RawData[[#This Row],[Customer Satisfaction (%)]]&lt;40,"Low",IF(RawData[[#This Row],[Customer Satisfaction (%)]]&lt;70,"Medium","High"))</f>
        <v>Medium</v>
      </c>
      <c r="V208" s="7" t="str">
        <f>IF(RawData[[#This Row],[Customer Satisfaction (%)]]&lt;40, "low", IF(RawData[[#This Row],[Customer Satisfaction (%)]]&lt;70, "Medium", "High"))</f>
        <v>Medium</v>
      </c>
    </row>
    <row r="209" spans="1:22" x14ac:dyDescent="0.2">
      <c r="A209" s="6" t="s">
        <v>322</v>
      </c>
      <c r="B209" s="6" t="s">
        <v>192</v>
      </c>
      <c r="C209" s="6" t="s">
        <v>220</v>
      </c>
      <c r="D209" s="7">
        <v>29</v>
      </c>
      <c r="E209" s="7">
        <f>RawData[[#This Row],[Sales Amount]]/RawData[[#This Row],[Number of employees]]</f>
        <v>74.620689655172413</v>
      </c>
      <c r="F209" s="8">
        <v>734</v>
      </c>
      <c r="G209" s="7">
        <v>222</v>
      </c>
      <c r="H209" s="7">
        <v>956</v>
      </c>
      <c r="I209" s="15">
        <f>RawData[[#This Row],[Customer (male)]]/RawData[[#This Row],[Total number of customers]]</f>
        <v>0.76778242677824271</v>
      </c>
      <c r="J209" s="15">
        <f>RawData[[#This Row],[Customer (female)]]/RawData[[#This Row],[Total number of customers]]</f>
        <v>0.23221757322175732</v>
      </c>
      <c r="K209" s="7">
        <v>2010</v>
      </c>
      <c r="L209" s="7">
        <v>154</v>
      </c>
      <c r="M209" s="7">
        <v>2164</v>
      </c>
      <c r="N209" s="7">
        <v>131</v>
      </c>
      <c r="O209" s="7">
        <v>14</v>
      </c>
      <c r="P209" s="7">
        <v>145</v>
      </c>
      <c r="Q209" s="7">
        <v>25</v>
      </c>
      <c r="R209" s="7">
        <v>4</v>
      </c>
      <c r="S209" s="7">
        <v>29</v>
      </c>
      <c r="T209" s="9">
        <v>36.779346579709298</v>
      </c>
      <c r="U209" s="7" t="str">
        <f>IF(RawData[[#This Row],[Customer Satisfaction (%)]]&lt;40,"Low",IF(RawData[[#This Row],[Customer Satisfaction (%)]]&lt;70,"Medium","High"))</f>
        <v>Low</v>
      </c>
      <c r="V209" s="7" t="str">
        <f>IF(RawData[[#This Row],[Customer Satisfaction (%)]]&lt;40, "low", IF(RawData[[#This Row],[Customer Satisfaction (%)]]&lt;70, "Medium", "High"))</f>
        <v>low</v>
      </c>
    </row>
    <row r="210" spans="1:22" x14ac:dyDescent="0.2">
      <c r="A210" s="6" t="s">
        <v>322</v>
      </c>
      <c r="B210" s="6" t="s">
        <v>221</v>
      </c>
      <c r="C210" s="6" t="s">
        <v>222</v>
      </c>
      <c r="D210" s="7">
        <v>14</v>
      </c>
      <c r="E210" s="7">
        <f>RawData[[#This Row],[Sales Amount]]/RawData[[#This Row],[Number of employees]]</f>
        <v>447.07142857142856</v>
      </c>
      <c r="F210" s="8">
        <v>312</v>
      </c>
      <c r="G210" s="7">
        <v>295</v>
      </c>
      <c r="H210" s="7">
        <v>607</v>
      </c>
      <c r="I210" s="15">
        <f>RawData[[#This Row],[Customer (male)]]/RawData[[#This Row],[Total number of customers]]</f>
        <v>0.51400329489291596</v>
      </c>
      <c r="J210" s="15">
        <f>RawData[[#This Row],[Customer (female)]]/RawData[[#This Row],[Total number of customers]]</f>
        <v>0.48599670510708404</v>
      </c>
      <c r="K210" s="7">
        <v>5504</v>
      </c>
      <c r="L210" s="7">
        <v>755</v>
      </c>
      <c r="M210" s="7">
        <v>6259</v>
      </c>
      <c r="N210" s="7">
        <v>364</v>
      </c>
      <c r="O210" s="7">
        <v>69</v>
      </c>
      <c r="P210" s="7">
        <v>433</v>
      </c>
      <c r="Q210" s="7">
        <v>143</v>
      </c>
      <c r="R210" s="7">
        <v>22</v>
      </c>
      <c r="S210" s="7">
        <v>165</v>
      </c>
      <c r="T210" s="9">
        <v>64.914509331423304</v>
      </c>
      <c r="U210" s="7" t="str">
        <f>IF(RawData[[#This Row],[Customer Satisfaction (%)]]&lt;40,"Low",IF(RawData[[#This Row],[Customer Satisfaction (%)]]&lt;70,"Medium","High"))</f>
        <v>Medium</v>
      </c>
      <c r="V210" s="7" t="str">
        <f>IF(RawData[[#This Row],[Customer Satisfaction (%)]]&lt;40, "low", IF(RawData[[#This Row],[Customer Satisfaction (%)]]&lt;70, "Medium", "High"))</f>
        <v>Medium</v>
      </c>
    </row>
    <row r="211" spans="1:22" x14ac:dyDescent="0.2">
      <c r="A211" s="6" t="s">
        <v>322</v>
      </c>
      <c r="B211" s="6" t="s">
        <v>221</v>
      </c>
      <c r="C211" s="6" t="s">
        <v>223</v>
      </c>
      <c r="D211" s="7">
        <v>13</v>
      </c>
      <c r="E211" s="7">
        <f>RawData[[#This Row],[Sales Amount]]/RawData[[#This Row],[Number of employees]]</f>
        <v>110.30769230769231</v>
      </c>
      <c r="F211" s="8">
        <v>383</v>
      </c>
      <c r="G211" s="7">
        <v>0</v>
      </c>
      <c r="H211" s="7">
        <v>383</v>
      </c>
      <c r="I211" s="15">
        <f>RawData[[#This Row],[Customer (male)]]/RawData[[#This Row],[Total number of customers]]</f>
        <v>1</v>
      </c>
      <c r="J211" s="15">
        <f>RawData[[#This Row],[Customer (female)]]/RawData[[#This Row],[Total number of customers]]</f>
        <v>0</v>
      </c>
      <c r="K211" s="7">
        <v>1299</v>
      </c>
      <c r="L211" s="7">
        <v>135</v>
      </c>
      <c r="M211" s="7">
        <v>1434</v>
      </c>
      <c r="N211" s="7">
        <v>636</v>
      </c>
      <c r="O211" s="7">
        <v>76</v>
      </c>
      <c r="P211" s="7">
        <v>712</v>
      </c>
      <c r="Q211" s="7">
        <v>0</v>
      </c>
      <c r="R211" s="7">
        <v>0</v>
      </c>
      <c r="S211" s="7">
        <v>0</v>
      </c>
      <c r="T211" s="9">
        <v>82.8949654355051</v>
      </c>
      <c r="U211" s="7" t="str">
        <f>IF(RawData[[#This Row],[Customer Satisfaction (%)]]&lt;40,"Low",IF(RawData[[#This Row],[Customer Satisfaction (%)]]&lt;70,"Medium","High"))</f>
        <v>High</v>
      </c>
      <c r="V211" s="7" t="str">
        <f>IF(RawData[[#This Row],[Customer Satisfaction (%)]]&lt;40, "low", IF(RawData[[#This Row],[Customer Satisfaction (%)]]&lt;70, "Medium", "High"))</f>
        <v>High</v>
      </c>
    </row>
    <row r="212" spans="1:22" x14ac:dyDescent="0.2">
      <c r="A212" s="6" t="s">
        <v>3</v>
      </c>
      <c r="B212" s="6" t="s">
        <v>221</v>
      </c>
      <c r="C212" s="6" t="s">
        <v>224</v>
      </c>
      <c r="D212" s="7">
        <v>48</v>
      </c>
      <c r="E212" s="7">
        <f>RawData[[#This Row],[Sales Amount]]/RawData[[#This Row],[Number of employees]]</f>
        <v>40.166666666666664</v>
      </c>
      <c r="F212" s="8">
        <v>644</v>
      </c>
      <c r="G212" s="7">
        <v>74</v>
      </c>
      <c r="H212" s="7">
        <v>718</v>
      </c>
      <c r="I212" s="15">
        <f>RawData[[#This Row],[Customer (male)]]/RawData[[#This Row],[Total number of customers]]</f>
        <v>0.89693593314763231</v>
      </c>
      <c r="J212" s="15">
        <f>RawData[[#This Row],[Customer (female)]]/RawData[[#This Row],[Total number of customers]]</f>
        <v>0.10306406685236769</v>
      </c>
      <c r="K212" s="7">
        <v>1559</v>
      </c>
      <c r="L212" s="7">
        <v>369</v>
      </c>
      <c r="M212" s="7">
        <v>1928</v>
      </c>
      <c r="N212" s="7">
        <v>982</v>
      </c>
      <c r="O212" s="7">
        <v>253</v>
      </c>
      <c r="P212" s="7">
        <v>1235</v>
      </c>
      <c r="Q212" s="7">
        <v>6</v>
      </c>
      <c r="R212" s="7">
        <v>1</v>
      </c>
      <c r="S212" s="7">
        <v>7</v>
      </c>
      <c r="T212" s="9">
        <v>78.861688092449299</v>
      </c>
      <c r="U212" s="7" t="str">
        <f>IF(RawData[[#This Row],[Customer Satisfaction (%)]]&lt;40,"Low",IF(RawData[[#This Row],[Customer Satisfaction (%)]]&lt;70,"Medium","High"))</f>
        <v>High</v>
      </c>
      <c r="V212" s="7" t="str">
        <f>IF(RawData[[#This Row],[Customer Satisfaction (%)]]&lt;40, "low", IF(RawData[[#This Row],[Customer Satisfaction (%)]]&lt;70, "Medium", "High"))</f>
        <v>High</v>
      </c>
    </row>
    <row r="213" spans="1:22" x14ac:dyDescent="0.2">
      <c r="A213" s="6" t="s">
        <v>3</v>
      </c>
      <c r="B213" s="6" t="s">
        <v>221</v>
      </c>
      <c r="C213" s="6" t="s">
        <v>225</v>
      </c>
      <c r="D213" s="7">
        <v>36</v>
      </c>
      <c r="E213" s="7">
        <f>RawData[[#This Row],[Sales Amount]]/RawData[[#This Row],[Number of employees]]</f>
        <v>11.972222222222221</v>
      </c>
      <c r="F213" s="8">
        <v>380</v>
      </c>
      <c r="G213" s="7">
        <v>30</v>
      </c>
      <c r="H213" s="7">
        <v>410</v>
      </c>
      <c r="I213" s="15">
        <f>RawData[[#This Row],[Customer (male)]]/RawData[[#This Row],[Total number of customers]]</f>
        <v>0.92682926829268297</v>
      </c>
      <c r="J213" s="15">
        <f>RawData[[#This Row],[Customer (female)]]/RawData[[#This Row],[Total number of customers]]</f>
        <v>7.3170731707317069E-2</v>
      </c>
      <c r="K213" s="7">
        <v>285</v>
      </c>
      <c r="L213" s="7">
        <v>146</v>
      </c>
      <c r="M213" s="7">
        <v>431</v>
      </c>
      <c r="N213" s="7">
        <v>231</v>
      </c>
      <c r="O213" s="7">
        <v>128</v>
      </c>
      <c r="P213" s="7">
        <v>359</v>
      </c>
      <c r="Q213" s="7">
        <v>2</v>
      </c>
      <c r="R213" s="7">
        <v>0</v>
      </c>
      <c r="S213" s="7">
        <v>2</v>
      </c>
      <c r="T213" s="9">
        <v>59.258814431864501</v>
      </c>
      <c r="U213" s="7" t="str">
        <f>IF(RawData[[#This Row],[Customer Satisfaction (%)]]&lt;40,"Low",IF(RawData[[#This Row],[Customer Satisfaction (%)]]&lt;70,"Medium","High"))</f>
        <v>Medium</v>
      </c>
      <c r="V213" s="7" t="str">
        <f>IF(RawData[[#This Row],[Customer Satisfaction (%)]]&lt;40, "low", IF(RawData[[#This Row],[Customer Satisfaction (%)]]&lt;70, "Medium", "High"))</f>
        <v>Medium</v>
      </c>
    </row>
    <row r="214" spans="1:22" x14ac:dyDescent="0.2">
      <c r="A214" s="6" t="s">
        <v>3</v>
      </c>
      <c r="B214" s="6" t="s">
        <v>221</v>
      </c>
      <c r="C214" s="6" t="s">
        <v>226</v>
      </c>
      <c r="D214" s="7">
        <v>28</v>
      </c>
      <c r="E214" s="7">
        <f>RawData[[#This Row],[Sales Amount]]/RawData[[#This Row],[Number of employees]]</f>
        <v>1066</v>
      </c>
      <c r="F214" s="8">
        <v>5120</v>
      </c>
      <c r="G214" s="7">
        <v>2003</v>
      </c>
      <c r="H214" s="7">
        <v>7123</v>
      </c>
      <c r="I214" s="15">
        <f>RawData[[#This Row],[Customer (male)]]/RawData[[#This Row],[Total number of customers]]</f>
        <v>0.71879825916046614</v>
      </c>
      <c r="J214" s="15">
        <f>RawData[[#This Row],[Customer (female)]]/RawData[[#This Row],[Total number of customers]]</f>
        <v>0.28120174083953392</v>
      </c>
      <c r="K214" s="7">
        <v>24690</v>
      </c>
      <c r="L214" s="7">
        <v>5158</v>
      </c>
      <c r="M214" s="7">
        <v>29848</v>
      </c>
      <c r="N214" s="7">
        <v>6843</v>
      </c>
      <c r="O214" s="7">
        <v>1708</v>
      </c>
      <c r="P214" s="7">
        <v>8551</v>
      </c>
      <c r="Q214" s="7">
        <v>9</v>
      </c>
      <c r="R214" s="7">
        <v>0</v>
      </c>
      <c r="S214" s="7">
        <v>9</v>
      </c>
      <c r="T214" s="9">
        <v>93.144422883855</v>
      </c>
      <c r="U214" s="7" t="str">
        <f>IF(RawData[[#This Row],[Customer Satisfaction (%)]]&lt;40,"Low",IF(RawData[[#This Row],[Customer Satisfaction (%)]]&lt;70,"Medium","High"))</f>
        <v>High</v>
      </c>
      <c r="V214" s="7" t="str">
        <f>IF(RawData[[#This Row],[Customer Satisfaction (%)]]&lt;40, "low", IF(RawData[[#This Row],[Customer Satisfaction (%)]]&lt;70, "Medium", "High"))</f>
        <v>High</v>
      </c>
    </row>
    <row r="215" spans="1:22" x14ac:dyDescent="0.2">
      <c r="A215" s="6" t="s">
        <v>322</v>
      </c>
      <c r="B215" s="6" t="s">
        <v>221</v>
      </c>
      <c r="C215" s="6" t="s">
        <v>227</v>
      </c>
      <c r="D215" s="7">
        <v>15</v>
      </c>
      <c r="E215" s="7">
        <f>RawData[[#This Row],[Sales Amount]]/RawData[[#This Row],[Number of employees]]</f>
        <v>181</v>
      </c>
      <c r="F215" s="8">
        <v>164</v>
      </c>
      <c r="G215" s="7">
        <v>442</v>
      </c>
      <c r="H215" s="7">
        <v>606</v>
      </c>
      <c r="I215" s="15">
        <f>RawData[[#This Row],[Customer (male)]]/RawData[[#This Row],[Total number of customers]]</f>
        <v>0.27062706270627063</v>
      </c>
      <c r="J215" s="15">
        <f>RawData[[#This Row],[Customer (female)]]/RawData[[#This Row],[Total number of customers]]</f>
        <v>0.72937293729372932</v>
      </c>
      <c r="K215" s="7">
        <v>2468</v>
      </c>
      <c r="L215" s="7">
        <v>247</v>
      </c>
      <c r="M215" s="7">
        <v>2715</v>
      </c>
      <c r="N215" s="7">
        <v>584</v>
      </c>
      <c r="O215" s="7">
        <v>77</v>
      </c>
      <c r="P215" s="7">
        <v>661</v>
      </c>
      <c r="Q215" s="7">
        <v>541</v>
      </c>
      <c r="R215" s="7">
        <v>101</v>
      </c>
      <c r="S215" s="7">
        <v>642</v>
      </c>
      <c r="T215" s="9">
        <v>30.7950316395534</v>
      </c>
      <c r="U215" s="7" t="str">
        <f>IF(RawData[[#This Row],[Customer Satisfaction (%)]]&lt;40,"Low",IF(RawData[[#This Row],[Customer Satisfaction (%)]]&lt;70,"Medium","High"))</f>
        <v>Low</v>
      </c>
      <c r="V215" s="7" t="str">
        <f>IF(RawData[[#This Row],[Customer Satisfaction (%)]]&lt;40, "low", IF(RawData[[#This Row],[Customer Satisfaction (%)]]&lt;70, "Medium", "High"))</f>
        <v>low</v>
      </c>
    </row>
    <row r="216" spans="1:22" x14ac:dyDescent="0.2">
      <c r="A216" s="6" t="s">
        <v>3</v>
      </c>
      <c r="B216" s="6" t="s">
        <v>221</v>
      </c>
      <c r="C216" s="6" t="s">
        <v>228</v>
      </c>
      <c r="D216" s="7">
        <v>55</v>
      </c>
      <c r="E216" s="7">
        <f>RawData[[#This Row],[Sales Amount]]/RawData[[#This Row],[Number of employees]]</f>
        <v>12.363636363636363</v>
      </c>
      <c r="F216" s="8">
        <v>164</v>
      </c>
      <c r="G216" s="7">
        <v>160</v>
      </c>
      <c r="H216" s="7">
        <v>324</v>
      </c>
      <c r="I216" s="15">
        <f>RawData[[#This Row],[Customer (male)]]/RawData[[#This Row],[Total number of customers]]</f>
        <v>0.50617283950617287</v>
      </c>
      <c r="J216" s="15">
        <f>RawData[[#This Row],[Customer (female)]]/RawData[[#This Row],[Total number of customers]]</f>
        <v>0.49382716049382713</v>
      </c>
      <c r="K216" s="7">
        <v>629</v>
      </c>
      <c r="L216" s="7">
        <v>51</v>
      </c>
      <c r="M216" s="7">
        <v>680</v>
      </c>
      <c r="N216" s="7">
        <v>432</v>
      </c>
      <c r="O216" s="7">
        <v>37</v>
      </c>
      <c r="P216" s="7">
        <v>469</v>
      </c>
      <c r="Q216" s="7">
        <v>6</v>
      </c>
      <c r="R216" s="7">
        <v>0</v>
      </c>
      <c r="S216" s="7">
        <v>6</v>
      </c>
      <c r="T216" s="9">
        <v>85.381145917117294</v>
      </c>
      <c r="U216" s="7" t="str">
        <f>IF(RawData[[#This Row],[Customer Satisfaction (%)]]&lt;40,"Low",IF(RawData[[#This Row],[Customer Satisfaction (%)]]&lt;70,"Medium","High"))</f>
        <v>High</v>
      </c>
      <c r="V216" s="7" t="str">
        <f>IF(RawData[[#This Row],[Customer Satisfaction (%)]]&lt;40, "low", IF(RawData[[#This Row],[Customer Satisfaction (%)]]&lt;70, "Medium", "High"))</f>
        <v>High</v>
      </c>
    </row>
    <row r="217" spans="1:22" x14ac:dyDescent="0.2">
      <c r="A217" s="6" t="s">
        <v>3</v>
      </c>
      <c r="B217" s="6" t="s">
        <v>221</v>
      </c>
      <c r="C217" s="6" t="s">
        <v>229</v>
      </c>
      <c r="D217" s="7">
        <v>7</v>
      </c>
      <c r="E217" s="7">
        <f>RawData[[#This Row],[Sales Amount]]/RawData[[#This Row],[Number of employees]]</f>
        <v>727.28571428571433</v>
      </c>
      <c r="F217" s="8">
        <v>1240</v>
      </c>
      <c r="G217" s="7">
        <v>13</v>
      </c>
      <c r="H217" s="7">
        <v>1253</v>
      </c>
      <c r="I217" s="15">
        <f>RawData[[#This Row],[Customer (male)]]/RawData[[#This Row],[Total number of customers]]</f>
        <v>0.9896249002394254</v>
      </c>
      <c r="J217" s="15">
        <f>RawData[[#This Row],[Customer (female)]]/RawData[[#This Row],[Total number of customers]]</f>
        <v>1.0375099760574621E-2</v>
      </c>
      <c r="K217" s="7">
        <v>4729</v>
      </c>
      <c r="L217" s="7">
        <v>362</v>
      </c>
      <c r="M217" s="7">
        <v>5091</v>
      </c>
      <c r="N217" s="7">
        <v>3310</v>
      </c>
      <c r="O217" s="7">
        <v>246</v>
      </c>
      <c r="P217" s="7">
        <v>3556</v>
      </c>
      <c r="Q217" s="7">
        <v>0</v>
      </c>
      <c r="R217" s="7">
        <v>0</v>
      </c>
      <c r="S217" s="7">
        <v>0</v>
      </c>
      <c r="T217" s="9">
        <v>94.540337972283893</v>
      </c>
      <c r="U217" s="7" t="str">
        <f>IF(RawData[[#This Row],[Customer Satisfaction (%)]]&lt;40,"Low",IF(RawData[[#This Row],[Customer Satisfaction (%)]]&lt;70,"Medium","High"))</f>
        <v>High</v>
      </c>
      <c r="V217" s="7" t="str">
        <f>IF(RawData[[#This Row],[Customer Satisfaction (%)]]&lt;40, "low", IF(RawData[[#This Row],[Customer Satisfaction (%)]]&lt;70, "Medium", "High"))</f>
        <v>High</v>
      </c>
    </row>
    <row r="218" spans="1:22" x14ac:dyDescent="0.2">
      <c r="A218" s="6" t="s">
        <v>3</v>
      </c>
      <c r="B218" s="6" t="s">
        <v>221</v>
      </c>
      <c r="C218" s="6" t="s">
        <v>230</v>
      </c>
      <c r="D218" s="7">
        <v>13</v>
      </c>
      <c r="E218" s="7">
        <f>RawData[[#This Row],[Sales Amount]]/RawData[[#This Row],[Number of employees]]</f>
        <v>376.69230769230768</v>
      </c>
      <c r="F218" s="8">
        <v>1115</v>
      </c>
      <c r="G218" s="7">
        <v>353</v>
      </c>
      <c r="H218" s="7">
        <v>1468</v>
      </c>
      <c r="I218" s="15">
        <f>RawData[[#This Row],[Customer (male)]]/RawData[[#This Row],[Total number of customers]]</f>
        <v>0.75953678474114439</v>
      </c>
      <c r="J218" s="15">
        <f>RawData[[#This Row],[Customer (female)]]/RawData[[#This Row],[Total number of customers]]</f>
        <v>0.24046321525885558</v>
      </c>
      <c r="K218" s="7">
        <v>4373</v>
      </c>
      <c r="L218" s="7">
        <v>524</v>
      </c>
      <c r="M218" s="7">
        <v>4897</v>
      </c>
      <c r="N218" s="7">
        <v>1754</v>
      </c>
      <c r="O218" s="7">
        <v>257</v>
      </c>
      <c r="P218" s="7">
        <v>2011</v>
      </c>
      <c r="Q218" s="7">
        <v>1</v>
      </c>
      <c r="R218" s="7">
        <v>0</v>
      </c>
      <c r="S218" s="7">
        <v>1</v>
      </c>
      <c r="T218" s="9">
        <v>96.717140016408607</v>
      </c>
      <c r="U218" s="7" t="str">
        <f>IF(RawData[[#This Row],[Customer Satisfaction (%)]]&lt;40,"Low",IF(RawData[[#This Row],[Customer Satisfaction (%)]]&lt;70,"Medium","High"))</f>
        <v>High</v>
      </c>
      <c r="V218" s="7" t="str">
        <f>IF(RawData[[#This Row],[Customer Satisfaction (%)]]&lt;40, "low", IF(RawData[[#This Row],[Customer Satisfaction (%)]]&lt;70, "Medium", "High"))</f>
        <v>High</v>
      </c>
    </row>
    <row r="219" spans="1:22" x14ac:dyDescent="0.2">
      <c r="A219" s="6" t="s">
        <v>322</v>
      </c>
      <c r="B219" s="6" t="s">
        <v>221</v>
      </c>
      <c r="C219" s="6" t="s">
        <v>231</v>
      </c>
      <c r="D219" s="7">
        <v>3</v>
      </c>
      <c r="E219" s="7">
        <f>RawData[[#This Row],[Sales Amount]]/RawData[[#This Row],[Number of employees]]</f>
        <v>1190.3333333333333</v>
      </c>
      <c r="F219" s="8">
        <v>3849</v>
      </c>
      <c r="G219" s="7">
        <v>2749</v>
      </c>
      <c r="H219" s="7">
        <v>6598</v>
      </c>
      <c r="I219" s="15">
        <f>RawData[[#This Row],[Customer (male)]]/RawData[[#This Row],[Total number of customers]]</f>
        <v>0.58335859351318586</v>
      </c>
      <c r="J219" s="15">
        <f>RawData[[#This Row],[Customer (female)]]/RawData[[#This Row],[Total number of customers]]</f>
        <v>0.41664140648681419</v>
      </c>
      <c r="K219" s="7">
        <v>2944</v>
      </c>
      <c r="L219" s="7">
        <v>627</v>
      </c>
      <c r="M219" s="7">
        <v>3571</v>
      </c>
      <c r="N219" s="7">
        <v>428</v>
      </c>
      <c r="O219" s="7">
        <v>106</v>
      </c>
      <c r="P219" s="7">
        <v>534</v>
      </c>
      <c r="Q219" s="7">
        <v>1596</v>
      </c>
      <c r="R219" s="7">
        <v>201</v>
      </c>
      <c r="S219" s="7">
        <v>1797</v>
      </c>
      <c r="T219" s="9">
        <v>53.114111658429501</v>
      </c>
      <c r="U219" s="7" t="str">
        <f>IF(RawData[[#This Row],[Customer Satisfaction (%)]]&lt;40,"Low",IF(RawData[[#This Row],[Customer Satisfaction (%)]]&lt;70,"Medium","High"))</f>
        <v>Medium</v>
      </c>
      <c r="V219" s="7" t="str">
        <f>IF(RawData[[#This Row],[Customer Satisfaction (%)]]&lt;40, "low", IF(RawData[[#This Row],[Customer Satisfaction (%)]]&lt;70, "Medium", "High"))</f>
        <v>Medium</v>
      </c>
    </row>
    <row r="220" spans="1:22" x14ac:dyDescent="0.2">
      <c r="A220" s="6" t="s">
        <v>3</v>
      </c>
      <c r="B220" s="6" t="s">
        <v>232</v>
      </c>
      <c r="C220" s="6" t="s">
        <v>233</v>
      </c>
      <c r="D220" s="7">
        <v>12</v>
      </c>
      <c r="E220" s="7">
        <f>RawData[[#This Row],[Sales Amount]]/RawData[[#This Row],[Number of employees]]</f>
        <v>538.33333333333337</v>
      </c>
      <c r="F220" s="8">
        <v>204</v>
      </c>
      <c r="G220" s="7">
        <v>1052</v>
      </c>
      <c r="H220" s="7">
        <v>1256</v>
      </c>
      <c r="I220" s="15">
        <f>RawData[[#This Row],[Customer (male)]]/RawData[[#This Row],[Total number of customers]]</f>
        <v>0.16242038216560509</v>
      </c>
      <c r="J220" s="15">
        <f>RawData[[#This Row],[Customer (female)]]/RawData[[#This Row],[Total number of customers]]</f>
        <v>0.83757961783439494</v>
      </c>
      <c r="K220" s="7">
        <v>6125</v>
      </c>
      <c r="L220" s="7">
        <v>335</v>
      </c>
      <c r="M220" s="7">
        <v>6460</v>
      </c>
      <c r="N220" s="7">
        <v>2572</v>
      </c>
      <c r="O220" s="7">
        <v>172</v>
      </c>
      <c r="P220" s="7">
        <v>2744</v>
      </c>
      <c r="Q220" s="7">
        <v>646</v>
      </c>
      <c r="R220" s="7">
        <v>15</v>
      </c>
      <c r="S220" s="7">
        <v>661</v>
      </c>
      <c r="T220" s="9">
        <v>61.268891970876403</v>
      </c>
      <c r="U220" s="7" t="str">
        <f>IF(RawData[[#This Row],[Customer Satisfaction (%)]]&lt;40,"Low",IF(RawData[[#This Row],[Customer Satisfaction (%)]]&lt;70,"Medium","High"))</f>
        <v>Medium</v>
      </c>
      <c r="V220" s="7" t="str">
        <f>IF(RawData[[#This Row],[Customer Satisfaction (%)]]&lt;40, "low", IF(RawData[[#This Row],[Customer Satisfaction (%)]]&lt;70, "Medium", "High"))</f>
        <v>Medium</v>
      </c>
    </row>
    <row r="221" spans="1:22" x14ac:dyDescent="0.2">
      <c r="A221" s="6" t="s">
        <v>3</v>
      </c>
      <c r="B221" s="6" t="s">
        <v>232</v>
      </c>
      <c r="C221" s="6" t="s">
        <v>234</v>
      </c>
      <c r="D221" s="7">
        <v>6</v>
      </c>
      <c r="E221" s="7">
        <f>RawData[[#This Row],[Sales Amount]]/RawData[[#This Row],[Number of employees]]</f>
        <v>542.16666666666663</v>
      </c>
      <c r="F221" s="8">
        <v>248</v>
      </c>
      <c r="G221" s="7">
        <v>1887</v>
      </c>
      <c r="H221" s="7">
        <v>2135</v>
      </c>
      <c r="I221" s="15">
        <f>RawData[[#This Row],[Customer (male)]]/RawData[[#This Row],[Total number of customers]]</f>
        <v>0.1161592505854801</v>
      </c>
      <c r="J221" s="15">
        <f>RawData[[#This Row],[Customer (female)]]/RawData[[#This Row],[Total number of customers]]</f>
        <v>0.88384074941451995</v>
      </c>
      <c r="K221" s="7">
        <v>3073</v>
      </c>
      <c r="L221" s="7">
        <v>180</v>
      </c>
      <c r="M221" s="7">
        <v>3253</v>
      </c>
      <c r="N221" s="7">
        <v>1490</v>
      </c>
      <c r="O221" s="7">
        <v>94</v>
      </c>
      <c r="P221" s="7">
        <v>1584</v>
      </c>
      <c r="Q221" s="7">
        <v>0</v>
      </c>
      <c r="R221" s="7">
        <v>0</v>
      </c>
      <c r="S221" s="7">
        <v>0</v>
      </c>
      <c r="T221" s="9">
        <v>71.141178035763801</v>
      </c>
      <c r="U221" s="7" t="str">
        <f>IF(RawData[[#This Row],[Customer Satisfaction (%)]]&lt;40,"Low",IF(RawData[[#This Row],[Customer Satisfaction (%)]]&lt;70,"Medium","High"))</f>
        <v>High</v>
      </c>
      <c r="V221" s="7" t="str">
        <f>IF(RawData[[#This Row],[Customer Satisfaction (%)]]&lt;40, "low", IF(RawData[[#This Row],[Customer Satisfaction (%)]]&lt;70, "Medium", "High"))</f>
        <v>High</v>
      </c>
    </row>
    <row r="222" spans="1:22" x14ac:dyDescent="0.2">
      <c r="A222" s="6" t="s">
        <v>3</v>
      </c>
      <c r="B222" s="6" t="s">
        <v>232</v>
      </c>
      <c r="C222" s="6" t="s">
        <v>235</v>
      </c>
      <c r="D222" s="7">
        <v>4</v>
      </c>
      <c r="E222" s="7">
        <f>RawData[[#This Row],[Sales Amount]]/RawData[[#This Row],[Number of employees]]</f>
        <v>650</v>
      </c>
      <c r="F222" s="8">
        <v>199</v>
      </c>
      <c r="G222" s="7">
        <v>734</v>
      </c>
      <c r="H222" s="7">
        <v>933</v>
      </c>
      <c r="I222" s="15">
        <f>RawData[[#This Row],[Customer (male)]]/RawData[[#This Row],[Total number of customers]]</f>
        <v>0.21329046087888531</v>
      </c>
      <c r="J222" s="15">
        <f>RawData[[#This Row],[Customer (female)]]/RawData[[#This Row],[Total number of customers]]</f>
        <v>0.78670953912111463</v>
      </c>
      <c r="K222" s="7">
        <v>2447</v>
      </c>
      <c r="L222" s="7">
        <v>153</v>
      </c>
      <c r="M222" s="7">
        <v>2600</v>
      </c>
      <c r="N222" s="7">
        <v>713</v>
      </c>
      <c r="O222" s="7">
        <v>48</v>
      </c>
      <c r="P222" s="7">
        <v>761</v>
      </c>
      <c r="Q222" s="7">
        <v>0</v>
      </c>
      <c r="R222" s="7">
        <v>0</v>
      </c>
      <c r="S222" s="7">
        <v>0</v>
      </c>
      <c r="T222" s="9">
        <v>79.486918411377403</v>
      </c>
      <c r="U222" s="7" t="str">
        <f>IF(RawData[[#This Row],[Customer Satisfaction (%)]]&lt;40,"Low",IF(RawData[[#This Row],[Customer Satisfaction (%)]]&lt;70,"Medium","High"))</f>
        <v>High</v>
      </c>
      <c r="V222" s="7" t="str">
        <f>IF(RawData[[#This Row],[Customer Satisfaction (%)]]&lt;40, "low", IF(RawData[[#This Row],[Customer Satisfaction (%)]]&lt;70, "Medium", "High"))</f>
        <v>High</v>
      </c>
    </row>
    <row r="223" spans="1:22" x14ac:dyDescent="0.2">
      <c r="A223" s="6" t="s">
        <v>322</v>
      </c>
      <c r="B223" s="6" t="s">
        <v>232</v>
      </c>
      <c r="C223" s="6" t="s">
        <v>236</v>
      </c>
      <c r="D223" s="7">
        <v>4</v>
      </c>
      <c r="E223" s="7">
        <f>RawData[[#This Row],[Sales Amount]]/RawData[[#This Row],[Number of employees]]</f>
        <v>7741.25</v>
      </c>
      <c r="F223" s="8">
        <v>989</v>
      </c>
      <c r="G223" s="7">
        <v>5447</v>
      </c>
      <c r="H223" s="7">
        <v>6436</v>
      </c>
      <c r="I223" s="15">
        <f>RawData[[#This Row],[Customer (male)]]/RawData[[#This Row],[Total number of customers]]</f>
        <v>0.15366687383467992</v>
      </c>
      <c r="J223" s="15">
        <f>RawData[[#This Row],[Customer (female)]]/RawData[[#This Row],[Total number of customers]]</f>
        <v>0.84633312616532008</v>
      </c>
      <c r="K223" s="7">
        <v>29195</v>
      </c>
      <c r="L223" s="7">
        <v>1770</v>
      </c>
      <c r="M223" s="7">
        <v>30965</v>
      </c>
      <c r="N223" s="7">
        <v>5457</v>
      </c>
      <c r="O223" s="7">
        <v>362</v>
      </c>
      <c r="P223" s="7">
        <v>5819</v>
      </c>
      <c r="Q223" s="7">
        <v>1550</v>
      </c>
      <c r="R223" s="7">
        <v>192</v>
      </c>
      <c r="S223" s="7">
        <v>1742</v>
      </c>
      <c r="T223" s="9">
        <v>56.204459349090499</v>
      </c>
      <c r="U223" s="7" t="str">
        <f>IF(RawData[[#This Row],[Customer Satisfaction (%)]]&lt;40,"Low",IF(RawData[[#This Row],[Customer Satisfaction (%)]]&lt;70,"Medium","High"))</f>
        <v>Medium</v>
      </c>
      <c r="V223" s="7" t="str">
        <f>IF(RawData[[#This Row],[Customer Satisfaction (%)]]&lt;40, "low", IF(RawData[[#This Row],[Customer Satisfaction (%)]]&lt;70, "Medium", "High"))</f>
        <v>Medium</v>
      </c>
    </row>
    <row r="224" spans="1:22" x14ac:dyDescent="0.2">
      <c r="A224" s="6" t="s">
        <v>322</v>
      </c>
      <c r="B224" s="6" t="s">
        <v>232</v>
      </c>
      <c r="C224" s="6" t="s">
        <v>237</v>
      </c>
      <c r="D224" s="7">
        <v>5</v>
      </c>
      <c r="E224" s="7">
        <f>RawData[[#This Row],[Sales Amount]]/RawData[[#This Row],[Number of employees]]</f>
        <v>470.6</v>
      </c>
      <c r="F224" s="8">
        <v>74</v>
      </c>
      <c r="G224" s="7">
        <v>249</v>
      </c>
      <c r="H224" s="7">
        <v>323</v>
      </c>
      <c r="I224" s="15">
        <f>RawData[[#This Row],[Customer (male)]]/RawData[[#This Row],[Total number of customers]]</f>
        <v>0.22910216718266255</v>
      </c>
      <c r="J224" s="15">
        <f>RawData[[#This Row],[Customer (female)]]/RawData[[#This Row],[Total number of customers]]</f>
        <v>0.77089783281733748</v>
      </c>
      <c r="K224" s="7">
        <v>2231</v>
      </c>
      <c r="L224" s="7">
        <v>122</v>
      </c>
      <c r="M224" s="7">
        <v>2353</v>
      </c>
      <c r="N224" s="7">
        <v>368</v>
      </c>
      <c r="O224" s="7">
        <v>20</v>
      </c>
      <c r="P224" s="7">
        <v>388</v>
      </c>
      <c r="Q224" s="7">
        <v>26</v>
      </c>
      <c r="R224" s="7">
        <v>1</v>
      </c>
      <c r="S224" s="7">
        <v>27</v>
      </c>
      <c r="T224" s="9">
        <v>31.758220549055601</v>
      </c>
      <c r="U224" s="7" t="str">
        <f>IF(RawData[[#This Row],[Customer Satisfaction (%)]]&lt;40,"Low",IF(RawData[[#This Row],[Customer Satisfaction (%)]]&lt;70,"Medium","High"))</f>
        <v>Low</v>
      </c>
      <c r="V224" s="7" t="str">
        <f>IF(RawData[[#This Row],[Customer Satisfaction (%)]]&lt;40, "low", IF(RawData[[#This Row],[Customer Satisfaction (%)]]&lt;70, "Medium", "High"))</f>
        <v>low</v>
      </c>
    </row>
    <row r="225" spans="1:22" x14ac:dyDescent="0.2">
      <c r="A225" s="6" t="s">
        <v>322</v>
      </c>
      <c r="B225" s="6" t="s">
        <v>232</v>
      </c>
      <c r="C225" s="6" t="s">
        <v>238</v>
      </c>
      <c r="D225" s="7">
        <v>16</v>
      </c>
      <c r="E225" s="7">
        <f>RawData[[#This Row],[Sales Amount]]/RawData[[#This Row],[Number of employees]]</f>
        <v>267.625</v>
      </c>
      <c r="F225" s="8">
        <v>260</v>
      </c>
      <c r="G225" s="7">
        <v>650</v>
      </c>
      <c r="H225" s="7">
        <v>910</v>
      </c>
      <c r="I225" s="15">
        <f>RawData[[#This Row],[Customer (male)]]/RawData[[#This Row],[Total number of customers]]</f>
        <v>0.2857142857142857</v>
      </c>
      <c r="J225" s="15">
        <f>RawData[[#This Row],[Customer (female)]]/RawData[[#This Row],[Total number of customers]]</f>
        <v>0.7142857142857143</v>
      </c>
      <c r="K225" s="7">
        <v>3866</v>
      </c>
      <c r="L225" s="7">
        <v>416</v>
      </c>
      <c r="M225" s="7">
        <v>4282</v>
      </c>
      <c r="N225" s="7">
        <v>661</v>
      </c>
      <c r="O225" s="7">
        <v>85</v>
      </c>
      <c r="P225" s="7">
        <v>746</v>
      </c>
      <c r="Q225" s="7">
        <v>12</v>
      </c>
      <c r="R225" s="7">
        <v>1</v>
      </c>
      <c r="S225" s="7">
        <v>13</v>
      </c>
      <c r="T225" s="9">
        <v>43.854721460889401</v>
      </c>
      <c r="U225" s="7" t="str">
        <f>IF(RawData[[#This Row],[Customer Satisfaction (%)]]&lt;40,"Low",IF(RawData[[#This Row],[Customer Satisfaction (%)]]&lt;70,"Medium","High"))</f>
        <v>Medium</v>
      </c>
      <c r="V225" s="7" t="str">
        <f>IF(RawData[[#This Row],[Customer Satisfaction (%)]]&lt;40, "low", IF(RawData[[#This Row],[Customer Satisfaction (%)]]&lt;70, "Medium", "High"))</f>
        <v>Medium</v>
      </c>
    </row>
    <row r="226" spans="1:22" x14ac:dyDescent="0.2">
      <c r="A226" s="6" t="s">
        <v>322</v>
      </c>
      <c r="B226" s="6" t="s">
        <v>232</v>
      </c>
      <c r="C226" s="6" t="s">
        <v>239</v>
      </c>
      <c r="D226" s="7">
        <v>5</v>
      </c>
      <c r="E226" s="7">
        <f>RawData[[#This Row],[Sales Amount]]/RawData[[#This Row],[Number of employees]]</f>
        <v>1594.2</v>
      </c>
      <c r="F226" s="8">
        <v>527</v>
      </c>
      <c r="G226" s="7">
        <v>2922</v>
      </c>
      <c r="H226" s="7">
        <v>3449</v>
      </c>
      <c r="I226" s="15">
        <f>RawData[[#This Row],[Customer (male)]]/RawData[[#This Row],[Total number of customers]]</f>
        <v>0.15279791243838795</v>
      </c>
      <c r="J226" s="15">
        <f>RawData[[#This Row],[Customer (female)]]/RawData[[#This Row],[Total number of customers]]</f>
        <v>0.84720208756161208</v>
      </c>
      <c r="K226" s="7">
        <v>7389</v>
      </c>
      <c r="L226" s="7">
        <v>582</v>
      </c>
      <c r="M226" s="7">
        <v>7971</v>
      </c>
      <c r="N226" s="7">
        <v>2347</v>
      </c>
      <c r="O226" s="7">
        <v>235</v>
      </c>
      <c r="P226" s="7">
        <v>2582</v>
      </c>
      <c r="Q226" s="7">
        <v>0</v>
      </c>
      <c r="R226" s="7">
        <v>0</v>
      </c>
      <c r="S226" s="7">
        <v>0</v>
      </c>
      <c r="T226" s="9">
        <v>45.019176660607101</v>
      </c>
      <c r="U226" s="7" t="str">
        <f>IF(RawData[[#This Row],[Customer Satisfaction (%)]]&lt;40,"Low",IF(RawData[[#This Row],[Customer Satisfaction (%)]]&lt;70,"Medium","High"))</f>
        <v>Medium</v>
      </c>
      <c r="V226" s="7" t="str">
        <f>IF(RawData[[#This Row],[Customer Satisfaction (%)]]&lt;40, "low", IF(RawData[[#This Row],[Customer Satisfaction (%)]]&lt;70, "Medium", "High"))</f>
        <v>Medium</v>
      </c>
    </row>
    <row r="227" spans="1:22" x14ac:dyDescent="0.2">
      <c r="A227" s="6" t="s">
        <v>322</v>
      </c>
      <c r="B227" s="6" t="s">
        <v>232</v>
      </c>
      <c r="C227" s="6" t="s">
        <v>240</v>
      </c>
      <c r="D227" s="7">
        <v>39</v>
      </c>
      <c r="E227" s="7">
        <f>RawData[[#This Row],[Sales Amount]]/RawData[[#This Row],[Number of employees]]</f>
        <v>104.38461538461539</v>
      </c>
      <c r="F227" s="8">
        <v>148</v>
      </c>
      <c r="G227" s="7">
        <v>767</v>
      </c>
      <c r="H227" s="7">
        <v>915</v>
      </c>
      <c r="I227" s="15">
        <f>RawData[[#This Row],[Customer (male)]]/RawData[[#This Row],[Total number of customers]]</f>
        <v>0.16174863387978142</v>
      </c>
      <c r="J227" s="15">
        <f>RawData[[#This Row],[Customer (female)]]/RawData[[#This Row],[Total number of customers]]</f>
        <v>0.83825136612021856</v>
      </c>
      <c r="K227" s="7">
        <v>3889</v>
      </c>
      <c r="L227" s="7">
        <v>182</v>
      </c>
      <c r="M227" s="7">
        <v>4071</v>
      </c>
      <c r="N227" s="7">
        <v>1542</v>
      </c>
      <c r="O227" s="7">
        <v>89</v>
      </c>
      <c r="P227" s="7">
        <v>1631</v>
      </c>
      <c r="Q227" s="7">
        <v>48</v>
      </c>
      <c r="R227" s="7">
        <v>6</v>
      </c>
      <c r="S227" s="7">
        <v>54</v>
      </c>
      <c r="T227" s="9">
        <v>50.457192367495502</v>
      </c>
      <c r="U227" s="7" t="str">
        <f>IF(RawData[[#This Row],[Customer Satisfaction (%)]]&lt;40,"Low",IF(RawData[[#This Row],[Customer Satisfaction (%)]]&lt;70,"Medium","High"))</f>
        <v>Medium</v>
      </c>
      <c r="V227" s="7" t="str">
        <f>IF(RawData[[#This Row],[Customer Satisfaction (%)]]&lt;40, "low", IF(RawData[[#This Row],[Customer Satisfaction (%)]]&lt;70, "Medium", "High"))</f>
        <v>Medium</v>
      </c>
    </row>
    <row r="228" spans="1:22" x14ac:dyDescent="0.2">
      <c r="A228" s="6" t="s">
        <v>3</v>
      </c>
      <c r="B228" s="6" t="s">
        <v>232</v>
      </c>
      <c r="C228" s="6" t="s">
        <v>241</v>
      </c>
      <c r="D228" s="7">
        <v>36</v>
      </c>
      <c r="E228" s="7">
        <f>RawData[[#This Row],[Sales Amount]]/RawData[[#This Row],[Number of employees]]</f>
        <v>185.02777777777777</v>
      </c>
      <c r="F228" s="8">
        <v>175</v>
      </c>
      <c r="G228" s="7">
        <v>1023</v>
      </c>
      <c r="H228" s="7">
        <v>1198</v>
      </c>
      <c r="I228" s="15">
        <f>RawData[[#This Row],[Customer (male)]]/RawData[[#This Row],[Total number of customers]]</f>
        <v>0.14607679465776294</v>
      </c>
      <c r="J228" s="15">
        <f>RawData[[#This Row],[Customer (female)]]/RawData[[#This Row],[Total number of customers]]</f>
        <v>0.85392320534223709</v>
      </c>
      <c r="K228" s="7">
        <v>6370</v>
      </c>
      <c r="L228" s="7">
        <v>291</v>
      </c>
      <c r="M228" s="7">
        <v>6661</v>
      </c>
      <c r="N228" s="7">
        <v>1651</v>
      </c>
      <c r="O228" s="7">
        <v>99</v>
      </c>
      <c r="P228" s="7">
        <v>1750</v>
      </c>
      <c r="Q228" s="7">
        <v>295</v>
      </c>
      <c r="R228" s="7">
        <v>16</v>
      </c>
      <c r="S228" s="7">
        <v>311</v>
      </c>
      <c r="T228" s="9">
        <v>55.289776221452101</v>
      </c>
      <c r="U228" s="7" t="str">
        <f>IF(RawData[[#This Row],[Customer Satisfaction (%)]]&lt;40,"Low",IF(RawData[[#This Row],[Customer Satisfaction (%)]]&lt;70,"Medium","High"))</f>
        <v>Medium</v>
      </c>
      <c r="V228" s="7" t="str">
        <f>IF(RawData[[#This Row],[Customer Satisfaction (%)]]&lt;40, "low", IF(RawData[[#This Row],[Customer Satisfaction (%)]]&lt;70, "Medium", "High"))</f>
        <v>Medium</v>
      </c>
    </row>
    <row r="229" spans="1:22" x14ac:dyDescent="0.2">
      <c r="A229" s="6" t="s">
        <v>3</v>
      </c>
      <c r="B229" s="6" t="s">
        <v>232</v>
      </c>
      <c r="C229" s="6" t="s">
        <v>242</v>
      </c>
      <c r="D229" s="7">
        <v>13</v>
      </c>
      <c r="E229" s="7">
        <f>RawData[[#This Row],[Sales Amount]]/RawData[[#This Row],[Number of employees]]</f>
        <v>128.61538461538461</v>
      </c>
      <c r="F229" s="8">
        <v>64</v>
      </c>
      <c r="G229" s="7">
        <v>320</v>
      </c>
      <c r="H229" s="7">
        <v>384</v>
      </c>
      <c r="I229" s="15">
        <f>RawData[[#This Row],[Customer (male)]]/RawData[[#This Row],[Total number of customers]]</f>
        <v>0.16666666666666666</v>
      </c>
      <c r="J229" s="15">
        <f>RawData[[#This Row],[Customer (female)]]/RawData[[#This Row],[Total number of customers]]</f>
        <v>0.83333333333333337</v>
      </c>
      <c r="K229" s="7">
        <v>1600</v>
      </c>
      <c r="L229" s="7">
        <v>72</v>
      </c>
      <c r="M229" s="7">
        <v>1672</v>
      </c>
      <c r="N229" s="7">
        <v>646</v>
      </c>
      <c r="O229" s="7">
        <v>30</v>
      </c>
      <c r="P229" s="7">
        <v>676</v>
      </c>
      <c r="Q229" s="7">
        <v>0</v>
      </c>
      <c r="R229" s="7">
        <v>0</v>
      </c>
      <c r="S229" s="7">
        <v>0</v>
      </c>
      <c r="T229" s="9">
        <v>49.4618014362485</v>
      </c>
      <c r="U229" s="7" t="str">
        <f>IF(RawData[[#This Row],[Customer Satisfaction (%)]]&lt;40,"Low",IF(RawData[[#This Row],[Customer Satisfaction (%)]]&lt;70,"Medium","High"))</f>
        <v>Medium</v>
      </c>
      <c r="V229" s="7" t="str">
        <f>IF(RawData[[#This Row],[Customer Satisfaction (%)]]&lt;40, "low", IF(RawData[[#This Row],[Customer Satisfaction (%)]]&lt;70, "Medium", "High"))</f>
        <v>Medium</v>
      </c>
    </row>
    <row r="230" spans="1:22" x14ac:dyDescent="0.2">
      <c r="A230" s="6" t="s">
        <v>3</v>
      </c>
      <c r="B230" s="6" t="s">
        <v>232</v>
      </c>
      <c r="C230" s="6" t="s">
        <v>243</v>
      </c>
      <c r="D230" s="7">
        <v>31</v>
      </c>
      <c r="E230" s="7">
        <f>RawData[[#This Row],[Sales Amount]]/RawData[[#This Row],[Number of employees]]</f>
        <v>44.935483870967744</v>
      </c>
      <c r="F230" s="8">
        <v>124</v>
      </c>
      <c r="G230" s="7">
        <v>532</v>
      </c>
      <c r="H230" s="7">
        <v>656</v>
      </c>
      <c r="I230" s="15">
        <f>RawData[[#This Row],[Customer (male)]]/RawData[[#This Row],[Total number of customers]]</f>
        <v>0.18902439024390244</v>
      </c>
      <c r="J230" s="15">
        <f>RawData[[#This Row],[Customer (female)]]/RawData[[#This Row],[Total number of customers]]</f>
        <v>0.81097560975609762</v>
      </c>
      <c r="K230" s="7">
        <v>1314</v>
      </c>
      <c r="L230" s="7">
        <v>79</v>
      </c>
      <c r="M230" s="7">
        <v>1393</v>
      </c>
      <c r="N230" s="7">
        <v>717</v>
      </c>
      <c r="O230" s="7">
        <v>46</v>
      </c>
      <c r="P230" s="7">
        <v>763</v>
      </c>
      <c r="Q230" s="7">
        <v>1</v>
      </c>
      <c r="R230" s="7">
        <v>0</v>
      </c>
      <c r="S230" s="7">
        <v>1</v>
      </c>
      <c r="T230" s="9">
        <v>62.940664351724799</v>
      </c>
      <c r="U230" s="7" t="str">
        <f>IF(RawData[[#This Row],[Customer Satisfaction (%)]]&lt;40,"Low",IF(RawData[[#This Row],[Customer Satisfaction (%)]]&lt;70,"Medium","High"))</f>
        <v>Medium</v>
      </c>
      <c r="V230" s="7" t="str">
        <f>IF(RawData[[#This Row],[Customer Satisfaction (%)]]&lt;40, "low", IF(RawData[[#This Row],[Customer Satisfaction (%)]]&lt;70, "Medium", "High"))</f>
        <v>Medium</v>
      </c>
    </row>
    <row r="231" spans="1:22" x14ac:dyDescent="0.2">
      <c r="A231" s="6" t="s">
        <v>322</v>
      </c>
      <c r="B231" s="6" t="s">
        <v>232</v>
      </c>
      <c r="C231" s="6" t="s">
        <v>244</v>
      </c>
      <c r="D231" s="7">
        <v>6</v>
      </c>
      <c r="E231" s="7">
        <f>RawData[[#This Row],[Sales Amount]]/RawData[[#This Row],[Number of employees]]</f>
        <v>457.66666666666669</v>
      </c>
      <c r="F231" s="8">
        <v>93</v>
      </c>
      <c r="G231" s="7">
        <v>486</v>
      </c>
      <c r="H231" s="7">
        <v>579</v>
      </c>
      <c r="I231" s="15">
        <f>RawData[[#This Row],[Customer (male)]]/RawData[[#This Row],[Total number of customers]]</f>
        <v>0.16062176165803108</v>
      </c>
      <c r="J231" s="15">
        <f>RawData[[#This Row],[Customer (female)]]/RawData[[#This Row],[Total number of customers]]</f>
        <v>0.8393782383419689</v>
      </c>
      <c r="K231" s="7">
        <v>2585</v>
      </c>
      <c r="L231" s="7">
        <v>161</v>
      </c>
      <c r="M231" s="7">
        <v>2746</v>
      </c>
      <c r="N231" s="7">
        <v>422</v>
      </c>
      <c r="O231" s="7">
        <v>31</v>
      </c>
      <c r="P231" s="7">
        <v>453</v>
      </c>
      <c r="Q231" s="7">
        <v>2</v>
      </c>
      <c r="R231" s="7">
        <v>0</v>
      </c>
      <c r="S231" s="7">
        <v>2</v>
      </c>
      <c r="T231" s="9">
        <v>43.3322999291548</v>
      </c>
      <c r="U231" s="7" t="str">
        <f>IF(RawData[[#This Row],[Customer Satisfaction (%)]]&lt;40,"Low",IF(RawData[[#This Row],[Customer Satisfaction (%)]]&lt;70,"Medium","High"))</f>
        <v>Medium</v>
      </c>
      <c r="V231" s="7" t="str">
        <f>IF(RawData[[#This Row],[Customer Satisfaction (%)]]&lt;40, "low", IF(RawData[[#This Row],[Customer Satisfaction (%)]]&lt;70, "Medium", "High"))</f>
        <v>Medium</v>
      </c>
    </row>
    <row r="232" spans="1:22" x14ac:dyDescent="0.2">
      <c r="A232" s="6" t="s">
        <v>322</v>
      </c>
      <c r="B232" s="6" t="s">
        <v>232</v>
      </c>
      <c r="C232" s="6" t="s">
        <v>245</v>
      </c>
      <c r="D232" s="7">
        <v>7</v>
      </c>
      <c r="E232" s="7">
        <f>RawData[[#This Row],[Sales Amount]]/RawData[[#This Row],[Number of employees]]</f>
        <v>2086.1428571428573</v>
      </c>
      <c r="F232" s="8">
        <v>755</v>
      </c>
      <c r="G232" s="7">
        <v>899</v>
      </c>
      <c r="H232" s="7">
        <v>1654</v>
      </c>
      <c r="I232" s="15">
        <f>RawData[[#This Row],[Customer (male)]]/RawData[[#This Row],[Total number of customers]]</f>
        <v>0.45646916565900847</v>
      </c>
      <c r="J232" s="15">
        <f>RawData[[#This Row],[Customer (female)]]/RawData[[#This Row],[Total number of customers]]</f>
        <v>0.54353083434099159</v>
      </c>
      <c r="K232" s="7">
        <v>13340</v>
      </c>
      <c r="L232" s="7">
        <v>1263</v>
      </c>
      <c r="M232" s="7">
        <v>14603</v>
      </c>
      <c r="N232" s="7">
        <v>383</v>
      </c>
      <c r="O232" s="7">
        <v>50</v>
      </c>
      <c r="P232" s="7">
        <v>433</v>
      </c>
      <c r="Q232" s="7">
        <v>999</v>
      </c>
      <c r="R232" s="7">
        <v>335</v>
      </c>
      <c r="S232" s="7">
        <v>1334</v>
      </c>
      <c r="T232" s="9">
        <v>64.034800571734607</v>
      </c>
      <c r="U232" s="7" t="str">
        <f>IF(RawData[[#This Row],[Customer Satisfaction (%)]]&lt;40,"Low",IF(RawData[[#This Row],[Customer Satisfaction (%)]]&lt;70,"Medium","High"))</f>
        <v>Medium</v>
      </c>
      <c r="V232" s="7" t="str">
        <f>IF(RawData[[#This Row],[Customer Satisfaction (%)]]&lt;40, "low", IF(RawData[[#This Row],[Customer Satisfaction (%)]]&lt;70, "Medium", "High"))</f>
        <v>Medium</v>
      </c>
    </row>
    <row r="233" spans="1:22" x14ac:dyDescent="0.2">
      <c r="A233" s="6" t="s">
        <v>322</v>
      </c>
      <c r="B233" s="6" t="s">
        <v>232</v>
      </c>
      <c r="C233" s="6" t="s">
        <v>246</v>
      </c>
      <c r="D233" s="7">
        <v>36</v>
      </c>
      <c r="E233" s="7">
        <f>RawData[[#This Row],[Sales Amount]]/RawData[[#This Row],[Number of employees]]</f>
        <v>74.666666666666671</v>
      </c>
      <c r="F233" s="8">
        <v>81</v>
      </c>
      <c r="G233" s="7">
        <v>535</v>
      </c>
      <c r="H233" s="7">
        <v>616</v>
      </c>
      <c r="I233" s="15">
        <f>RawData[[#This Row],[Customer (male)]]/RawData[[#This Row],[Total number of customers]]</f>
        <v>0.1314935064935065</v>
      </c>
      <c r="J233" s="15">
        <f>RawData[[#This Row],[Customer (female)]]/RawData[[#This Row],[Total number of customers]]</f>
        <v>0.86850649350649356</v>
      </c>
      <c r="K233" s="7">
        <v>2611</v>
      </c>
      <c r="L233" s="7">
        <v>77</v>
      </c>
      <c r="M233" s="7">
        <v>2688</v>
      </c>
      <c r="N233" s="7">
        <v>1068</v>
      </c>
      <c r="O233" s="7">
        <v>34</v>
      </c>
      <c r="P233" s="7">
        <v>1102</v>
      </c>
      <c r="Q233" s="7">
        <v>21</v>
      </c>
      <c r="R233" s="7">
        <v>1</v>
      </c>
      <c r="S233" s="7">
        <v>22</v>
      </c>
      <c r="T233" s="9">
        <v>38.1576797393679</v>
      </c>
      <c r="U233" s="7" t="str">
        <f>IF(RawData[[#This Row],[Customer Satisfaction (%)]]&lt;40,"Low",IF(RawData[[#This Row],[Customer Satisfaction (%)]]&lt;70,"Medium","High"))</f>
        <v>Low</v>
      </c>
      <c r="V233" s="7" t="str">
        <f>IF(RawData[[#This Row],[Customer Satisfaction (%)]]&lt;40, "low", IF(RawData[[#This Row],[Customer Satisfaction (%)]]&lt;70, "Medium", "High"))</f>
        <v>low</v>
      </c>
    </row>
    <row r="234" spans="1:22" x14ac:dyDescent="0.2">
      <c r="A234" s="6" t="s">
        <v>322</v>
      </c>
      <c r="B234" s="6" t="s">
        <v>232</v>
      </c>
      <c r="C234" s="6" t="s">
        <v>247</v>
      </c>
      <c r="D234" s="7">
        <v>22</v>
      </c>
      <c r="E234" s="7">
        <f>RawData[[#This Row],[Sales Amount]]/RawData[[#This Row],[Number of employees]]</f>
        <v>80.590909090909093</v>
      </c>
      <c r="F234" s="8">
        <v>150</v>
      </c>
      <c r="G234" s="7">
        <v>319</v>
      </c>
      <c r="H234" s="7">
        <v>469</v>
      </c>
      <c r="I234" s="15">
        <f>RawData[[#This Row],[Customer (male)]]/RawData[[#This Row],[Total number of customers]]</f>
        <v>0.31982942430703626</v>
      </c>
      <c r="J234" s="15">
        <f>RawData[[#This Row],[Customer (female)]]/RawData[[#This Row],[Total number of customers]]</f>
        <v>0.6801705756929638</v>
      </c>
      <c r="K234" s="7">
        <v>1692</v>
      </c>
      <c r="L234" s="7">
        <v>81</v>
      </c>
      <c r="M234" s="7">
        <v>1773</v>
      </c>
      <c r="N234" s="7">
        <v>860</v>
      </c>
      <c r="O234" s="7">
        <v>44</v>
      </c>
      <c r="P234" s="7">
        <v>904</v>
      </c>
      <c r="Q234" s="7">
        <v>26</v>
      </c>
      <c r="R234" s="7">
        <v>1</v>
      </c>
      <c r="S234" s="7">
        <v>27</v>
      </c>
      <c r="T234" s="9">
        <v>71.4254409165776</v>
      </c>
      <c r="U234" s="7" t="str">
        <f>IF(RawData[[#This Row],[Customer Satisfaction (%)]]&lt;40,"Low",IF(RawData[[#This Row],[Customer Satisfaction (%)]]&lt;70,"Medium","High"))</f>
        <v>High</v>
      </c>
      <c r="V234" s="7" t="str">
        <f>IF(RawData[[#This Row],[Customer Satisfaction (%)]]&lt;40, "low", IF(RawData[[#This Row],[Customer Satisfaction (%)]]&lt;70, "Medium", "High"))</f>
        <v>High</v>
      </c>
    </row>
    <row r="235" spans="1:22" x14ac:dyDescent="0.2">
      <c r="A235" s="6" t="s">
        <v>322</v>
      </c>
      <c r="B235" s="6" t="s">
        <v>232</v>
      </c>
      <c r="C235" s="6" t="s">
        <v>248</v>
      </c>
      <c r="D235" s="7">
        <v>6</v>
      </c>
      <c r="E235" s="7">
        <f>RawData[[#This Row],[Sales Amount]]/RawData[[#This Row],[Number of employees]]</f>
        <v>396.16666666666669</v>
      </c>
      <c r="F235" s="8">
        <v>117</v>
      </c>
      <c r="G235" s="7">
        <v>451</v>
      </c>
      <c r="H235" s="7">
        <v>568</v>
      </c>
      <c r="I235" s="15">
        <f>RawData[[#This Row],[Customer (male)]]/RawData[[#This Row],[Total number of customers]]</f>
        <v>0.20598591549295775</v>
      </c>
      <c r="J235" s="15">
        <f>RawData[[#This Row],[Customer (female)]]/RawData[[#This Row],[Total number of customers]]</f>
        <v>0.79401408450704225</v>
      </c>
      <c r="K235" s="7">
        <v>2258</v>
      </c>
      <c r="L235" s="7">
        <v>119</v>
      </c>
      <c r="M235" s="7">
        <v>2377</v>
      </c>
      <c r="N235" s="7">
        <v>882</v>
      </c>
      <c r="O235" s="7">
        <v>50</v>
      </c>
      <c r="P235" s="7">
        <v>932</v>
      </c>
      <c r="Q235" s="7">
        <v>2</v>
      </c>
      <c r="R235" s="7">
        <v>0</v>
      </c>
      <c r="S235" s="7">
        <v>2</v>
      </c>
      <c r="T235" s="9">
        <v>50.797649316231499</v>
      </c>
      <c r="U235" s="7" t="str">
        <f>IF(RawData[[#This Row],[Customer Satisfaction (%)]]&lt;40,"Low",IF(RawData[[#This Row],[Customer Satisfaction (%)]]&lt;70,"Medium","High"))</f>
        <v>Medium</v>
      </c>
      <c r="V235" s="7" t="str">
        <f>IF(RawData[[#This Row],[Customer Satisfaction (%)]]&lt;40, "low", IF(RawData[[#This Row],[Customer Satisfaction (%)]]&lt;70, "Medium", "High"))</f>
        <v>Medium</v>
      </c>
    </row>
    <row r="236" spans="1:22" x14ac:dyDescent="0.2">
      <c r="A236" s="6" t="s">
        <v>3</v>
      </c>
      <c r="B236" s="6" t="s">
        <v>249</v>
      </c>
      <c r="C236" s="6" t="s">
        <v>250</v>
      </c>
      <c r="D236" s="7">
        <v>31</v>
      </c>
      <c r="E236" s="7">
        <f>RawData[[#This Row],[Sales Amount]]/RawData[[#This Row],[Number of employees]]</f>
        <v>65.451612903225808</v>
      </c>
      <c r="F236" s="8">
        <v>103</v>
      </c>
      <c r="G236" s="7">
        <v>338</v>
      </c>
      <c r="H236" s="7">
        <v>441</v>
      </c>
      <c r="I236" s="15">
        <f>RawData[[#This Row],[Customer (male)]]/RawData[[#This Row],[Total number of customers]]</f>
        <v>0.23356009070294784</v>
      </c>
      <c r="J236" s="15">
        <f>RawData[[#This Row],[Customer (female)]]/RawData[[#This Row],[Total number of customers]]</f>
        <v>0.76643990929705219</v>
      </c>
      <c r="K236" s="7">
        <v>1915</v>
      </c>
      <c r="L236" s="7">
        <v>114</v>
      </c>
      <c r="M236" s="7">
        <v>2029</v>
      </c>
      <c r="N236" s="7">
        <v>807</v>
      </c>
      <c r="O236" s="7">
        <v>52</v>
      </c>
      <c r="P236" s="7">
        <v>859</v>
      </c>
      <c r="Q236" s="7">
        <v>56</v>
      </c>
      <c r="R236" s="7">
        <v>3</v>
      </c>
      <c r="S236" s="7">
        <v>59</v>
      </c>
      <c r="T236" s="9">
        <v>68.848092175819801</v>
      </c>
      <c r="U236" s="7" t="str">
        <f>IF(RawData[[#This Row],[Customer Satisfaction (%)]]&lt;40,"Low",IF(RawData[[#This Row],[Customer Satisfaction (%)]]&lt;70,"Medium","High"))</f>
        <v>Medium</v>
      </c>
      <c r="V236" s="7" t="str">
        <f>IF(RawData[[#This Row],[Customer Satisfaction (%)]]&lt;40, "low", IF(RawData[[#This Row],[Customer Satisfaction (%)]]&lt;70, "Medium", "High"))</f>
        <v>Medium</v>
      </c>
    </row>
    <row r="237" spans="1:22" x14ac:dyDescent="0.2">
      <c r="A237" s="6" t="s">
        <v>3</v>
      </c>
      <c r="B237" s="6" t="s">
        <v>249</v>
      </c>
      <c r="C237" s="6" t="s">
        <v>251</v>
      </c>
      <c r="D237" s="7">
        <v>54</v>
      </c>
      <c r="E237" s="7">
        <f>RawData[[#This Row],[Sales Amount]]/RawData[[#This Row],[Number of employees]]</f>
        <v>138.22222222222223</v>
      </c>
      <c r="F237" s="8">
        <v>686</v>
      </c>
      <c r="G237" s="7">
        <v>1364</v>
      </c>
      <c r="H237" s="7">
        <v>2050</v>
      </c>
      <c r="I237" s="15">
        <f>RawData[[#This Row],[Customer (male)]]/RawData[[#This Row],[Total number of customers]]</f>
        <v>0.33463414634146343</v>
      </c>
      <c r="J237" s="15">
        <f>RawData[[#This Row],[Customer (female)]]/RawData[[#This Row],[Total number of customers]]</f>
        <v>0.66536585365853662</v>
      </c>
      <c r="K237" s="7">
        <v>6967</v>
      </c>
      <c r="L237" s="7">
        <v>497</v>
      </c>
      <c r="M237" s="7">
        <v>7464</v>
      </c>
      <c r="N237" s="7">
        <v>1491</v>
      </c>
      <c r="O237" s="7">
        <v>136</v>
      </c>
      <c r="P237" s="7">
        <v>1627</v>
      </c>
      <c r="Q237" s="7">
        <v>53</v>
      </c>
      <c r="R237" s="7">
        <v>6</v>
      </c>
      <c r="S237" s="7">
        <v>59</v>
      </c>
      <c r="T237" s="9">
        <v>60.699265642592202</v>
      </c>
      <c r="U237" s="7" t="str">
        <f>IF(RawData[[#This Row],[Customer Satisfaction (%)]]&lt;40,"Low",IF(RawData[[#This Row],[Customer Satisfaction (%)]]&lt;70,"Medium","High"))</f>
        <v>Medium</v>
      </c>
      <c r="V237" s="7" t="str">
        <f>IF(RawData[[#This Row],[Customer Satisfaction (%)]]&lt;40, "low", IF(RawData[[#This Row],[Customer Satisfaction (%)]]&lt;70, "Medium", "High"))</f>
        <v>Medium</v>
      </c>
    </row>
    <row r="238" spans="1:22" x14ac:dyDescent="0.2">
      <c r="A238" s="6" t="s">
        <v>3</v>
      </c>
      <c r="B238" s="6" t="s">
        <v>249</v>
      </c>
      <c r="C238" s="6" t="s">
        <v>252</v>
      </c>
      <c r="D238" s="7">
        <v>16</v>
      </c>
      <c r="E238" s="7">
        <f>RawData[[#This Row],[Sales Amount]]/RawData[[#This Row],[Number of employees]]</f>
        <v>480.0625</v>
      </c>
      <c r="F238" s="8">
        <v>104</v>
      </c>
      <c r="G238" s="7">
        <v>570</v>
      </c>
      <c r="H238" s="7">
        <v>674</v>
      </c>
      <c r="I238" s="15">
        <f>RawData[[#This Row],[Customer (male)]]/RawData[[#This Row],[Total number of customers]]</f>
        <v>0.1543026706231454</v>
      </c>
      <c r="J238" s="15">
        <f>RawData[[#This Row],[Customer (female)]]/RawData[[#This Row],[Total number of customers]]</f>
        <v>0.8456973293768546</v>
      </c>
      <c r="K238" s="7">
        <v>7536</v>
      </c>
      <c r="L238" s="7">
        <v>145</v>
      </c>
      <c r="M238" s="7">
        <v>7681</v>
      </c>
      <c r="N238" s="7">
        <v>1466</v>
      </c>
      <c r="O238" s="7">
        <v>37</v>
      </c>
      <c r="P238" s="7">
        <v>1503</v>
      </c>
      <c r="Q238" s="7">
        <v>2</v>
      </c>
      <c r="R238" s="7">
        <v>0</v>
      </c>
      <c r="S238" s="7">
        <v>2</v>
      </c>
      <c r="T238" s="9">
        <v>42.583712801633801</v>
      </c>
      <c r="U238" s="7" t="str">
        <f>IF(RawData[[#This Row],[Customer Satisfaction (%)]]&lt;40,"Low",IF(RawData[[#This Row],[Customer Satisfaction (%)]]&lt;70,"Medium","High"))</f>
        <v>Medium</v>
      </c>
      <c r="V238" s="7" t="str">
        <f>IF(RawData[[#This Row],[Customer Satisfaction (%)]]&lt;40, "low", IF(RawData[[#This Row],[Customer Satisfaction (%)]]&lt;70, "Medium", "High"))</f>
        <v>Medium</v>
      </c>
    </row>
    <row r="239" spans="1:22" x14ac:dyDescent="0.2">
      <c r="A239" s="6" t="s">
        <v>322</v>
      </c>
      <c r="B239" s="6" t="s">
        <v>249</v>
      </c>
      <c r="C239" s="6" t="s">
        <v>253</v>
      </c>
      <c r="D239" s="7">
        <v>4</v>
      </c>
      <c r="E239" s="7">
        <f>RawData[[#This Row],[Sales Amount]]/RawData[[#This Row],[Number of employees]]</f>
        <v>18627.25</v>
      </c>
      <c r="F239" s="8">
        <v>2887</v>
      </c>
      <c r="G239" s="7">
        <v>2530</v>
      </c>
      <c r="H239" s="7">
        <v>5417</v>
      </c>
      <c r="I239" s="15">
        <f>RawData[[#This Row],[Customer (male)]]/RawData[[#This Row],[Total number of customers]]</f>
        <v>0.53295181834964001</v>
      </c>
      <c r="J239" s="15">
        <f>RawData[[#This Row],[Customer (female)]]/RawData[[#This Row],[Total number of customers]]</f>
        <v>0.46704818165035999</v>
      </c>
      <c r="K239" s="7">
        <v>59738</v>
      </c>
      <c r="L239" s="7">
        <v>14771</v>
      </c>
      <c r="M239" s="7">
        <v>74509</v>
      </c>
      <c r="N239" s="7">
        <v>0</v>
      </c>
      <c r="O239" s="7">
        <v>0</v>
      </c>
      <c r="P239" s="7">
        <v>0</v>
      </c>
      <c r="Q239" s="7">
        <v>396</v>
      </c>
      <c r="R239" s="7">
        <v>77</v>
      </c>
      <c r="S239" s="7">
        <v>473</v>
      </c>
      <c r="T239" s="9">
        <v>42.790112779436399</v>
      </c>
      <c r="U239" s="7" t="str">
        <f>IF(RawData[[#This Row],[Customer Satisfaction (%)]]&lt;40,"Low",IF(RawData[[#This Row],[Customer Satisfaction (%)]]&lt;70,"Medium","High"))</f>
        <v>Medium</v>
      </c>
      <c r="V239" s="7" t="str">
        <f>IF(RawData[[#This Row],[Customer Satisfaction (%)]]&lt;40, "low", IF(RawData[[#This Row],[Customer Satisfaction (%)]]&lt;70, "Medium", "High"))</f>
        <v>Medium</v>
      </c>
    </row>
    <row r="240" spans="1:22" x14ac:dyDescent="0.2">
      <c r="A240" s="6" t="s">
        <v>322</v>
      </c>
      <c r="B240" s="6" t="s">
        <v>249</v>
      </c>
      <c r="C240" s="6" t="s">
        <v>254</v>
      </c>
      <c r="D240" s="7">
        <v>6</v>
      </c>
      <c r="E240" s="7">
        <f>RawData[[#This Row],[Sales Amount]]/RawData[[#This Row],[Number of employees]]</f>
        <v>266.83333333333331</v>
      </c>
      <c r="F240" s="8">
        <v>106</v>
      </c>
      <c r="G240" s="7">
        <v>316</v>
      </c>
      <c r="H240" s="7">
        <v>422</v>
      </c>
      <c r="I240" s="15">
        <f>RawData[[#This Row],[Customer (male)]]/RawData[[#This Row],[Total number of customers]]</f>
        <v>0.25118483412322273</v>
      </c>
      <c r="J240" s="15">
        <f>RawData[[#This Row],[Customer (female)]]/RawData[[#This Row],[Total number of customers]]</f>
        <v>0.74881516587677721</v>
      </c>
      <c r="K240" s="7">
        <v>1497</v>
      </c>
      <c r="L240" s="7">
        <v>104</v>
      </c>
      <c r="M240" s="7">
        <v>1601</v>
      </c>
      <c r="N240" s="7">
        <v>674</v>
      </c>
      <c r="O240" s="7">
        <v>53</v>
      </c>
      <c r="P240" s="7">
        <v>727</v>
      </c>
      <c r="Q240" s="7">
        <v>18</v>
      </c>
      <c r="R240" s="7">
        <v>2</v>
      </c>
      <c r="S240" s="7">
        <v>20</v>
      </c>
      <c r="T240" s="9">
        <v>74.296976402850106</v>
      </c>
      <c r="U240" s="7" t="str">
        <f>IF(RawData[[#This Row],[Customer Satisfaction (%)]]&lt;40,"Low",IF(RawData[[#This Row],[Customer Satisfaction (%)]]&lt;70,"Medium","High"))</f>
        <v>High</v>
      </c>
      <c r="V240" s="7" t="str">
        <f>IF(RawData[[#This Row],[Customer Satisfaction (%)]]&lt;40, "low", IF(RawData[[#This Row],[Customer Satisfaction (%)]]&lt;70, "Medium", "High"))</f>
        <v>High</v>
      </c>
    </row>
    <row r="241" spans="1:22" x14ac:dyDescent="0.2">
      <c r="A241" s="6" t="s">
        <v>322</v>
      </c>
      <c r="B241" s="6" t="s">
        <v>249</v>
      </c>
      <c r="C241" s="6" t="s">
        <v>255</v>
      </c>
      <c r="D241" s="7">
        <v>33</v>
      </c>
      <c r="E241" s="7">
        <f>RawData[[#This Row],[Sales Amount]]/RawData[[#This Row],[Number of employees]]</f>
        <v>80.575757575757578</v>
      </c>
      <c r="F241" s="8">
        <v>97</v>
      </c>
      <c r="G241" s="7">
        <v>458</v>
      </c>
      <c r="H241" s="7">
        <v>555</v>
      </c>
      <c r="I241" s="15">
        <f>RawData[[#This Row],[Customer (male)]]/RawData[[#This Row],[Total number of customers]]</f>
        <v>0.17477477477477477</v>
      </c>
      <c r="J241" s="15">
        <f>RawData[[#This Row],[Customer (female)]]/RawData[[#This Row],[Total number of customers]]</f>
        <v>0.82522522522522523</v>
      </c>
      <c r="K241" s="7">
        <v>2625</v>
      </c>
      <c r="L241" s="7">
        <v>34</v>
      </c>
      <c r="M241" s="7">
        <v>2659</v>
      </c>
      <c r="N241" s="7">
        <v>711</v>
      </c>
      <c r="O241" s="7">
        <v>10</v>
      </c>
      <c r="P241" s="7">
        <v>721</v>
      </c>
      <c r="Q241" s="7">
        <v>8</v>
      </c>
      <c r="R241" s="7">
        <v>1</v>
      </c>
      <c r="S241" s="7">
        <v>9</v>
      </c>
      <c r="T241" s="9">
        <v>44.217300704663103</v>
      </c>
      <c r="U241" s="7" t="str">
        <f>IF(RawData[[#This Row],[Customer Satisfaction (%)]]&lt;40,"Low",IF(RawData[[#This Row],[Customer Satisfaction (%)]]&lt;70,"Medium","High"))</f>
        <v>Medium</v>
      </c>
      <c r="V241" s="7" t="str">
        <f>IF(RawData[[#This Row],[Customer Satisfaction (%)]]&lt;40, "low", IF(RawData[[#This Row],[Customer Satisfaction (%)]]&lt;70, "Medium", "High"))</f>
        <v>Medium</v>
      </c>
    </row>
    <row r="242" spans="1:22" x14ac:dyDescent="0.2">
      <c r="A242" s="6" t="s">
        <v>3</v>
      </c>
      <c r="B242" s="6" t="s">
        <v>249</v>
      </c>
      <c r="C242" s="6" t="s">
        <v>256</v>
      </c>
      <c r="D242" s="7">
        <v>73</v>
      </c>
      <c r="E242" s="7">
        <f>RawData[[#This Row],[Sales Amount]]/RawData[[#This Row],[Number of employees]]</f>
        <v>29.657534246575342</v>
      </c>
      <c r="F242" s="8">
        <v>87</v>
      </c>
      <c r="G242" s="7">
        <v>433</v>
      </c>
      <c r="H242" s="7">
        <v>520</v>
      </c>
      <c r="I242" s="15">
        <f>RawData[[#This Row],[Customer (male)]]/RawData[[#This Row],[Total number of customers]]</f>
        <v>0.1673076923076923</v>
      </c>
      <c r="J242" s="15">
        <f>RawData[[#This Row],[Customer (female)]]/RawData[[#This Row],[Total number of customers]]</f>
        <v>0.83269230769230773</v>
      </c>
      <c r="K242" s="7">
        <v>2076</v>
      </c>
      <c r="L242" s="7">
        <v>89</v>
      </c>
      <c r="M242" s="7">
        <v>2165</v>
      </c>
      <c r="N242" s="7">
        <v>697</v>
      </c>
      <c r="O242" s="7">
        <v>33</v>
      </c>
      <c r="P242" s="7">
        <v>730</v>
      </c>
      <c r="Q242" s="7">
        <v>16</v>
      </c>
      <c r="R242" s="7">
        <v>0</v>
      </c>
      <c r="S242" s="7">
        <v>16</v>
      </c>
      <c r="T242" s="9">
        <v>43.538615040037698</v>
      </c>
      <c r="U242" s="7" t="str">
        <f>IF(RawData[[#This Row],[Customer Satisfaction (%)]]&lt;40,"Low",IF(RawData[[#This Row],[Customer Satisfaction (%)]]&lt;70,"Medium","High"))</f>
        <v>Medium</v>
      </c>
      <c r="V242" s="7" t="str">
        <f>IF(RawData[[#This Row],[Customer Satisfaction (%)]]&lt;40, "low", IF(RawData[[#This Row],[Customer Satisfaction (%)]]&lt;70, "Medium", "High"))</f>
        <v>Medium</v>
      </c>
    </row>
    <row r="243" spans="1:22" x14ac:dyDescent="0.2">
      <c r="A243" s="6" t="s">
        <v>3</v>
      </c>
      <c r="B243" s="6" t="s">
        <v>249</v>
      </c>
      <c r="C243" s="6" t="s">
        <v>257</v>
      </c>
      <c r="D243" s="7">
        <v>50</v>
      </c>
      <c r="E243" s="7">
        <f>RawData[[#This Row],[Sales Amount]]/RawData[[#This Row],[Number of employees]]</f>
        <v>33.26</v>
      </c>
      <c r="F243" s="8">
        <v>98</v>
      </c>
      <c r="G243" s="7">
        <v>356</v>
      </c>
      <c r="H243" s="7">
        <v>454</v>
      </c>
      <c r="I243" s="15">
        <f>RawData[[#This Row],[Customer (male)]]/RawData[[#This Row],[Total number of customers]]</f>
        <v>0.21585903083700442</v>
      </c>
      <c r="J243" s="15">
        <f>RawData[[#This Row],[Customer (female)]]/RawData[[#This Row],[Total number of customers]]</f>
        <v>0.78414096916299558</v>
      </c>
      <c r="K243" s="7">
        <v>1595</v>
      </c>
      <c r="L243" s="7">
        <v>68</v>
      </c>
      <c r="M243" s="7">
        <v>1663</v>
      </c>
      <c r="N243" s="7">
        <v>472</v>
      </c>
      <c r="O243" s="7">
        <v>22</v>
      </c>
      <c r="P243" s="7">
        <v>494</v>
      </c>
      <c r="Q243" s="7">
        <v>21</v>
      </c>
      <c r="R243" s="7">
        <v>1</v>
      </c>
      <c r="S243" s="7">
        <v>22</v>
      </c>
      <c r="T243" s="9">
        <v>59.831590599060704</v>
      </c>
      <c r="U243" s="7" t="str">
        <f>IF(RawData[[#This Row],[Customer Satisfaction (%)]]&lt;40,"Low",IF(RawData[[#This Row],[Customer Satisfaction (%)]]&lt;70,"Medium","High"))</f>
        <v>Medium</v>
      </c>
      <c r="V243" s="7" t="str">
        <f>IF(RawData[[#This Row],[Customer Satisfaction (%)]]&lt;40, "low", IF(RawData[[#This Row],[Customer Satisfaction (%)]]&lt;70, "Medium", "High"))</f>
        <v>Medium</v>
      </c>
    </row>
    <row r="244" spans="1:22" x14ac:dyDescent="0.2">
      <c r="A244" s="6" t="s">
        <v>3</v>
      </c>
      <c r="B244" s="6" t="s">
        <v>249</v>
      </c>
      <c r="C244" s="6" t="s">
        <v>258</v>
      </c>
      <c r="D244" s="7">
        <v>15</v>
      </c>
      <c r="E244" s="7">
        <f>RawData[[#This Row],[Sales Amount]]/RawData[[#This Row],[Number of employees]]</f>
        <v>119.73333333333333</v>
      </c>
      <c r="F244" s="8">
        <v>67</v>
      </c>
      <c r="G244" s="7">
        <v>373</v>
      </c>
      <c r="H244" s="7">
        <v>440</v>
      </c>
      <c r="I244" s="15">
        <f>RawData[[#This Row],[Customer (male)]]/RawData[[#This Row],[Total number of customers]]</f>
        <v>0.15227272727272728</v>
      </c>
      <c r="J244" s="15">
        <f>RawData[[#This Row],[Customer (female)]]/RawData[[#This Row],[Total number of customers]]</f>
        <v>0.84772727272727277</v>
      </c>
      <c r="K244" s="7">
        <v>1690</v>
      </c>
      <c r="L244" s="7">
        <v>106</v>
      </c>
      <c r="M244" s="7">
        <v>1796</v>
      </c>
      <c r="N244" s="7">
        <v>619</v>
      </c>
      <c r="O244" s="7">
        <v>42</v>
      </c>
      <c r="P244" s="7">
        <v>661</v>
      </c>
      <c r="Q244" s="7">
        <v>4</v>
      </c>
      <c r="R244" s="7">
        <v>0</v>
      </c>
      <c r="S244" s="7">
        <v>4</v>
      </c>
      <c r="T244" s="9">
        <v>53.880962193604901</v>
      </c>
      <c r="U244" s="7" t="str">
        <f>IF(RawData[[#This Row],[Customer Satisfaction (%)]]&lt;40,"Low",IF(RawData[[#This Row],[Customer Satisfaction (%)]]&lt;70,"Medium","High"))</f>
        <v>Medium</v>
      </c>
      <c r="V244" s="7" t="str">
        <f>IF(RawData[[#This Row],[Customer Satisfaction (%)]]&lt;40, "low", IF(RawData[[#This Row],[Customer Satisfaction (%)]]&lt;70, "Medium", "High"))</f>
        <v>Medium</v>
      </c>
    </row>
    <row r="245" spans="1:22" x14ac:dyDescent="0.2">
      <c r="A245" s="6" t="s">
        <v>322</v>
      </c>
      <c r="B245" s="6" t="s">
        <v>259</v>
      </c>
      <c r="C245" s="6" t="s">
        <v>260</v>
      </c>
      <c r="D245" s="7">
        <v>39</v>
      </c>
      <c r="E245" s="7">
        <f>RawData[[#This Row],[Sales Amount]]/RawData[[#This Row],[Number of employees]]</f>
        <v>85.84615384615384</v>
      </c>
      <c r="F245" s="8">
        <v>152</v>
      </c>
      <c r="G245" s="7">
        <v>708</v>
      </c>
      <c r="H245" s="7">
        <v>860</v>
      </c>
      <c r="I245" s="15">
        <f>RawData[[#This Row],[Customer (male)]]/RawData[[#This Row],[Total number of customers]]</f>
        <v>0.17674418604651163</v>
      </c>
      <c r="J245" s="15">
        <f>RawData[[#This Row],[Customer (female)]]/RawData[[#This Row],[Total number of customers]]</f>
        <v>0.82325581395348835</v>
      </c>
      <c r="K245" s="7">
        <v>3209</v>
      </c>
      <c r="L245" s="7">
        <v>139</v>
      </c>
      <c r="M245" s="7">
        <v>3348</v>
      </c>
      <c r="N245" s="7">
        <v>1340</v>
      </c>
      <c r="O245" s="7">
        <v>60</v>
      </c>
      <c r="P245" s="7">
        <v>1400</v>
      </c>
      <c r="Q245" s="7">
        <v>1</v>
      </c>
      <c r="R245" s="7">
        <v>0</v>
      </c>
      <c r="S245" s="7">
        <v>1</v>
      </c>
      <c r="T245" s="9">
        <v>67.459893012700107</v>
      </c>
      <c r="U245" s="7" t="str">
        <f>IF(RawData[[#This Row],[Customer Satisfaction (%)]]&lt;40,"Low",IF(RawData[[#This Row],[Customer Satisfaction (%)]]&lt;70,"Medium","High"))</f>
        <v>Medium</v>
      </c>
      <c r="V245" s="7" t="str">
        <f>IF(RawData[[#This Row],[Customer Satisfaction (%)]]&lt;40, "low", IF(RawData[[#This Row],[Customer Satisfaction (%)]]&lt;70, "Medium", "High"))</f>
        <v>Medium</v>
      </c>
    </row>
    <row r="246" spans="1:22" x14ac:dyDescent="0.2">
      <c r="A246" s="6" t="s">
        <v>322</v>
      </c>
      <c r="B246" s="6" t="s">
        <v>259</v>
      </c>
      <c r="C246" s="6" t="s">
        <v>261</v>
      </c>
      <c r="D246" s="7">
        <v>7</v>
      </c>
      <c r="E246" s="7">
        <f>RawData[[#This Row],[Sales Amount]]/RawData[[#This Row],[Number of employees]]</f>
        <v>211</v>
      </c>
      <c r="F246" s="8">
        <v>52</v>
      </c>
      <c r="G246" s="7">
        <v>223</v>
      </c>
      <c r="H246" s="7">
        <v>275</v>
      </c>
      <c r="I246" s="15">
        <f>RawData[[#This Row],[Customer (male)]]/RawData[[#This Row],[Total number of customers]]</f>
        <v>0.18909090909090909</v>
      </c>
      <c r="J246" s="15">
        <f>RawData[[#This Row],[Customer (female)]]/RawData[[#This Row],[Total number of customers]]</f>
        <v>0.81090909090909091</v>
      </c>
      <c r="K246" s="7">
        <v>1361</v>
      </c>
      <c r="L246" s="7">
        <v>116</v>
      </c>
      <c r="M246" s="7">
        <v>1477</v>
      </c>
      <c r="N246" s="7">
        <v>350</v>
      </c>
      <c r="O246" s="7">
        <v>34</v>
      </c>
      <c r="P246" s="7">
        <v>384</v>
      </c>
      <c r="Q246" s="7">
        <v>42</v>
      </c>
      <c r="R246" s="7">
        <v>5</v>
      </c>
      <c r="S246" s="7">
        <v>47</v>
      </c>
      <c r="T246" s="9">
        <v>31.792091026922702</v>
      </c>
      <c r="U246" s="7" t="str">
        <f>IF(RawData[[#This Row],[Customer Satisfaction (%)]]&lt;40,"Low",IF(RawData[[#This Row],[Customer Satisfaction (%)]]&lt;70,"Medium","High"))</f>
        <v>Low</v>
      </c>
      <c r="V246" s="7" t="str">
        <f>IF(RawData[[#This Row],[Customer Satisfaction (%)]]&lt;40, "low", IF(RawData[[#This Row],[Customer Satisfaction (%)]]&lt;70, "Medium", "High"))</f>
        <v>low</v>
      </c>
    </row>
    <row r="247" spans="1:22" x14ac:dyDescent="0.2">
      <c r="A247" s="6" t="s">
        <v>322</v>
      </c>
      <c r="B247" s="6" t="s">
        <v>259</v>
      </c>
      <c r="C247" s="6" t="s">
        <v>262</v>
      </c>
      <c r="D247" s="7">
        <v>49</v>
      </c>
      <c r="E247" s="7">
        <f>RawData[[#This Row],[Sales Amount]]/RawData[[#This Row],[Number of employees]]</f>
        <v>41.734693877551024</v>
      </c>
      <c r="F247" s="8">
        <v>86</v>
      </c>
      <c r="G247" s="7">
        <v>380</v>
      </c>
      <c r="H247" s="7">
        <v>466</v>
      </c>
      <c r="I247" s="15">
        <f>RawData[[#This Row],[Customer (male)]]/RawData[[#This Row],[Total number of customers]]</f>
        <v>0.18454935622317598</v>
      </c>
      <c r="J247" s="15">
        <f>RawData[[#This Row],[Customer (female)]]/RawData[[#This Row],[Total number of customers]]</f>
        <v>0.81545064377682408</v>
      </c>
      <c r="K247" s="7">
        <v>1956</v>
      </c>
      <c r="L247" s="7">
        <v>89</v>
      </c>
      <c r="M247" s="7">
        <v>2045</v>
      </c>
      <c r="N247" s="7">
        <v>815</v>
      </c>
      <c r="O247" s="7">
        <v>43</v>
      </c>
      <c r="P247" s="7">
        <v>858</v>
      </c>
      <c r="Q247" s="7">
        <v>10</v>
      </c>
      <c r="R247" s="7">
        <v>0</v>
      </c>
      <c r="S247" s="7">
        <v>10</v>
      </c>
      <c r="T247" s="9">
        <v>50.366390542752498</v>
      </c>
      <c r="U247" s="7" t="str">
        <f>IF(RawData[[#This Row],[Customer Satisfaction (%)]]&lt;40,"Low",IF(RawData[[#This Row],[Customer Satisfaction (%)]]&lt;70,"Medium","High"))</f>
        <v>Medium</v>
      </c>
      <c r="V247" s="7" t="str">
        <f>IF(RawData[[#This Row],[Customer Satisfaction (%)]]&lt;40, "low", IF(RawData[[#This Row],[Customer Satisfaction (%)]]&lt;70, "Medium", "High"))</f>
        <v>Medium</v>
      </c>
    </row>
    <row r="248" spans="1:22" x14ac:dyDescent="0.2">
      <c r="A248" s="6" t="s">
        <v>322</v>
      </c>
      <c r="B248" s="6" t="s">
        <v>259</v>
      </c>
      <c r="C248" s="6" t="s">
        <v>263</v>
      </c>
      <c r="D248" s="7">
        <v>25</v>
      </c>
      <c r="E248" s="7">
        <f>RawData[[#This Row],[Sales Amount]]/RawData[[#This Row],[Number of employees]]</f>
        <v>148.32</v>
      </c>
      <c r="F248" s="8">
        <v>225</v>
      </c>
      <c r="G248" s="7">
        <v>298</v>
      </c>
      <c r="H248" s="7">
        <v>523</v>
      </c>
      <c r="I248" s="15">
        <f>RawData[[#This Row],[Customer (male)]]/RawData[[#This Row],[Total number of customers]]</f>
        <v>0.43021032504780116</v>
      </c>
      <c r="J248" s="15">
        <f>RawData[[#This Row],[Customer (female)]]/RawData[[#This Row],[Total number of customers]]</f>
        <v>0.5697896749521989</v>
      </c>
      <c r="K248" s="7">
        <v>3576</v>
      </c>
      <c r="L248" s="7">
        <v>132</v>
      </c>
      <c r="M248" s="7">
        <v>3708</v>
      </c>
      <c r="N248" s="7">
        <v>471</v>
      </c>
      <c r="O248" s="7">
        <v>20</v>
      </c>
      <c r="P248" s="7">
        <v>491</v>
      </c>
      <c r="Q248" s="7">
        <v>95</v>
      </c>
      <c r="R248" s="7">
        <v>13</v>
      </c>
      <c r="S248" s="7">
        <v>108</v>
      </c>
      <c r="T248" s="9">
        <v>45.670513123446298</v>
      </c>
      <c r="U248" s="7" t="str">
        <f>IF(RawData[[#This Row],[Customer Satisfaction (%)]]&lt;40,"Low",IF(RawData[[#This Row],[Customer Satisfaction (%)]]&lt;70,"Medium","High"))</f>
        <v>Medium</v>
      </c>
      <c r="V248" s="7" t="str">
        <f>IF(RawData[[#This Row],[Customer Satisfaction (%)]]&lt;40, "low", IF(RawData[[#This Row],[Customer Satisfaction (%)]]&lt;70, "Medium", "High"))</f>
        <v>Medium</v>
      </c>
    </row>
    <row r="249" spans="1:22" x14ac:dyDescent="0.2">
      <c r="A249" s="6" t="s">
        <v>322</v>
      </c>
      <c r="B249" s="6" t="s">
        <v>259</v>
      </c>
      <c r="C249" s="6" t="s">
        <v>264</v>
      </c>
      <c r="D249" s="7">
        <v>7</v>
      </c>
      <c r="E249" s="7">
        <f>RawData[[#This Row],[Sales Amount]]/RawData[[#This Row],[Number of employees]]</f>
        <v>3107.7142857142858</v>
      </c>
      <c r="F249" s="8">
        <v>568</v>
      </c>
      <c r="G249" s="7">
        <v>673</v>
      </c>
      <c r="H249" s="7">
        <v>1241</v>
      </c>
      <c r="I249" s="15">
        <f>RawData[[#This Row],[Customer (male)]]/RawData[[#This Row],[Total number of customers]]</f>
        <v>0.45769540692989524</v>
      </c>
      <c r="J249" s="15">
        <f>RawData[[#This Row],[Customer (female)]]/RawData[[#This Row],[Total number of customers]]</f>
        <v>0.5423045930701047</v>
      </c>
      <c r="K249" s="7">
        <v>20667</v>
      </c>
      <c r="L249" s="7">
        <v>1087</v>
      </c>
      <c r="M249" s="7">
        <v>21754</v>
      </c>
      <c r="N249" s="7">
        <v>1695</v>
      </c>
      <c r="O249" s="7">
        <v>121</v>
      </c>
      <c r="P249" s="7">
        <v>1816</v>
      </c>
      <c r="Q249" s="7">
        <v>852</v>
      </c>
      <c r="R249" s="7">
        <v>59</v>
      </c>
      <c r="S249" s="7">
        <v>911</v>
      </c>
      <c r="T249" s="9">
        <v>66.614753425808502</v>
      </c>
      <c r="U249" s="7" t="str">
        <f>IF(RawData[[#This Row],[Customer Satisfaction (%)]]&lt;40,"Low",IF(RawData[[#This Row],[Customer Satisfaction (%)]]&lt;70,"Medium","High"))</f>
        <v>Medium</v>
      </c>
      <c r="V249" s="7" t="str">
        <f>IF(RawData[[#This Row],[Customer Satisfaction (%)]]&lt;40, "low", IF(RawData[[#This Row],[Customer Satisfaction (%)]]&lt;70, "Medium", "High"))</f>
        <v>Medium</v>
      </c>
    </row>
    <row r="250" spans="1:22" x14ac:dyDescent="0.2">
      <c r="A250" s="6" t="s">
        <v>3</v>
      </c>
      <c r="B250" s="6" t="s">
        <v>259</v>
      </c>
      <c r="C250" s="6" t="s">
        <v>265</v>
      </c>
      <c r="D250" s="7">
        <v>99</v>
      </c>
      <c r="E250" s="7">
        <f>RawData[[#This Row],[Sales Amount]]/RawData[[#This Row],[Number of employees]]</f>
        <v>51.80808080808081</v>
      </c>
      <c r="F250" s="8">
        <v>246</v>
      </c>
      <c r="G250" s="7">
        <v>371</v>
      </c>
      <c r="H250" s="7">
        <v>617</v>
      </c>
      <c r="I250" s="15">
        <f>RawData[[#This Row],[Customer (male)]]/RawData[[#This Row],[Total number of customers]]</f>
        <v>0.39870340356564021</v>
      </c>
      <c r="J250" s="15">
        <f>RawData[[#This Row],[Customer (female)]]/RawData[[#This Row],[Total number of customers]]</f>
        <v>0.60129659643435984</v>
      </c>
      <c r="K250" s="7">
        <v>4854</v>
      </c>
      <c r="L250" s="7">
        <v>275</v>
      </c>
      <c r="M250" s="7">
        <v>5129</v>
      </c>
      <c r="N250" s="7">
        <v>801</v>
      </c>
      <c r="O250" s="7">
        <v>61</v>
      </c>
      <c r="P250" s="7">
        <v>862</v>
      </c>
      <c r="Q250" s="7">
        <v>417</v>
      </c>
      <c r="R250" s="7">
        <v>65</v>
      </c>
      <c r="S250" s="7">
        <v>482</v>
      </c>
      <c r="T250" s="9">
        <v>32.963244261952802</v>
      </c>
      <c r="U250" s="7" t="str">
        <f>IF(RawData[[#This Row],[Customer Satisfaction (%)]]&lt;40,"Low",IF(RawData[[#This Row],[Customer Satisfaction (%)]]&lt;70,"Medium","High"))</f>
        <v>Low</v>
      </c>
      <c r="V250" s="7" t="str">
        <f>IF(RawData[[#This Row],[Customer Satisfaction (%)]]&lt;40, "low", IF(RawData[[#This Row],[Customer Satisfaction (%)]]&lt;70, "Medium", "High"))</f>
        <v>low</v>
      </c>
    </row>
    <row r="251" spans="1:22" x14ac:dyDescent="0.2">
      <c r="A251" s="6" t="s">
        <v>322</v>
      </c>
      <c r="B251" s="6" t="s">
        <v>259</v>
      </c>
      <c r="C251" s="6" t="s">
        <v>266</v>
      </c>
      <c r="D251" s="7">
        <v>8</v>
      </c>
      <c r="E251" s="7">
        <f>RawData[[#This Row],[Sales Amount]]/RawData[[#This Row],[Number of employees]]</f>
        <v>394.375</v>
      </c>
      <c r="F251" s="8">
        <v>317</v>
      </c>
      <c r="G251" s="7">
        <v>652</v>
      </c>
      <c r="H251" s="7">
        <v>969</v>
      </c>
      <c r="I251" s="15">
        <f>RawData[[#This Row],[Customer (male)]]/RawData[[#This Row],[Total number of customers]]</f>
        <v>0.32714138286893707</v>
      </c>
      <c r="J251" s="15">
        <f>RawData[[#This Row],[Customer (female)]]/RawData[[#This Row],[Total number of customers]]</f>
        <v>0.67285861713106299</v>
      </c>
      <c r="K251" s="7">
        <v>3047</v>
      </c>
      <c r="L251" s="7">
        <v>108</v>
      </c>
      <c r="M251" s="7">
        <v>3155</v>
      </c>
      <c r="N251" s="7">
        <v>184</v>
      </c>
      <c r="O251" s="7">
        <v>8</v>
      </c>
      <c r="P251" s="7">
        <v>192</v>
      </c>
      <c r="Q251" s="7">
        <v>389</v>
      </c>
      <c r="R251" s="7">
        <v>27</v>
      </c>
      <c r="S251" s="7">
        <v>416</v>
      </c>
      <c r="T251" s="9">
        <v>14.5518662822188</v>
      </c>
      <c r="U251" s="7" t="str">
        <f>IF(RawData[[#This Row],[Customer Satisfaction (%)]]&lt;40,"Low",IF(RawData[[#This Row],[Customer Satisfaction (%)]]&lt;70,"Medium","High"))</f>
        <v>Low</v>
      </c>
      <c r="V251" s="7" t="str">
        <f>IF(RawData[[#This Row],[Customer Satisfaction (%)]]&lt;40, "low", IF(RawData[[#This Row],[Customer Satisfaction (%)]]&lt;70, "Medium", "High"))</f>
        <v>low</v>
      </c>
    </row>
    <row r="252" spans="1:22" x14ac:dyDescent="0.2">
      <c r="A252" s="6" t="s">
        <v>322</v>
      </c>
      <c r="B252" s="6" t="s">
        <v>259</v>
      </c>
      <c r="C252" s="6" t="s">
        <v>267</v>
      </c>
      <c r="D252" s="7">
        <v>10</v>
      </c>
      <c r="E252" s="7">
        <f>RawData[[#This Row],[Sales Amount]]/RawData[[#This Row],[Number of employees]]</f>
        <v>380</v>
      </c>
      <c r="F252" s="8">
        <v>51</v>
      </c>
      <c r="G252" s="7">
        <v>268</v>
      </c>
      <c r="H252" s="7">
        <v>319</v>
      </c>
      <c r="I252" s="15">
        <f>RawData[[#This Row],[Customer (male)]]/RawData[[#This Row],[Total number of customers]]</f>
        <v>0.15987460815047022</v>
      </c>
      <c r="J252" s="15">
        <f>RawData[[#This Row],[Customer (female)]]/RawData[[#This Row],[Total number of customers]]</f>
        <v>0.84012539184952983</v>
      </c>
      <c r="K252" s="7">
        <v>3699</v>
      </c>
      <c r="L252" s="7">
        <v>101</v>
      </c>
      <c r="M252" s="7">
        <v>3800</v>
      </c>
      <c r="N252" s="7">
        <v>488</v>
      </c>
      <c r="O252" s="7">
        <v>15</v>
      </c>
      <c r="P252" s="7">
        <v>503</v>
      </c>
      <c r="Q252" s="7">
        <v>0</v>
      </c>
      <c r="R252" s="7">
        <v>0</v>
      </c>
      <c r="S252" s="7">
        <v>0</v>
      </c>
      <c r="T252" s="9">
        <v>44.673640561136999</v>
      </c>
      <c r="U252" s="7" t="str">
        <f>IF(RawData[[#This Row],[Customer Satisfaction (%)]]&lt;40,"Low",IF(RawData[[#This Row],[Customer Satisfaction (%)]]&lt;70,"Medium","High"))</f>
        <v>Medium</v>
      </c>
      <c r="V252" s="7" t="str">
        <f>IF(RawData[[#This Row],[Customer Satisfaction (%)]]&lt;40, "low", IF(RawData[[#This Row],[Customer Satisfaction (%)]]&lt;70, "Medium", "High"))</f>
        <v>Medium</v>
      </c>
    </row>
    <row r="253" spans="1:22" x14ac:dyDescent="0.2">
      <c r="A253" s="6" t="s">
        <v>322</v>
      </c>
      <c r="B253" s="6" t="s">
        <v>259</v>
      </c>
      <c r="C253" s="6" t="s">
        <v>268</v>
      </c>
      <c r="D253" s="7">
        <v>11</v>
      </c>
      <c r="E253" s="7">
        <f>RawData[[#This Row],[Sales Amount]]/RawData[[#This Row],[Number of employees]]</f>
        <v>241.90909090909091</v>
      </c>
      <c r="F253" s="8">
        <v>142</v>
      </c>
      <c r="G253" s="7">
        <v>690</v>
      </c>
      <c r="H253" s="7">
        <v>832</v>
      </c>
      <c r="I253" s="15">
        <f>RawData[[#This Row],[Customer (male)]]/RawData[[#This Row],[Total number of customers]]</f>
        <v>0.17067307692307693</v>
      </c>
      <c r="J253" s="15">
        <f>RawData[[#This Row],[Customer (female)]]/RawData[[#This Row],[Total number of customers]]</f>
        <v>0.82932692307692313</v>
      </c>
      <c r="K253" s="7">
        <v>2581</v>
      </c>
      <c r="L253" s="7">
        <v>80</v>
      </c>
      <c r="M253" s="7">
        <v>2661</v>
      </c>
      <c r="N253" s="7">
        <v>967</v>
      </c>
      <c r="O253" s="7">
        <v>37</v>
      </c>
      <c r="P253" s="7">
        <v>1004</v>
      </c>
      <c r="Q253" s="7">
        <v>6</v>
      </c>
      <c r="R253" s="7">
        <v>0</v>
      </c>
      <c r="S253" s="7">
        <v>6</v>
      </c>
      <c r="T253" s="9">
        <v>51.401031117462601</v>
      </c>
      <c r="U253" s="7" t="str">
        <f>IF(RawData[[#This Row],[Customer Satisfaction (%)]]&lt;40,"Low",IF(RawData[[#This Row],[Customer Satisfaction (%)]]&lt;70,"Medium","High"))</f>
        <v>Medium</v>
      </c>
      <c r="V253" s="7" t="str">
        <f>IF(RawData[[#This Row],[Customer Satisfaction (%)]]&lt;40, "low", IF(RawData[[#This Row],[Customer Satisfaction (%)]]&lt;70, "Medium", "High"))</f>
        <v>Medium</v>
      </c>
    </row>
    <row r="254" spans="1:22" x14ac:dyDescent="0.2">
      <c r="A254" s="6" t="s">
        <v>3</v>
      </c>
      <c r="B254" s="6" t="s">
        <v>259</v>
      </c>
      <c r="C254" s="6" t="s">
        <v>269</v>
      </c>
      <c r="D254" s="7">
        <v>13</v>
      </c>
      <c r="E254" s="7">
        <f>RawData[[#This Row],[Sales Amount]]/RawData[[#This Row],[Number of employees]]</f>
        <v>252.69230769230768</v>
      </c>
      <c r="F254" s="8">
        <v>221</v>
      </c>
      <c r="G254" s="7">
        <v>211</v>
      </c>
      <c r="H254" s="7">
        <v>432</v>
      </c>
      <c r="I254" s="15">
        <f>RawData[[#This Row],[Customer (male)]]/RawData[[#This Row],[Total number of customers]]</f>
        <v>0.51157407407407407</v>
      </c>
      <c r="J254" s="15">
        <f>RawData[[#This Row],[Customer (female)]]/RawData[[#This Row],[Total number of customers]]</f>
        <v>0.48842592592592593</v>
      </c>
      <c r="K254" s="7">
        <v>3110</v>
      </c>
      <c r="L254" s="7">
        <v>175</v>
      </c>
      <c r="M254" s="7">
        <v>3285</v>
      </c>
      <c r="N254" s="7">
        <v>264</v>
      </c>
      <c r="O254" s="7">
        <v>19</v>
      </c>
      <c r="P254" s="7">
        <v>283</v>
      </c>
      <c r="Q254" s="7">
        <v>10</v>
      </c>
      <c r="R254" s="7">
        <v>2</v>
      </c>
      <c r="S254" s="7">
        <v>12</v>
      </c>
      <c r="T254" s="9">
        <v>26.341463538339202</v>
      </c>
      <c r="U254" s="7" t="str">
        <f>IF(RawData[[#This Row],[Customer Satisfaction (%)]]&lt;40,"Low",IF(RawData[[#This Row],[Customer Satisfaction (%)]]&lt;70,"Medium","High"))</f>
        <v>Low</v>
      </c>
      <c r="V254" s="7" t="str">
        <f>IF(RawData[[#This Row],[Customer Satisfaction (%)]]&lt;40, "low", IF(RawData[[#This Row],[Customer Satisfaction (%)]]&lt;70, "Medium", "High"))</f>
        <v>low</v>
      </c>
    </row>
    <row r="255" spans="1:22" x14ac:dyDescent="0.2">
      <c r="A255" s="6" t="s">
        <v>3</v>
      </c>
      <c r="B255" s="6" t="s">
        <v>259</v>
      </c>
      <c r="C255" s="6" t="s">
        <v>270</v>
      </c>
      <c r="D255" s="7">
        <v>11</v>
      </c>
      <c r="E255" s="7">
        <f>RawData[[#This Row],[Sales Amount]]/RawData[[#This Row],[Number of employees]]</f>
        <v>865.72727272727275</v>
      </c>
      <c r="F255" s="8">
        <v>299</v>
      </c>
      <c r="G255" s="7">
        <v>2152</v>
      </c>
      <c r="H255" s="7">
        <v>2451</v>
      </c>
      <c r="I255" s="15">
        <f>RawData[[#This Row],[Customer (male)]]/RawData[[#This Row],[Total number of customers]]</f>
        <v>0.12199102407180742</v>
      </c>
      <c r="J255" s="15">
        <f>RawData[[#This Row],[Customer (female)]]/RawData[[#This Row],[Total number of customers]]</f>
        <v>0.8780089759281926</v>
      </c>
      <c r="K255" s="7">
        <v>9406</v>
      </c>
      <c r="L255" s="7">
        <v>117</v>
      </c>
      <c r="M255" s="7">
        <v>9523</v>
      </c>
      <c r="N255" s="7">
        <v>975</v>
      </c>
      <c r="O255" s="7">
        <v>16</v>
      </c>
      <c r="P255" s="7">
        <v>991</v>
      </c>
      <c r="Q255" s="7">
        <v>8</v>
      </c>
      <c r="R255" s="7">
        <v>1</v>
      </c>
      <c r="S255" s="7">
        <v>9</v>
      </c>
      <c r="T255" s="9">
        <v>36.393112052038902</v>
      </c>
      <c r="U255" s="7" t="str">
        <f>IF(RawData[[#This Row],[Customer Satisfaction (%)]]&lt;40,"Low",IF(RawData[[#This Row],[Customer Satisfaction (%)]]&lt;70,"Medium","High"))</f>
        <v>Low</v>
      </c>
      <c r="V255" s="7" t="str">
        <f>IF(RawData[[#This Row],[Customer Satisfaction (%)]]&lt;40, "low", IF(RawData[[#This Row],[Customer Satisfaction (%)]]&lt;70, "Medium", "High"))</f>
        <v>low</v>
      </c>
    </row>
    <row r="256" spans="1:22" x14ac:dyDescent="0.2">
      <c r="A256" s="6" t="s">
        <v>322</v>
      </c>
      <c r="B256" s="6" t="s">
        <v>259</v>
      </c>
      <c r="C256" s="6" t="s">
        <v>271</v>
      </c>
      <c r="D256" s="7">
        <v>18</v>
      </c>
      <c r="E256" s="7">
        <f>RawData[[#This Row],[Sales Amount]]/RawData[[#This Row],[Number of employees]]</f>
        <v>115.44444444444444</v>
      </c>
      <c r="F256" s="8">
        <v>109</v>
      </c>
      <c r="G256" s="7">
        <v>209</v>
      </c>
      <c r="H256" s="7">
        <v>318</v>
      </c>
      <c r="I256" s="15">
        <f>RawData[[#This Row],[Customer (male)]]/RawData[[#This Row],[Total number of customers]]</f>
        <v>0.34276729559748426</v>
      </c>
      <c r="J256" s="15">
        <f>RawData[[#This Row],[Customer (female)]]/RawData[[#This Row],[Total number of customers]]</f>
        <v>0.65723270440251569</v>
      </c>
      <c r="K256" s="7">
        <v>1956</v>
      </c>
      <c r="L256" s="7">
        <v>122</v>
      </c>
      <c r="M256" s="7">
        <v>2078</v>
      </c>
      <c r="N256" s="7">
        <v>255</v>
      </c>
      <c r="O256" s="7">
        <v>21</v>
      </c>
      <c r="P256" s="7">
        <v>276</v>
      </c>
      <c r="Q256" s="7">
        <v>457</v>
      </c>
      <c r="R256" s="7">
        <v>60</v>
      </c>
      <c r="S256" s="7">
        <v>517</v>
      </c>
      <c r="T256" s="9">
        <v>43.133190514719701</v>
      </c>
      <c r="U256" s="7" t="str">
        <f>IF(RawData[[#This Row],[Customer Satisfaction (%)]]&lt;40,"Low",IF(RawData[[#This Row],[Customer Satisfaction (%)]]&lt;70,"Medium","High"))</f>
        <v>Medium</v>
      </c>
      <c r="V256" s="7" t="str">
        <f>IF(RawData[[#This Row],[Customer Satisfaction (%)]]&lt;40, "low", IF(RawData[[#This Row],[Customer Satisfaction (%)]]&lt;70, "Medium", "High"))</f>
        <v>Medium</v>
      </c>
    </row>
    <row r="257" spans="1:22" x14ac:dyDescent="0.2">
      <c r="A257" s="6" t="s">
        <v>3</v>
      </c>
      <c r="B257" s="6" t="s">
        <v>272</v>
      </c>
      <c r="C257" s="6" t="s">
        <v>273</v>
      </c>
      <c r="D257" s="7">
        <v>18</v>
      </c>
      <c r="E257" s="7">
        <f>RawData[[#This Row],[Sales Amount]]/RawData[[#This Row],[Number of employees]]</f>
        <v>176.83333333333334</v>
      </c>
      <c r="F257" s="8">
        <v>90</v>
      </c>
      <c r="G257" s="7">
        <v>235</v>
      </c>
      <c r="H257" s="7">
        <v>325</v>
      </c>
      <c r="I257" s="15">
        <f>RawData[[#This Row],[Customer (male)]]/RawData[[#This Row],[Total number of customers]]</f>
        <v>0.27692307692307694</v>
      </c>
      <c r="J257" s="15">
        <f>RawData[[#This Row],[Customer (female)]]/RawData[[#This Row],[Total number of customers]]</f>
        <v>0.72307692307692306</v>
      </c>
      <c r="K257" s="7">
        <v>3021</v>
      </c>
      <c r="L257" s="7">
        <v>162</v>
      </c>
      <c r="M257" s="7">
        <v>3183</v>
      </c>
      <c r="N257" s="7">
        <v>1136</v>
      </c>
      <c r="O257" s="7">
        <v>81</v>
      </c>
      <c r="P257" s="7">
        <v>1217</v>
      </c>
      <c r="Q257" s="7">
        <v>118</v>
      </c>
      <c r="R257" s="7">
        <v>10</v>
      </c>
      <c r="S257" s="7">
        <v>128</v>
      </c>
      <c r="T257" s="9">
        <v>42.731863933334097</v>
      </c>
      <c r="U257" s="7" t="str">
        <f>IF(RawData[[#This Row],[Customer Satisfaction (%)]]&lt;40,"Low",IF(RawData[[#This Row],[Customer Satisfaction (%)]]&lt;70,"Medium","High"))</f>
        <v>Medium</v>
      </c>
      <c r="V257" s="7" t="str">
        <f>IF(RawData[[#This Row],[Customer Satisfaction (%)]]&lt;40, "low", IF(RawData[[#This Row],[Customer Satisfaction (%)]]&lt;70, "Medium", "High"))</f>
        <v>Medium</v>
      </c>
    </row>
    <row r="258" spans="1:22" x14ac:dyDescent="0.2">
      <c r="A258" s="6" t="s">
        <v>3</v>
      </c>
      <c r="B258" s="6" t="s">
        <v>272</v>
      </c>
      <c r="C258" s="6" t="s">
        <v>274</v>
      </c>
      <c r="D258" s="7">
        <v>6</v>
      </c>
      <c r="E258" s="7">
        <f>RawData[[#This Row],[Sales Amount]]/RawData[[#This Row],[Number of employees]]</f>
        <v>288.5</v>
      </c>
      <c r="F258" s="8">
        <v>129</v>
      </c>
      <c r="G258" s="7">
        <v>475</v>
      </c>
      <c r="H258" s="7">
        <v>604</v>
      </c>
      <c r="I258" s="15">
        <f>RawData[[#This Row],[Customer (male)]]/RawData[[#This Row],[Total number of customers]]</f>
        <v>0.21357615894039736</v>
      </c>
      <c r="J258" s="15">
        <f>RawData[[#This Row],[Customer (female)]]/RawData[[#This Row],[Total number of customers]]</f>
        <v>0.78642384105960261</v>
      </c>
      <c r="K258" s="7">
        <v>1630</v>
      </c>
      <c r="L258" s="7">
        <v>101</v>
      </c>
      <c r="M258" s="7">
        <v>1731</v>
      </c>
      <c r="N258" s="7">
        <v>332</v>
      </c>
      <c r="O258" s="7">
        <v>21</v>
      </c>
      <c r="P258" s="7">
        <v>353</v>
      </c>
      <c r="Q258" s="7">
        <v>0</v>
      </c>
      <c r="R258" s="7">
        <v>0</v>
      </c>
      <c r="S258" s="7">
        <v>0</v>
      </c>
      <c r="T258" s="9">
        <v>64.562976973813306</v>
      </c>
      <c r="U258" s="7" t="str">
        <f>IF(RawData[[#This Row],[Customer Satisfaction (%)]]&lt;40,"Low",IF(RawData[[#This Row],[Customer Satisfaction (%)]]&lt;70,"Medium","High"))</f>
        <v>Medium</v>
      </c>
      <c r="V258" s="7" t="str">
        <f>IF(RawData[[#This Row],[Customer Satisfaction (%)]]&lt;40, "low", IF(RawData[[#This Row],[Customer Satisfaction (%)]]&lt;70, "Medium", "High"))</f>
        <v>Medium</v>
      </c>
    </row>
    <row r="259" spans="1:22" x14ac:dyDescent="0.2">
      <c r="A259" s="6" t="s">
        <v>3</v>
      </c>
      <c r="B259" s="6" t="s">
        <v>272</v>
      </c>
      <c r="C259" s="6" t="s">
        <v>275</v>
      </c>
      <c r="D259" s="7">
        <v>24</v>
      </c>
      <c r="E259" s="7">
        <f>RawData[[#This Row],[Sales Amount]]/RawData[[#This Row],[Number of employees]]</f>
        <v>63.75</v>
      </c>
      <c r="F259" s="8">
        <v>60</v>
      </c>
      <c r="G259" s="7">
        <v>245</v>
      </c>
      <c r="H259" s="7">
        <v>305</v>
      </c>
      <c r="I259" s="15">
        <f>RawData[[#This Row],[Customer (male)]]/RawData[[#This Row],[Total number of customers]]</f>
        <v>0.19672131147540983</v>
      </c>
      <c r="J259" s="15">
        <f>RawData[[#This Row],[Customer (female)]]/RawData[[#This Row],[Total number of customers]]</f>
        <v>0.80327868852459017</v>
      </c>
      <c r="K259" s="7">
        <v>1463</v>
      </c>
      <c r="L259" s="7">
        <v>67</v>
      </c>
      <c r="M259" s="7">
        <v>1530</v>
      </c>
      <c r="N259" s="7">
        <v>525</v>
      </c>
      <c r="O259" s="7">
        <v>28</v>
      </c>
      <c r="P259" s="7">
        <v>553</v>
      </c>
      <c r="Q259" s="7">
        <v>5</v>
      </c>
      <c r="R259" s="7">
        <v>0</v>
      </c>
      <c r="S259" s="7">
        <v>5</v>
      </c>
      <c r="T259" s="9">
        <v>49.354875192713003</v>
      </c>
      <c r="U259" s="7" t="str">
        <f>IF(RawData[[#This Row],[Customer Satisfaction (%)]]&lt;40,"Low",IF(RawData[[#This Row],[Customer Satisfaction (%)]]&lt;70,"Medium","High"))</f>
        <v>Medium</v>
      </c>
      <c r="V259" s="7" t="str">
        <f>IF(RawData[[#This Row],[Customer Satisfaction (%)]]&lt;40, "low", IF(RawData[[#This Row],[Customer Satisfaction (%)]]&lt;70, "Medium", "High"))</f>
        <v>Medium</v>
      </c>
    </row>
    <row r="260" spans="1:22" x14ac:dyDescent="0.2">
      <c r="A260" s="6" t="s">
        <v>322</v>
      </c>
      <c r="B260" s="6" t="s">
        <v>272</v>
      </c>
      <c r="C260" s="6" t="s">
        <v>276</v>
      </c>
      <c r="D260" s="7">
        <v>9</v>
      </c>
      <c r="E260" s="7">
        <f>RawData[[#This Row],[Sales Amount]]/RawData[[#This Row],[Number of employees]]</f>
        <v>700.77777777777783</v>
      </c>
      <c r="F260" s="8">
        <v>412</v>
      </c>
      <c r="G260" s="7">
        <v>1414</v>
      </c>
      <c r="H260" s="7">
        <v>1826</v>
      </c>
      <c r="I260" s="15">
        <f>RawData[[#This Row],[Customer (male)]]/RawData[[#This Row],[Total number of customers]]</f>
        <v>0.22562979189485213</v>
      </c>
      <c r="J260" s="15">
        <f>RawData[[#This Row],[Customer (female)]]/RawData[[#This Row],[Total number of customers]]</f>
        <v>0.77437020810514789</v>
      </c>
      <c r="K260" s="7">
        <v>5943</v>
      </c>
      <c r="L260" s="7">
        <v>364</v>
      </c>
      <c r="M260" s="7">
        <v>6307</v>
      </c>
      <c r="N260" s="7">
        <v>433</v>
      </c>
      <c r="O260" s="7">
        <v>27</v>
      </c>
      <c r="P260" s="7">
        <v>460</v>
      </c>
      <c r="Q260" s="7">
        <v>11</v>
      </c>
      <c r="R260" s="7">
        <v>1</v>
      </c>
      <c r="S260" s="7">
        <v>12</v>
      </c>
      <c r="T260" s="9">
        <v>77.884404999925707</v>
      </c>
      <c r="U260" s="7" t="str">
        <f>IF(RawData[[#This Row],[Customer Satisfaction (%)]]&lt;40,"Low",IF(RawData[[#This Row],[Customer Satisfaction (%)]]&lt;70,"Medium","High"))</f>
        <v>High</v>
      </c>
      <c r="V260" s="7" t="str">
        <f>IF(RawData[[#This Row],[Customer Satisfaction (%)]]&lt;40, "low", IF(RawData[[#This Row],[Customer Satisfaction (%)]]&lt;70, "Medium", "High"))</f>
        <v>High</v>
      </c>
    </row>
    <row r="261" spans="1:22" x14ac:dyDescent="0.2">
      <c r="A261" s="6" t="s">
        <v>322</v>
      </c>
      <c r="B261" s="6" t="s">
        <v>272</v>
      </c>
      <c r="C261" s="6" t="s">
        <v>277</v>
      </c>
      <c r="D261" s="7">
        <v>16</v>
      </c>
      <c r="E261" s="7">
        <f>RawData[[#This Row],[Sales Amount]]/RawData[[#This Row],[Number of employees]]</f>
        <v>105.5</v>
      </c>
      <c r="F261" s="8">
        <v>61</v>
      </c>
      <c r="G261" s="7">
        <v>310</v>
      </c>
      <c r="H261" s="7">
        <v>371</v>
      </c>
      <c r="I261" s="15">
        <f>RawData[[#This Row],[Customer (male)]]/RawData[[#This Row],[Total number of customers]]</f>
        <v>0.16442048517520216</v>
      </c>
      <c r="J261" s="15">
        <f>RawData[[#This Row],[Customer (female)]]/RawData[[#This Row],[Total number of customers]]</f>
        <v>0.83557951482479786</v>
      </c>
      <c r="K261" s="7">
        <v>1586</v>
      </c>
      <c r="L261" s="7">
        <v>102</v>
      </c>
      <c r="M261" s="7">
        <v>1688</v>
      </c>
      <c r="N261" s="7">
        <v>583</v>
      </c>
      <c r="O261" s="7">
        <v>41</v>
      </c>
      <c r="P261" s="7">
        <v>624</v>
      </c>
      <c r="Q261" s="7">
        <v>142</v>
      </c>
      <c r="R261" s="7">
        <v>12</v>
      </c>
      <c r="S261" s="7">
        <v>154</v>
      </c>
      <c r="T261" s="9">
        <v>41.361636724078402</v>
      </c>
      <c r="U261" s="7" t="str">
        <f>IF(RawData[[#This Row],[Customer Satisfaction (%)]]&lt;40,"Low",IF(RawData[[#This Row],[Customer Satisfaction (%)]]&lt;70,"Medium","High"))</f>
        <v>Medium</v>
      </c>
      <c r="V261" s="7" t="str">
        <f>IF(RawData[[#This Row],[Customer Satisfaction (%)]]&lt;40, "low", IF(RawData[[#This Row],[Customer Satisfaction (%)]]&lt;70, "Medium", "High"))</f>
        <v>Medium</v>
      </c>
    </row>
    <row r="262" spans="1:22" x14ac:dyDescent="0.2">
      <c r="A262" s="6" t="s">
        <v>322</v>
      </c>
      <c r="B262" s="6" t="s">
        <v>272</v>
      </c>
      <c r="C262" s="6" t="s">
        <v>278</v>
      </c>
      <c r="D262" s="7">
        <v>16</v>
      </c>
      <c r="E262" s="7">
        <f>RawData[[#This Row],[Sales Amount]]/RawData[[#This Row],[Number of employees]]</f>
        <v>97.625</v>
      </c>
      <c r="F262" s="8">
        <v>52</v>
      </c>
      <c r="G262" s="7">
        <v>279</v>
      </c>
      <c r="H262" s="7">
        <v>331</v>
      </c>
      <c r="I262" s="15">
        <f>RawData[[#This Row],[Customer (male)]]/RawData[[#This Row],[Total number of customers]]</f>
        <v>0.15709969788519637</v>
      </c>
      <c r="J262" s="15">
        <f>RawData[[#This Row],[Customer (female)]]/RawData[[#This Row],[Total number of customers]]</f>
        <v>0.8429003021148036</v>
      </c>
      <c r="K262" s="7">
        <v>1487</v>
      </c>
      <c r="L262" s="7">
        <v>75</v>
      </c>
      <c r="M262" s="7">
        <v>1562</v>
      </c>
      <c r="N262" s="7">
        <v>755</v>
      </c>
      <c r="O262" s="7">
        <v>40</v>
      </c>
      <c r="P262" s="7">
        <v>795</v>
      </c>
      <c r="Q262" s="7">
        <v>0</v>
      </c>
      <c r="R262" s="7">
        <v>0</v>
      </c>
      <c r="S262" s="7">
        <v>0</v>
      </c>
      <c r="T262" s="9">
        <v>63.297592861636303</v>
      </c>
      <c r="U262" s="7" t="str">
        <f>IF(RawData[[#This Row],[Customer Satisfaction (%)]]&lt;40,"Low",IF(RawData[[#This Row],[Customer Satisfaction (%)]]&lt;70,"Medium","High"))</f>
        <v>Medium</v>
      </c>
      <c r="V262" s="7" t="str">
        <f>IF(RawData[[#This Row],[Customer Satisfaction (%)]]&lt;40, "low", IF(RawData[[#This Row],[Customer Satisfaction (%)]]&lt;70, "Medium", "High"))</f>
        <v>Medium</v>
      </c>
    </row>
    <row r="263" spans="1:22" x14ac:dyDescent="0.2">
      <c r="A263" s="6" t="s">
        <v>322</v>
      </c>
      <c r="B263" s="6" t="s">
        <v>272</v>
      </c>
      <c r="C263" s="6" t="s">
        <v>279</v>
      </c>
      <c r="D263" s="7">
        <v>14</v>
      </c>
      <c r="E263" s="7">
        <f>RawData[[#This Row],[Sales Amount]]/RawData[[#This Row],[Number of employees]]</f>
        <v>80.785714285714292</v>
      </c>
      <c r="F263" s="8">
        <v>89</v>
      </c>
      <c r="G263" s="7">
        <v>316</v>
      </c>
      <c r="H263" s="7">
        <v>405</v>
      </c>
      <c r="I263" s="15">
        <f>RawData[[#This Row],[Customer (male)]]/RawData[[#This Row],[Total number of customers]]</f>
        <v>0.21975308641975308</v>
      </c>
      <c r="J263" s="15">
        <f>RawData[[#This Row],[Customer (female)]]/RawData[[#This Row],[Total number of customers]]</f>
        <v>0.78024691358024689</v>
      </c>
      <c r="K263" s="7">
        <v>1060</v>
      </c>
      <c r="L263" s="7">
        <v>71</v>
      </c>
      <c r="M263" s="7">
        <v>1131</v>
      </c>
      <c r="N263" s="7">
        <v>624</v>
      </c>
      <c r="O263" s="7">
        <v>44</v>
      </c>
      <c r="P263" s="7">
        <v>668</v>
      </c>
      <c r="Q263" s="7">
        <v>8</v>
      </c>
      <c r="R263" s="7">
        <v>1</v>
      </c>
      <c r="S263" s="7">
        <v>9</v>
      </c>
      <c r="T263" s="9">
        <v>63.315772798087998</v>
      </c>
      <c r="U263" s="7" t="str">
        <f>IF(RawData[[#This Row],[Customer Satisfaction (%)]]&lt;40,"Low",IF(RawData[[#This Row],[Customer Satisfaction (%)]]&lt;70,"Medium","High"))</f>
        <v>Medium</v>
      </c>
      <c r="V263" s="7" t="str">
        <f>IF(RawData[[#This Row],[Customer Satisfaction (%)]]&lt;40, "low", IF(RawData[[#This Row],[Customer Satisfaction (%)]]&lt;70, "Medium", "High"))</f>
        <v>Medium</v>
      </c>
    </row>
    <row r="264" spans="1:22" x14ac:dyDescent="0.2">
      <c r="A264" s="6" t="s">
        <v>322</v>
      </c>
      <c r="B264" s="6" t="s">
        <v>272</v>
      </c>
      <c r="C264" s="6" t="s">
        <v>280</v>
      </c>
      <c r="D264" s="7">
        <v>18</v>
      </c>
      <c r="E264" s="7">
        <f>RawData[[#This Row],[Sales Amount]]/RawData[[#This Row],[Number of employees]]</f>
        <v>1897.9444444444443</v>
      </c>
      <c r="F264" s="8">
        <v>1296</v>
      </c>
      <c r="G264" s="7">
        <v>4940</v>
      </c>
      <c r="H264" s="7">
        <v>6236</v>
      </c>
      <c r="I264" s="15">
        <f>RawData[[#This Row],[Customer (male)]]/RawData[[#This Row],[Total number of customers]]</f>
        <v>0.20782552918537525</v>
      </c>
      <c r="J264" s="15">
        <f>RawData[[#This Row],[Customer (female)]]/RawData[[#This Row],[Total number of customers]]</f>
        <v>0.79217447081462478</v>
      </c>
      <c r="K264" s="7">
        <v>24163</v>
      </c>
      <c r="L264" s="7">
        <v>10000</v>
      </c>
      <c r="M264" s="7">
        <v>34163</v>
      </c>
      <c r="N264" s="7">
        <v>8100</v>
      </c>
      <c r="O264" s="7">
        <v>1819</v>
      </c>
      <c r="P264" s="7">
        <v>9919</v>
      </c>
      <c r="Q264" s="7">
        <v>377</v>
      </c>
      <c r="R264" s="7">
        <v>26</v>
      </c>
      <c r="S264" s="7">
        <v>403</v>
      </c>
      <c r="T264" s="9">
        <v>73.090638632058898</v>
      </c>
      <c r="U264" s="7" t="str">
        <f>IF(RawData[[#This Row],[Customer Satisfaction (%)]]&lt;40,"Low",IF(RawData[[#This Row],[Customer Satisfaction (%)]]&lt;70,"Medium","High"))</f>
        <v>High</v>
      </c>
      <c r="V264" s="7" t="str">
        <f>IF(RawData[[#This Row],[Customer Satisfaction (%)]]&lt;40, "low", IF(RawData[[#This Row],[Customer Satisfaction (%)]]&lt;70, "Medium", "High"))</f>
        <v>High</v>
      </c>
    </row>
    <row r="265" spans="1:22" x14ac:dyDescent="0.2">
      <c r="A265" s="6" t="s">
        <v>3</v>
      </c>
      <c r="B265" s="6" t="s">
        <v>272</v>
      </c>
      <c r="C265" s="6" t="s">
        <v>281</v>
      </c>
      <c r="D265" s="7">
        <v>32</v>
      </c>
      <c r="E265" s="7">
        <f>RawData[[#This Row],[Sales Amount]]/RawData[[#This Row],[Number of employees]]</f>
        <v>259.03125</v>
      </c>
      <c r="F265" s="8">
        <v>396</v>
      </c>
      <c r="G265" s="7">
        <v>1939</v>
      </c>
      <c r="H265" s="7">
        <v>2335</v>
      </c>
      <c r="I265" s="15">
        <f>RawData[[#This Row],[Customer (male)]]/RawData[[#This Row],[Total number of customers]]</f>
        <v>0.169593147751606</v>
      </c>
      <c r="J265" s="15">
        <f>RawData[[#This Row],[Customer (female)]]/RawData[[#This Row],[Total number of customers]]</f>
        <v>0.83040685224839406</v>
      </c>
      <c r="K265" s="7">
        <v>7832</v>
      </c>
      <c r="L265" s="7">
        <v>457</v>
      </c>
      <c r="M265" s="7">
        <v>8289</v>
      </c>
      <c r="N265" s="7">
        <v>1621</v>
      </c>
      <c r="O265" s="7">
        <v>106</v>
      </c>
      <c r="P265" s="7">
        <v>1727</v>
      </c>
      <c r="Q265" s="7">
        <v>11</v>
      </c>
      <c r="R265" s="7">
        <v>1</v>
      </c>
      <c r="S265" s="7">
        <v>12</v>
      </c>
      <c r="T265" s="9">
        <v>67.005591591903695</v>
      </c>
      <c r="U265" s="7" t="str">
        <f>IF(RawData[[#This Row],[Customer Satisfaction (%)]]&lt;40,"Low",IF(RawData[[#This Row],[Customer Satisfaction (%)]]&lt;70,"Medium","High"))</f>
        <v>Medium</v>
      </c>
      <c r="V265" s="7" t="str">
        <f>IF(RawData[[#This Row],[Customer Satisfaction (%)]]&lt;40, "low", IF(RawData[[#This Row],[Customer Satisfaction (%)]]&lt;70, "Medium", "High"))</f>
        <v>Medium</v>
      </c>
    </row>
    <row r="266" spans="1:22" x14ac:dyDescent="0.2">
      <c r="A266" s="6" t="s">
        <v>3</v>
      </c>
      <c r="B266" s="6" t="s">
        <v>272</v>
      </c>
      <c r="C266" s="6" t="s">
        <v>282</v>
      </c>
      <c r="D266" s="7">
        <v>39</v>
      </c>
      <c r="E266" s="7">
        <f>RawData[[#This Row],[Sales Amount]]/RawData[[#This Row],[Number of employees]]</f>
        <v>34.92307692307692</v>
      </c>
      <c r="F266" s="8">
        <v>88</v>
      </c>
      <c r="G266" s="7">
        <v>394</v>
      </c>
      <c r="H266" s="7">
        <v>482</v>
      </c>
      <c r="I266" s="15">
        <f>RawData[[#This Row],[Customer (male)]]/RawData[[#This Row],[Total number of customers]]</f>
        <v>0.18257261410788381</v>
      </c>
      <c r="J266" s="15">
        <f>RawData[[#This Row],[Customer (female)]]/RawData[[#This Row],[Total number of customers]]</f>
        <v>0.81742738589211617</v>
      </c>
      <c r="K266" s="7">
        <v>1282</v>
      </c>
      <c r="L266" s="7">
        <v>80</v>
      </c>
      <c r="M266" s="7">
        <v>1362</v>
      </c>
      <c r="N266" s="7">
        <v>598</v>
      </c>
      <c r="O266" s="7">
        <v>39</v>
      </c>
      <c r="P266" s="7">
        <v>637</v>
      </c>
      <c r="Q266" s="7">
        <v>2</v>
      </c>
      <c r="R266" s="7">
        <v>0</v>
      </c>
      <c r="S266" s="7">
        <v>2</v>
      </c>
      <c r="T266" s="9">
        <v>60.454958854126197</v>
      </c>
      <c r="U266" s="7" t="str">
        <f>IF(RawData[[#This Row],[Customer Satisfaction (%)]]&lt;40,"Low",IF(RawData[[#This Row],[Customer Satisfaction (%)]]&lt;70,"Medium","High"))</f>
        <v>Medium</v>
      </c>
      <c r="V266" s="7" t="str">
        <f>IF(RawData[[#This Row],[Customer Satisfaction (%)]]&lt;40, "low", IF(RawData[[#This Row],[Customer Satisfaction (%)]]&lt;70, "Medium", "High"))</f>
        <v>Medium</v>
      </c>
    </row>
    <row r="267" spans="1:22" x14ac:dyDescent="0.2">
      <c r="A267" s="6" t="s">
        <v>3</v>
      </c>
      <c r="B267" s="6" t="s">
        <v>272</v>
      </c>
      <c r="C267" s="6" t="s">
        <v>283</v>
      </c>
      <c r="D267" s="7">
        <v>37</v>
      </c>
      <c r="E267" s="7">
        <f>RawData[[#This Row],[Sales Amount]]/RawData[[#This Row],[Number of employees]]</f>
        <v>46.594594594594597</v>
      </c>
      <c r="F267" s="8">
        <v>104</v>
      </c>
      <c r="G267" s="7">
        <v>418</v>
      </c>
      <c r="H267" s="7">
        <v>522</v>
      </c>
      <c r="I267" s="15">
        <f>RawData[[#This Row],[Customer (male)]]/RawData[[#This Row],[Total number of customers]]</f>
        <v>0.19923371647509577</v>
      </c>
      <c r="J267" s="15">
        <f>RawData[[#This Row],[Customer (female)]]/RawData[[#This Row],[Total number of customers]]</f>
        <v>0.8007662835249042</v>
      </c>
      <c r="K267" s="7">
        <v>1627</v>
      </c>
      <c r="L267" s="7">
        <v>97</v>
      </c>
      <c r="M267" s="7">
        <v>1724</v>
      </c>
      <c r="N267" s="7">
        <v>570</v>
      </c>
      <c r="O267" s="7">
        <v>40</v>
      </c>
      <c r="P267" s="7">
        <v>610</v>
      </c>
      <c r="Q267" s="7">
        <v>17</v>
      </c>
      <c r="R267" s="7">
        <v>1</v>
      </c>
      <c r="S267" s="7">
        <v>18</v>
      </c>
      <c r="T267" s="9">
        <v>49.035114799079302</v>
      </c>
      <c r="U267" s="7" t="str">
        <f>IF(RawData[[#This Row],[Customer Satisfaction (%)]]&lt;40,"Low",IF(RawData[[#This Row],[Customer Satisfaction (%)]]&lt;70,"Medium","High"))</f>
        <v>Medium</v>
      </c>
      <c r="V267" s="7" t="str">
        <f>IF(RawData[[#This Row],[Customer Satisfaction (%)]]&lt;40, "low", IF(RawData[[#This Row],[Customer Satisfaction (%)]]&lt;70, "Medium", "High"))</f>
        <v>Medium</v>
      </c>
    </row>
    <row r="268" spans="1:22" x14ac:dyDescent="0.2">
      <c r="A268" s="6" t="s">
        <v>322</v>
      </c>
      <c r="B268" s="6" t="s">
        <v>272</v>
      </c>
      <c r="C268" s="6" t="s">
        <v>284</v>
      </c>
      <c r="D268" s="7">
        <v>117</v>
      </c>
      <c r="E268" s="7">
        <f>RawData[[#This Row],[Sales Amount]]/RawData[[#This Row],[Number of employees]]</f>
        <v>11.145299145299145</v>
      </c>
      <c r="F268" s="8">
        <v>78</v>
      </c>
      <c r="G268" s="7">
        <v>289</v>
      </c>
      <c r="H268" s="7">
        <v>367</v>
      </c>
      <c r="I268" s="15">
        <f>RawData[[#This Row],[Customer (male)]]/RawData[[#This Row],[Total number of customers]]</f>
        <v>0.21253405994550409</v>
      </c>
      <c r="J268" s="15">
        <f>RawData[[#This Row],[Customer (female)]]/RawData[[#This Row],[Total number of customers]]</f>
        <v>0.78746594005449588</v>
      </c>
      <c r="K268" s="7">
        <v>1231</v>
      </c>
      <c r="L268" s="7">
        <v>73</v>
      </c>
      <c r="M268" s="7">
        <v>1304</v>
      </c>
      <c r="N268" s="7">
        <v>623</v>
      </c>
      <c r="O268" s="7">
        <v>39</v>
      </c>
      <c r="P268" s="7">
        <v>662</v>
      </c>
      <c r="Q268" s="7">
        <v>1</v>
      </c>
      <c r="R268" s="7">
        <v>0</v>
      </c>
      <c r="S268" s="7">
        <v>1</v>
      </c>
      <c r="T268" s="9">
        <v>68.119064543051195</v>
      </c>
      <c r="U268" s="7" t="str">
        <f>IF(RawData[[#This Row],[Customer Satisfaction (%)]]&lt;40,"Low",IF(RawData[[#This Row],[Customer Satisfaction (%)]]&lt;70,"Medium","High"))</f>
        <v>Medium</v>
      </c>
      <c r="V268" s="7" t="str">
        <f>IF(RawData[[#This Row],[Customer Satisfaction (%)]]&lt;40, "low", IF(RawData[[#This Row],[Customer Satisfaction (%)]]&lt;70, "Medium", "High"))</f>
        <v>Medium</v>
      </c>
    </row>
    <row r="269" spans="1:22" x14ac:dyDescent="0.2">
      <c r="A269" s="6" t="s">
        <v>322</v>
      </c>
      <c r="B269" s="6" t="s">
        <v>285</v>
      </c>
      <c r="C269" s="6" t="s">
        <v>286</v>
      </c>
      <c r="D269" s="7">
        <v>38</v>
      </c>
      <c r="E269" s="7">
        <f>RawData[[#This Row],[Sales Amount]]/RawData[[#This Row],[Number of employees]]</f>
        <v>63.421052631578945</v>
      </c>
      <c r="F269" s="8">
        <v>136</v>
      </c>
      <c r="G269" s="7">
        <v>463</v>
      </c>
      <c r="H269" s="7">
        <v>599</v>
      </c>
      <c r="I269" s="15">
        <f>RawData[[#This Row],[Customer (male)]]/RawData[[#This Row],[Total number of customers]]</f>
        <v>0.22704507512520869</v>
      </c>
      <c r="J269" s="15">
        <f>RawData[[#This Row],[Customer (female)]]/RawData[[#This Row],[Total number of customers]]</f>
        <v>0.77295492487479134</v>
      </c>
      <c r="K269" s="7">
        <v>2265</v>
      </c>
      <c r="L269" s="7">
        <v>145</v>
      </c>
      <c r="M269" s="7">
        <v>2410</v>
      </c>
      <c r="N269" s="7">
        <v>1204</v>
      </c>
      <c r="O269" s="7">
        <v>80</v>
      </c>
      <c r="P269" s="7">
        <v>1284</v>
      </c>
      <c r="Q269" s="7">
        <v>0</v>
      </c>
      <c r="R269" s="7">
        <v>0</v>
      </c>
      <c r="S269" s="7">
        <v>0</v>
      </c>
      <c r="T269" s="9">
        <v>60.804090562514503</v>
      </c>
      <c r="U269" s="7" t="str">
        <f>IF(RawData[[#This Row],[Customer Satisfaction (%)]]&lt;40,"Low",IF(RawData[[#This Row],[Customer Satisfaction (%)]]&lt;70,"Medium","High"))</f>
        <v>Medium</v>
      </c>
      <c r="V269" s="7" t="str">
        <f>IF(RawData[[#This Row],[Customer Satisfaction (%)]]&lt;40, "low", IF(RawData[[#This Row],[Customer Satisfaction (%)]]&lt;70, "Medium", "High"))</f>
        <v>Medium</v>
      </c>
    </row>
    <row r="270" spans="1:22" x14ac:dyDescent="0.2">
      <c r="A270" s="6" t="s">
        <v>322</v>
      </c>
      <c r="B270" s="6" t="s">
        <v>285</v>
      </c>
      <c r="C270" s="6" t="s">
        <v>287</v>
      </c>
      <c r="D270" s="7">
        <v>9</v>
      </c>
      <c r="E270" s="7">
        <f>RawData[[#This Row],[Sales Amount]]/RawData[[#This Row],[Number of employees]]</f>
        <v>419.55555555555554</v>
      </c>
      <c r="F270" s="8">
        <v>131</v>
      </c>
      <c r="G270" s="7">
        <v>432</v>
      </c>
      <c r="H270" s="7">
        <v>563</v>
      </c>
      <c r="I270" s="15">
        <f>RawData[[#This Row],[Customer (male)]]/RawData[[#This Row],[Total number of customers]]</f>
        <v>0.23268206039076378</v>
      </c>
      <c r="J270" s="15">
        <f>RawData[[#This Row],[Customer (female)]]/RawData[[#This Row],[Total number of customers]]</f>
        <v>0.76731793960923622</v>
      </c>
      <c r="K270" s="7">
        <v>3386</v>
      </c>
      <c r="L270" s="7">
        <v>390</v>
      </c>
      <c r="M270" s="7">
        <v>3776</v>
      </c>
      <c r="N270" s="7">
        <v>391</v>
      </c>
      <c r="O270" s="7">
        <v>61</v>
      </c>
      <c r="P270" s="7">
        <v>452</v>
      </c>
      <c r="Q270" s="7">
        <v>541</v>
      </c>
      <c r="R270" s="7">
        <v>34</v>
      </c>
      <c r="S270" s="7">
        <v>575</v>
      </c>
      <c r="T270" s="9">
        <v>21.497291639868099</v>
      </c>
      <c r="U270" s="7" t="str">
        <f>IF(RawData[[#This Row],[Customer Satisfaction (%)]]&lt;40,"Low",IF(RawData[[#This Row],[Customer Satisfaction (%)]]&lt;70,"Medium","High"))</f>
        <v>Low</v>
      </c>
      <c r="V270" s="7" t="str">
        <f>IF(RawData[[#This Row],[Customer Satisfaction (%)]]&lt;40, "low", IF(RawData[[#This Row],[Customer Satisfaction (%)]]&lt;70, "Medium", "High"))</f>
        <v>low</v>
      </c>
    </row>
    <row r="271" spans="1:22" x14ac:dyDescent="0.2">
      <c r="A271" s="6" t="s">
        <v>322</v>
      </c>
      <c r="B271" s="6" t="s">
        <v>285</v>
      </c>
      <c r="C271" s="6" t="s">
        <v>288</v>
      </c>
      <c r="D271" s="7">
        <v>14</v>
      </c>
      <c r="E271" s="7">
        <f>RawData[[#This Row],[Sales Amount]]/RawData[[#This Row],[Number of employees]]</f>
        <v>2891.4285714285716</v>
      </c>
      <c r="F271" s="8">
        <v>5882</v>
      </c>
      <c r="G271" s="7">
        <v>26970</v>
      </c>
      <c r="H271" s="7">
        <v>32852</v>
      </c>
      <c r="I271" s="15">
        <f>RawData[[#This Row],[Customer (male)]]/RawData[[#This Row],[Total number of customers]]</f>
        <v>0.17904541580421282</v>
      </c>
      <c r="J271" s="15">
        <f>RawData[[#This Row],[Customer (female)]]/RawData[[#This Row],[Total number of customers]]</f>
        <v>0.82095458419578715</v>
      </c>
      <c r="K271" s="7">
        <v>38763</v>
      </c>
      <c r="L271" s="7">
        <v>1717</v>
      </c>
      <c r="M271" s="7">
        <v>40480</v>
      </c>
      <c r="N271" s="7">
        <v>786</v>
      </c>
      <c r="O271" s="7">
        <v>36</v>
      </c>
      <c r="P271" s="7">
        <v>822</v>
      </c>
      <c r="Q271" s="7">
        <v>1042</v>
      </c>
      <c r="R271" s="7">
        <v>212</v>
      </c>
      <c r="S271" s="7">
        <v>1254</v>
      </c>
      <c r="T271" s="9">
        <v>45.101029699470097</v>
      </c>
      <c r="U271" s="7" t="str">
        <f>IF(RawData[[#This Row],[Customer Satisfaction (%)]]&lt;40,"Low",IF(RawData[[#This Row],[Customer Satisfaction (%)]]&lt;70,"Medium","High"))</f>
        <v>Medium</v>
      </c>
      <c r="V271" s="7" t="str">
        <f>IF(RawData[[#This Row],[Customer Satisfaction (%)]]&lt;40, "low", IF(RawData[[#This Row],[Customer Satisfaction (%)]]&lt;70, "Medium", "High"))</f>
        <v>Medium</v>
      </c>
    </row>
    <row r="272" spans="1:22" x14ac:dyDescent="0.2">
      <c r="A272" s="6" t="s">
        <v>322</v>
      </c>
      <c r="B272" s="6" t="s">
        <v>285</v>
      </c>
      <c r="C272" s="6" t="s">
        <v>289</v>
      </c>
      <c r="D272" s="7">
        <v>23</v>
      </c>
      <c r="E272" s="7">
        <f>RawData[[#This Row],[Sales Amount]]/RawData[[#This Row],[Number of employees]]</f>
        <v>1382.9130434782608</v>
      </c>
      <c r="F272" s="8">
        <v>2009</v>
      </c>
      <c r="G272" s="7">
        <v>6606</v>
      </c>
      <c r="H272" s="7">
        <v>8615</v>
      </c>
      <c r="I272" s="15">
        <f>RawData[[#This Row],[Customer (male)]]/RawData[[#This Row],[Total number of customers]]</f>
        <v>0.23319791062100986</v>
      </c>
      <c r="J272" s="15">
        <f>RawData[[#This Row],[Customer (female)]]/RawData[[#This Row],[Total number of customers]]</f>
        <v>0.76680208937899008</v>
      </c>
      <c r="K272" s="7">
        <v>28034</v>
      </c>
      <c r="L272" s="7">
        <v>3773</v>
      </c>
      <c r="M272" s="7">
        <v>31807</v>
      </c>
      <c r="N272" s="7">
        <v>6371</v>
      </c>
      <c r="O272" s="7">
        <v>970</v>
      </c>
      <c r="P272" s="7">
        <v>7341</v>
      </c>
      <c r="Q272" s="7">
        <v>765</v>
      </c>
      <c r="R272" s="7">
        <v>118</v>
      </c>
      <c r="S272" s="7">
        <v>883</v>
      </c>
      <c r="T272" s="9">
        <v>61.480177100649698</v>
      </c>
      <c r="U272" s="7" t="str">
        <f>IF(RawData[[#This Row],[Customer Satisfaction (%)]]&lt;40,"Low",IF(RawData[[#This Row],[Customer Satisfaction (%)]]&lt;70,"Medium","High"))</f>
        <v>Medium</v>
      </c>
      <c r="V272" s="7" t="str">
        <f>IF(RawData[[#This Row],[Customer Satisfaction (%)]]&lt;40, "low", IF(RawData[[#This Row],[Customer Satisfaction (%)]]&lt;70, "Medium", "High"))</f>
        <v>Medium</v>
      </c>
    </row>
    <row r="273" spans="1:22" x14ac:dyDescent="0.2">
      <c r="A273" s="6" t="s">
        <v>3</v>
      </c>
      <c r="B273" s="6" t="s">
        <v>285</v>
      </c>
      <c r="C273" s="6" t="s">
        <v>290</v>
      </c>
      <c r="D273" s="7">
        <v>14</v>
      </c>
      <c r="E273" s="7">
        <f>RawData[[#This Row],[Sales Amount]]/RawData[[#This Row],[Number of employees]]</f>
        <v>213.92857142857142</v>
      </c>
      <c r="F273" s="8">
        <v>112</v>
      </c>
      <c r="G273" s="7">
        <v>489</v>
      </c>
      <c r="H273" s="7">
        <v>601</v>
      </c>
      <c r="I273" s="15">
        <f>RawData[[#This Row],[Customer (male)]]/RawData[[#This Row],[Total number of customers]]</f>
        <v>0.18635607321131448</v>
      </c>
      <c r="J273" s="15">
        <f>RawData[[#This Row],[Customer (female)]]/RawData[[#This Row],[Total number of customers]]</f>
        <v>0.81364392678868558</v>
      </c>
      <c r="K273" s="7">
        <v>2729</v>
      </c>
      <c r="L273" s="7">
        <v>266</v>
      </c>
      <c r="M273" s="7">
        <v>2995</v>
      </c>
      <c r="N273" s="7">
        <v>513</v>
      </c>
      <c r="O273" s="7">
        <v>57</v>
      </c>
      <c r="P273" s="7">
        <v>570</v>
      </c>
      <c r="Q273" s="7">
        <v>200</v>
      </c>
      <c r="R273" s="7">
        <v>26</v>
      </c>
      <c r="S273" s="7">
        <v>226</v>
      </c>
      <c r="T273" s="9">
        <v>40.665199379328797</v>
      </c>
      <c r="U273" s="7" t="str">
        <f>IF(RawData[[#This Row],[Customer Satisfaction (%)]]&lt;40,"Low",IF(RawData[[#This Row],[Customer Satisfaction (%)]]&lt;70,"Medium","High"))</f>
        <v>Medium</v>
      </c>
      <c r="V273" s="7" t="str">
        <f>IF(RawData[[#This Row],[Customer Satisfaction (%)]]&lt;40, "low", IF(RawData[[#This Row],[Customer Satisfaction (%)]]&lt;70, "Medium", "High"))</f>
        <v>Medium</v>
      </c>
    </row>
    <row r="274" spans="1:22" x14ac:dyDescent="0.2">
      <c r="A274" s="6" t="s">
        <v>3</v>
      </c>
      <c r="B274" s="6" t="s">
        <v>285</v>
      </c>
      <c r="C274" s="6" t="s">
        <v>291</v>
      </c>
      <c r="D274" s="7">
        <v>20</v>
      </c>
      <c r="E274" s="7">
        <f>RawData[[#This Row],[Sales Amount]]/RawData[[#This Row],[Number of employees]]</f>
        <v>467.05</v>
      </c>
      <c r="F274" s="8">
        <v>818</v>
      </c>
      <c r="G274" s="7">
        <v>2560</v>
      </c>
      <c r="H274" s="7">
        <v>3378</v>
      </c>
      <c r="I274" s="15">
        <f>RawData[[#This Row],[Customer (male)]]/RawData[[#This Row],[Total number of customers]]</f>
        <v>0.24215512137359385</v>
      </c>
      <c r="J274" s="15">
        <f>RawData[[#This Row],[Customer (female)]]/RawData[[#This Row],[Total number of customers]]</f>
        <v>0.75784487862640615</v>
      </c>
      <c r="K274" s="7">
        <v>9102</v>
      </c>
      <c r="L274" s="7">
        <v>239</v>
      </c>
      <c r="M274" s="7">
        <v>9341</v>
      </c>
      <c r="N274" s="7">
        <v>743</v>
      </c>
      <c r="O274" s="7">
        <v>26</v>
      </c>
      <c r="P274" s="7">
        <v>769</v>
      </c>
      <c r="Q274" s="7">
        <v>73</v>
      </c>
      <c r="R274" s="7">
        <v>8</v>
      </c>
      <c r="S274" s="7">
        <v>81</v>
      </c>
      <c r="T274" s="9">
        <v>53.900522988034197</v>
      </c>
      <c r="U274" s="7" t="str">
        <f>IF(RawData[[#This Row],[Customer Satisfaction (%)]]&lt;40,"Low",IF(RawData[[#This Row],[Customer Satisfaction (%)]]&lt;70,"Medium","High"))</f>
        <v>Medium</v>
      </c>
      <c r="V274" s="7" t="str">
        <f>IF(RawData[[#This Row],[Customer Satisfaction (%)]]&lt;40, "low", IF(RawData[[#This Row],[Customer Satisfaction (%)]]&lt;70, "Medium", "High"))</f>
        <v>Medium</v>
      </c>
    </row>
    <row r="275" spans="1:22" x14ac:dyDescent="0.2">
      <c r="A275" s="6" t="s">
        <v>3</v>
      </c>
      <c r="B275" s="6" t="s">
        <v>285</v>
      </c>
      <c r="C275" s="6" t="s">
        <v>292</v>
      </c>
      <c r="D275" s="7">
        <v>82</v>
      </c>
      <c r="E275" s="7">
        <f>RawData[[#This Row],[Sales Amount]]/RawData[[#This Row],[Number of employees]]</f>
        <v>40.426829268292686</v>
      </c>
      <c r="F275" s="8">
        <v>93</v>
      </c>
      <c r="G275" s="7">
        <v>496</v>
      </c>
      <c r="H275" s="7">
        <v>589</v>
      </c>
      <c r="I275" s="15">
        <f>RawData[[#This Row],[Customer (male)]]/RawData[[#This Row],[Total number of customers]]</f>
        <v>0.15789473684210525</v>
      </c>
      <c r="J275" s="15">
        <f>RawData[[#This Row],[Customer (female)]]/RawData[[#This Row],[Total number of customers]]</f>
        <v>0.84210526315789469</v>
      </c>
      <c r="K275" s="7">
        <v>3055</v>
      </c>
      <c r="L275" s="7">
        <v>260</v>
      </c>
      <c r="M275" s="7">
        <v>3315</v>
      </c>
      <c r="N275" s="7">
        <v>713</v>
      </c>
      <c r="O275" s="7">
        <v>78</v>
      </c>
      <c r="P275" s="7">
        <v>791</v>
      </c>
      <c r="Q275" s="7">
        <v>2</v>
      </c>
      <c r="R275" s="7">
        <v>0</v>
      </c>
      <c r="S275" s="7">
        <v>2</v>
      </c>
      <c r="T275" s="9">
        <v>43.521424136830603</v>
      </c>
      <c r="U275" s="7" t="str">
        <f>IF(RawData[[#This Row],[Customer Satisfaction (%)]]&lt;40,"Low",IF(RawData[[#This Row],[Customer Satisfaction (%)]]&lt;70,"Medium","High"))</f>
        <v>Medium</v>
      </c>
      <c r="V275" s="7" t="str">
        <f>IF(RawData[[#This Row],[Customer Satisfaction (%)]]&lt;40, "low", IF(RawData[[#This Row],[Customer Satisfaction (%)]]&lt;70, "Medium", "High"))</f>
        <v>Medium</v>
      </c>
    </row>
    <row r="276" spans="1:22" x14ac:dyDescent="0.2">
      <c r="A276" s="6" t="s">
        <v>322</v>
      </c>
      <c r="B276" s="6" t="s">
        <v>285</v>
      </c>
      <c r="C276" s="6" t="s">
        <v>293</v>
      </c>
      <c r="D276" s="7">
        <v>6</v>
      </c>
      <c r="E276" s="7">
        <f>RawData[[#This Row],[Sales Amount]]/RawData[[#This Row],[Number of employees]]</f>
        <v>1867.1666666666667</v>
      </c>
      <c r="F276" s="8">
        <v>415</v>
      </c>
      <c r="G276" s="7">
        <v>726</v>
      </c>
      <c r="H276" s="7">
        <v>1141</v>
      </c>
      <c r="I276" s="15">
        <f>RawData[[#This Row],[Customer (male)]]/RawData[[#This Row],[Total number of customers]]</f>
        <v>0.36371603856266432</v>
      </c>
      <c r="J276" s="15">
        <f>RawData[[#This Row],[Customer (female)]]/RawData[[#This Row],[Total number of customers]]</f>
        <v>0.63628396143733568</v>
      </c>
      <c r="K276" s="7">
        <v>10655</v>
      </c>
      <c r="L276" s="7">
        <v>548</v>
      </c>
      <c r="M276" s="7">
        <v>11203</v>
      </c>
      <c r="N276" s="7">
        <v>174</v>
      </c>
      <c r="O276" s="7">
        <v>14</v>
      </c>
      <c r="P276" s="7">
        <v>188</v>
      </c>
      <c r="Q276" s="7">
        <v>155</v>
      </c>
      <c r="R276" s="7">
        <v>21</v>
      </c>
      <c r="S276" s="7">
        <v>176</v>
      </c>
      <c r="T276" s="9">
        <v>19.061232628315999</v>
      </c>
      <c r="U276" s="7" t="str">
        <f>IF(RawData[[#This Row],[Customer Satisfaction (%)]]&lt;40,"Low",IF(RawData[[#This Row],[Customer Satisfaction (%)]]&lt;70,"Medium","High"))</f>
        <v>Low</v>
      </c>
      <c r="V276" s="7" t="str">
        <f>IF(RawData[[#This Row],[Customer Satisfaction (%)]]&lt;40, "low", IF(RawData[[#This Row],[Customer Satisfaction (%)]]&lt;70, "Medium", "High"))</f>
        <v>low</v>
      </c>
    </row>
    <row r="277" spans="1:22" x14ac:dyDescent="0.2">
      <c r="A277" s="6" t="s">
        <v>322</v>
      </c>
      <c r="B277" s="6" t="s">
        <v>294</v>
      </c>
      <c r="C277" s="6" t="s">
        <v>295</v>
      </c>
      <c r="D277" s="7">
        <v>25</v>
      </c>
      <c r="E277" s="7">
        <f>RawData[[#This Row],[Sales Amount]]/RawData[[#This Row],[Number of employees]]</f>
        <v>168.84</v>
      </c>
      <c r="F277" s="8">
        <v>263</v>
      </c>
      <c r="G277" s="7">
        <v>555</v>
      </c>
      <c r="H277" s="7">
        <v>818</v>
      </c>
      <c r="I277" s="15">
        <f>RawData[[#This Row],[Customer (male)]]/RawData[[#This Row],[Total number of customers]]</f>
        <v>0.32151589242053791</v>
      </c>
      <c r="J277" s="15">
        <f>RawData[[#This Row],[Customer (female)]]/RawData[[#This Row],[Total number of customers]]</f>
        <v>0.67848410757946209</v>
      </c>
      <c r="K277" s="7">
        <v>4178</v>
      </c>
      <c r="L277" s="7">
        <v>43</v>
      </c>
      <c r="M277" s="7">
        <v>4221</v>
      </c>
      <c r="N277" s="7">
        <v>1165</v>
      </c>
      <c r="O277" s="7">
        <v>19</v>
      </c>
      <c r="P277" s="7">
        <v>1184</v>
      </c>
      <c r="Q277" s="7">
        <v>93</v>
      </c>
      <c r="R277" s="7">
        <v>8</v>
      </c>
      <c r="S277" s="7">
        <v>101</v>
      </c>
      <c r="T277" s="9">
        <v>56.714236485397798</v>
      </c>
      <c r="U277" s="7" t="str">
        <f>IF(RawData[[#This Row],[Customer Satisfaction (%)]]&lt;40,"Low",IF(RawData[[#This Row],[Customer Satisfaction (%)]]&lt;70,"Medium","High"))</f>
        <v>Medium</v>
      </c>
      <c r="V277" s="7" t="str">
        <f>IF(RawData[[#This Row],[Customer Satisfaction (%)]]&lt;40, "low", IF(RawData[[#This Row],[Customer Satisfaction (%)]]&lt;70, "Medium", "High"))</f>
        <v>Medium</v>
      </c>
    </row>
    <row r="278" spans="1:22" x14ac:dyDescent="0.2">
      <c r="A278" s="6" t="s">
        <v>322</v>
      </c>
      <c r="B278" s="6" t="s">
        <v>294</v>
      </c>
      <c r="C278" s="6" t="s">
        <v>296</v>
      </c>
      <c r="D278" s="7">
        <v>45</v>
      </c>
      <c r="E278" s="7">
        <f>RawData[[#This Row],[Sales Amount]]/RawData[[#This Row],[Number of employees]]</f>
        <v>368.33333333333331</v>
      </c>
      <c r="F278" s="8">
        <v>1355</v>
      </c>
      <c r="G278" s="7">
        <v>1221</v>
      </c>
      <c r="H278" s="7">
        <v>2576</v>
      </c>
      <c r="I278" s="15">
        <f>RawData[[#This Row],[Customer (male)]]/RawData[[#This Row],[Total number of customers]]</f>
        <v>0.52600931677018636</v>
      </c>
      <c r="J278" s="15">
        <f>RawData[[#This Row],[Customer (female)]]/RawData[[#This Row],[Total number of customers]]</f>
        <v>0.47399068322981369</v>
      </c>
      <c r="K278" s="7">
        <v>15138</v>
      </c>
      <c r="L278" s="7">
        <v>1437</v>
      </c>
      <c r="M278" s="7">
        <v>16575</v>
      </c>
      <c r="N278" s="7">
        <v>1064</v>
      </c>
      <c r="O278" s="7">
        <v>132</v>
      </c>
      <c r="P278" s="7">
        <v>1196</v>
      </c>
      <c r="Q278" s="7">
        <v>438</v>
      </c>
      <c r="R278" s="7">
        <v>51</v>
      </c>
      <c r="S278" s="7">
        <v>489</v>
      </c>
      <c r="T278" s="9">
        <v>59.873997214821003</v>
      </c>
      <c r="U278" s="7" t="str">
        <f>IF(RawData[[#This Row],[Customer Satisfaction (%)]]&lt;40,"Low",IF(RawData[[#This Row],[Customer Satisfaction (%)]]&lt;70,"Medium","High"))</f>
        <v>Medium</v>
      </c>
      <c r="V278" s="7" t="str">
        <f>IF(RawData[[#This Row],[Customer Satisfaction (%)]]&lt;40, "low", IF(RawData[[#This Row],[Customer Satisfaction (%)]]&lt;70, "Medium", "High"))</f>
        <v>Medium</v>
      </c>
    </row>
    <row r="279" spans="1:22" x14ac:dyDescent="0.2">
      <c r="A279" s="6" t="s">
        <v>3</v>
      </c>
      <c r="B279" s="6" t="s">
        <v>294</v>
      </c>
      <c r="C279" s="6" t="s">
        <v>297</v>
      </c>
      <c r="D279" s="7">
        <v>65</v>
      </c>
      <c r="E279" s="7">
        <f>RawData[[#This Row],[Sales Amount]]/RawData[[#This Row],[Number of employees]]</f>
        <v>86.4</v>
      </c>
      <c r="F279" s="8">
        <v>252</v>
      </c>
      <c r="G279" s="7">
        <v>974</v>
      </c>
      <c r="H279" s="7">
        <v>1226</v>
      </c>
      <c r="I279" s="15">
        <f>RawData[[#This Row],[Customer (male)]]/RawData[[#This Row],[Total number of customers]]</f>
        <v>0.20554649265905384</v>
      </c>
      <c r="J279" s="15">
        <f>RawData[[#This Row],[Customer (female)]]/RawData[[#This Row],[Total number of customers]]</f>
        <v>0.79445350734094622</v>
      </c>
      <c r="K279" s="7">
        <v>5152</v>
      </c>
      <c r="L279" s="7">
        <v>464</v>
      </c>
      <c r="M279" s="7">
        <v>5616</v>
      </c>
      <c r="N279" s="7">
        <v>850</v>
      </c>
      <c r="O279" s="7">
        <v>102</v>
      </c>
      <c r="P279" s="7">
        <v>952</v>
      </c>
      <c r="Q279" s="7">
        <v>178</v>
      </c>
      <c r="R279" s="7">
        <v>30</v>
      </c>
      <c r="S279" s="7">
        <v>208</v>
      </c>
      <c r="T279" s="9">
        <v>48.214713576233599</v>
      </c>
      <c r="U279" s="7" t="str">
        <f>IF(RawData[[#This Row],[Customer Satisfaction (%)]]&lt;40,"Low",IF(RawData[[#This Row],[Customer Satisfaction (%)]]&lt;70,"Medium","High"))</f>
        <v>Medium</v>
      </c>
      <c r="V279" s="7" t="str">
        <f>IF(RawData[[#This Row],[Customer Satisfaction (%)]]&lt;40, "low", IF(RawData[[#This Row],[Customer Satisfaction (%)]]&lt;70, "Medium", "High"))</f>
        <v>Medium</v>
      </c>
    </row>
    <row r="280" spans="1:22" x14ac:dyDescent="0.2">
      <c r="A280" s="6" t="s">
        <v>3</v>
      </c>
      <c r="B280" s="6" t="s">
        <v>294</v>
      </c>
      <c r="C280" s="6" t="s">
        <v>298</v>
      </c>
      <c r="D280" s="7">
        <v>7</v>
      </c>
      <c r="E280" s="7">
        <f>RawData[[#This Row],[Sales Amount]]/RawData[[#This Row],[Number of employees]]</f>
        <v>4033.7142857142858</v>
      </c>
      <c r="F280" s="8">
        <v>539</v>
      </c>
      <c r="G280" s="7">
        <v>3598</v>
      </c>
      <c r="H280" s="7">
        <v>4137</v>
      </c>
      <c r="I280" s="15">
        <f>RawData[[#This Row],[Customer (male)]]/RawData[[#This Row],[Total number of customers]]</f>
        <v>0.13028764805414553</v>
      </c>
      <c r="J280" s="15">
        <f>RawData[[#This Row],[Customer (female)]]/RawData[[#This Row],[Total number of customers]]</f>
        <v>0.8697123519458545</v>
      </c>
      <c r="K280" s="7">
        <v>26910</v>
      </c>
      <c r="L280" s="7">
        <v>1326</v>
      </c>
      <c r="M280" s="7">
        <v>28236</v>
      </c>
      <c r="N280" s="7">
        <v>9725</v>
      </c>
      <c r="O280" s="7">
        <v>521</v>
      </c>
      <c r="P280" s="7">
        <v>10246</v>
      </c>
      <c r="Q280" s="7">
        <v>0</v>
      </c>
      <c r="R280" s="7">
        <v>0</v>
      </c>
      <c r="S280" s="7">
        <v>0</v>
      </c>
      <c r="T280" s="9">
        <v>79.974780497764797</v>
      </c>
      <c r="U280" s="7" t="str">
        <f>IF(RawData[[#This Row],[Customer Satisfaction (%)]]&lt;40,"Low",IF(RawData[[#This Row],[Customer Satisfaction (%)]]&lt;70,"Medium","High"))</f>
        <v>High</v>
      </c>
      <c r="V280" s="7" t="str">
        <f>IF(RawData[[#This Row],[Customer Satisfaction (%)]]&lt;40, "low", IF(RawData[[#This Row],[Customer Satisfaction (%)]]&lt;70, "Medium", "High"))</f>
        <v>High</v>
      </c>
    </row>
    <row r="281" spans="1:22" x14ac:dyDescent="0.2">
      <c r="A281" s="6" t="s">
        <v>3</v>
      </c>
      <c r="B281" s="6" t="s">
        <v>294</v>
      </c>
      <c r="C281" s="6" t="s">
        <v>299</v>
      </c>
      <c r="D281" s="7">
        <v>10</v>
      </c>
      <c r="E281" s="7">
        <f>RawData[[#This Row],[Sales Amount]]/RawData[[#This Row],[Number of employees]]</f>
        <v>1968.1</v>
      </c>
      <c r="F281" s="8">
        <v>2864</v>
      </c>
      <c r="G281" s="7">
        <v>3321</v>
      </c>
      <c r="H281" s="7">
        <v>6185</v>
      </c>
      <c r="I281" s="15">
        <f>RawData[[#This Row],[Customer (male)]]/RawData[[#This Row],[Total number of customers]]</f>
        <v>0.46305578011317705</v>
      </c>
      <c r="J281" s="15">
        <f>RawData[[#This Row],[Customer (female)]]/RawData[[#This Row],[Total number of customers]]</f>
        <v>0.53694421988682295</v>
      </c>
      <c r="K281" s="7">
        <v>16985</v>
      </c>
      <c r="L281" s="7">
        <v>2696</v>
      </c>
      <c r="M281" s="7">
        <v>19681</v>
      </c>
      <c r="N281" s="7">
        <v>1654</v>
      </c>
      <c r="O281" s="7">
        <v>343</v>
      </c>
      <c r="P281" s="7">
        <v>1997</v>
      </c>
      <c r="Q281" s="7">
        <v>710</v>
      </c>
      <c r="R281" s="7">
        <v>107</v>
      </c>
      <c r="S281" s="7">
        <v>817</v>
      </c>
      <c r="T281" s="9">
        <v>48.1441438724869</v>
      </c>
      <c r="U281" s="7" t="str">
        <f>IF(RawData[[#This Row],[Customer Satisfaction (%)]]&lt;40,"Low",IF(RawData[[#This Row],[Customer Satisfaction (%)]]&lt;70,"Medium","High"))</f>
        <v>Medium</v>
      </c>
      <c r="V281" s="7" t="str">
        <f>IF(RawData[[#This Row],[Customer Satisfaction (%)]]&lt;40, "low", IF(RawData[[#This Row],[Customer Satisfaction (%)]]&lt;70, "Medium", "High"))</f>
        <v>Medium</v>
      </c>
    </row>
    <row r="282" spans="1:22" x14ac:dyDescent="0.2">
      <c r="A282" s="6" t="s">
        <v>322</v>
      </c>
      <c r="B282" s="6" t="s">
        <v>294</v>
      </c>
      <c r="C282" s="6" t="s">
        <v>300</v>
      </c>
      <c r="D282" s="7">
        <v>8</v>
      </c>
      <c r="E282" s="7">
        <f>RawData[[#This Row],[Sales Amount]]/RawData[[#This Row],[Number of employees]]</f>
        <v>3482.375</v>
      </c>
      <c r="F282" s="8">
        <v>4415</v>
      </c>
      <c r="G282" s="7">
        <v>3774</v>
      </c>
      <c r="H282" s="7">
        <v>8189</v>
      </c>
      <c r="I282" s="15">
        <f>RawData[[#This Row],[Customer (male)]]/RawData[[#This Row],[Total number of customers]]</f>
        <v>0.53913786787153495</v>
      </c>
      <c r="J282" s="15">
        <f>RawData[[#This Row],[Customer (female)]]/RawData[[#This Row],[Total number of customers]]</f>
        <v>0.460862132128465</v>
      </c>
      <c r="K282" s="7">
        <v>24904</v>
      </c>
      <c r="L282" s="7">
        <v>2955</v>
      </c>
      <c r="M282" s="7">
        <v>27859</v>
      </c>
      <c r="N282" s="7">
        <v>5290</v>
      </c>
      <c r="O282" s="7">
        <v>901</v>
      </c>
      <c r="P282" s="7">
        <v>6191</v>
      </c>
      <c r="Q282" s="7">
        <v>912</v>
      </c>
      <c r="R282" s="7">
        <v>169</v>
      </c>
      <c r="S282" s="7">
        <v>1081</v>
      </c>
      <c r="T282" s="9">
        <v>38.0644656346687</v>
      </c>
      <c r="U282" s="7" t="str">
        <f>IF(RawData[[#This Row],[Customer Satisfaction (%)]]&lt;40,"Low",IF(RawData[[#This Row],[Customer Satisfaction (%)]]&lt;70,"Medium","High"))</f>
        <v>Low</v>
      </c>
      <c r="V282" s="7" t="str">
        <f>IF(RawData[[#This Row],[Customer Satisfaction (%)]]&lt;40, "low", IF(RawData[[#This Row],[Customer Satisfaction (%)]]&lt;70, "Medium", "High"))</f>
        <v>low</v>
      </c>
    </row>
    <row r="283" spans="1:22" x14ac:dyDescent="0.2">
      <c r="A283" s="6" t="s">
        <v>322</v>
      </c>
      <c r="B283" s="6" t="s">
        <v>294</v>
      </c>
      <c r="C283" s="6" t="s">
        <v>301</v>
      </c>
      <c r="D283" s="7">
        <v>5</v>
      </c>
      <c r="E283" s="7">
        <f>RawData[[#This Row],[Sales Amount]]/RawData[[#This Row],[Number of employees]]</f>
        <v>3016</v>
      </c>
      <c r="F283" s="8">
        <v>464</v>
      </c>
      <c r="G283" s="7">
        <v>1075</v>
      </c>
      <c r="H283" s="7">
        <v>1539</v>
      </c>
      <c r="I283" s="15">
        <f>RawData[[#This Row],[Customer (male)]]/RawData[[#This Row],[Total number of customers]]</f>
        <v>0.30149447693307341</v>
      </c>
      <c r="J283" s="15">
        <f>RawData[[#This Row],[Customer (female)]]/RawData[[#This Row],[Total number of customers]]</f>
        <v>0.69850552306692659</v>
      </c>
      <c r="K283" s="7">
        <v>13774</v>
      </c>
      <c r="L283" s="7">
        <v>1306</v>
      </c>
      <c r="M283" s="7">
        <v>15080</v>
      </c>
      <c r="N283" s="7">
        <v>757</v>
      </c>
      <c r="O283" s="7">
        <v>87</v>
      </c>
      <c r="P283" s="7">
        <v>844</v>
      </c>
      <c r="Q283" s="7">
        <v>420</v>
      </c>
      <c r="R283" s="7">
        <v>38</v>
      </c>
      <c r="S283" s="7">
        <v>458</v>
      </c>
      <c r="T283" s="9">
        <v>66.870574302985304</v>
      </c>
      <c r="U283" s="7" t="str">
        <f>IF(RawData[[#This Row],[Customer Satisfaction (%)]]&lt;40,"Low",IF(RawData[[#This Row],[Customer Satisfaction (%)]]&lt;70,"Medium","High"))</f>
        <v>Medium</v>
      </c>
      <c r="V283" s="7" t="str">
        <f>IF(RawData[[#This Row],[Customer Satisfaction (%)]]&lt;40, "low", IF(RawData[[#This Row],[Customer Satisfaction (%)]]&lt;70, "Medium", "High"))</f>
        <v>Medium</v>
      </c>
    </row>
    <row r="284" spans="1:22" x14ac:dyDescent="0.2">
      <c r="A284" s="6" t="s">
        <v>322</v>
      </c>
      <c r="B284" s="6" t="s">
        <v>294</v>
      </c>
      <c r="C284" s="6" t="s">
        <v>302</v>
      </c>
      <c r="D284" s="7">
        <v>9</v>
      </c>
      <c r="E284" s="7">
        <f>RawData[[#This Row],[Sales Amount]]/RawData[[#This Row],[Number of employees]]</f>
        <v>354.22222222222223</v>
      </c>
      <c r="F284" s="8">
        <v>339</v>
      </c>
      <c r="G284" s="7">
        <v>553</v>
      </c>
      <c r="H284" s="7">
        <v>892</v>
      </c>
      <c r="I284" s="15">
        <f>RawData[[#This Row],[Customer (male)]]/RawData[[#This Row],[Total number of customers]]</f>
        <v>0.38004484304932734</v>
      </c>
      <c r="J284" s="15">
        <f>RawData[[#This Row],[Customer (female)]]/RawData[[#This Row],[Total number of customers]]</f>
        <v>0.6199551569506726</v>
      </c>
      <c r="K284" s="7">
        <v>2670</v>
      </c>
      <c r="L284" s="7">
        <v>518</v>
      </c>
      <c r="M284" s="7">
        <v>3188</v>
      </c>
      <c r="N284" s="7">
        <v>641</v>
      </c>
      <c r="O284" s="7">
        <v>129</v>
      </c>
      <c r="P284" s="7">
        <v>770</v>
      </c>
      <c r="Q284" s="7">
        <v>109</v>
      </c>
      <c r="R284" s="7">
        <v>14</v>
      </c>
      <c r="S284" s="7">
        <v>123</v>
      </c>
      <c r="T284" s="9">
        <v>54.697579170141402</v>
      </c>
      <c r="U284" s="7" t="str">
        <f>IF(RawData[[#This Row],[Customer Satisfaction (%)]]&lt;40,"Low",IF(RawData[[#This Row],[Customer Satisfaction (%)]]&lt;70,"Medium","High"))</f>
        <v>Medium</v>
      </c>
      <c r="V284" s="7" t="str">
        <f>IF(RawData[[#This Row],[Customer Satisfaction (%)]]&lt;40, "low", IF(RawData[[#This Row],[Customer Satisfaction (%)]]&lt;70, "Medium", "High"))</f>
        <v>Medium</v>
      </c>
    </row>
    <row r="285" spans="1:22" x14ac:dyDescent="0.2">
      <c r="A285" s="6" t="s">
        <v>322</v>
      </c>
      <c r="B285" s="6" t="s">
        <v>294</v>
      </c>
      <c r="C285" s="6" t="s">
        <v>303</v>
      </c>
      <c r="D285" s="7">
        <v>48</v>
      </c>
      <c r="E285" s="7">
        <f>RawData[[#This Row],[Sales Amount]]/RawData[[#This Row],[Number of employees]]</f>
        <v>49.229166666666664</v>
      </c>
      <c r="F285" s="8">
        <v>202</v>
      </c>
      <c r="G285" s="7">
        <v>747</v>
      </c>
      <c r="H285" s="7">
        <v>949</v>
      </c>
      <c r="I285" s="15">
        <f>RawData[[#This Row],[Customer (male)]]/RawData[[#This Row],[Total number of customers]]</f>
        <v>0.21285563751317177</v>
      </c>
      <c r="J285" s="15">
        <f>RawData[[#This Row],[Customer (female)]]/RawData[[#This Row],[Total number of customers]]</f>
        <v>0.78714436248682829</v>
      </c>
      <c r="K285" s="7">
        <v>2183</v>
      </c>
      <c r="L285" s="7">
        <v>180</v>
      </c>
      <c r="M285" s="7">
        <v>2363</v>
      </c>
      <c r="N285" s="7">
        <v>778</v>
      </c>
      <c r="O285" s="7">
        <v>77</v>
      </c>
      <c r="P285" s="7">
        <v>855</v>
      </c>
      <c r="Q285" s="7">
        <v>21</v>
      </c>
      <c r="R285" s="7">
        <v>2</v>
      </c>
      <c r="S285" s="7">
        <v>23</v>
      </c>
      <c r="T285" s="9">
        <v>57.5897946649457</v>
      </c>
      <c r="U285" s="7" t="str">
        <f>IF(RawData[[#This Row],[Customer Satisfaction (%)]]&lt;40,"Low",IF(RawData[[#This Row],[Customer Satisfaction (%)]]&lt;70,"Medium","High"))</f>
        <v>Medium</v>
      </c>
      <c r="V285" s="7" t="str">
        <f>IF(RawData[[#This Row],[Customer Satisfaction (%)]]&lt;40, "low", IF(RawData[[#This Row],[Customer Satisfaction (%)]]&lt;70, "Medium", "High"))</f>
        <v>Medium</v>
      </c>
    </row>
    <row r="286" spans="1:22" x14ac:dyDescent="0.2">
      <c r="A286" s="6" t="s">
        <v>322</v>
      </c>
      <c r="B286" s="6" t="s">
        <v>294</v>
      </c>
      <c r="C286" s="6" t="s">
        <v>304</v>
      </c>
      <c r="D286" s="7">
        <v>72</v>
      </c>
      <c r="E286" s="7">
        <f>RawData[[#This Row],[Sales Amount]]/RawData[[#This Row],[Number of employees]]</f>
        <v>30.194444444444443</v>
      </c>
      <c r="F286" s="8">
        <v>104</v>
      </c>
      <c r="G286" s="7">
        <v>462</v>
      </c>
      <c r="H286" s="7">
        <v>566</v>
      </c>
      <c r="I286" s="15">
        <f>RawData[[#This Row],[Customer (male)]]/RawData[[#This Row],[Total number of customers]]</f>
        <v>0.18374558303886926</v>
      </c>
      <c r="J286" s="15">
        <f>RawData[[#This Row],[Customer (female)]]/RawData[[#This Row],[Total number of customers]]</f>
        <v>0.81625441696113077</v>
      </c>
      <c r="K286" s="7">
        <v>2073</v>
      </c>
      <c r="L286" s="7">
        <v>101</v>
      </c>
      <c r="M286" s="7">
        <v>2174</v>
      </c>
      <c r="N286" s="7">
        <v>741</v>
      </c>
      <c r="O286" s="7">
        <v>42</v>
      </c>
      <c r="P286" s="7">
        <v>783</v>
      </c>
      <c r="Q286" s="7">
        <v>43</v>
      </c>
      <c r="R286" s="7">
        <v>3</v>
      </c>
      <c r="S286" s="7">
        <v>46</v>
      </c>
      <c r="T286" s="9">
        <v>51.516223487609899</v>
      </c>
      <c r="U286" s="7" t="str">
        <f>IF(RawData[[#This Row],[Customer Satisfaction (%)]]&lt;40,"Low",IF(RawData[[#This Row],[Customer Satisfaction (%)]]&lt;70,"Medium","High"))</f>
        <v>Medium</v>
      </c>
      <c r="V286" s="7" t="str">
        <f>IF(RawData[[#This Row],[Customer Satisfaction (%)]]&lt;40, "low", IF(RawData[[#This Row],[Customer Satisfaction (%)]]&lt;70, "Medium", "High"))</f>
        <v>Medium</v>
      </c>
    </row>
    <row r="287" spans="1:22" x14ac:dyDescent="0.2">
      <c r="A287" s="6" t="s">
        <v>3</v>
      </c>
      <c r="B287" s="6" t="s">
        <v>294</v>
      </c>
      <c r="C287" s="6" t="s">
        <v>305</v>
      </c>
      <c r="D287" s="7">
        <v>40</v>
      </c>
      <c r="E287" s="7">
        <f>RawData[[#This Row],[Sales Amount]]/RawData[[#This Row],[Number of employees]]</f>
        <v>59.65</v>
      </c>
      <c r="F287" s="8">
        <v>88</v>
      </c>
      <c r="G287" s="7">
        <v>395</v>
      </c>
      <c r="H287" s="7">
        <v>483</v>
      </c>
      <c r="I287" s="15">
        <f>RawData[[#This Row],[Customer (male)]]/RawData[[#This Row],[Total number of customers]]</f>
        <v>0.18219461697722567</v>
      </c>
      <c r="J287" s="15">
        <f>RawData[[#This Row],[Customer (female)]]/RawData[[#This Row],[Total number of customers]]</f>
        <v>0.81780538302277428</v>
      </c>
      <c r="K287" s="7">
        <v>2260</v>
      </c>
      <c r="L287" s="7">
        <v>126</v>
      </c>
      <c r="M287" s="7">
        <v>2386</v>
      </c>
      <c r="N287" s="7">
        <v>849</v>
      </c>
      <c r="O287" s="7">
        <v>54</v>
      </c>
      <c r="P287" s="7">
        <v>903</v>
      </c>
      <c r="Q287" s="7">
        <v>10</v>
      </c>
      <c r="R287" s="7">
        <v>1</v>
      </c>
      <c r="S287" s="7">
        <v>11</v>
      </c>
      <c r="T287" s="9">
        <v>55.123140331755401</v>
      </c>
      <c r="U287" s="7" t="str">
        <f>IF(RawData[[#This Row],[Customer Satisfaction (%)]]&lt;40,"Low",IF(RawData[[#This Row],[Customer Satisfaction (%)]]&lt;70,"Medium","High"))</f>
        <v>Medium</v>
      </c>
      <c r="V287" s="7" t="str">
        <f>IF(RawData[[#This Row],[Customer Satisfaction (%)]]&lt;40, "low", IF(RawData[[#This Row],[Customer Satisfaction (%)]]&lt;70, "Medium", "High"))</f>
        <v>Medium</v>
      </c>
    </row>
    <row r="288" spans="1:22" x14ac:dyDescent="0.2">
      <c r="A288" s="10" t="s">
        <v>322</v>
      </c>
      <c r="B288" s="10" t="s">
        <v>294</v>
      </c>
      <c r="C288" s="10" t="s">
        <v>306</v>
      </c>
      <c r="D288" s="11">
        <v>51</v>
      </c>
      <c r="E288" s="11">
        <f>RawData[[#This Row],[Sales Amount]]/RawData[[#This Row],[Number of employees]]</f>
        <v>50.294117647058826</v>
      </c>
      <c r="F288" s="12">
        <v>117</v>
      </c>
      <c r="G288" s="11">
        <v>549</v>
      </c>
      <c r="H288" s="11">
        <v>666</v>
      </c>
      <c r="I288" s="16">
        <f>RawData[[#This Row],[Customer (male)]]/RawData[[#This Row],[Total number of customers]]</f>
        <v>0.17567567567567569</v>
      </c>
      <c r="J288" s="15">
        <f>RawData[[#This Row],[Customer (female)]]/RawData[[#This Row],[Total number of customers]]</f>
        <v>0.82432432432432434</v>
      </c>
      <c r="K288" s="11">
        <v>2405</v>
      </c>
      <c r="L288" s="11">
        <v>160</v>
      </c>
      <c r="M288" s="11">
        <v>2565</v>
      </c>
      <c r="N288" s="11">
        <v>949</v>
      </c>
      <c r="O288" s="11">
        <v>75</v>
      </c>
      <c r="P288" s="11">
        <v>1024</v>
      </c>
      <c r="Q288" s="11">
        <v>20</v>
      </c>
      <c r="R288" s="11">
        <v>1</v>
      </c>
      <c r="S288" s="11">
        <v>21</v>
      </c>
      <c r="T288" s="13">
        <v>58.736584398068501</v>
      </c>
      <c r="U288" s="11" t="str">
        <f>IF(RawData[[#This Row],[Customer Satisfaction (%)]]&lt;40,"Low",IF(RawData[[#This Row],[Customer Satisfaction (%)]]&lt;70,"Medium","High"))</f>
        <v>Medium</v>
      </c>
      <c r="V288" s="11" t="str">
        <f>IF(RawData[[#This Row],[Customer Satisfaction (%)]]&lt;40, "low", IF(RawData[[#This Row],[Customer Satisfaction (%)]]&lt;70, "Medium", "High"))</f>
        <v>Medium</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90177-932D-44EE-A09E-6C0A2CB217A5}">
  <dimension ref="A3:D8"/>
  <sheetViews>
    <sheetView workbookViewId="0">
      <selection activeCell="J23" sqref="J23"/>
    </sheetView>
  </sheetViews>
  <sheetFormatPr baseColWidth="10" defaultColWidth="8.83203125" defaultRowHeight="15" x14ac:dyDescent="0.2"/>
  <cols>
    <col min="1" max="1" width="24.33203125" bestFit="1" customWidth="1"/>
    <col min="2" max="2" width="17.6640625" bestFit="1" customWidth="1"/>
    <col min="4" max="4" width="16" customWidth="1"/>
  </cols>
  <sheetData>
    <row r="3" spans="1:4" x14ac:dyDescent="0.2">
      <c r="A3" t="s">
        <v>328</v>
      </c>
      <c r="B3" t="s">
        <v>329</v>
      </c>
    </row>
    <row r="4" spans="1:4" x14ac:dyDescent="0.2">
      <c r="A4" s="27">
        <v>1339</v>
      </c>
      <c r="B4" s="27">
        <v>147348</v>
      </c>
      <c r="D4" s="21"/>
    </row>
    <row r="7" spans="1:4" x14ac:dyDescent="0.2">
      <c r="B7" t="s">
        <v>330</v>
      </c>
    </row>
    <row r="8" spans="1:4" x14ac:dyDescent="0.2">
      <c r="B8" s="29">
        <f>GETPIVOTDATA("Sum of Sales Amount",$A$3)/GETPIVOTDATA("Sum of Number of employees",$A$3)</f>
        <v>110.04331590739358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C96F1-D482-4AEC-B4A0-006EF88FE5A8}">
  <dimension ref="A1:C2"/>
  <sheetViews>
    <sheetView workbookViewId="0">
      <selection activeCell="D6" sqref="D6"/>
    </sheetView>
  </sheetViews>
  <sheetFormatPr baseColWidth="10" defaultColWidth="8.83203125" defaultRowHeight="15" x14ac:dyDescent="0.2"/>
  <cols>
    <col min="1" max="1" width="17.6640625" bestFit="1" customWidth="1"/>
    <col min="3" max="3" width="12.6640625" bestFit="1" customWidth="1"/>
  </cols>
  <sheetData>
    <row r="1" spans="1:3" x14ac:dyDescent="0.2">
      <c r="A1" t="s">
        <v>329</v>
      </c>
    </row>
    <row r="2" spans="1:3" x14ac:dyDescent="0.2">
      <c r="A2" s="27">
        <v>147348</v>
      </c>
      <c r="C2" s="30">
        <f>GETPIVOTDATA("Sales Amount",$A$1)</f>
        <v>147348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55C2F-7420-4B86-8852-67282FD25405}">
  <dimension ref="A1:C2"/>
  <sheetViews>
    <sheetView workbookViewId="0">
      <selection activeCell="N32" sqref="N32"/>
    </sheetView>
  </sheetViews>
  <sheetFormatPr baseColWidth="10" defaultColWidth="8.83203125" defaultRowHeight="15" x14ac:dyDescent="0.2"/>
  <cols>
    <col min="1" max="1" width="24.33203125" bestFit="1" customWidth="1"/>
    <col min="3" max="3" width="10.33203125" bestFit="1" customWidth="1"/>
  </cols>
  <sheetData>
    <row r="1" spans="1:3" x14ac:dyDescent="0.2">
      <c r="A1" t="s">
        <v>328</v>
      </c>
    </row>
    <row r="2" spans="1:3" x14ac:dyDescent="0.2">
      <c r="A2" s="27">
        <v>1339</v>
      </c>
      <c r="C2" s="30">
        <f>GETPIVOTDATA("Number of employees",$A$1)</f>
        <v>1339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3476-A827-4D7B-A6F4-2C93FF027966}">
  <dimension ref="B2:AK20"/>
  <sheetViews>
    <sheetView tabSelected="1" zoomScale="91" zoomScaleNormal="70" workbookViewId="0">
      <selection activeCell="S31" sqref="S31"/>
    </sheetView>
  </sheetViews>
  <sheetFormatPr baseColWidth="10" defaultColWidth="8.83203125" defaultRowHeight="15" x14ac:dyDescent="0.2"/>
  <cols>
    <col min="2" max="2" width="16.83203125" customWidth="1"/>
    <col min="3" max="3" width="15.5" bestFit="1" customWidth="1"/>
  </cols>
  <sheetData>
    <row r="2" spans="2:37" ht="22" x14ac:dyDescent="0.3">
      <c r="B2" s="23"/>
      <c r="C2" s="24"/>
    </row>
    <row r="3" spans="2:37" x14ac:dyDescent="0.2">
      <c r="AI3" s="38"/>
      <c r="AJ3" s="39"/>
      <c r="AK3" s="40"/>
    </row>
    <row r="4" spans="2:37" x14ac:dyDescent="0.2">
      <c r="AI4" s="41"/>
      <c r="AJ4" s="36"/>
      <c r="AK4" s="42"/>
    </row>
    <row r="5" spans="2:37" x14ac:dyDescent="0.2">
      <c r="AI5" s="41"/>
      <c r="AJ5" s="36"/>
      <c r="AK5" s="42"/>
    </row>
    <row r="6" spans="2:37" x14ac:dyDescent="0.2">
      <c r="AI6" s="41"/>
      <c r="AJ6" s="36"/>
      <c r="AK6" s="42"/>
    </row>
    <row r="7" spans="2:37" x14ac:dyDescent="0.2">
      <c r="AI7" s="41"/>
      <c r="AJ7" s="36"/>
      <c r="AK7" s="42"/>
    </row>
    <row r="8" spans="2:37" x14ac:dyDescent="0.2">
      <c r="AI8" s="41"/>
      <c r="AJ8" s="36"/>
      <c r="AK8" s="42"/>
    </row>
    <row r="9" spans="2:37" x14ac:dyDescent="0.2">
      <c r="AI9" s="41"/>
      <c r="AJ9" s="36"/>
      <c r="AK9" s="42"/>
    </row>
    <row r="10" spans="2:37" x14ac:dyDescent="0.2">
      <c r="AI10" s="41"/>
      <c r="AJ10" s="36"/>
      <c r="AK10" s="42"/>
    </row>
    <row r="11" spans="2:37" x14ac:dyDescent="0.2">
      <c r="C11" s="33"/>
      <c r="AI11" s="41"/>
      <c r="AJ11" s="36"/>
      <c r="AK11" s="42"/>
    </row>
    <row r="12" spans="2:37" x14ac:dyDescent="0.2">
      <c r="AI12" s="41"/>
      <c r="AJ12" s="36"/>
      <c r="AK12" s="42"/>
    </row>
    <row r="13" spans="2:37" x14ac:dyDescent="0.2">
      <c r="AI13" s="41"/>
      <c r="AJ13" s="36"/>
      <c r="AK13" s="42"/>
    </row>
    <row r="14" spans="2:37" x14ac:dyDescent="0.2">
      <c r="AI14" s="41"/>
      <c r="AJ14" s="36"/>
      <c r="AK14" s="42"/>
    </row>
    <row r="15" spans="2:37" x14ac:dyDescent="0.2">
      <c r="AI15" s="41"/>
      <c r="AJ15" s="36"/>
      <c r="AK15" s="42"/>
    </row>
    <row r="16" spans="2:37" x14ac:dyDescent="0.2">
      <c r="AI16" s="41"/>
      <c r="AJ16" s="36"/>
      <c r="AK16" s="42"/>
    </row>
    <row r="17" spans="35:37" x14ac:dyDescent="0.2">
      <c r="AI17" s="41"/>
      <c r="AJ17" s="36"/>
      <c r="AK17" s="42"/>
    </row>
    <row r="18" spans="35:37" x14ac:dyDescent="0.2">
      <c r="AI18" s="41"/>
      <c r="AJ18" s="36"/>
      <c r="AK18" s="42"/>
    </row>
    <row r="19" spans="35:37" x14ac:dyDescent="0.2">
      <c r="AI19" s="41"/>
      <c r="AJ19" s="36"/>
      <c r="AK19" s="42"/>
    </row>
    <row r="20" spans="35:37" x14ac:dyDescent="0.2">
      <c r="AI20" s="43"/>
      <c r="AJ20" s="44"/>
      <c r="AK20" s="45"/>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B58F-458D-41A0-AF26-FF27F2DC45DF}">
  <dimension ref="A1:E289"/>
  <sheetViews>
    <sheetView zoomScale="117" workbookViewId="0">
      <selection activeCell="E11" sqref="E11"/>
    </sheetView>
  </sheetViews>
  <sheetFormatPr baseColWidth="10" defaultColWidth="8.83203125" defaultRowHeight="15" x14ac:dyDescent="0.2"/>
  <cols>
    <col min="1" max="1" width="14" bestFit="1" customWidth="1"/>
    <col min="2" max="2" width="32.5" style="22" bestFit="1" customWidth="1"/>
    <col min="3" max="3" width="27" bestFit="1" customWidth="1"/>
    <col min="4" max="4" width="12.1640625" bestFit="1" customWidth="1"/>
    <col min="5" max="5" width="32.5" bestFit="1" customWidth="1"/>
  </cols>
  <sheetData>
    <row r="1" spans="1:5" x14ac:dyDescent="0.2">
      <c r="A1" s="31" t="s">
        <v>338</v>
      </c>
      <c r="B1" s="22" t="s">
        <v>333</v>
      </c>
      <c r="D1" s="28" t="s">
        <v>338</v>
      </c>
      <c r="E1" s="35" t="s">
        <v>333</v>
      </c>
    </row>
    <row r="2" spans="1:5" x14ac:dyDescent="0.2">
      <c r="A2" s="32" t="s">
        <v>30</v>
      </c>
      <c r="B2" s="22">
        <v>82356</v>
      </c>
      <c r="D2" s="32" t="s">
        <v>174</v>
      </c>
      <c r="E2" s="22">
        <f>GETPIVOTDATA("Total number of customers",$A$1,"Branch name","Sejong 6")</f>
        <v>17860</v>
      </c>
    </row>
    <row r="3" spans="1:5" x14ac:dyDescent="0.2">
      <c r="A3" s="32" t="s">
        <v>47</v>
      </c>
      <c r="B3" s="22">
        <v>39539</v>
      </c>
      <c r="D3" s="32" t="s">
        <v>8</v>
      </c>
      <c r="E3" s="22">
        <f>GETPIVOTDATA("Total number of customers",$A$1,"Branch name","Seoul5")</f>
        <v>27109</v>
      </c>
    </row>
    <row r="4" spans="1:5" x14ac:dyDescent="0.2">
      <c r="A4" s="32" t="s">
        <v>197</v>
      </c>
      <c r="B4" s="22">
        <v>39539</v>
      </c>
      <c r="D4" s="32" t="s">
        <v>210</v>
      </c>
      <c r="E4" s="22">
        <f>GETPIVOTDATA("Total number of customers",$A$1,"Branch name","Game 18")</f>
        <v>27135</v>
      </c>
    </row>
    <row r="5" spans="1:5" x14ac:dyDescent="0.2">
      <c r="A5" s="32" t="s">
        <v>288</v>
      </c>
      <c r="B5" s="22">
        <v>32852</v>
      </c>
      <c r="D5" s="32" t="s">
        <v>79</v>
      </c>
      <c r="E5" s="22">
        <f>GETPIVOTDATA("Total number of customers",$A$1,"Branch name","Daejeon18")</f>
        <v>31910</v>
      </c>
    </row>
    <row r="6" spans="1:5" x14ac:dyDescent="0.2">
      <c r="A6" s="32" t="s">
        <v>79</v>
      </c>
      <c r="B6" s="22">
        <v>31910</v>
      </c>
      <c r="D6" s="32" t="s">
        <v>288</v>
      </c>
      <c r="E6" s="22">
        <f>GETPIVOTDATA("Total number of customers",$A$1,"Branch name","Gyeongbuk 3")</f>
        <v>32852</v>
      </c>
    </row>
    <row r="7" spans="1:5" x14ac:dyDescent="0.2">
      <c r="A7" s="32" t="s">
        <v>210</v>
      </c>
      <c r="B7" s="22">
        <v>27135</v>
      </c>
      <c r="D7" s="32" t="s">
        <v>47</v>
      </c>
      <c r="E7" s="22">
        <f>GETPIVOTDATA("Total number of customers",$A$1,"Branch name","Game 5")</f>
        <v>39539</v>
      </c>
    </row>
    <row r="8" spans="1:5" x14ac:dyDescent="0.2">
      <c r="A8" s="32" t="s">
        <v>8</v>
      </c>
      <c r="B8" s="22">
        <v>27109</v>
      </c>
      <c r="D8" s="32" t="s">
        <v>197</v>
      </c>
      <c r="E8" s="22">
        <f>GETPIVOTDATA("Total number of customers",$A$1,"Branch name","Incheon9")</f>
        <v>39539</v>
      </c>
    </row>
    <row r="9" spans="1:5" x14ac:dyDescent="0.2">
      <c r="A9" s="32" t="s">
        <v>174</v>
      </c>
      <c r="B9" s="22">
        <v>17860</v>
      </c>
      <c r="D9" s="32" t="s">
        <v>30</v>
      </c>
      <c r="E9" s="22">
        <f>GETPIVOTDATA("Total number of customers",$A$1,"Branch name","Seoul27")</f>
        <v>82356</v>
      </c>
    </row>
    <row r="10" spans="1:5" x14ac:dyDescent="0.2">
      <c r="A10" s="32" t="s">
        <v>140</v>
      </c>
      <c r="B10" s="22">
        <v>15112</v>
      </c>
    </row>
    <row r="11" spans="1:5" x14ac:dyDescent="0.2">
      <c r="A11" s="32" t="s">
        <v>95</v>
      </c>
      <c r="B11" s="22">
        <v>13720</v>
      </c>
    </row>
    <row r="12" spans="1:5" x14ac:dyDescent="0.2">
      <c r="A12" s="32" t="s">
        <v>204</v>
      </c>
      <c r="B12" s="22">
        <v>12769</v>
      </c>
    </row>
    <row r="13" spans="1:5" x14ac:dyDescent="0.2">
      <c r="A13" s="32" t="s">
        <v>46</v>
      </c>
      <c r="B13" s="22">
        <v>10702</v>
      </c>
    </row>
    <row r="14" spans="1:5" x14ac:dyDescent="0.2">
      <c r="A14" s="32" t="s">
        <v>196</v>
      </c>
      <c r="B14" s="22">
        <v>10702</v>
      </c>
    </row>
    <row r="15" spans="1:5" x14ac:dyDescent="0.2">
      <c r="A15" s="32" t="s">
        <v>63</v>
      </c>
      <c r="B15" s="22">
        <v>9909</v>
      </c>
    </row>
    <row r="16" spans="1:5" x14ac:dyDescent="0.2">
      <c r="A16" s="32" t="s">
        <v>289</v>
      </c>
      <c r="B16" s="22">
        <v>8615</v>
      </c>
    </row>
    <row r="17" spans="1:2" x14ac:dyDescent="0.2">
      <c r="A17" s="32" t="s">
        <v>107</v>
      </c>
      <c r="B17" s="22">
        <v>8465</v>
      </c>
    </row>
    <row r="18" spans="1:2" x14ac:dyDescent="0.2">
      <c r="A18" s="32" t="s">
        <v>300</v>
      </c>
      <c r="B18" s="22">
        <v>8189</v>
      </c>
    </row>
    <row r="19" spans="1:2" x14ac:dyDescent="0.2">
      <c r="A19" s="32" t="s">
        <v>121</v>
      </c>
      <c r="B19" s="22">
        <v>7947</v>
      </c>
    </row>
    <row r="20" spans="1:2" x14ac:dyDescent="0.2">
      <c r="A20" s="32" t="s">
        <v>62</v>
      </c>
      <c r="B20" s="22">
        <v>7602</v>
      </c>
    </row>
    <row r="21" spans="1:2" x14ac:dyDescent="0.2">
      <c r="A21" s="32" t="s">
        <v>226</v>
      </c>
      <c r="B21" s="22">
        <v>7123</v>
      </c>
    </row>
    <row r="22" spans="1:2" x14ac:dyDescent="0.2">
      <c r="A22" s="32" t="s">
        <v>31</v>
      </c>
      <c r="B22" s="22">
        <v>6682</v>
      </c>
    </row>
    <row r="23" spans="1:2" x14ac:dyDescent="0.2">
      <c r="A23" s="32" t="s">
        <v>152</v>
      </c>
      <c r="B23" s="22">
        <v>6682</v>
      </c>
    </row>
    <row r="24" spans="1:2" x14ac:dyDescent="0.2">
      <c r="A24" s="32" t="s">
        <v>17</v>
      </c>
      <c r="B24" s="22">
        <v>6621</v>
      </c>
    </row>
    <row r="25" spans="1:2" x14ac:dyDescent="0.2">
      <c r="A25" s="32" t="s">
        <v>231</v>
      </c>
      <c r="B25" s="22">
        <v>6598</v>
      </c>
    </row>
    <row r="26" spans="1:2" x14ac:dyDescent="0.2">
      <c r="A26" s="32" t="s">
        <v>236</v>
      </c>
      <c r="B26" s="22">
        <v>6436</v>
      </c>
    </row>
    <row r="27" spans="1:2" x14ac:dyDescent="0.2">
      <c r="A27" s="32" t="s">
        <v>68</v>
      </c>
      <c r="B27" s="22">
        <v>6436</v>
      </c>
    </row>
    <row r="28" spans="1:2" x14ac:dyDescent="0.2">
      <c r="A28" s="32" t="s">
        <v>280</v>
      </c>
      <c r="B28" s="22">
        <v>6236</v>
      </c>
    </row>
    <row r="29" spans="1:2" x14ac:dyDescent="0.2">
      <c r="A29" s="32" t="s">
        <v>105</v>
      </c>
      <c r="B29" s="22">
        <v>6185</v>
      </c>
    </row>
    <row r="30" spans="1:2" x14ac:dyDescent="0.2">
      <c r="A30" s="32" t="s">
        <v>299</v>
      </c>
      <c r="B30" s="22">
        <v>6185</v>
      </c>
    </row>
    <row r="31" spans="1:2" x14ac:dyDescent="0.2">
      <c r="A31" s="32" t="s">
        <v>120</v>
      </c>
      <c r="B31" s="22">
        <v>5853</v>
      </c>
    </row>
    <row r="32" spans="1:2" x14ac:dyDescent="0.2">
      <c r="A32" s="32" t="s">
        <v>253</v>
      </c>
      <c r="B32" s="22">
        <v>5417</v>
      </c>
    </row>
    <row r="33" spans="1:2" x14ac:dyDescent="0.2">
      <c r="A33" s="32" t="s">
        <v>50</v>
      </c>
      <c r="B33" s="22">
        <v>5334</v>
      </c>
    </row>
    <row r="34" spans="1:2" x14ac:dyDescent="0.2">
      <c r="A34" s="32" t="s">
        <v>116</v>
      </c>
      <c r="B34" s="22">
        <v>5204</v>
      </c>
    </row>
    <row r="35" spans="1:2" x14ac:dyDescent="0.2">
      <c r="A35" s="32" t="s">
        <v>199</v>
      </c>
      <c r="B35" s="22">
        <v>5199</v>
      </c>
    </row>
    <row r="36" spans="1:2" x14ac:dyDescent="0.2">
      <c r="A36" s="32" t="s">
        <v>27</v>
      </c>
      <c r="B36" s="22">
        <v>5176</v>
      </c>
    </row>
    <row r="37" spans="1:2" x14ac:dyDescent="0.2">
      <c r="A37" s="32" t="s">
        <v>22</v>
      </c>
      <c r="B37" s="22">
        <v>5095</v>
      </c>
    </row>
    <row r="38" spans="1:2" x14ac:dyDescent="0.2">
      <c r="A38" s="32" t="s">
        <v>156</v>
      </c>
      <c r="B38" s="22">
        <v>5002</v>
      </c>
    </row>
    <row r="39" spans="1:2" x14ac:dyDescent="0.2">
      <c r="A39" s="32" t="s">
        <v>151</v>
      </c>
      <c r="B39" s="22">
        <v>4941</v>
      </c>
    </row>
    <row r="40" spans="1:2" x14ac:dyDescent="0.2">
      <c r="A40" s="32" t="s">
        <v>187</v>
      </c>
      <c r="B40" s="22">
        <v>4874</v>
      </c>
    </row>
    <row r="41" spans="1:2" x14ac:dyDescent="0.2">
      <c r="A41" s="32" t="s">
        <v>203</v>
      </c>
      <c r="B41" s="22">
        <v>4803</v>
      </c>
    </row>
    <row r="42" spans="1:2" x14ac:dyDescent="0.2">
      <c r="A42" s="32" t="s">
        <v>202</v>
      </c>
      <c r="B42" s="22">
        <v>4503</v>
      </c>
    </row>
    <row r="43" spans="1:2" x14ac:dyDescent="0.2">
      <c r="A43" s="32" t="s">
        <v>52</v>
      </c>
      <c r="B43" s="22">
        <v>4479</v>
      </c>
    </row>
    <row r="44" spans="1:2" x14ac:dyDescent="0.2">
      <c r="A44" s="32" t="s">
        <v>150</v>
      </c>
      <c r="B44" s="22">
        <v>4357</v>
      </c>
    </row>
    <row r="45" spans="1:2" x14ac:dyDescent="0.2">
      <c r="A45" s="32" t="s">
        <v>298</v>
      </c>
      <c r="B45" s="22">
        <v>4137</v>
      </c>
    </row>
    <row r="46" spans="1:2" x14ac:dyDescent="0.2">
      <c r="A46" s="32" t="s">
        <v>104</v>
      </c>
      <c r="B46" s="22">
        <v>4137</v>
      </c>
    </row>
    <row r="47" spans="1:2" x14ac:dyDescent="0.2">
      <c r="A47" s="32" t="s">
        <v>51</v>
      </c>
      <c r="B47" s="22">
        <v>4132</v>
      </c>
    </row>
    <row r="48" spans="1:2" x14ac:dyDescent="0.2">
      <c r="A48" s="32" t="s">
        <v>115</v>
      </c>
      <c r="B48" s="22">
        <v>3986</v>
      </c>
    </row>
    <row r="49" spans="1:2" x14ac:dyDescent="0.2">
      <c r="A49" s="32" t="s">
        <v>16</v>
      </c>
      <c r="B49" s="22">
        <v>3977</v>
      </c>
    </row>
    <row r="50" spans="1:2" x14ac:dyDescent="0.2">
      <c r="A50" s="32" t="s">
        <v>186</v>
      </c>
      <c r="B50" s="22">
        <v>3848</v>
      </c>
    </row>
    <row r="51" spans="1:2" x14ac:dyDescent="0.2">
      <c r="A51" s="32" t="s">
        <v>40</v>
      </c>
      <c r="B51" s="22">
        <v>3629</v>
      </c>
    </row>
    <row r="52" spans="1:2" x14ac:dyDescent="0.2">
      <c r="A52" s="32" t="s">
        <v>100</v>
      </c>
      <c r="B52" s="22">
        <v>3591</v>
      </c>
    </row>
    <row r="53" spans="1:2" x14ac:dyDescent="0.2">
      <c r="A53" s="32" t="s">
        <v>239</v>
      </c>
      <c r="B53" s="22">
        <v>3449</v>
      </c>
    </row>
    <row r="54" spans="1:2" x14ac:dyDescent="0.2">
      <c r="A54" s="32" t="s">
        <v>33</v>
      </c>
      <c r="B54" s="22">
        <v>3447</v>
      </c>
    </row>
    <row r="55" spans="1:2" x14ac:dyDescent="0.2">
      <c r="A55" s="32" t="s">
        <v>101</v>
      </c>
      <c r="B55" s="22">
        <v>3378</v>
      </c>
    </row>
    <row r="56" spans="1:2" x14ac:dyDescent="0.2">
      <c r="A56" s="32" t="s">
        <v>291</v>
      </c>
      <c r="B56" s="22">
        <v>3378</v>
      </c>
    </row>
    <row r="57" spans="1:2" x14ac:dyDescent="0.2">
      <c r="A57" s="32" t="s">
        <v>20</v>
      </c>
      <c r="B57" s="22">
        <v>3328</v>
      </c>
    </row>
    <row r="58" spans="1:2" x14ac:dyDescent="0.2">
      <c r="A58" s="32" t="s">
        <v>13</v>
      </c>
      <c r="B58" s="22">
        <v>3046</v>
      </c>
    </row>
    <row r="59" spans="1:2" x14ac:dyDescent="0.2">
      <c r="A59" s="32" t="s">
        <v>112</v>
      </c>
      <c r="B59" s="22">
        <v>2638</v>
      </c>
    </row>
    <row r="60" spans="1:2" x14ac:dyDescent="0.2">
      <c r="A60" s="32" t="s">
        <v>296</v>
      </c>
      <c r="B60" s="22">
        <v>2576</v>
      </c>
    </row>
    <row r="61" spans="1:2" x14ac:dyDescent="0.2">
      <c r="A61" s="32" t="s">
        <v>49</v>
      </c>
      <c r="B61" s="22">
        <v>2547</v>
      </c>
    </row>
    <row r="62" spans="1:2" x14ac:dyDescent="0.2">
      <c r="A62" s="32" t="s">
        <v>137</v>
      </c>
      <c r="B62" s="22">
        <v>2543</v>
      </c>
    </row>
    <row r="63" spans="1:2" x14ac:dyDescent="0.2">
      <c r="A63" s="32" t="s">
        <v>5</v>
      </c>
      <c r="B63" s="22">
        <v>2532</v>
      </c>
    </row>
    <row r="64" spans="1:2" x14ac:dyDescent="0.2">
      <c r="A64" s="32" t="s">
        <v>205</v>
      </c>
      <c r="B64" s="22">
        <v>2512</v>
      </c>
    </row>
    <row r="65" spans="1:2" x14ac:dyDescent="0.2">
      <c r="A65" s="32" t="s">
        <v>270</v>
      </c>
      <c r="B65" s="22">
        <v>2451</v>
      </c>
    </row>
    <row r="66" spans="1:2" x14ac:dyDescent="0.2">
      <c r="A66" s="32" t="s">
        <v>109</v>
      </c>
      <c r="B66" s="22">
        <v>2408</v>
      </c>
    </row>
    <row r="67" spans="1:2" x14ac:dyDescent="0.2">
      <c r="A67" s="32" t="s">
        <v>281</v>
      </c>
      <c r="B67" s="22">
        <v>2335</v>
      </c>
    </row>
    <row r="68" spans="1:2" x14ac:dyDescent="0.2">
      <c r="A68" s="32" t="s">
        <v>234</v>
      </c>
      <c r="B68" s="22">
        <v>2135</v>
      </c>
    </row>
    <row r="69" spans="1:2" x14ac:dyDescent="0.2">
      <c r="A69" s="32" t="s">
        <v>157</v>
      </c>
      <c r="B69" s="22">
        <v>2066</v>
      </c>
    </row>
    <row r="70" spans="1:2" x14ac:dyDescent="0.2">
      <c r="A70" s="32" t="s">
        <v>251</v>
      </c>
      <c r="B70" s="22">
        <v>2050</v>
      </c>
    </row>
    <row r="71" spans="1:2" x14ac:dyDescent="0.2">
      <c r="A71" s="32" t="s">
        <v>195</v>
      </c>
      <c r="B71" s="22">
        <v>1910</v>
      </c>
    </row>
    <row r="72" spans="1:2" x14ac:dyDescent="0.2">
      <c r="A72" s="32" t="s">
        <v>130</v>
      </c>
      <c r="B72" s="22">
        <v>1838</v>
      </c>
    </row>
    <row r="73" spans="1:2" x14ac:dyDescent="0.2">
      <c r="A73" s="32" t="s">
        <v>276</v>
      </c>
      <c r="B73" s="22">
        <v>1826</v>
      </c>
    </row>
    <row r="74" spans="1:2" x14ac:dyDescent="0.2">
      <c r="A74" s="32" t="s">
        <v>66</v>
      </c>
      <c r="B74" s="22">
        <v>1746</v>
      </c>
    </row>
    <row r="75" spans="1:2" x14ac:dyDescent="0.2">
      <c r="A75" s="32" t="s">
        <v>75</v>
      </c>
      <c r="B75" s="22">
        <v>1654</v>
      </c>
    </row>
    <row r="76" spans="1:2" x14ac:dyDescent="0.2">
      <c r="A76" s="32" t="s">
        <v>245</v>
      </c>
      <c r="B76" s="22">
        <v>1654</v>
      </c>
    </row>
    <row r="77" spans="1:2" x14ac:dyDescent="0.2">
      <c r="A77" s="32" t="s">
        <v>103</v>
      </c>
      <c r="B77" s="22">
        <v>1647</v>
      </c>
    </row>
    <row r="78" spans="1:2" x14ac:dyDescent="0.2">
      <c r="A78" s="32" t="s">
        <v>45</v>
      </c>
      <c r="B78" s="22">
        <v>1579</v>
      </c>
    </row>
    <row r="79" spans="1:2" x14ac:dyDescent="0.2">
      <c r="A79" s="32" t="s">
        <v>206</v>
      </c>
      <c r="B79" s="22">
        <v>1549</v>
      </c>
    </row>
    <row r="80" spans="1:2" x14ac:dyDescent="0.2">
      <c r="A80" s="32" t="s">
        <v>301</v>
      </c>
      <c r="B80" s="22">
        <v>1539</v>
      </c>
    </row>
    <row r="81" spans="1:2" x14ac:dyDescent="0.2">
      <c r="A81" s="32" t="s">
        <v>77</v>
      </c>
      <c r="B81" s="22">
        <v>1526</v>
      </c>
    </row>
    <row r="82" spans="1:2" x14ac:dyDescent="0.2">
      <c r="A82" s="32" t="s">
        <v>65</v>
      </c>
      <c r="B82" s="22">
        <v>1520</v>
      </c>
    </row>
    <row r="83" spans="1:2" x14ac:dyDescent="0.2">
      <c r="A83" s="32" t="s">
        <v>230</v>
      </c>
      <c r="B83" s="22">
        <v>1468</v>
      </c>
    </row>
    <row r="84" spans="1:2" x14ac:dyDescent="0.2">
      <c r="A84" s="32" t="s">
        <v>19</v>
      </c>
      <c r="B84" s="22">
        <v>1449</v>
      </c>
    </row>
    <row r="85" spans="1:2" x14ac:dyDescent="0.2">
      <c r="A85" s="32" t="s">
        <v>154</v>
      </c>
      <c r="B85" s="22">
        <v>1412</v>
      </c>
    </row>
    <row r="86" spans="1:2" x14ac:dyDescent="0.2">
      <c r="A86" s="32" t="s">
        <v>200</v>
      </c>
      <c r="B86" s="22">
        <v>1411</v>
      </c>
    </row>
    <row r="87" spans="1:2" x14ac:dyDescent="0.2">
      <c r="A87" s="32" t="s">
        <v>193</v>
      </c>
      <c r="B87" s="22">
        <v>1388</v>
      </c>
    </row>
    <row r="88" spans="1:2" x14ac:dyDescent="0.2">
      <c r="A88" s="32" t="s">
        <v>7</v>
      </c>
      <c r="B88" s="22">
        <v>1376</v>
      </c>
    </row>
    <row r="89" spans="1:2" x14ac:dyDescent="0.2">
      <c r="A89" s="32" t="s">
        <v>58</v>
      </c>
      <c r="B89" s="22">
        <v>1348</v>
      </c>
    </row>
    <row r="90" spans="1:2" x14ac:dyDescent="0.2">
      <c r="A90" s="32" t="s">
        <v>67</v>
      </c>
      <c r="B90" s="22">
        <v>1313</v>
      </c>
    </row>
    <row r="91" spans="1:2" x14ac:dyDescent="0.2">
      <c r="A91" s="32" t="s">
        <v>26</v>
      </c>
      <c r="B91" s="22">
        <v>1306</v>
      </c>
    </row>
    <row r="92" spans="1:2" x14ac:dyDescent="0.2">
      <c r="A92" s="32" t="s">
        <v>96</v>
      </c>
      <c r="B92" s="22">
        <v>1305</v>
      </c>
    </row>
    <row r="93" spans="1:2" x14ac:dyDescent="0.2">
      <c r="A93" s="32" t="s">
        <v>53</v>
      </c>
      <c r="B93" s="22">
        <v>1301</v>
      </c>
    </row>
    <row r="94" spans="1:2" x14ac:dyDescent="0.2">
      <c r="A94" s="32" t="s">
        <v>54</v>
      </c>
      <c r="B94" s="22">
        <v>1300</v>
      </c>
    </row>
    <row r="95" spans="1:2" x14ac:dyDescent="0.2">
      <c r="A95" s="32" t="s">
        <v>184</v>
      </c>
      <c r="B95" s="22">
        <v>1291</v>
      </c>
    </row>
    <row r="96" spans="1:2" x14ac:dyDescent="0.2">
      <c r="A96" s="32" t="s">
        <v>139</v>
      </c>
      <c r="B96" s="22">
        <v>1278</v>
      </c>
    </row>
    <row r="97" spans="1:2" x14ac:dyDescent="0.2">
      <c r="A97" s="32" t="s">
        <v>41</v>
      </c>
      <c r="B97" s="22">
        <v>1268</v>
      </c>
    </row>
    <row r="98" spans="1:2" x14ac:dyDescent="0.2">
      <c r="A98" s="32" t="s">
        <v>233</v>
      </c>
      <c r="B98" s="22">
        <v>1256</v>
      </c>
    </row>
    <row r="99" spans="1:2" x14ac:dyDescent="0.2">
      <c r="A99" s="32" t="s">
        <v>229</v>
      </c>
      <c r="B99" s="22">
        <v>1253</v>
      </c>
    </row>
    <row r="100" spans="1:2" x14ac:dyDescent="0.2">
      <c r="A100" s="32" t="s">
        <v>264</v>
      </c>
      <c r="B100" s="22">
        <v>1241</v>
      </c>
    </row>
    <row r="101" spans="1:2" x14ac:dyDescent="0.2">
      <c r="A101" s="32" t="s">
        <v>198</v>
      </c>
      <c r="B101" s="22">
        <v>1235</v>
      </c>
    </row>
    <row r="102" spans="1:2" x14ac:dyDescent="0.2">
      <c r="A102" s="32" t="s">
        <v>297</v>
      </c>
      <c r="B102" s="22">
        <v>1226</v>
      </c>
    </row>
    <row r="103" spans="1:2" x14ac:dyDescent="0.2">
      <c r="A103" s="32" t="s">
        <v>201</v>
      </c>
      <c r="B103" s="22">
        <v>1220</v>
      </c>
    </row>
    <row r="104" spans="1:2" x14ac:dyDescent="0.2">
      <c r="A104" s="32" t="s">
        <v>189</v>
      </c>
      <c r="B104" s="22">
        <v>1204</v>
      </c>
    </row>
    <row r="105" spans="1:2" x14ac:dyDescent="0.2">
      <c r="A105" s="32" t="s">
        <v>241</v>
      </c>
      <c r="B105" s="22">
        <v>1198</v>
      </c>
    </row>
    <row r="106" spans="1:2" x14ac:dyDescent="0.2">
      <c r="A106" s="32" t="s">
        <v>48</v>
      </c>
      <c r="B106" s="22">
        <v>1195</v>
      </c>
    </row>
    <row r="107" spans="1:2" x14ac:dyDescent="0.2">
      <c r="A107" s="32" t="s">
        <v>113</v>
      </c>
      <c r="B107" s="22">
        <v>1190</v>
      </c>
    </row>
    <row r="108" spans="1:2" x14ac:dyDescent="0.2">
      <c r="A108" s="32" t="s">
        <v>129</v>
      </c>
      <c r="B108" s="22">
        <v>1180</v>
      </c>
    </row>
    <row r="109" spans="1:2" x14ac:dyDescent="0.2">
      <c r="A109" s="32" t="s">
        <v>71</v>
      </c>
      <c r="B109" s="22">
        <v>1149</v>
      </c>
    </row>
    <row r="110" spans="1:2" x14ac:dyDescent="0.2">
      <c r="A110" s="32" t="s">
        <v>293</v>
      </c>
      <c r="B110" s="22">
        <v>1141</v>
      </c>
    </row>
    <row r="111" spans="1:2" x14ac:dyDescent="0.2">
      <c r="A111" s="32" t="s">
        <v>142</v>
      </c>
      <c r="B111" s="22">
        <v>1140</v>
      </c>
    </row>
    <row r="112" spans="1:2" x14ac:dyDescent="0.2">
      <c r="A112" s="32" t="s">
        <v>91</v>
      </c>
      <c r="B112" s="22">
        <v>1126</v>
      </c>
    </row>
    <row r="113" spans="1:2" x14ac:dyDescent="0.2">
      <c r="A113" s="32" t="s">
        <v>59</v>
      </c>
      <c r="B113" s="22">
        <v>1110</v>
      </c>
    </row>
    <row r="114" spans="1:2" x14ac:dyDescent="0.2">
      <c r="A114" s="32" t="s">
        <v>123</v>
      </c>
      <c r="B114" s="22">
        <v>1107</v>
      </c>
    </row>
    <row r="115" spans="1:2" x14ac:dyDescent="0.2">
      <c r="A115" s="32" t="s">
        <v>42</v>
      </c>
      <c r="B115" s="22">
        <v>1105</v>
      </c>
    </row>
    <row r="116" spans="1:2" x14ac:dyDescent="0.2">
      <c r="A116" s="32" t="s">
        <v>219</v>
      </c>
      <c r="B116" s="22">
        <v>1063</v>
      </c>
    </row>
    <row r="117" spans="1:2" x14ac:dyDescent="0.2">
      <c r="A117" s="32" t="s">
        <v>188</v>
      </c>
      <c r="B117" s="22">
        <v>1046</v>
      </c>
    </row>
    <row r="118" spans="1:2" x14ac:dyDescent="0.2">
      <c r="A118" s="32" t="s">
        <v>15</v>
      </c>
      <c r="B118" s="22">
        <v>1031</v>
      </c>
    </row>
    <row r="119" spans="1:2" x14ac:dyDescent="0.2">
      <c r="A119" s="32" t="s">
        <v>72</v>
      </c>
      <c r="B119" s="22">
        <v>1012</v>
      </c>
    </row>
    <row r="120" spans="1:2" x14ac:dyDescent="0.2">
      <c r="A120" s="32" t="s">
        <v>18</v>
      </c>
      <c r="B120" s="22">
        <v>980</v>
      </c>
    </row>
    <row r="121" spans="1:2" x14ac:dyDescent="0.2">
      <c r="A121" s="32" t="s">
        <v>266</v>
      </c>
      <c r="B121" s="22">
        <v>969</v>
      </c>
    </row>
    <row r="122" spans="1:2" x14ac:dyDescent="0.2">
      <c r="A122" s="32" t="s">
        <v>88</v>
      </c>
      <c r="B122" s="22">
        <v>969</v>
      </c>
    </row>
    <row r="123" spans="1:2" x14ac:dyDescent="0.2">
      <c r="A123" s="32" t="s">
        <v>220</v>
      </c>
      <c r="B123" s="22">
        <v>956</v>
      </c>
    </row>
    <row r="124" spans="1:2" x14ac:dyDescent="0.2">
      <c r="A124" s="32" t="s">
        <v>163</v>
      </c>
      <c r="B124" s="22">
        <v>950</v>
      </c>
    </row>
    <row r="125" spans="1:2" x14ac:dyDescent="0.2">
      <c r="A125" s="32" t="s">
        <v>303</v>
      </c>
      <c r="B125" s="22">
        <v>949</v>
      </c>
    </row>
    <row r="126" spans="1:2" x14ac:dyDescent="0.2">
      <c r="A126" s="32" t="s">
        <v>4</v>
      </c>
      <c r="B126" s="22">
        <v>943</v>
      </c>
    </row>
    <row r="127" spans="1:2" x14ac:dyDescent="0.2">
      <c r="A127" s="32" t="s">
        <v>235</v>
      </c>
      <c r="B127" s="22">
        <v>933</v>
      </c>
    </row>
    <row r="128" spans="1:2" x14ac:dyDescent="0.2">
      <c r="A128" s="32" t="s">
        <v>128</v>
      </c>
      <c r="B128" s="22">
        <v>928</v>
      </c>
    </row>
    <row r="129" spans="1:2" x14ac:dyDescent="0.2">
      <c r="A129" s="32" t="s">
        <v>24</v>
      </c>
      <c r="B129" s="22">
        <v>918</v>
      </c>
    </row>
    <row r="130" spans="1:2" x14ac:dyDescent="0.2">
      <c r="A130" s="32" t="s">
        <v>240</v>
      </c>
      <c r="B130" s="22">
        <v>915</v>
      </c>
    </row>
    <row r="131" spans="1:2" x14ac:dyDescent="0.2">
      <c r="A131" s="32" t="s">
        <v>238</v>
      </c>
      <c r="B131" s="22">
        <v>910</v>
      </c>
    </row>
    <row r="132" spans="1:2" x14ac:dyDescent="0.2">
      <c r="A132" s="32" t="s">
        <v>6</v>
      </c>
      <c r="B132" s="22">
        <v>893</v>
      </c>
    </row>
    <row r="133" spans="1:2" x14ac:dyDescent="0.2">
      <c r="A133" s="32" t="s">
        <v>108</v>
      </c>
      <c r="B133" s="22">
        <v>892</v>
      </c>
    </row>
    <row r="134" spans="1:2" x14ac:dyDescent="0.2">
      <c r="A134" s="32" t="s">
        <v>302</v>
      </c>
      <c r="B134" s="22">
        <v>892</v>
      </c>
    </row>
    <row r="135" spans="1:2" x14ac:dyDescent="0.2">
      <c r="A135" s="32" t="s">
        <v>44</v>
      </c>
      <c r="B135" s="22">
        <v>886</v>
      </c>
    </row>
    <row r="136" spans="1:2" x14ac:dyDescent="0.2">
      <c r="A136" s="32" t="s">
        <v>85</v>
      </c>
      <c r="B136" s="22">
        <v>860</v>
      </c>
    </row>
    <row r="137" spans="1:2" x14ac:dyDescent="0.2">
      <c r="A137" s="32" t="s">
        <v>260</v>
      </c>
      <c r="B137" s="22">
        <v>860</v>
      </c>
    </row>
    <row r="138" spans="1:2" x14ac:dyDescent="0.2">
      <c r="A138" s="32" t="s">
        <v>70</v>
      </c>
      <c r="B138" s="22">
        <v>832</v>
      </c>
    </row>
    <row r="139" spans="1:2" x14ac:dyDescent="0.2">
      <c r="A139" s="32" t="s">
        <v>268</v>
      </c>
      <c r="B139" s="22">
        <v>832</v>
      </c>
    </row>
    <row r="140" spans="1:2" x14ac:dyDescent="0.2">
      <c r="A140" s="32" t="s">
        <v>194</v>
      </c>
      <c r="B140" s="22">
        <v>821</v>
      </c>
    </row>
    <row r="141" spans="1:2" x14ac:dyDescent="0.2">
      <c r="A141" s="32" t="s">
        <v>295</v>
      </c>
      <c r="B141" s="22">
        <v>818</v>
      </c>
    </row>
    <row r="142" spans="1:2" x14ac:dyDescent="0.2">
      <c r="A142" s="32" t="s">
        <v>126</v>
      </c>
      <c r="B142" s="22">
        <v>776</v>
      </c>
    </row>
    <row r="143" spans="1:2" x14ac:dyDescent="0.2">
      <c r="A143" s="32" t="s">
        <v>11</v>
      </c>
      <c r="B143" s="22">
        <v>761</v>
      </c>
    </row>
    <row r="144" spans="1:2" x14ac:dyDescent="0.2">
      <c r="A144" s="32" t="s">
        <v>122</v>
      </c>
      <c r="B144" s="22">
        <v>759</v>
      </c>
    </row>
    <row r="145" spans="1:2" x14ac:dyDescent="0.2">
      <c r="A145" s="32" t="s">
        <v>32</v>
      </c>
      <c r="B145" s="22">
        <v>759</v>
      </c>
    </row>
    <row r="146" spans="1:2" x14ac:dyDescent="0.2">
      <c r="A146" s="32" t="s">
        <v>23</v>
      </c>
      <c r="B146" s="22">
        <v>751</v>
      </c>
    </row>
    <row r="147" spans="1:2" x14ac:dyDescent="0.2">
      <c r="A147" s="32" t="s">
        <v>224</v>
      </c>
      <c r="B147" s="22">
        <v>718</v>
      </c>
    </row>
    <row r="148" spans="1:2" x14ac:dyDescent="0.2">
      <c r="A148" s="32" t="s">
        <v>110</v>
      </c>
      <c r="B148" s="22">
        <v>697</v>
      </c>
    </row>
    <row r="149" spans="1:2" x14ac:dyDescent="0.2">
      <c r="A149" s="32" t="s">
        <v>215</v>
      </c>
      <c r="B149" s="22">
        <v>695</v>
      </c>
    </row>
    <row r="150" spans="1:2" x14ac:dyDescent="0.2">
      <c r="A150" s="32" t="s">
        <v>125</v>
      </c>
      <c r="B150" s="22">
        <v>695</v>
      </c>
    </row>
    <row r="151" spans="1:2" x14ac:dyDescent="0.2">
      <c r="A151" s="32" t="s">
        <v>155</v>
      </c>
      <c r="B151" s="22">
        <v>690</v>
      </c>
    </row>
    <row r="152" spans="1:2" x14ac:dyDescent="0.2">
      <c r="A152" s="32" t="s">
        <v>39</v>
      </c>
      <c r="B152" s="22">
        <v>676</v>
      </c>
    </row>
    <row r="153" spans="1:2" x14ac:dyDescent="0.2">
      <c r="A153" s="32" t="s">
        <v>131</v>
      </c>
      <c r="B153" s="22">
        <v>675</v>
      </c>
    </row>
    <row r="154" spans="1:2" x14ac:dyDescent="0.2">
      <c r="A154" s="32" t="s">
        <v>78</v>
      </c>
      <c r="B154" s="22">
        <v>674</v>
      </c>
    </row>
    <row r="155" spans="1:2" x14ac:dyDescent="0.2">
      <c r="A155" s="32" t="s">
        <v>252</v>
      </c>
      <c r="B155" s="22">
        <v>674</v>
      </c>
    </row>
    <row r="156" spans="1:2" x14ac:dyDescent="0.2">
      <c r="A156" s="32" t="s">
        <v>306</v>
      </c>
      <c r="B156" s="22">
        <v>666</v>
      </c>
    </row>
    <row r="157" spans="1:2" x14ac:dyDescent="0.2">
      <c r="A157" s="32" t="s">
        <v>73</v>
      </c>
      <c r="B157" s="22">
        <v>656</v>
      </c>
    </row>
    <row r="158" spans="1:2" x14ac:dyDescent="0.2">
      <c r="A158" s="32" t="s">
        <v>243</v>
      </c>
      <c r="B158" s="22">
        <v>656</v>
      </c>
    </row>
    <row r="159" spans="1:2" x14ac:dyDescent="0.2">
      <c r="A159" s="32" t="s">
        <v>145</v>
      </c>
      <c r="B159" s="22">
        <v>640</v>
      </c>
    </row>
    <row r="160" spans="1:2" x14ac:dyDescent="0.2">
      <c r="A160" s="32" t="s">
        <v>127</v>
      </c>
      <c r="B160" s="22">
        <v>640</v>
      </c>
    </row>
    <row r="161" spans="1:2" x14ac:dyDescent="0.2">
      <c r="A161" s="32" t="s">
        <v>173</v>
      </c>
      <c r="B161" s="22">
        <v>638</v>
      </c>
    </row>
    <row r="162" spans="1:2" x14ac:dyDescent="0.2">
      <c r="A162" s="32" t="s">
        <v>87</v>
      </c>
      <c r="B162" s="22">
        <v>638</v>
      </c>
    </row>
    <row r="163" spans="1:2" x14ac:dyDescent="0.2">
      <c r="A163" s="32" t="s">
        <v>111</v>
      </c>
      <c r="B163" s="22">
        <v>636</v>
      </c>
    </row>
    <row r="164" spans="1:2" x14ac:dyDescent="0.2">
      <c r="A164" s="32" t="s">
        <v>158</v>
      </c>
      <c r="B164" s="22">
        <v>635</v>
      </c>
    </row>
    <row r="165" spans="1:2" x14ac:dyDescent="0.2">
      <c r="A165" s="32" t="s">
        <v>118</v>
      </c>
      <c r="B165" s="22">
        <v>632</v>
      </c>
    </row>
    <row r="166" spans="1:2" x14ac:dyDescent="0.2">
      <c r="A166" s="32" t="s">
        <v>265</v>
      </c>
      <c r="B166" s="22">
        <v>617</v>
      </c>
    </row>
    <row r="167" spans="1:2" x14ac:dyDescent="0.2">
      <c r="A167" s="32" t="s">
        <v>246</v>
      </c>
      <c r="B167" s="22">
        <v>616</v>
      </c>
    </row>
    <row r="168" spans="1:2" x14ac:dyDescent="0.2">
      <c r="A168" s="32" t="s">
        <v>10</v>
      </c>
      <c r="B168" s="22">
        <v>614</v>
      </c>
    </row>
    <row r="169" spans="1:2" x14ac:dyDescent="0.2">
      <c r="A169" s="32" t="s">
        <v>135</v>
      </c>
      <c r="B169" s="22">
        <v>609</v>
      </c>
    </row>
    <row r="170" spans="1:2" x14ac:dyDescent="0.2">
      <c r="A170" s="32" t="s">
        <v>222</v>
      </c>
      <c r="B170" s="22">
        <v>607</v>
      </c>
    </row>
    <row r="171" spans="1:2" x14ac:dyDescent="0.2">
      <c r="A171" s="32" t="s">
        <v>227</v>
      </c>
      <c r="B171" s="22">
        <v>606</v>
      </c>
    </row>
    <row r="172" spans="1:2" x14ac:dyDescent="0.2">
      <c r="A172" s="32" t="s">
        <v>274</v>
      </c>
      <c r="B172" s="22">
        <v>604</v>
      </c>
    </row>
    <row r="173" spans="1:2" x14ac:dyDescent="0.2">
      <c r="A173" s="32" t="s">
        <v>290</v>
      </c>
      <c r="B173" s="22">
        <v>601</v>
      </c>
    </row>
    <row r="174" spans="1:2" x14ac:dyDescent="0.2">
      <c r="A174" s="32" t="s">
        <v>286</v>
      </c>
      <c r="B174" s="22">
        <v>599</v>
      </c>
    </row>
    <row r="175" spans="1:2" x14ac:dyDescent="0.2">
      <c r="A175" s="32" t="s">
        <v>94</v>
      </c>
      <c r="B175" s="22">
        <v>597</v>
      </c>
    </row>
    <row r="176" spans="1:2" x14ac:dyDescent="0.2">
      <c r="A176" s="32" t="s">
        <v>132</v>
      </c>
      <c r="B176" s="22">
        <v>590</v>
      </c>
    </row>
    <row r="177" spans="1:2" x14ac:dyDescent="0.2">
      <c r="A177" s="32" t="s">
        <v>292</v>
      </c>
      <c r="B177" s="22">
        <v>589</v>
      </c>
    </row>
    <row r="178" spans="1:2" x14ac:dyDescent="0.2">
      <c r="A178" s="32" t="s">
        <v>102</v>
      </c>
      <c r="B178" s="22">
        <v>589</v>
      </c>
    </row>
    <row r="179" spans="1:2" x14ac:dyDescent="0.2">
      <c r="A179" s="32" t="s">
        <v>208</v>
      </c>
      <c r="B179" s="22">
        <v>588</v>
      </c>
    </row>
    <row r="180" spans="1:2" x14ac:dyDescent="0.2">
      <c r="A180" s="32" t="s">
        <v>25</v>
      </c>
      <c r="B180" s="22">
        <v>588</v>
      </c>
    </row>
    <row r="181" spans="1:2" x14ac:dyDescent="0.2">
      <c r="A181" s="32" t="s">
        <v>9</v>
      </c>
      <c r="B181" s="22">
        <v>586</v>
      </c>
    </row>
    <row r="182" spans="1:2" x14ac:dyDescent="0.2">
      <c r="A182" s="32" t="s">
        <v>244</v>
      </c>
      <c r="B182" s="22">
        <v>579</v>
      </c>
    </row>
    <row r="183" spans="1:2" x14ac:dyDescent="0.2">
      <c r="A183" s="32" t="s">
        <v>74</v>
      </c>
      <c r="B183" s="22">
        <v>579</v>
      </c>
    </row>
    <row r="184" spans="1:2" x14ac:dyDescent="0.2">
      <c r="A184" s="32" t="s">
        <v>136</v>
      </c>
      <c r="B184" s="22">
        <v>572</v>
      </c>
    </row>
    <row r="185" spans="1:2" x14ac:dyDescent="0.2">
      <c r="A185" s="32" t="s">
        <v>248</v>
      </c>
      <c r="B185" s="22">
        <v>568</v>
      </c>
    </row>
    <row r="186" spans="1:2" x14ac:dyDescent="0.2">
      <c r="A186" s="32" t="s">
        <v>304</v>
      </c>
      <c r="B186" s="22">
        <v>566</v>
      </c>
    </row>
    <row r="187" spans="1:2" x14ac:dyDescent="0.2">
      <c r="A187" s="32" t="s">
        <v>134</v>
      </c>
      <c r="B187" s="22">
        <v>564</v>
      </c>
    </row>
    <row r="188" spans="1:2" x14ac:dyDescent="0.2">
      <c r="A188" s="32" t="s">
        <v>287</v>
      </c>
      <c r="B188" s="22">
        <v>563</v>
      </c>
    </row>
    <row r="189" spans="1:2" x14ac:dyDescent="0.2">
      <c r="A189" s="32" t="s">
        <v>82</v>
      </c>
      <c r="B189" s="22">
        <v>555</v>
      </c>
    </row>
    <row r="190" spans="1:2" x14ac:dyDescent="0.2">
      <c r="A190" s="32" t="s">
        <v>255</v>
      </c>
      <c r="B190" s="22">
        <v>555</v>
      </c>
    </row>
    <row r="191" spans="1:2" x14ac:dyDescent="0.2">
      <c r="A191" s="32" t="s">
        <v>147</v>
      </c>
      <c r="B191" s="22">
        <v>551</v>
      </c>
    </row>
    <row r="192" spans="1:2" x14ac:dyDescent="0.2">
      <c r="A192" s="32" t="s">
        <v>160</v>
      </c>
      <c r="B192" s="22">
        <v>546</v>
      </c>
    </row>
    <row r="193" spans="1:2" x14ac:dyDescent="0.2">
      <c r="A193" s="32" t="s">
        <v>21</v>
      </c>
      <c r="B193" s="22">
        <v>545</v>
      </c>
    </row>
    <row r="194" spans="1:2" x14ac:dyDescent="0.2">
      <c r="A194" s="32" t="s">
        <v>90</v>
      </c>
      <c r="B194" s="22">
        <v>543</v>
      </c>
    </row>
    <row r="195" spans="1:2" x14ac:dyDescent="0.2">
      <c r="A195" s="32" t="s">
        <v>218</v>
      </c>
      <c r="B195" s="22">
        <v>543</v>
      </c>
    </row>
    <row r="196" spans="1:2" x14ac:dyDescent="0.2">
      <c r="A196" s="32" t="s">
        <v>99</v>
      </c>
      <c r="B196" s="22">
        <v>541</v>
      </c>
    </row>
    <row r="197" spans="1:2" x14ac:dyDescent="0.2">
      <c r="A197" s="32" t="s">
        <v>169</v>
      </c>
      <c r="B197" s="22">
        <v>536</v>
      </c>
    </row>
    <row r="198" spans="1:2" x14ac:dyDescent="0.2">
      <c r="A198" s="32" t="s">
        <v>119</v>
      </c>
      <c r="B198" s="22">
        <v>533</v>
      </c>
    </row>
    <row r="199" spans="1:2" x14ac:dyDescent="0.2">
      <c r="A199" s="32" t="s">
        <v>263</v>
      </c>
      <c r="B199" s="22">
        <v>523</v>
      </c>
    </row>
    <row r="200" spans="1:2" x14ac:dyDescent="0.2">
      <c r="A200" s="32" t="s">
        <v>83</v>
      </c>
      <c r="B200" s="22">
        <v>523</v>
      </c>
    </row>
    <row r="201" spans="1:2" x14ac:dyDescent="0.2">
      <c r="A201" s="32" t="s">
        <v>283</v>
      </c>
      <c r="B201" s="22">
        <v>522</v>
      </c>
    </row>
    <row r="202" spans="1:2" x14ac:dyDescent="0.2">
      <c r="A202" s="32" t="s">
        <v>97</v>
      </c>
      <c r="B202" s="22">
        <v>522</v>
      </c>
    </row>
    <row r="203" spans="1:2" x14ac:dyDescent="0.2">
      <c r="A203" s="32" t="s">
        <v>148</v>
      </c>
      <c r="B203" s="22">
        <v>522</v>
      </c>
    </row>
    <row r="204" spans="1:2" x14ac:dyDescent="0.2">
      <c r="A204" s="32" t="s">
        <v>256</v>
      </c>
      <c r="B204" s="22">
        <v>520</v>
      </c>
    </row>
    <row r="205" spans="1:2" x14ac:dyDescent="0.2">
      <c r="A205" s="32" t="s">
        <v>159</v>
      </c>
      <c r="B205" s="22">
        <v>517</v>
      </c>
    </row>
    <row r="206" spans="1:2" x14ac:dyDescent="0.2">
      <c r="A206" s="32" t="s">
        <v>34</v>
      </c>
      <c r="B206" s="22">
        <v>513</v>
      </c>
    </row>
    <row r="207" spans="1:2" x14ac:dyDescent="0.2">
      <c r="A207" s="32" t="s">
        <v>12</v>
      </c>
      <c r="B207" s="22">
        <v>505</v>
      </c>
    </row>
    <row r="208" spans="1:2" x14ac:dyDescent="0.2">
      <c r="A208" s="32" t="s">
        <v>76</v>
      </c>
      <c r="B208" s="22">
        <v>499</v>
      </c>
    </row>
    <row r="209" spans="1:2" x14ac:dyDescent="0.2">
      <c r="A209" s="32" t="s">
        <v>60</v>
      </c>
      <c r="B209" s="22">
        <v>496</v>
      </c>
    </row>
    <row r="210" spans="1:2" x14ac:dyDescent="0.2">
      <c r="A210" s="32" t="s">
        <v>143</v>
      </c>
      <c r="B210" s="22">
        <v>495</v>
      </c>
    </row>
    <row r="211" spans="1:2" x14ac:dyDescent="0.2">
      <c r="A211" s="32" t="s">
        <v>114</v>
      </c>
      <c r="B211" s="22">
        <v>493</v>
      </c>
    </row>
    <row r="212" spans="1:2" x14ac:dyDescent="0.2">
      <c r="A212" s="32" t="s">
        <v>117</v>
      </c>
      <c r="B212" s="22">
        <v>489</v>
      </c>
    </row>
    <row r="213" spans="1:2" x14ac:dyDescent="0.2">
      <c r="A213" s="32" t="s">
        <v>57</v>
      </c>
      <c r="B213" s="22">
        <v>486</v>
      </c>
    </row>
    <row r="214" spans="1:2" x14ac:dyDescent="0.2">
      <c r="A214" s="32" t="s">
        <v>211</v>
      </c>
      <c r="B214" s="22">
        <v>485</v>
      </c>
    </row>
    <row r="215" spans="1:2" x14ac:dyDescent="0.2">
      <c r="A215" s="32" t="s">
        <v>86</v>
      </c>
      <c r="B215" s="22">
        <v>485</v>
      </c>
    </row>
    <row r="216" spans="1:2" x14ac:dyDescent="0.2">
      <c r="A216" s="32" t="s">
        <v>305</v>
      </c>
      <c r="B216" s="22">
        <v>483</v>
      </c>
    </row>
    <row r="217" spans="1:2" x14ac:dyDescent="0.2">
      <c r="A217" s="32" t="s">
        <v>282</v>
      </c>
      <c r="B217" s="22">
        <v>482</v>
      </c>
    </row>
    <row r="218" spans="1:2" x14ac:dyDescent="0.2">
      <c r="A218" s="32" t="s">
        <v>133</v>
      </c>
      <c r="B218" s="22">
        <v>470</v>
      </c>
    </row>
    <row r="219" spans="1:2" x14ac:dyDescent="0.2">
      <c r="A219" s="32" t="s">
        <v>247</v>
      </c>
      <c r="B219" s="22">
        <v>469</v>
      </c>
    </row>
    <row r="220" spans="1:2" x14ac:dyDescent="0.2">
      <c r="A220" s="32" t="s">
        <v>55</v>
      </c>
      <c r="B220" s="22">
        <v>468</v>
      </c>
    </row>
    <row r="221" spans="1:2" x14ac:dyDescent="0.2">
      <c r="A221" s="32" t="s">
        <v>262</v>
      </c>
      <c r="B221" s="22">
        <v>466</v>
      </c>
    </row>
    <row r="222" spans="1:2" x14ac:dyDescent="0.2">
      <c r="A222" s="32" t="s">
        <v>185</v>
      </c>
      <c r="B222" s="22">
        <v>458</v>
      </c>
    </row>
    <row r="223" spans="1:2" x14ac:dyDescent="0.2">
      <c r="A223" s="32" t="s">
        <v>257</v>
      </c>
      <c r="B223" s="22">
        <v>454</v>
      </c>
    </row>
    <row r="224" spans="1:2" x14ac:dyDescent="0.2">
      <c r="A224" s="32" t="s">
        <v>250</v>
      </c>
      <c r="B224" s="22">
        <v>441</v>
      </c>
    </row>
    <row r="225" spans="1:2" x14ac:dyDescent="0.2">
      <c r="A225" s="32" t="s">
        <v>190</v>
      </c>
      <c r="B225" s="22">
        <v>441</v>
      </c>
    </row>
    <row r="226" spans="1:2" x14ac:dyDescent="0.2">
      <c r="A226" s="32" t="s">
        <v>258</v>
      </c>
      <c r="B226" s="22">
        <v>440</v>
      </c>
    </row>
    <row r="227" spans="1:2" x14ac:dyDescent="0.2">
      <c r="A227" s="32" t="s">
        <v>37</v>
      </c>
      <c r="B227" s="22">
        <v>440</v>
      </c>
    </row>
    <row r="228" spans="1:2" x14ac:dyDescent="0.2">
      <c r="A228" s="32" t="s">
        <v>138</v>
      </c>
      <c r="B228" s="22">
        <v>433</v>
      </c>
    </row>
    <row r="229" spans="1:2" x14ac:dyDescent="0.2">
      <c r="A229" s="32" t="s">
        <v>269</v>
      </c>
      <c r="B229" s="22">
        <v>432</v>
      </c>
    </row>
    <row r="230" spans="1:2" x14ac:dyDescent="0.2">
      <c r="A230" s="32" t="s">
        <v>64</v>
      </c>
      <c r="B230" s="22">
        <v>428</v>
      </c>
    </row>
    <row r="231" spans="1:2" x14ac:dyDescent="0.2">
      <c r="A231" s="32" t="s">
        <v>80</v>
      </c>
      <c r="B231" s="22">
        <v>422</v>
      </c>
    </row>
    <row r="232" spans="1:2" x14ac:dyDescent="0.2">
      <c r="A232" s="32" t="s">
        <v>254</v>
      </c>
      <c r="B232" s="22">
        <v>422</v>
      </c>
    </row>
    <row r="233" spans="1:2" x14ac:dyDescent="0.2">
      <c r="A233" s="32" t="s">
        <v>144</v>
      </c>
      <c r="B233" s="22">
        <v>420</v>
      </c>
    </row>
    <row r="234" spans="1:2" x14ac:dyDescent="0.2">
      <c r="A234" s="32" t="s">
        <v>161</v>
      </c>
      <c r="B234" s="22">
        <v>417</v>
      </c>
    </row>
    <row r="235" spans="1:2" x14ac:dyDescent="0.2">
      <c r="A235" s="32" t="s">
        <v>28</v>
      </c>
      <c r="B235" s="22">
        <v>416</v>
      </c>
    </row>
    <row r="236" spans="1:2" x14ac:dyDescent="0.2">
      <c r="A236" s="32" t="s">
        <v>98</v>
      </c>
      <c r="B236" s="22">
        <v>416</v>
      </c>
    </row>
    <row r="237" spans="1:2" x14ac:dyDescent="0.2">
      <c r="A237" s="32" t="s">
        <v>225</v>
      </c>
      <c r="B237" s="22">
        <v>410</v>
      </c>
    </row>
    <row r="238" spans="1:2" x14ac:dyDescent="0.2">
      <c r="A238" s="32" t="s">
        <v>279</v>
      </c>
      <c r="B238" s="22">
        <v>405</v>
      </c>
    </row>
    <row r="239" spans="1:2" x14ac:dyDescent="0.2">
      <c r="A239" s="32" t="s">
        <v>14</v>
      </c>
      <c r="B239" s="22">
        <v>400</v>
      </c>
    </row>
    <row r="240" spans="1:2" x14ac:dyDescent="0.2">
      <c r="A240" s="32" t="s">
        <v>242</v>
      </c>
      <c r="B240" s="22">
        <v>384</v>
      </c>
    </row>
    <row r="241" spans="1:2" x14ac:dyDescent="0.2">
      <c r="A241" s="32" t="s">
        <v>43</v>
      </c>
      <c r="B241" s="22">
        <v>384</v>
      </c>
    </row>
    <row r="242" spans="1:2" x14ac:dyDescent="0.2">
      <c r="A242" s="32" t="s">
        <v>223</v>
      </c>
      <c r="B242" s="22">
        <v>383</v>
      </c>
    </row>
    <row r="243" spans="1:2" x14ac:dyDescent="0.2">
      <c r="A243" s="32" t="s">
        <v>277</v>
      </c>
      <c r="B243" s="22">
        <v>371</v>
      </c>
    </row>
    <row r="244" spans="1:2" x14ac:dyDescent="0.2">
      <c r="A244" s="32" t="s">
        <v>181</v>
      </c>
      <c r="B244" s="22">
        <v>371</v>
      </c>
    </row>
    <row r="245" spans="1:2" x14ac:dyDescent="0.2">
      <c r="A245" s="32" t="s">
        <v>284</v>
      </c>
      <c r="B245" s="22">
        <v>367</v>
      </c>
    </row>
    <row r="246" spans="1:2" x14ac:dyDescent="0.2">
      <c r="A246" s="32" t="s">
        <v>84</v>
      </c>
      <c r="B246" s="22">
        <v>358</v>
      </c>
    </row>
    <row r="247" spans="1:2" x14ac:dyDescent="0.2">
      <c r="A247" s="32" t="s">
        <v>29</v>
      </c>
      <c r="B247" s="22">
        <v>353</v>
      </c>
    </row>
    <row r="248" spans="1:2" x14ac:dyDescent="0.2">
      <c r="A248" s="32" t="s">
        <v>141</v>
      </c>
      <c r="B248" s="22">
        <v>352</v>
      </c>
    </row>
    <row r="249" spans="1:2" x14ac:dyDescent="0.2">
      <c r="A249" s="32" t="s">
        <v>217</v>
      </c>
      <c r="B249" s="22">
        <v>343</v>
      </c>
    </row>
    <row r="250" spans="1:2" x14ac:dyDescent="0.2">
      <c r="A250" s="32" t="s">
        <v>191</v>
      </c>
      <c r="B250" s="22">
        <v>335</v>
      </c>
    </row>
    <row r="251" spans="1:2" x14ac:dyDescent="0.2">
      <c r="A251" s="32" t="s">
        <v>212</v>
      </c>
      <c r="B251" s="22">
        <v>331</v>
      </c>
    </row>
    <row r="252" spans="1:2" x14ac:dyDescent="0.2">
      <c r="A252" s="32" t="s">
        <v>278</v>
      </c>
      <c r="B252" s="22">
        <v>331</v>
      </c>
    </row>
    <row r="253" spans="1:2" x14ac:dyDescent="0.2">
      <c r="A253" s="32" t="s">
        <v>153</v>
      </c>
      <c r="B253" s="22">
        <v>327</v>
      </c>
    </row>
    <row r="254" spans="1:2" x14ac:dyDescent="0.2">
      <c r="A254" s="32" t="s">
        <v>165</v>
      </c>
      <c r="B254" s="22">
        <v>326</v>
      </c>
    </row>
    <row r="255" spans="1:2" x14ac:dyDescent="0.2">
      <c r="A255" s="32" t="s">
        <v>273</v>
      </c>
      <c r="B255" s="22">
        <v>325</v>
      </c>
    </row>
    <row r="256" spans="1:2" x14ac:dyDescent="0.2">
      <c r="A256" s="32" t="s">
        <v>228</v>
      </c>
      <c r="B256" s="22">
        <v>324</v>
      </c>
    </row>
    <row r="257" spans="1:2" x14ac:dyDescent="0.2">
      <c r="A257" s="32" t="s">
        <v>237</v>
      </c>
      <c r="B257" s="22">
        <v>323</v>
      </c>
    </row>
    <row r="258" spans="1:2" x14ac:dyDescent="0.2">
      <c r="A258" s="32" t="s">
        <v>267</v>
      </c>
      <c r="B258" s="22">
        <v>319</v>
      </c>
    </row>
    <row r="259" spans="1:2" x14ac:dyDescent="0.2">
      <c r="A259" s="32" t="s">
        <v>209</v>
      </c>
      <c r="B259" s="22">
        <v>319</v>
      </c>
    </row>
    <row r="260" spans="1:2" x14ac:dyDescent="0.2">
      <c r="A260" s="32" t="s">
        <v>89</v>
      </c>
      <c r="B260" s="22">
        <v>319</v>
      </c>
    </row>
    <row r="261" spans="1:2" x14ac:dyDescent="0.2">
      <c r="A261" s="32" t="s">
        <v>271</v>
      </c>
      <c r="B261" s="22">
        <v>318</v>
      </c>
    </row>
    <row r="262" spans="1:2" x14ac:dyDescent="0.2">
      <c r="A262" s="32" t="s">
        <v>149</v>
      </c>
      <c r="B262" s="22">
        <v>312</v>
      </c>
    </row>
    <row r="263" spans="1:2" x14ac:dyDescent="0.2">
      <c r="A263" s="32" t="s">
        <v>93</v>
      </c>
      <c r="B263" s="22">
        <v>305</v>
      </c>
    </row>
    <row r="264" spans="1:2" x14ac:dyDescent="0.2">
      <c r="A264" s="32" t="s">
        <v>275</v>
      </c>
      <c r="B264" s="22">
        <v>305</v>
      </c>
    </row>
    <row r="265" spans="1:2" x14ac:dyDescent="0.2">
      <c r="A265" s="32" t="s">
        <v>175</v>
      </c>
      <c r="B265" s="22">
        <v>305</v>
      </c>
    </row>
    <row r="266" spans="1:2" x14ac:dyDescent="0.2">
      <c r="A266" s="32" t="s">
        <v>179</v>
      </c>
      <c r="B266" s="22">
        <v>302</v>
      </c>
    </row>
    <row r="267" spans="1:2" x14ac:dyDescent="0.2">
      <c r="A267" s="32" t="s">
        <v>69</v>
      </c>
      <c r="B267" s="22">
        <v>301</v>
      </c>
    </row>
    <row r="268" spans="1:2" x14ac:dyDescent="0.2">
      <c r="A268" s="32" t="s">
        <v>36</v>
      </c>
      <c r="B268" s="22">
        <v>293</v>
      </c>
    </row>
    <row r="269" spans="1:2" x14ac:dyDescent="0.2">
      <c r="A269" s="32" t="s">
        <v>172</v>
      </c>
      <c r="B269" s="22">
        <v>291</v>
      </c>
    </row>
    <row r="270" spans="1:2" x14ac:dyDescent="0.2">
      <c r="A270" s="32" t="s">
        <v>170</v>
      </c>
      <c r="B270" s="22">
        <v>281</v>
      </c>
    </row>
    <row r="271" spans="1:2" x14ac:dyDescent="0.2">
      <c r="A271" s="32" t="s">
        <v>261</v>
      </c>
      <c r="B271" s="22">
        <v>275</v>
      </c>
    </row>
    <row r="272" spans="1:2" x14ac:dyDescent="0.2">
      <c r="A272" s="32" t="s">
        <v>167</v>
      </c>
      <c r="B272" s="22">
        <v>253</v>
      </c>
    </row>
    <row r="273" spans="1:2" x14ac:dyDescent="0.2">
      <c r="A273" s="32" t="s">
        <v>177</v>
      </c>
      <c r="B273" s="22">
        <v>251</v>
      </c>
    </row>
    <row r="274" spans="1:2" x14ac:dyDescent="0.2">
      <c r="A274" s="32" t="s">
        <v>92</v>
      </c>
      <c r="B274" s="22">
        <v>249</v>
      </c>
    </row>
    <row r="275" spans="1:2" x14ac:dyDescent="0.2">
      <c r="A275" s="32" t="s">
        <v>166</v>
      </c>
      <c r="B275" s="22">
        <v>244</v>
      </c>
    </row>
    <row r="276" spans="1:2" x14ac:dyDescent="0.2">
      <c r="A276" s="32" t="s">
        <v>182</v>
      </c>
      <c r="B276" s="22">
        <v>236</v>
      </c>
    </row>
    <row r="277" spans="1:2" x14ac:dyDescent="0.2">
      <c r="A277" s="32" t="s">
        <v>214</v>
      </c>
      <c r="B277" s="22">
        <v>230</v>
      </c>
    </row>
    <row r="278" spans="1:2" x14ac:dyDescent="0.2">
      <c r="A278" s="32" t="s">
        <v>171</v>
      </c>
      <c r="B278" s="22">
        <v>209</v>
      </c>
    </row>
    <row r="279" spans="1:2" x14ac:dyDescent="0.2">
      <c r="A279" s="32" t="s">
        <v>183</v>
      </c>
      <c r="B279" s="22">
        <v>206</v>
      </c>
    </row>
    <row r="280" spans="1:2" x14ac:dyDescent="0.2">
      <c r="A280" s="32" t="s">
        <v>35</v>
      </c>
      <c r="B280" s="22">
        <v>205</v>
      </c>
    </row>
    <row r="281" spans="1:2" x14ac:dyDescent="0.2">
      <c r="A281" s="32" t="s">
        <v>164</v>
      </c>
      <c r="B281" s="22">
        <v>197</v>
      </c>
    </row>
    <row r="282" spans="1:2" x14ac:dyDescent="0.2">
      <c r="A282" s="32" t="s">
        <v>178</v>
      </c>
      <c r="B282" s="22">
        <v>167</v>
      </c>
    </row>
    <row r="283" spans="1:2" x14ac:dyDescent="0.2">
      <c r="A283" s="32" t="s">
        <v>162</v>
      </c>
      <c r="B283" s="22">
        <v>165</v>
      </c>
    </row>
    <row r="284" spans="1:2" x14ac:dyDescent="0.2">
      <c r="A284" s="32" t="s">
        <v>56</v>
      </c>
      <c r="B284" s="22">
        <v>139</v>
      </c>
    </row>
    <row r="285" spans="1:2" x14ac:dyDescent="0.2">
      <c r="A285" s="32" t="s">
        <v>207</v>
      </c>
      <c r="B285" s="22">
        <v>133</v>
      </c>
    </row>
    <row r="286" spans="1:2" x14ac:dyDescent="0.2">
      <c r="A286" s="32" t="s">
        <v>176</v>
      </c>
      <c r="B286" s="22">
        <v>121</v>
      </c>
    </row>
    <row r="287" spans="1:2" x14ac:dyDescent="0.2">
      <c r="A287" s="32" t="s">
        <v>213</v>
      </c>
      <c r="B287" s="22">
        <v>120</v>
      </c>
    </row>
    <row r="288" spans="1:2" x14ac:dyDescent="0.2">
      <c r="A288" s="32" t="s">
        <v>216</v>
      </c>
      <c r="B288" s="22">
        <v>116</v>
      </c>
    </row>
    <row r="289" spans="1:2" x14ac:dyDescent="0.2">
      <c r="A289" s="32" t="s">
        <v>339</v>
      </c>
      <c r="B289" s="22">
        <v>781623</v>
      </c>
    </row>
  </sheetData>
  <sortState xmlns:xlrd2="http://schemas.microsoft.com/office/spreadsheetml/2017/richdata2" ref="D2:E307">
    <sortCondition ref="E1:E307"/>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EF92-8DB6-4639-A030-C67B599D642A}">
  <dimension ref="A2:E290"/>
  <sheetViews>
    <sheetView workbookViewId="0">
      <selection activeCell="G19" sqref="G19"/>
    </sheetView>
  </sheetViews>
  <sheetFormatPr baseColWidth="10" defaultColWidth="8.83203125" defaultRowHeight="15" x14ac:dyDescent="0.2"/>
  <cols>
    <col min="1" max="1" width="14" bestFit="1" customWidth="1"/>
    <col min="2" max="2" width="20.33203125" style="22" bestFit="1" customWidth="1"/>
    <col min="4" max="4" width="11.1640625" bestFit="1" customWidth="1"/>
    <col min="5" max="5" width="20.33203125" bestFit="1" customWidth="1"/>
  </cols>
  <sheetData>
    <row r="2" spans="1:5" x14ac:dyDescent="0.2">
      <c r="A2" s="31" t="s">
        <v>338</v>
      </c>
      <c r="B2" s="22" t="s">
        <v>329</v>
      </c>
      <c r="D2" s="28" t="s">
        <v>338</v>
      </c>
      <c r="E2" s="35" t="s">
        <v>329</v>
      </c>
    </row>
    <row r="3" spans="1:5" x14ac:dyDescent="0.2">
      <c r="A3" s="32" t="s">
        <v>30</v>
      </c>
      <c r="B3" s="22">
        <v>774907</v>
      </c>
      <c r="D3" s="32" t="s">
        <v>174</v>
      </c>
      <c r="E3" s="22">
        <f>GETPIVOTDATA("Sales Amount",$A$2,"Branch name","Sejong 6")</f>
        <v>146959</v>
      </c>
    </row>
    <row r="4" spans="1:5" x14ac:dyDescent="0.2">
      <c r="A4" s="32" t="s">
        <v>47</v>
      </c>
      <c r="B4" s="22">
        <v>665552</v>
      </c>
      <c r="D4" s="32" t="s">
        <v>27</v>
      </c>
      <c r="E4" s="22">
        <f>GETPIVOTDATA("Sales Amount",$A$2,"Branch name","Seoul24")</f>
        <v>164612</v>
      </c>
    </row>
    <row r="5" spans="1:5" x14ac:dyDescent="0.2">
      <c r="A5" s="32" t="s">
        <v>197</v>
      </c>
      <c r="B5" s="22">
        <v>665552</v>
      </c>
      <c r="D5" s="32" t="s">
        <v>79</v>
      </c>
      <c r="E5" s="22">
        <f>GETPIVOTDATA("Sales Amount",$A$2,"Branch name","Daejeon18")</f>
        <v>174085</v>
      </c>
    </row>
    <row r="6" spans="1:5" x14ac:dyDescent="0.2">
      <c r="A6" s="32" t="s">
        <v>140</v>
      </c>
      <c r="B6" s="22">
        <v>349889</v>
      </c>
      <c r="D6" s="32" t="s">
        <v>210</v>
      </c>
      <c r="E6" s="22">
        <f>GETPIVOTDATA("Sales Amount",$A$2,"Branch name","Game 18")</f>
        <v>223556</v>
      </c>
    </row>
    <row r="7" spans="1:5" x14ac:dyDescent="0.2">
      <c r="A7" s="32" t="s">
        <v>210</v>
      </c>
      <c r="B7" s="22">
        <v>223556</v>
      </c>
      <c r="D7" s="32" t="s">
        <v>140</v>
      </c>
      <c r="E7" s="22">
        <f>GETPIVOTDATA("Sales Amount",$A$2,"Branch name","Ulsan16")</f>
        <v>349889</v>
      </c>
    </row>
    <row r="8" spans="1:5" x14ac:dyDescent="0.2">
      <c r="A8" s="32" t="s">
        <v>79</v>
      </c>
      <c r="B8" s="22">
        <v>174085</v>
      </c>
      <c r="D8" s="32" t="s">
        <v>47</v>
      </c>
      <c r="E8" s="22">
        <f>GETPIVOTDATA("Sales Amount",$A$2,"Branch name","Game 5")</f>
        <v>665552</v>
      </c>
    </row>
    <row r="9" spans="1:5" x14ac:dyDescent="0.2">
      <c r="A9" s="32" t="s">
        <v>27</v>
      </c>
      <c r="B9" s="22">
        <v>164612</v>
      </c>
      <c r="D9" s="32" t="s">
        <v>197</v>
      </c>
      <c r="E9" s="22">
        <f>GETPIVOTDATA("Sales Amount",$A$2,"Branch name","Incheon9")</f>
        <v>665552</v>
      </c>
    </row>
    <row r="10" spans="1:5" x14ac:dyDescent="0.2">
      <c r="A10" s="32" t="s">
        <v>174</v>
      </c>
      <c r="B10" s="22">
        <v>146959</v>
      </c>
      <c r="D10" s="32" t="s">
        <v>30</v>
      </c>
      <c r="E10" s="22">
        <f>GETPIVOTDATA("Sales Amount",$A$2,"Branch name","Seoul27")</f>
        <v>774907</v>
      </c>
    </row>
    <row r="11" spans="1:5" x14ac:dyDescent="0.2">
      <c r="A11" s="32" t="s">
        <v>8</v>
      </c>
      <c r="B11" s="22">
        <v>84829</v>
      </c>
    </row>
    <row r="12" spans="1:5" x14ac:dyDescent="0.2">
      <c r="A12" s="32" t="s">
        <v>253</v>
      </c>
      <c r="B12" s="22">
        <v>74509</v>
      </c>
    </row>
    <row r="13" spans="1:5" x14ac:dyDescent="0.2">
      <c r="A13" s="32" t="s">
        <v>156</v>
      </c>
      <c r="B13" s="22">
        <v>74148</v>
      </c>
    </row>
    <row r="14" spans="1:5" x14ac:dyDescent="0.2">
      <c r="A14" s="32" t="s">
        <v>63</v>
      </c>
      <c r="B14" s="22">
        <v>40957</v>
      </c>
    </row>
    <row r="15" spans="1:5" x14ac:dyDescent="0.2">
      <c r="A15" s="32" t="s">
        <v>288</v>
      </c>
      <c r="B15" s="22">
        <v>40480</v>
      </c>
    </row>
    <row r="16" spans="1:5" x14ac:dyDescent="0.2">
      <c r="A16" s="32" t="s">
        <v>203</v>
      </c>
      <c r="B16" s="22">
        <v>39241</v>
      </c>
    </row>
    <row r="17" spans="1:2" x14ac:dyDescent="0.2">
      <c r="A17" s="32" t="s">
        <v>95</v>
      </c>
      <c r="B17" s="22">
        <v>38321</v>
      </c>
    </row>
    <row r="18" spans="1:2" x14ac:dyDescent="0.2">
      <c r="A18" s="32" t="s">
        <v>280</v>
      </c>
      <c r="B18" s="22">
        <v>34163</v>
      </c>
    </row>
    <row r="19" spans="1:2" x14ac:dyDescent="0.2">
      <c r="A19" s="32" t="s">
        <v>33</v>
      </c>
      <c r="B19" s="22">
        <v>33433</v>
      </c>
    </row>
    <row r="20" spans="1:2" x14ac:dyDescent="0.2">
      <c r="A20" s="32" t="s">
        <v>107</v>
      </c>
      <c r="B20" s="22">
        <v>32895</v>
      </c>
    </row>
    <row r="21" spans="1:2" x14ac:dyDescent="0.2">
      <c r="A21" s="32" t="s">
        <v>121</v>
      </c>
      <c r="B21" s="22">
        <v>32740</v>
      </c>
    </row>
    <row r="22" spans="1:2" x14ac:dyDescent="0.2">
      <c r="A22" s="32" t="s">
        <v>289</v>
      </c>
      <c r="B22" s="22">
        <v>31807</v>
      </c>
    </row>
    <row r="23" spans="1:2" x14ac:dyDescent="0.2">
      <c r="A23" s="32" t="s">
        <v>68</v>
      </c>
      <c r="B23" s="22">
        <v>30965</v>
      </c>
    </row>
    <row r="24" spans="1:2" x14ac:dyDescent="0.2">
      <c r="A24" s="32" t="s">
        <v>236</v>
      </c>
      <c r="B24" s="22">
        <v>30965</v>
      </c>
    </row>
    <row r="25" spans="1:2" x14ac:dyDescent="0.2">
      <c r="A25" s="32" t="s">
        <v>120</v>
      </c>
      <c r="B25" s="22">
        <v>30392</v>
      </c>
    </row>
    <row r="26" spans="1:2" x14ac:dyDescent="0.2">
      <c r="A26" s="32" t="s">
        <v>62</v>
      </c>
      <c r="B26" s="22">
        <v>29932</v>
      </c>
    </row>
    <row r="27" spans="1:2" x14ac:dyDescent="0.2">
      <c r="A27" s="32" t="s">
        <v>226</v>
      </c>
      <c r="B27" s="22">
        <v>29848</v>
      </c>
    </row>
    <row r="28" spans="1:2" x14ac:dyDescent="0.2">
      <c r="A28" s="32" t="s">
        <v>46</v>
      </c>
      <c r="B28" s="22">
        <v>28903</v>
      </c>
    </row>
    <row r="29" spans="1:2" x14ac:dyDescent="0.2">
      <c r="A29" s="32" t="s">
        <v>196</v>
      </c>
      <c r="B29" s="22">
        <v>28903</v>
      </c>
    </row>
    <row r="30" spans="1:2" x14ac:dyDescent="0.2">
      <c r="A30" s="32" t="s">
        <v>298</v>
      </c>
      <c r="B30" s="22">
        <v>28236</v>
      </c>
    </row>
    <row r="31" spans="1:2" x14ac:dyDescent="0.2">
      <c r="A31" s="32" t="s">
        <v>104</v>
      </c>
      <c r="B31" s="22">
        <v>28236</v>
      </c>
    </row>
    <row r="32" spans="1:2" x14ac:dyDescent="0.2">
      <c r="A32" s="32" t="s">
        <v>300</v>
      </c>
      <c r="B32" s="22">
        <v>27859</v>
      </c>
    </row>
    <row r="33" spans="1:2" x14ac:dyDescent="0.2">
      <c r="A33" s="32" t="s">
        <v>50</v>
      </c>
      <c r="B33" s="22">
        <v>27354</v>
      </c>
    </row>
    <row r="34" spans="1:2" x14ac:dyDescent="0.2">
      <c r="A34" s="32" t="s">
        <v>115</v>
      </c>
      <c r="B34" s="22">
        <v>24640</v>
      </c>
    </row>
    <row r="35" spans="1:2" x14ac:dyDescent="0.2">
      <c r="A35" s="32" t="s">
        <v>17</v>
      </c>
      <c r="B35" s="22">
        <v>23536</v>
      </c>
    </row>
    <row r="36" spans="1:2" x14ac:dyDescent="0.2">
      <c r="A36" s="32" t="s">
        <v>264</v>
      </c>
      <c r="B36" s="22">
        <v>21754</v>
      </c>
    </row>
    <row r="37" spans="1:2" x14ac:dyDescent="0.2">
      <c r="A37" s="32" t="s">
        <v>22</v>
      </c>
      <c r="B37" s="22">
        <v>21410</v>
      </c>
    </row>
    <row r="38" spans="1:2" x14ac:dyDescent="0.2">
      <c r="A38" s="32" t="s">
        <v>150</v>
      </c>
      <c r="B38" s="22">
        <v>20810</v>
      </c>
    </row>
    <row r="39" spans="1:2" x14ac:dyDescent="0.2">
      <c r="A39" s="32" t="s">
        <v>109</v>
      </c>
      <c r="B39" s="22">
        <v>20804</v>
      </c>
    </row>
    <row r="40" spans="1:2" x14ac:dyDescent="0.2">
      <c r="A40" s="32" t="s">
        <v>205</v>
      </c>
      <c r="B40" s="22">
        <v>20462</v>
      </c>
    </row>
    <row r="41" spans="1:2" x14ac:dyDescent="0.2">
      <c r="A41" s="32" t="s">
        <v>116</v>
      </c>
      <c r="B41" s="22">
        <v>20446</v>
      </c>
    </row>
    <row r="42" spans="1:2" x14ac:dyDescent="0.2">
      <c r="A42" s="32" t="s">
        <v>105</v>
      </c>
      <c r="B42" s="22">
        <v>19681</v>
      </c>
    </row>
    <row r="43" spans="1:2" x14ac:dyDescent="0.2">
      <c r="A43" s="32" t="s">
        <v>299</v>
      </c>
      <c r="B43" s="22">
        <v>19681</v>
      </c>
    </row>
    <row r="44" spans="1:2" x14ac:dyDescent="0.2">
      <c r="A44" s="32" t="s">
        <v>151</v>
      </c>
      <c r="B44" s="22">
        <v>19093</v>
      </c>
    </row>
    <row r="45" spans="1:2" x14ac:dyDescent="0.2">
      <c r="A45" s="32" t="s">
        <v>202</v>
      </c>
      <c r="B45" s="22">
        <v>18622</v>
      </c>
    </row>
    <row r="46" spans="1:2" x14ac:dyDescent="0.2">
      <c r="A46" s="32" t="s">
        <v>20</v>
      </c>
      <c r="B46" s="22">
        <v>18570</v>
      </c>
    </row>
    <row r="47" spans="1:2" x14ac:dyDescent="0.2">
      <c r="A47" s="32" t="s">
        <v>51</v>
      </c>
      <c r="B47" s="22">
        <v>17600</v>
      </c>
    </row>
    <row r="48" spans="1:2" x14ac:dyDescent="0.2">
      <c r="A48" s="32" t="s">
        <v>100</v>
      </c>
      <c r="B48" s="22">
        <v>17382</v>
      </c>
    </row>
    <row r="49" spans="1:2" x14ac:dyDescent="0.2">
      <c r="A49" s="32" t="s">
        <v>296</v>
      </c>
      <c r="B49" s="22">
        <v>16575</v>
      </c>
    </row>
    <row r="50" spans="1:2" x14ac:dyDescent="0.2">
      <c r="A50" s="32" t="s">
        <v>187</v>
      </c>
      <c r="B50" s="22">
        <v>15205</v>
      </c>
    </row>
    <row r="51" spans="1:2" x14ac:dyDescent="0.2">
      <c r="A51" s="32" t="s">
        <v>31</v>
      </c>
      <c r="B51" s="22">
        <v>15141</v>
      </c>
    </row>
    <row r="52" spans="1:2" x14ac:dyDescent="0.2">
      <c r="A52" s="32" t="s">
        <v>152</v>
      </c>
      <c r="B52" s="22">
        <v>15141</v>
      </c>
    </row>
    <row r="53" spans="1:2" x14ac:dyDescent="0.2">
      <c r="A53" s="32" t="s">
        <v>301</v>
      </c>
      <c r="B53" s="22">
        <v>15080</v>
      </c>
    </row>
    <row r="54" spans="1:2" x14ac:dyDescent="0.2">
      <c r="A54" s="32" t="s">
        <v>195</v>
      </c>
      <c r="B54" s="22">
        <v>14785</v>
      </c>
    </row>
    <row r="55" spans="1:2" x14ac:dyDescent="0.2">
      <c r="A55" s="32" t="s">
        <v>5</v>
      </c>
      <c r="B55" s="22">
        <v>14684</v>
      </c>
    </row>
    <row r="56" spans="1:2" x14ac:dyDescent="0.2">
      <c r="A56" s="32" t="s">
        <v>75</v>
      </c>
      <c r="B56" s="22">
        <v>14603</v>
      </c>
    </row>
    <row r="57" spans="1:2" x14ac:dyDescent="0.2">
      <c r="A57" s="32" t="s">
        <v>245</v>
      </c>
      <c r="B57" s="22">
        <v>14603</v>
      </c>
    </row>
    <row r="58" spans="1:2" x14ac:dyDescent="0.2">
      <c r="A58" s="32" t="s">
        <v>7</v>
      </c>
      <c r="B58" s="22">
        <v>14461</v>
      </c>
    </row>
    <row r="59" spans="1:2" x14ac:dyDescent="0.2">
      <c r="A59" s="32" t="s">
        <v>186</v>
      </c>
      <c r="B59" s="22">
        <v>14316</v>
      </c>
    </row>
    <row r="60" spans="1:2" x14ac:dyDescent="0.2">
      <c r="A60" s="32" t="s">
        <v>40</v>
      </c>
      <c r="B60" s="22">
        <v>13399</v>
      </c>
    </row>
    <row r="61" spans="1:2" x14ac:dyDescent="0.2">
      <c r="A61" s="32" t="s">
        <v>45</v>
      </c>
      <c r="B61" s="22">
        <v>12352</v>
      </c>
    </row>
    <row r="62" spans="1:2" x14ac:dyDescent="0.2">
      <c r="A62" s="32" t="s">
        <v>16</v>
      </c>
      <c r="B62" s="22">
        <v>12301</v>
      </c>
    </row>
    <row r="63" spans="1:2" x14ac:dyDescent="0.2">
      <c r="A63" s="32" t="s">
        <v>199</v>
      </c>
      <c r="B63" s="22">
        <v>12061</v>
      </c>
    </row>
    <row r="64" spans="1:2" x14ac:dyDescent="0.2">
      <c r="A64" s="32" t="s">
        <v>137</v>
      </c>
      <c r="B64" s="22">
        <v>12012</v>
      </c>
    </row>
    <row r="65" spans="1:2" x14ac:dyDescent="0.2">
      <c r="A65" s="32" t="s">
        <v>193</v>
      </c>
      <c r="B65" s="22">
        <v>11991</v>
      </c>
    </row>
    <row r="66" spans="1:2" x14ac:dyDescent="0.2">
      <c r="A66" s="32" t="s">
        <v>293</v>
      </c>
      <c r="B66" s="22">
        <v>11203</v>
      </c>
    </row>
    <row r="67" spans="1:2" x14ac:dyDescent="0.2">
      <c r="A67" s="32" t="s">
        <v>131</v>
      </c>
      <c r="B67" s="22">
        <v>10302</v>
      </c>
    </row>
    <row r="68" spans="1:2" x14ac:dyDescent="0.2">
      <c r="A68" s="32" t="s">
        <v>103</v>
      </c>
      <c r="B68" s="22">
        <v>9870</v>
      </c>
    </row>
    <row r="69" spans="1:2" x14ac:dyDescent="0.2">
      <c r="A69" s="32" t="s">
        <v>130</v>
      </c>
      <c r="B69" s="22">
        <v>9761</v>
      </c>
    </row>
    <row r="70" spans="1:2" x14ac:dyDescent="0.2">
      <c r="A70" s="32" t="s">
        <v>270</v>
      </c>
      <c r="B70" s="22">
        <v>9523</v>
      </c>
    </row>
    <row r="71" spans="1:2" x14ac:dyDescent="0.2">
      <c r="A71" s="32" t="s">
        <v>37</v>
      </c>
      <c r="B71" s="22">
        <v>9522</v>
      </c>
    </row>
    <row r="72" spans="1:2" x14ac:dyDescent="0.2">
      <c r="A72" s="32" t="s">
        <v>101</v>
      </c>
      <c r="B72" s="22">
        <v>9341</v>
      </c>
    </row>
    <row r="73" spans="1:2" x14ac:dyDescent="0.2">
      <c r="A73" s="32" t="s">
        <v>291</v>
      </c>
      <c r="B73" s="22">
        <v>9341</v>
      </c>
    </row>
    <row r="74" spans="1:2" x14ac:dyDescent="0.2">
      <c r="A74" s="32" t="s">
        <v>59</v>
      </c>
      <c r="B74" s="22">
        <v>9248</v>
      </c>
    </row>
    <row r="75" spans="1:2" x14ac:dyDescent="0.2">
      <c r="A75" s="32" t="s">
        <v>13</v>
      </c>
      <c r="B75" s="22">
        <v>9089</v>
      </c>
    </row>
    <row r="76" spans="1:2" x14ac:dyDescent="0.2">
      <c r="A76" s="32" t="s">
        <v>41</v>
      </c>
      <c r="B76" s="22">
        <v>8608</v>
      </c>
    </row>
    <row r="77" spans="1:2" x14ac:dyDescent="0.2">
      <c r="A77" s="32" t="s">
        <v>281</v>
      </c>
      <c r="B77" s="22">
        <v>8289</v>
      </c>
    </row>
    <row r="78" spans="1:2" x14ac:dyDescent="0.2">
      <c r="A78" s="32" t="s">
        <v>142</v>
      </c>
      <c r="B78" s="22">
        <v>8264</v>
      </c>
    </row>
    <row r="79" spans="1:2" x14ac:dyDescent="0.2">
      <c r="A79" s="32" t="s">
        <v>239</v>
      </c>
      <c r="B79" s="22">
        <v>7971</v>
      </c>
    </row>
    <row r="80" spans="1:2" x14ac:dyDescent="0.2">
      <c r="A80" s="32" t="s">
        <v>52</v>
      </c>
      <c r="B80" s="22">
        <v>7858</v>
      </c>
    </row>
    <row r="81" spans="1:2" x14ac:dyDescent="0.2">
      <c r="A81" s="32" t="s">
        <v>78</v>
      </c>
      <c r="B81" s="22">
        <v>7681</v>
      </c>
    </row>
    <row r="82" spans="1:2" x14ac:dyDescent="0.2">
      <c r="A82" s="32" t="s">
        <v>252</v>
      </c>
      <c r="B82" s="22">
        <v>7681</v>
      </c>
    </row>
    <row r="83" spans="1:2" x14ac:dyDescent="0.2">
      <c r="A83" s="32" t="s">
        <v>128</v>
      </c>
      <c r="B83" s="22">
        <v>7529</v>
      </c>
    </row>
    <row r="84" spans="1:2" x14ac:dyDescent="0.2">
      <c r="A84" s="32" t="s">
        <v>251</v>
      </c>
      <c r="B84" s="22">
        <v>7464</v>
      </c>
    </row>
    <row r="85" spans="1:2" x14ac:dyDescent="0.2">
      <c r="A85" s="32" t="s">
        <v>39</v>
      </c>
      <c r="B85" s="22">
        <v>7347</v>
      </c>
    </row>
    <row r="86" spans="1:2" x14ac:dyDescent="0.2">
      <c r="A86" s="32" t="s">
        <v>54</v>
      </c>
      <c r="B86" s="22">
        <v>7333</v>
      </c>
    </row>
    <row r="87" spans="1:2" x14ac:dyDescent="0.2">
      <c r="A87" s="32" t="s">
        <v>188</v>
      </c>
      <c r="B87" s="22">
        <v>7143</v>
      </c>
    </row>
    <row r="88" spans="1:2" x14ac:dyDescent="0.2">
      <c r="A88" s="32" t="s">
        <v>184</v>
      </c>
      <c r="B88" s="22">
        <v>6782</v>
      </c>
    </row>
    <row r="89" spans="1:2" x14ac:dyDescent="0.2">
      <c r="A89" s="32" t="s">
        <v>241</v>
      </c>
      <c r="B89" s="22">
        <v>6661</v>
      </c>
    </row>
    <row r="90" spans="1:2" x14ac:dyDescent="0.2">
      <c r="A90" s="32" t="s">
        <v>233</v>
      </c>
      <c r="B90" s="22">
        <v>6460</v>
      </c>
    </row>
    <row r="91" spans="1:2" x14ac:dyDescent="0.2">
      <c r="A91" s="32" t="s">
        <v>276</v>
      </c>
      <c r="B91" s="22">
        <v>6307</v>
      </c>
    </row>
    <row r="92" spans="1:2" x14ac:dyDescent="0.2">
      <c r="A92" s="32" t="s">
        <v>44</v>
      </c>
      <c r="B92" s="22">
        <v>6288</v>
      </c>
    </row>
    <row r="93" spans="1:2" x14ac:dyDescent="0.2">
      <c r="A93" s="32" t="s">
        <v>222</v>
      </c>
      <c r="B93" s="22">
        <v>6259</v>
      </c>
    </row>
    <row r="94" spans="1:2" x14ac:dyDescent="0.2">
      <c r="A94" s="32" t="s">
        <v>214</v>
      </c>
      <c r="B94" s="22">
        <v>6088</v>
      </c>
    </row>
    <row r="95" spans="1:2" x14ac:dyDescent="0.2">
      <c r="A95" s="32" t="s">
        <v>87</v>
      </c>
      <c r="B95" s="22">
        <v>5918</v>
      </c>
    </row>
    <row r="96" spans="1:2" x14ac:dyDescent="0.2">
      <c r="A96" s="32" t="s">
        <v>77</v>
      </c>
      <c r="B96" s="22">
        <v>5894</v>
      </c>
    </row>
    <row r="97" spans="1:2" x14ac:dyDescent="0.2">
      <c r="A97" s="32" t="s">
        <v>143</v>
      </c>
      <c r="B97" s="22">
        <v>5731</v>
      </c>
    </row>
    <row r="98" spans="1:2" x14ac:dyDescent="0.2">
      <c r="A98" s="32" t="s">
        <v>91</v>
      </c>
      <c r="B98" s="22">
        <v>5649</v>
      </c>
    </row>
    <row r="99" spans="1:2" x14ac:dyDescent="0.2">
      <c r="A99" s="32" t="s">
        <v>297</v>
      </c>
      <c r="B99" s="22">
        <v>5616</v>
      </c>
    </row>
    <row r="100" spans="1:2" x14ac:dyDescent="0.2">
      <c r="A100" s="32" t="s">
        <v>18</v>
      </c>
      <c r="B100" s="22">
        <v>5356</v>
      </c>
    </row>
    <row r="101" spans="1:2" x14ac:dyDescent="0.2">
      <c r="A101" s="32" t="s">
        <v>26</v>
      </c>
      <c r="B101" s="22">
        <v>5335</v>
      </c>
    </row>
    <row r="102" spans="1:2" x14ac:dyDescent="0.2">
      <c r="A102" s="32" t="s">
        <v>129</v>
      </c>
      <c r="B102" s="22">
        <v>5280</v>
      </c>
    </row>
    <row r="103" spans="1:2" x14ac:dyDescent="0.2">
      <c r="A103" s="32" t="s">
        <v>194</v>
      </c>
      <c r="B103" s="22">
        <v>5265</v>
      </c>
    </row>
    <row r="104" spans="1:2" x14ac:dyDescent="0.2">
      <c r="A104" s="32" t="s">
        <v>72</v>
      </c>
      <c r="B104" s="22">
        <v>5263</v>
      </c>
    </row>
    <row r="105" spans="1:2" x14ac:dyDescent="0.2">
      <c r="A105" s="32" t="s">
        <v>10</v>
      </c>
      <c r="B105" s="22">
        <v>5239</v>
      </c>
    </row>
    <row r="106" spans="1:2" x14ac:dyDescent="0.2">
      <c r="A106" s="32" t="s">
        <v>126</v>
      </c>
      <c r="B106" s="22">
        <v>5157</v>
      </c>
    </row>
    <row r="107" spans="1:2" x14ac:dyDescent="0.2">
      <c r="A107" s="32" t="s">
        <v>185</v>
      </c>
      <c r="B107" s="22">
        <v>5144</v>
      </c>
    </row>
    <row r="108" spans="1:2" x14ac:dyDescent="0.2">
      <c r="A108" s="32" t="s">
        <v>265</v>
      </c>
      <c r="B108" s="22">
        <v>5129</v>
      </c>
    </row>
    <row r="109" spans="1:2" x14ac:dyDescent="0.2">
      <c r="A109" s="32" t="s">
        <v>229</v>
      </c>
      <c r="B109" s="22">
        <v>5091</v>
      </c>
    </row>
    <row r="110" spans="1:2" x14ac:dyDescent="0.2">
      <c r="A110" s="32" t="s">
        <v>123</v>
      </c>
      <c r="B110" s="22">
        <v>5046</v>
      </c>
    </row>
    <row r="111" spans="1:2" x14ac:dyDescent="0.2">
      <c r="A111" s="32" t="s">
        <v>206</v>
      </c>
      <c r="B111" s="22">
        <v>5017</v>
      </c>
    </row>
    <row r="112" spans="1:2" x14ac:dyDescent="0.2">
      <c r="A112" s="32" t="s">
        <v>230</v>
      </c>
      <c r="B112" s="22">
        <v>4897</v>
      </c>
    </row>
    <row r="113" spans="1:2" x14ac:dyDescent="0.2">
      <c r="A113" s="32" t="s">
        <v>157</v>
      </c>
      <c r="B113" s="22">
        <v>4867</v>
      </c>
    </row>
    <row r="114" spans="1:2" x14ac:dyDescent="0.2">
      <c r="A114" s="32" t="s">
        <v>139</v>
      </c>
      <c r="B114" s="22">
        <v>4833</v>
      </c>
    </row>
    <row r="115" spans="1:2" x14ac:dyDescent="0.2">
      <c r="A115" s="32" t="s">
        <v>154</v>
      </c>
      <c r="B115" s="22">
        <v>4781</v>
      </c>
    </row>
    <row r="116" spans="1:2" x14ac:dyDescent="0.2">
      <c r="A116" s="32" t="s">
        <v>65</v>
      </c>
      <c r="B116" s="22">
        <v>4733</v>
      </c>
    </row>
    <row r="117" spans="1:2" x14ac:dyDescent="0.2">
      <c r="A117" s="32" t="s">
        <v>15</v>
      </c>
      <c r="B117" s="22">
        <v>4632</v>
      </c>
    </row>
    <row r="118" spans="1:2" x14ac:dyDescent="0.2">
      <c r="A118" s="32" t="s">
        <v>49</v>
      </c>
      <c r="B118" s="22">
        <v>4589</v>
      </c>
    </row>
    <row r="119" spans="1:2" x14ac:dyDescent="0.2">
      <c r="A119" s="32" t="s">
        <v>189</v>
      </c>
      <c r="B119" s="22">
        <v>4490</v>
      </c>
    </row>
    <row r="120" spans="1:2" x14ac:dyDescent="0.2">
      <c r="A120" s="32" t="s">
        <v>71</v>
      </c>
      <c r="B120" s="22">
        <v>4479</v>
      </c>
    </row>
    <row r="121" spans="1:2" x14ac:dyDescent="0.2">
      <c r="A121" s="32" t="s">
        <v>96</v>
      </c>
      <c r="B121" s="22">
        <v>4450</v>
      </c>
    </row>
    <row r="122" spans="1:2" x14ac:dyDescent="0.2">
      <c r="A122" s="32" t="s">
        <v>11</v>
      </c>
      <c r="B122" s="22">
        <v>4449</v>
      </c>
    </row>
    <row r="123" spans="1:2" x14ac:dyDescent="0.2">
      <c r="A123" s="32" t="s">
        <v>67</v>
      </c>
      <c r="B123" s="22">
        <v>4441</v>
      </c>
    </row>
    <row r="124" spans="1:2" x14ac:dyDescent="0.2">
      <c r="A124" s="32" t="s">
        <v>111</v>
      </c>
      <c r="B124" s="22">
        <v>4300</v>
      </c>
    </row>
    <row r="125" spans="1:2" x14ac:dyDescent="0.2">
      <c r="A125" s="32" t="s">
        <v>58</v>
      </c>
      <c r="B125" s="22">
        <v>4286</v>
      </c>
    </row>
    <row r="126" spans="1:2" x14ac:dyDescent="0.2">
      <c r="A126" s="32" t="s">
        <v>238</v>
      </c>
      <c r="B126" s="22">
        <v>4282</v>
      </c>
    </row>
    <row r="127" spans="1:2" x14ac:dyDescent="0.2">
      <c r="A127" s="32" t="s">
        <v>118</v>
      </c>
      <c r="B127" s="22">
        <v>4259</v>
      </c>
    </row>
    <row r="128" spans="1:2" x14ac:dyDescent="0.2">
      <c r="A128" s="32" t="s">
        <v>295</v>
      </c>
      <c r="B128" s="22">
        <v>4221</v>
      </c>
    </row>
    <row r="129" spans="1:2" x14ac:dyDescent="0.2">
      <c r="A129" s="32" t="s">
        <v>53</v>
      </c>
      <c r="B129" s="22">
        <v>4204</v>
      </c>
    </row>
    <row r="130" spans="1:2" x14ac:dyDescent="0.2">
      <c r="A130" s="32" t="s">
        <v>163</v>
      </c>
      <c r="B130" s="22">
        <v>4156</v>
      </c>
    </row>
    <row r="131" spans="1:2" x14ac:dyDescent="0.2">
      <c r="A131" s="32" t="s">
        <v>201</v>
      </c>
      <c r="B131" s="22">
        <v>4155</v>
      </c>
    </row>
    <row r="132" spans="1:2" x14ac:dyDescent="0.2">
      <c r="A132" s="32" t="s">
        <v>209</v>
      </c>
      <c r="B132" s="22">
        <v>4072</v>
      </c>
    </row>
    <row r="133" spans="1:2" x14ac:dyDescent="0.2">
      <c r="A133" s="32" t="s">
        <v>240</v>
      </c>
      <c r="B133" s="22">
        <v>4071</v>
      </c>
    </row>
    <row r="134" spans="1:2" x14ac:dyDescent="0.2">
      <c r="A134" s="32" t="s">
        <v>198</v>
      </c>
      <c r="B134" s="22">
        <v>3995</v>
      </c>
    </row>
    <row r="135" spans="1:2" x14ac:dyDescent="0.2">
      <c r="A135" s="32" t="s">
        <v>173</v>
      </c>
      <c r="B135" s="22">
        <v>3974</v>
      </c>
    </row>
    <row r="136" spans="1:2" x14ac:dyDescent="0.2">
      <c r="A136" s="32" t="s">
        <v>6</v>
      </c>
      <c r="B136" s="22">
        <v>3947</v>
      </c>
    </row>
    <row r="137" spans="1:2" x14ac:dyDescent="0.2">
      <c r="A137" s="32" t="s">
        <v>99</v>
      </c>
      <c r="B137" s="22">
        <v>3905</v>
      </c>
    </row>
    <row r="138" spans="1:2" x14ac:dyDescent="0.2">
      <c r="A138" s="32" t="s">
        <v>23</v>
      </c>
      <c r="B138" s="22">
        <v>3897</v>
      </c>
    </row>
    <row r="139" spans="1:2" x14ac:dyDescent="0.2">
      <c r="A139" s="32" t="s">
        <v>24</v>
      </c>
      <c r="B139" s="22">
        <v>3880</v>
      </c>
    </row>
    <row r="140" spans="1:2" x14ac:dyDescent="0.2">
      <c r="A140" s="32" t="s">
        <v>70</v>
      </c>
      <c r="B140" s="22">
        <v>3875</v>
      </c>
    </row>
    <row r="141" spans="1:2" x14ac:dyDescent="0.2">
      <c r="A141" s="32" t="s">
        <v>48</v>
      </c>
      <c r="B141" s="22">
        <v>3859</v>
      </c>
    </row>
    <row r="142" spans="1:2" x14ac:dyDescent="0.2">
      <c r="A142" s="32" t="s">
        <v>267</v>
      </c>
      <c r="B142" s="22">
        <v>3800</v>
      </c>
    </row>
    <row r="143" spans="1:2" x14ac:dyDescent="0.2">
      <c r="A143" s="32" t="s">
        <v>89</v>
      </c>
      <c r="B143" s="22">
        <v>3800</v>
      </c>
    </row>
    <row r="144" spans="1:2" x14ac:dyDescent="0.2">
      <c r="A144" s="32" t="s">
        <v>287</v>
      </c>
      <c r="B144" s="22">
        <v>3776</v>
      </c>
    </row>
    <row r="145" spans="1:2" x14ac:dyDescent="0.2">
      <c r="A145" s="32" t="s">
        <v>112</v>
      </c>
      <c r="B145" s="22">
        <v>3740</v>
      </c>
    </row>
    <row r="146" spans="1:2" x14ac:dyDescent="0.2">
      <c r="A146" s="32" t="s">
        <v>263</v>
      </c>
      <c r="B146" s="22">
        <v>3708</v>
      </c>
    </row>
    <row r="147" spans="1:2" x14ac:dyDescent="0.2">
      <c r="A147" s="32" t="s">
        <v>231</v>
      </c>
      <c r="B147" s="22">
        <v>3571</v>
      </c>
    </row>
    <row r="148" spans="1:2" x14ac:dyDescent="0.2">
      <c r="A148" s="32" t="s">
        <v>92</v>
      </c>
      <c r="B148" s="22">
        <v>3443</v>
      </c>
    </row>
    <row r="149" spans="1:2" x14ac:dyDescent="0.2">
      <c r="A149" s="32" t="s">
        <v>85</v>
      </c>
      <c r="B149" s="22">
        <v>3348</v>
      </c>
    </row>
    <row r="150" spans="1:2" x14ac:dyDescent="0.2">
      <c r="A150" s="32" t="s">
        <v>260</v>
      </c>
      <c r="B150" s="22">
        <v>3348</v>
      </c>
    </row>
    <row r="151" spans="1:2" x14ac:dyDescent="0.2">
      <c r="A151" s="32" t="s">
        <v>292</v>
      </c>
      <c r="B151" s="22">
        <v>3315</v>
      </c>
    </row>
    <row r="152" spans="1:2" x14ac:dyDescent="0.2">
      <c r="A152" s="32" t="s">
        <v>102</v>
      </c>
      <c r="B152" s="22">
        <v>3315</v>
      </c>
    </row>
    <row r="153" spans="1:2" x14ac:dyDescent="0.2">
      <c r="A153" s="32" t="s">
        <v>269</v>
      </c>
      <c r="B153" s="22">
        <v>3285</v>
      </c>
    </row>
    <row r="154" spans="1:2" x14ac:dyDescent="0.2">
      <c r="A154" s="32" t="s">
        <v>42</v>
      </c>
      <c r="B154" s="22">
        <v>3280</v>
      </c>
    </row>
    <row r="155" spans="1:2" x14ac:dyDescent="0.2">
      <c r="A155" s="32" t="s">
        <v>211</v>
      </c>
      <c r="B155" s="22">
        <v>3259</v>
      </c>
    </row>
    <row r="156" spans="1:2" x14ac:dyDescent="0.2">
      <c r="A156" s="32" t="s">
        <v>234</v>
      </c>
      <c r="B156" s="22">
        <v>3253</v>
      </c>
    </row>
    <row r="157" spans="1:2" x14ac:dyDescent="0.2">
      <c r="A157" s="32" t="s">
        <v>90</v>
      </c>
      <c r="B157" s="22">
        <v>3233</v>
      </c>
    </row>
    <row r="158" spans="1:2" x14ac:dyDescent="0.2">
      <c r="A158" s="32" t="s">
        <v>218</v>
      </c>
      <c r="B158" s="22">
        <v>3227</v>
      </c>
    </row>
    <row r="159" spans="1:2" x14ac:dyDescent="0.2">
      <c r="A159" s="32" t="s">
        <v>108</v>
      </c>
      <c r="B159" s="22">
        <v>3188</v>
      </c>
    </row>
    <row r="160" spans="1:2" x14ac:dyDescent="0.2">
      <c r="A160" s="32" t="s">
        <v>302</v>
      </c>
      <c r="B160" s="22">
        <v>3188</v>
      </c>
    </row>
    <row r="161" spans="1:2" x14ac:dyDescent="0.2">
      <c r="A161" s="32" t="s">
        <v>273</v>
      </c>
      <c r="B161" s="22">
        <v>3183</v>
      </c>
    </row>
    <row r="162" spans="1:2" x14ac:dyDescent="0.2">
      <c r="A162" s="32" t="s">
        <v>113</v>
      </c>
      <c r="B162" s="22">
        <v>3155</v>
      </c>
    </row>
    <row r="163" spans="1:2" x14ac:dyDescent="0.2">
      <c r="A163" s="32" t="s">
        <v>88</v>
      </c>
      <c r="B163" s="22">
        <v>3155</v>
      </c>
    </row>
    <row r="164" spans="1:2" x14ac:dyDescent="0.2">
      <c r="A164" s="32" t="s">
        <v>266</v>
      </c>
      <c r="B164" s="22">
        <v>3155</v>
      </c>
    </row>
    <row r="165" spans="1:2" x14ac:dyDescent="0.2">
      <c r="A165" s="32" t="s">
        <v>135</v>
      </c>
      <c r="B165" s="22">
        <v>3122</v>
      </c>
    </row>
    <row r="166" spans="1:2" x14ac:dyDescent="0.2">
      <c r="A166" s="32" t="s">
        <v>127</v>
      </c>
      <c r="B166" s="22">
        <v>3120</v>
      </c>
    </row>
    <row r="167" spans="1:2" x14ac:dyDescent="0.2">
      <c r="A167" s="32" t="s">
        <v>169</v>
      </c>
      <c r="B167" s="22">
        <v>3118</v>
      </c>
    </row>
    <row r="168" spans="1:2" x14ac:dyDescent="0.2">
      <c r="A168" s="32" t="s">
        <v>204</v>
      </c>
      <c r="B168" s="22">
        <v>3108</v>
      </c>
    </row>
    <row r="169" spans="1:2" x14ac:dyDescent="0.2">
      <c r="A169" s="32" t="s">
        <v>117</v>
      </c>
      <c r="B169" s="22">
        <v>3097</v>
      </c>
    </row>
    <row r="170" spans="1:2" x14ac:dyDescent="0.2">
      <c r="A170" s="32" t="s">
        <v>4</v>
      </c>
      <c r="B170" s="22">
        <v>3067</v>
      </c>
    </row>
    <row r="171" spans="1:2" x14ac:dyDescent="0.2">
      <c r="A171" s="32" t="s">
        <v>155</v>
      </c>
      <c r="B171" s="22">
        <v>3054</v>
      </c>
    </row>
    <row r="172" spans="1:2" x14ac:dyDescent="0.2">
      <c r="A172" s="32" t="s">
        <v>76</v>
      </c>
      <c r="B172" s="22">
        <v>3042</v>
      </c>
    </row>
    <row r="173" spans="1:2" x14ac:dyDescent="0.2">
      <c r="A173" s="32" t="s">
        <v>145</v>
      </c>
      <c r="B173" s="22">
        <v>3030</v>
      </c>
    </row>
    <row r="174" spans="1:2" x14ac:dyDescent="0.2">
      <c r="A174" s="32" t="s">
        <v>290</v>
      </c>
      <c r="B174" s="22">
        <v>2995</v>
      </c>
    </row>
    <row r="175" spans="1:2" x14ac:dyDescent="0.2">
      <c r="A175" s="32" t="s">
        <v>122</v>
      </c>
      <c r="B175" s="22">
        <v>2992</v>
      </c>
    </row>
    <row r="176" spans="1:2" x14ac:dyDescent="0.2">
      <c r="A176" s="32" t="s">
        <v>55</v>
      </c>
      <c r="B176" s="22">
        <v>2894</v>
      </c>
    </row>
    <row r="177" spans="1:2" x14ac:dyDescent="0.2">
      <c r="A177" s="32" t="s">
        <v>25</v>
      </c>
      <c r="B177" s="22">
        <v>2889</v>
      </c>
    </row>
    <row r="178" spans="1:2" x14ac:dyDescent="0.2">
      <c r="A178" s="32" t="s">
        <v>215</v>
      </c>
      <c r="B178" s="22">
        <v>2874</v>
      </c>
    </row>
    <row r="179" spans="1:2" x14ac:dyDescent="0.2">
      <c r="A179" s="32" t="s">
        <v>136</v>
      </c>
      <c r="B179" s="22">
        <v>2785</v>
      </c>
    </row>
    <row r="180" spans="1:2" x14ac:dyDescent="0.2">
      <c r="A180" s="32" t="s">
        <v>110</v>
      </c>
      <c r="B180" s="22">
        <v>2754</v>
      </c>
    </row>
    <row r="181" spans="1:2" x14ac:dyDescent="0.2">
      <c r="A181" s="32" t="s">
        <v>74</v>
      </c>
      <c r="B181" s="22">
        <v>2746</v>
      </c>
    </row>
    <row r="182" spans="1:2" x14ac:dyDescent="0.2">
      <c r="A182" s="32" t="s">
        <v>244</v>
      </c>
      <c r="B182" s="22">
        <v>2746</v>
      </c>
    </row>
    <row r="183" spans="1:2" x14ac:dyDescent="0.2">
      <c r="A183" s="32" t="s">
        <v>21</v>
      </c>
      <c r="B183" s="22">
        <v>2720</v>
      </c>
    </row>
    <row r="184" spans="1:2" x14ac:dyDescent="0.2">
      <c r="A184" s="32" t="s">
        <v>227</v>
      </c>
      <c r="B184" s="22">
        <v>2715</v>
      </c>
    </row>
    <row r="185" spans="1:2" x14ac:dyDescent="0.2">
      <c r="A185" s="32" t="s">
        <v>246</v>
      </c>
      <c r="B185" s="22">
        <v>2688</v>
      </c>
    </row>
    <row r="186" spans="1:2" x14ac:dyDescent="0.2">
      <c r="A186" s="32" t="s">
        <v>268</v>
      </c>
      <c r="B186" s="22">
        <v>2661</v>
      </c>
    </row>
    <row r="187" spans="1:2" x14ac:dyDescent="0.2">
      <c r="A187" s="32" t="s">
        <v>82</v>
      </c>
      <c r="B187" s="22">
        <v>2659</v>
      </c>
    </row>
    <row r="188" spans="1:2" x14ac:dyDescent="0.2">
      <c r="A188" s="32" t="s">
        <v>255</v>
      </c>
      <c r="B188" s="22">
        <v>2659</v>
      </c>
    </row>
    <row r="189" spans="1:2" x14ac:dyDescent="0.2">
      <c r="A189" s="32" t="s">
        <v>235</v>
      </c>
      <c r="B189" s="22">
        <v>2600</v>
      </c>
    </row>
    <row r="190" spans="1:2" x14ac:dyDescent="0.2">
      <c r="A190" s="32" t="s">
        <v>19</v>
      </c>
      <c r="B190" s="22">
        <v>2592</v>
      </c>
    </row>
    <row r="191" spans="1:2" x14ac:dyDescent="0.2">
      <c r="A191" s="32" t="s">
        <v>306</v>
      </c>
      <c r="B191" s="22">
        <v>2565</v>
      </c>
    </row>
    <row r="192" spans="1:2" x14ac:dyDescent="0.2">
      <c r="A192" s="32" t="s">
        <v>9</v>
      </c>
      <c r="B192" s="22">
        <v>2536</v>
      </c>
    </row>
    <row r="193" spans="1:2" x14ac:dyDescent="0.2">
      <c r="A193" s="32" t="s">
        <v>125</v>
      </c>
      <c r="B193" s="22">
        <v>2433</v>
      </c>
    </row>
    <row r="194" spans="1:2" x14ac:dyDescent="0.2">
      <c r="A194" s="32" t="s">
        <v>57</v>
      </c>
      <c r="B194" s="22">
        <v>2414</v>
      </c>
    </row>
    <row r="195" spans="1:2" x14ac:dyDescent="0.2">
      <c r="A195" s="32" t="s">
        <v>286</v>
      </c>
      <c r="B195" s="22">
        <v>2410</v>
      </c>
    </row>
    <row r="196" spans="1:2" x14ac:dyDescent="0.2">
      <c r="A196" s="32" t="s">
        <v>305</v>
      </c>
      <c r="B196" s="22">
        <v>2386</v>
      </c>
    </row>
    <row r="197" spans="1:2" x14ac:dyDescent="0.2">
      <c r="A197" s="32" t="s">
        <v>248</v>
      </c>
      <c r="B197" s="22">
        <v>2377</v>
      </c>
    </row>
    <row r="198" spans="1:2" x14ac:dyDescent="0.2">
      <c r="A198" s="32" t="s">
        <v>303</v>
      </c>
      <c r="B198" s="22">
        <v>2363</v>
      </c>
    </row>
    <row r="199" spans="1:2" x14ac:dyDescent="0.2">
      <c r="A199" s="32" t="s">
        <v>237</v>
      </c>
      <c r="B199" s="22">
        <v>2353</v>
      </c>
    </row>
    <row r="200" spans="1:2" x14ac:dyDescent="0.2">
      <c r="A200" s="32" t="s">
        <v>119</v>
      </c>
      <c r="B200" s="22">
        <v>2275</v>
      </c>
    </row>
    <row r="201" spans="1:2" x14ac:dyDescent="0.2">
      <c r="A201" s="32" t="s">
        <v>69</v>
      </c>
      <c r="B201" s="22">
        <v>2194</v>
      </c>
    </row>
    <row r="202" spans="1:2" x14ac:dyDescent="0.2">
      <c r="A202" s="32" t="s">
        <v>304</v>
      </c>
      <c r="B202" s="22">
        <v>2174</v>
      </c>
    </row>
    <row r="203" spans="1:2" x14ac:dyDescent="0.2">
      <c r="A203" s="32" t="s">
        <v>256</v>
      </c>
      <c r="B203" s="22">
        <v>2165</v>
      </c>
    </row>
    <row r="204" spans="1:2" x14ac:dyDescent="0.2">
      <c r="A204" s="32" t="s">
        <v>220</v>
      </c>
      <c r="B204" s="22">
        <v>2164</v>
      </c>
    </row>
    <row r="205" spans="1:2" x14ac:dyDescent="0.2">
      <c r="A205" s="32" t="s">
        <v>132</v>
      </c>
      <c r="B205" s="22">
        <v>2160</v>
      </c>
    </row>
    <row r="206" spans="1:2" x14ac:dyDescent="0.2">
      <c r="A206" s="32" t="s">
        <v>114</v>
      </c>
      <c r="B206" s="22">
        <v>2147</v>
      </c>
    </row>
    <row r="207" spans="1:2" x14ac:dyDescent="0.2">
      <c r="A207" s="32" t="s">
        <v>94</v>
      </c>
      <c r="B207" s="22">
        <v>2135</v>
      </c>
    </row>
    <row r="208" spans="1:2" x14ac:dyDescent="0.2">
      <c r="A208" s="32" t="s">
        <v>165</v>
      </c>
      <c r="B208" s="22">
        <v>2099</v>
      </c>
    </row>
    <row r="209" spans="1:2" x14ac:dyDescent="0.2">
      <c r="A209" s="32" t="s">
        <v>32</v>
      </c>
      <c r="B209" s="22">
        <v>2089</v>
      </c>
    </row>
    <row r="210" spans="1:2" x14ac:dyDescent="0.2">
      <c r="A210" s="32" t="s">
        <v>271</v>
      </c>
      <c r="B210" s="22">
        <v>2078</v>
      </c>
    </row>
    <row r="211" spans="1:2" x14ac:dyDescent="0.2">
      <c r="A211" s="32" t="s">
        <v>43</v>
      </c>
      <c r="B211" s="22">
        <v>2056</v>
      </c>
    </row>
    <row r="212" spans="1:2" x14ac:dyDescent="0.2">
      <c r="A212" s="32" t="s">
        <v>262</v>
      </c>
      <c r="B212" s="22">
        <v>2045</v>
      </c>
    </row>
    <row r="213" spans="1:2" x14ac:dyDescent="0.2">
      <c r="A213" s="32" t="s">
        <v>250</v>
      </c>
      <c r="B213" s="22">
        <v>2029</v>
      </c>
    </row>
    <row r="214" spans="1:2" x14ac:dyDescent="0.2">
      <c r="A214" s="32" t="s">
        <v>86</v>
      </c>
      <c r="B214" s="22">
        <v>1997</v>
      </c>
    </row>
    <row r="215" spans="1:2" x14ac:dyDescent="0.2">
      <c r="A215" s="32" t="s">
        <v>133</v>
      </c>
      <c r="B215" s="22">
        <v>1991</v>
      </c>
    </row>
    <row r="216" spans="1:2" x14ac:dyDescent="0.2">
      <c r="A216" s="32" t="s">
        <v>148</v>
      </c>
      <c r="B216" s="22">
        <v>1991</v>
      </c>
    </row>
    <row r="217" spans="1:2" x14ac:dyDescent="0.2">
      <c r="A217" s="32" t="s">
        <v>83</v>
      </c>
      <c r="B217" s="22">
        <v>1979</v>
      </c>
    </row>
    <row r="218" spans="1:2" x14ac:dyDescent="0.2">
      <c r="A218" s="32" t="s">
        <v>190</v>
      </c>
      <c r="B218" s="22">
        <v>1966</v>
      </c>
    </row>
    <row r="219" spans="1:2" x14ac:dyDescent="0.2">
      <c r="A219" s="32" t="s">
        <v>224</v>
      </c>
      <c r="B219" s="22">
        <v>1928</v>
      </c>
    </row>
    <row r="220" spans="1:2" x14ac:dyDescent="0.2">
      <c r="A220" s="32" t="s">
        <v>12</v>
      </c>
      <c r="B220" s="22">
        <v>1908</v>
      </c>
    </row>
    <row r="221" spans="1:2" x14ac:dyDescent="0.2">
      <c r="A221" s="32" t="s">
        <v>172</v>
      </c>
      <c r="B221" s="22">
        <v>1844</v>
      </c>
    </row>
    <row r="222" spans="1:2" x14ac:dyDescent="0.2">
      <c r="A222" s="32" t="s">
        <v>258</v>
      </c>
      <c r="B222" s="22">
        <v>1796</v>
      </c>
    </row>
    <row r="223" spans="1:2" x14ac:dyDescent="0.2">
      <c r="A223" s="32" t="s">
        <v>138</v>
      </c>
      <c r="B223" s="22">
        <v>1775</v>
      </c>
    </row>
    <row r="224" spans="1:2" x14ac:dyDescent="0.2">
      <c r="A224" s="32" t="s">
        <v>247</v>
      </c>
      <c r="B224" s="22">
        <v>1773</v>
      </c>
    </row>
    <row r="225" spans="1:2" x14ac:dyDescent="0.2">
      <c r="A225" s="32" t="s">
        <v>274</v>
      </c>
      <c r="B225" s="22">
        <v>1731</v>
      </c>
    </row>
    <row r="226" spans="1:2" x14ac:dyDescent="0.2">
      <c r="A226" s="32" t="s">
        <v>97</v>
      </c>
      <c r="B226" s="22">
        <v>1724</v>
      </c>
    </row>
    <row r="227" spans="1:2" x14ac:dyDescent="0.2">
      <c r="A227" s="32" t="s">
        <v>283</v>
      </c>
      <c r="B227" s="22">
        <v>1724</v>
      </c>
    </row>
    <row r="228" spans="1:2" x14ac:dyDescent="0.2">
      <c r="A228" s="32" t="s">
        <v>98</v>
      </c>
      <c r="B228" s="22">
        <v>1707</v>
      </c>
    </row>
    <row r="229" spans="1:2" x14ac:dyDescent="0.2">
      <c r="A229" s="32" t="s">
        <v>277</v>
      </c>
      <c r="B229" s="22">
        <v>1688</v>
      </c>
    </row>
    <row r="230" spans="1:2" x14ac:dyDescent="0.2">
      <c r="A230" s="32" t="s">
        <v>242</v>
      </c>
      <c r="B230" s="22">
        <v>1672</v>
      </c>
    </row>
    <row r="231" spans="1:2" x14ac:dyDescent="0.2">
      <c r="A231" s="32" t="s">
        <v>257</v>
      </c>
      <c r="B231" s="22">
        <v>1663</v>
      </c>
    </row>
    <row r="232" spans="1:2" x14ac:dyDescent="0.2">
      <c r="A232" s="32" t="s">
        <v>144</v>
      </c>
      <c r="B232" s="22">
        <v>1657</v>
      </c>
    </row>
    <row r="233" spans="1:2" x14ac:dyDescent="0.2">
      <c r="A233" s="32" t="s">
        <v>28</v>
      </c>
      <c r="B233" s="22">
        <v>1641</v>
      </c>
    </row>
    <row r="234" spans="1:2" x14ac:dyDescent="0.2">
      <c r="A234" s="32" t="s">
        <v>36</v>
      </c>
      <c r="B234" s="22">
        <v>1610</v>
      </c>
    </row>
    <row r="235" spans="1:2" x14ac:dyDescent="0.2">
      <c r="A235" s="32" t="s">
        <v>254</v>
      </c>
      <c r="B235" s="22">
        <v>1601</v>
      </c>
    </row>
    <row r="236" spans="1:2" x14ac:dyDescent="0.2">
      <c r="A236" s="32" t="s">
        <v>80</v>
      </c>
      <c r="B236" s="22">
        <v>1601</v>
      </c>
    </row>
    <row r="237" spans="1:2" x14ac:dyDescent="0.2">
      <c r="A237" s="32" t="s">
        <v>14</v>
      </c>
      <c r="B237" s="22">
        <v>1596</v>
      </c>
    </row>
    <row r="238" spans="1:2" x14ac:dyDescent="0.2">
      <c r="A238" s="32" t="s">
        <v>278</v>
      </c>
      <c r="B238" s="22">
        <v>1562</v>
      </c>
    </row>
    <row r="239" spans="1:2" x14ac:dyDescent="0.2">
      <c r="A239" s="32" t="s">
        <v>275</v>
      </c>
      <c r="B239" s="22">
        <v>1530</v>
      </c>
    </row>
    <row r="240" spans="1:2" x14ac:dyDescent="0.2">
      <c r="A240" s="32" t="s">
        <v>93</v>
      </c>
      <c r="B240" s="22">
        <v>1530</v>
      </c>
    </row>
    <row r="241" spans="1:2" x14ac:dyDescent="0.2">
      <c r="A241" s="32" t="s">
        <v>34</v>
      </c>
      <c r="B241" s="22">
        <v>1519</v>
      </c>
    </row>
    <row r="242" spans="1:2" x14ac:dyDescent="0.2">
      <c r="A242" s="32" t="s">
        <v>147</v>
      </c>
      <c r="B242" s="22">
        <v>1503</v>
      </c>
    </row>
    <row r="243" spans="1:2" x14ac:dyDescent="0.2">
      <c r="A243" s="32" t="s">
        <v>261</v>
      </c>
      <c r="B243" s="22">
        <v>1477</v>
      </c>
    </row>
    <row r="244" spans="1:2" x14ac:dyDescent="0.2">
      <c r="A244" s="32" t="s">
        <v>170</v>
      </c>
      <c r="B244" s="22">
        <v>1442</v>
      </c>
    </row>
    <row r="245" spans="1:2" x14ac:dyDescent="0.2">
      <c r="A245" s="32" t="s">
        <v>223</v>
      </c>
      <c r="B245" s="22">
        <v>1434</v>
      </c>
    </row>
    <row r="246" spans="1:2" x14ac:dyDescent="0.2">
      <c r="A246" s="32" t="s">
        <v>84</v>
      </c>
      <c r="B246" s="22">
        <v>1421</v>
      </c>
    </row>
    <row r="247" spans="1:2" x14ac:dyDescent="0.2">
      <c r="A247" s="32" t="s">
        <v>243</v>
      </c>
      <c r="B247" s="22">
        <v>1393</v>
      </c>
    </row>
    <row r="248" spans="1:2" x14ac:dyDescent="0.2">
      <c r="A248" s="32" t="s">
        <v>73</v>
      </c>
      <c r="B248" s="22">
        <v>1393</v>
      </c>
    </row>
    <row r="249" spans="1:2" x14ac:dyDescent="0.2">
      <c r="A249" s="32" t="s">
        <v>282</v>
      </c>
      <c r="B249" s="22">
        <v>1362</v>
      </c>
    </row>
    <row r="250" spans="1:2" x14ac:dyDescent="0.2">
      <c r="A250" s="32" t="s">
        <v>29</v>
      </c>
      <c r="B250" s="22">
        <v>1360</v>
      </c>
    </row>
    <row r="251" spans="1:2" x14ac:dyDescent="0.2">
      <c r="A251" s="32" t="s">
        <v>212</v>
      </c>
      <c r="B251" s="22">
        <v>1346</v>
      </c>
    </row>
    <row r="252" spans="1:2" x14ac:dyDescent="0.2">
      <c r="A252" s="32" t="s">
        <v>149</v>
      </c>
      <c r="B252" s="22">
        <v>1336</v>
      </c>
    </row>
    <row r="253" spans="1:2" x14ac:dyDescent="0.2">
      <c r="A253" s="32" t="s">
        <v>166</v>
      </c>
      <c r="B253" s="22">
        <v>1309</v>
      </c>
    </row>
    <row r="254" spans="1:2" x14ac:dyDescent="0.2">
      <c r="A254" s="32" t="s">
        <v>284</v>
      </c>
      <c r="B254" s="22">
        <v>1304</v>
      </c>
    </row>
    <row r="255" spans="1:2" x14ac:dyDescent="0.2">
      <c r="A255" s="32" t="s">
        <v>64</v>
      </c>
      <c r="B255" s="22">
        <v>1303</v>
      </c>
    </row>
    <row r="256" spans="1:2" x14ac:dyDescent="0.2">
      <c r="A256" s="32" t="s">
        <v>158</v>
      </c>
      <c r="B256" s="22">
        <v>1265</v>
      </c>
    </row>
    <row r="257" spans="1:2" x14ac:dyDescent="0.2">
      <c r="A257" s="32" t="s">
        <v>66</v>
      </c>
      <c r="B257" s="22">
        <v>1245</v>
      </c>
    </row>
    <row r="258" spans="1:2" x14ac:dyDescent="0.2">
      <c r="A258" s="32" t="s">
        <v>153</v>
      </c>
      <c r="B258" s="22">
        <v>1219</v>
      </c>
    </row>
    <row r="259" spans="1:2" x14ac:dyDescent="0.2">
      <c r="A259" s="32" t="s">
        <v>134</v>
      </c>
      <c r="B259" s="22">
        <v>1190</v>
      </c>
    </row>
    <row r="260" spans="1:2" x14ac:dyDescent="0.2">
      <c r="A260" s="32" t="s">
        <v>200</v>
      </c>
      <c r="B260" s="22">
        <v>1158</v>
      </c>
    </row>
    <row r="261" spans="1:2" x14ac:dyDescent="0.2">
      <c r="A261" s="32" t="s">
        <v>159</v>
      </c>
      <c r="B261" s="22">
        <v>1134</v>
      </c>
    </row>
    <row r="262" spans="1:2" x14ac:dyDescent="0.2">
      <c r="A262" s="32" t="s">
        <v>279</v>
      </c>
      <c r="B262" s="22">
        <v>1131</v>
      </c>
    </row>
    <row r="263" spans="1:2" x14ac:dyDescent="0.2">
      <c r="A263" s="32" t="s">
        <v>161</v>
      </c>
      <c r="B263" s="22">
        <v>1107</v>
      </c>
    </row>
    <row r="264" spans="1:2" x14ac:dyDescent="0.2">
      <c r="A264" s="32" t="s">
        <v>35</v>
      </c>
      <c r="B264" s="22">
        <v>1035</v>
      </c>
    </row>
    <row r="265" spans="1:2" x14ac:dyDescent="0.2">
      <c r="A265" s="32" t="s">
        <v>181</v>
      </c>
      <c r="B265" s="22">
        <v>1022</v>
      </c>
    </row>
    <row r="266" spans="1:2" x14ac:dyDescent="0.2">
      <c r="A266" s="32" t="s">
        <v>167</v>
      </c>
      <c r="B266" s="22">
        <v>1020</v>
      </c>
    </row>
    <row r="267" spans="1:2" x14ac:dyDescent="0.2">
      <c r="A267" s="32" t="s">
        <v>141</v>
      </c>
      <c r="B267" s="22">
        <v>1016</v>
      </c>
    </row>
    <row r="268" spans="1:2" x14ac:dyDescent="0.2">
      <c r="A268" s="32" t="s">
        <v>160</v>
      </c>
      <c r="B268" s="22">
        <v>994</v>
      </c>
    </row>
    <row r="269" spans="1:2" x14ac:dyDescent="0.2">
      <c r="A269" s="32" t="s">
        <v>60</v>
      </c>
      <c r="B269" s="22">
        <v>992</v>
      </c>
    </row>
    <row r="270" spans="1:2" x14ac:dyDescent="0.2">
      <c r="A270" s="32" t="s">
        <v>219</v>
      </c>
      <c r="B270" s="22">
        <v>966</v>
      </c>
    </row>
    <row r="271" spans="1:2" x14ac:dyDescent="0.2">
      <c r="A271" s="32" t="s">
        <v>171</v>
      </c>
      <c r="B271" s="22">
        <v>958</v>
      </c>
    </row>
    <row r="272" spans="1:2" x14ac:dyDescent="0.2">
      <c r="A272" s="32" t="s">
        <v>179</v>
      </c>
      <c r="B272" s="22">
        <v>925</v>
      </c>
    </row>
    <row r="273" spans="1:2" x14ac:dyDescent="0.2">
      <c r="A273" s="32" t="s">
        <v>217</v>
      </c>
      <c r="B273" s="22">
        <v>919</v>
      </c>
    </row>
    <row r="274" spans="1:2" x14ac:dyDescent="0.2">
      <c r="A274" s="32" t="s">
        <v>191</v>
      </c>
      <c r="B274" s="22">
        <v>862</v>
      </c>
    </row>
    <row r="275" spans="1:2" x14ac:dyDescent="0.2">
      <c r="A275" s="32" t="s">
        <v>164</v>
      </c>
      <c r="B275" s="22">
        <v>763</v>
      </c>
    </row>
    <row r="276" spans="1:2" x14ac:dyDescent="0.2">
      <c r="A276" s="32" t="s">
        <v>175</v>
      </c>
      <c r="B276" s="22">
        <v>729</v>
      </c>
    </row>
    <row r="277" spans="1:2" x14ac:dyDescent="0.2">
      <c r="A277" s="32" t="s">
        <v>228</v>
      </c>
      <c r="B277" s="22">
        <v>680</v>
      </c>
    </row>
    <row r="278" spans="1:2" x14ac:dyDescent="0.2">
      <c r="A278" s="32" t="s">
        <v>178</v>
      </c>
      <c r="B278" s="22">
        <v>503</v>
      </c>
    </row>
    <row r="279" spans="1:2" x14ac:dyDescent="0.2">
      <c r="A279" s="32" t="s">
        <v>177</v>
      </c>
      <c r="B279" s="22">
        <v>499</v>
      </c>
    </row>
    <row r="280" spans="1:2" x14ac:dyDescent="0.2">
      <c r="A280" s="32" t="s">
        <v>183</v>
      </c>
      <c r="B280" s="22">
        <v>453</v>
      </c>
    </row>
    <row r="281" spans="1:2" x14ac:dyDescent="0.2">
      <c r="A281" s="32" t="s">
        <v>176</v>
      </c>
      <c r="B281" s="22">
        <v>449</v>
      </c>
    </row>
    <row r="282" spans="1:2" x14ac:dyDescent="0.2">
      <c r="A282" s="32" t="s">
        <v>225</v>
      </c>
      <c r="B282" s="22">
        <v>431</v>
      </c>
    </row>
    <row r="283" spans="1:2" x14ac:dyDescent="0.2">
      <c r="A283" s="32" t="s">
        <v>216</v>
      </c>
      <c r="B283" s="22">
        <v>409</v>
      </c>
    </row>
    <row r="284" spans="1:2" x14ac:dyDescent="0.2">
      <c r="A284" s="32" t="s">
        <v>162</v>
      </c>
      <c r="B284" s="22">
        <v>370</v>
      </c>
    </row>
    <row r="285" spans="1:2" x14ac:dyDescent="0.2">
      <c r="A285" s="32" t="s">
        <v>213</v>
      </c>
      <c r="B285" s="22">
        <v>365</v>
      </c>
    </row>
    <row r="286" spans="1:2" x14ac:dyDescent="0.2">
      <c r="A286" s="32" t="s">
        <v>56</v>
      </c>
      <c r="B286" s="22">
        <v>320</v>
      </c>
    </row>
    <row r="287" spans="1:2" x14ac:dyDescent="0.2">
      <c r="A287" s="32" t="s">
        <v>207</v>
      </c>
      <c r="B287" s="22">
        <v>286</v>
      </c>
    </row>
    <row r="288" spans="1:2" x14ac:dyDescent="0.2">
      <c r="A288" s="32" t="s">
        <v>208</v>
      </c>
      <c r="B288" s="22">
        <v>269</v>
      </c>
    </row>
    <row r="289" spans="1:2" x14ac:dyDescent="0.2">
      <c r="A289" s="32" t="s">
        <v>182</v>
      </c>
      <c r="B289" s="22">
        <v>207</v>
      </c>
    </row>
    <row r="290" spans="1:2" x14ac:dyDescent="0.2">
      <c r="A290" s="32" t="s">
        <v>339</v>
      </c>
      <c r="B290" s="22">
        <v>5341828</v>
      </c>
    </row>
  </sheetData>
  <sortState xmlns:xlrd2="http://schemas.microsoft.com/office/spreadsheetml/2017/richdata2" ref="D3:E290">
    <sortCondition ref="E1:E290"/>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D8D96-188C-4EE8-949A-99E9F4B53A65}">
  <dimension ref="A1:L29"/>
  <sheetViews>
    <sheetView zoomScale="86" zoomScaleNormal="80" workbookViewId="0">
      <selection activeCell="D24" sqref="D24"/>
    </sheetView>
  </sheetViews>
  <sheetFormatPr baseColWidth="10" defaultColWidth="8.83203125" defaultRowHeight="15" x14ac:dyDescent="0.2"/>
  <cols>
    <col min="1" max="1" width="14" bestFit="1" customWidth="1"/>
    <col min="2" max="2" width="20.33203125" style="22" bestFit="1" customWidth="1"/>
    <col min="3" max="3" width="18.5" bestFit="1" customWidth="1"/>
    <col min="4" max="4" width="10.5" bestFit="1" customWidth="1"/>
    <col min="6" max="6" width="12" bestFit="1" customWidth="1"/>
    <col min="7" max="7" width="24.6640625" bestFit="1" customWidth="1"/>
    <col min="8" max="8" width="28" bestFit="1" customWidth="1"/>
    <col min="9" max="9" width="16" bestFit="1" customWidth="1"/>
  </cols>
  <sheetData>
    <row r="1" spans="1:12" ht="19" x14ac:dyDescent="0.25">
      <c r="A1" s="31" t="s">
        <v>338</v>
      </c>
      <c r="B1" s="22" t="s">
        <v>329</v>
      </c>
      <c r="F1" s="34"/>
      <c r="G1" s="34"/>
      <c r="H1" s="34"/>
      <c r="I1" s="34"/>
    </row>
    <row r="2" spans="1:12" x14ac:dyDescent="0.2">
      <c r="A2" s="32" t="s">
        <v>106</v>
      </c>
      <c r="B2" s="30">
        <v>70626</v>
      </c>
      <c r="L2" s="26"/>
    </row>
    <row r="3" spans="1:12" x14ac:dyDescent="0.2">
      <c r="A3" s="32" t="s">
        <v>81</v>
      </c>
      <c r="B3" s="30">
        <v>117131</v>
      </c>
      <c r="H3" s="30"/>
    </row>
    <row r="4" spans="1:12" x14ac:dyDescent="0.2">
      <c r="A4" s="32" t="s">
        <v>61</v>
      </c>
      <c r="B4" s="30">
        <v>253075</v>
      </c>
      <c r="H4" s="30"/>
    </row>
    <row r="5" spans="1:12" x14ac:dyDescent="0.2">
      <c r="A5" s="32" t="s">
        <v>124</v>
      </c>
      <c r="B5" s="30">
        <v>404501</v>
      </c>
      <c r="H5" s="30"/>
    </row>
    <row r="6" spans="1:12" x14ac:dyDescent="0.2">
      <c r="A6" s="32" t="s">
        <v>38</v>
      </c>
      <c r="B6" s="30">
        <v>738526</v>
      </c>
      <c r="H6" s="30"/>
    </row>
    <row r="7" spans="1:12" x14ac:dyDescent="0.2">
      <c r="A7" s="32" t="s">
        <v>307</v>
      </c>
      <c r="B7" s="30">
        <v>1009694</v>
      </c>
      <c r="H7" s="30"/>
    </row>
    <row r="8" spans="1:12" x14ac:dyDescent="0.2">
      <c r="A8" s="32" t="s">
        <v>345</v>
      </c>
      <c r="B8" s="30">
        <v>1020614</v>
      </c>
      <c r="G8" s="30"/>
      <c r="H8" s="30"/>
    </row>
    <row r="9" spans="1:12" x14ac:dyDescent="0.2">
      <c r="A9" s="32" t="s">
        <v>339</v>
      </c>
      <c r="B9" s="22">
        <v>3614167</v>
      </c>
      <c r="G9" s="30"/>
      <c r="H9" s="30"/>
    </row>
    <row r="10" spans="1:12" x14ac:dyDescent="0.2">
      <c r="B10"/>
    </row>
    <row r="11" spans="1:12" x14ac:dyDescent="0.2">
      <c r="B11"/>
    </row>
    <row r="12" spans="1:12" x14ac:dyDescent="0.2">
      <c r="B12"/>
    </row>
    <row r="13" spans="1:12" x14ac:dyDescent="0.2">
      <c r="B13"/>
      <c r="D13" s="19"/>
      <c r="H13" s="19"/>
      <c r="I13" s="19"/>
    </row>
    <row r="14" spans="1:12" x14ac:dyDescent="0.2">
      <c r="B14"/>
      <c r="H14" s="22"/>
    </row>
    <row r="15" spans="1:12" x14ac:dyDescent="0.2">
      <c r="B15"/>
      <c r="H15" s="22"/>
    </row>
    <row r="16" spans="1:12" x14ac:dyDescent="0.2">
      <c r="B16"/>
      <c r="H16" s="22"/>
    </row>
    <row r="17" spans="1:10" x14ac:dyDescent="0.2">
      <c r="B17"/>
      <c r="H17" s="22"/>
    </row>
    <row r="18" spans="1:10" x14ac:dyDescent="0.2">
      <c r="B18"/>
      <c r="H18" s="22"/>
    </row>
    <row r="19" spans="1:10" x14ac:dyDescent="0.2">
      <c r="B19"/>
      <c r="J19" s="22"/>
    </row>
    <row r="20" spans="1:10" x14ac:dyDescent="0.2">
      <c r="J20" s="22"/>
    </row>
    <row r="22" spans="1:10" x14ac:dyDescent="0.2">
      <c r="A22" s="32" t="s">
        <v>312</v>
      </c>
      <c r="B22" s="22" t="s">
        <v>314</v>
      </c>
      <c r="C22" t="s">
        <v>346</v>
      </c>
      <c r="D22" t="s">
        <v>347</v>
      </c>
    </row>
    <row r="23" spans="1:10" x14ac:dyDescent="0.2">
      <c r="A23" t="str">
        <f t="shared" ref="A23:A29" si="0">A2</f>
        <v>Gwangju</v>
      </c>
      <c r="B23" s="22">
        <f>GETPIVOTDATA("Sales Amount",$A$1,"Region","Daegu")</f>
        <v>117131</v>
      </c>
      <c r="C23">
        <f>MAX(B23:B29)*0.05</f>
        <v>51030.700000000004</v>
      </c>
      <c r="D23">
        <f>MAX(B23:B29)*1.4-B23</f>
        <v>1311728.5999999999</v>
      </c>
    </row>
    <row r="24" spans="1:10" x14ac:dyDescent="0.2">
      <c r="A24" t="str">
        <f t="shared" si="0"/>
        <v>Daegu</v>
      </c>
      <c r="B24" s="22">
        <f>GETPIVOTDATA("Sales Amount",$A$1,"Region","Gwangju")</f>
        <v>70626</v>
      </c>
      <c r="C24">
        <f t="shared" ref="C24:C29" si="1">MAX(B24:B30)*0.05</f>
        <v>51030.700000000004</v>
      </c>
      <c r="D24">
        <f t="shared" ref="D24:D29" si="2">MAX(B24:B30)*1.4-B24</f>
        <v>1358233.5999999999</v>
      </c>
    </row>
    <row r="25" spans="1:10" x14ac:dyDescent="0.2">
      <c r="A25" t="str">
        <f t="shared" si="0"/>
        <v>Daejeon</v>
      </c>
      <c r="B25" s="22">
        <f>GETPIVOTDATA("Sales Amount",$A$1,"Region","Daejeon")</f>
        <v>253075</v>
      </c>
      <c r="C25">
        <f t="shared" si="1"/>
        <v>51030.700000000004</v>
      </c>
      <c r="D25">
        <f t="shared" si="2"/>
        <v>1175784.5999999999</v>
      </c>
    </row>
    <row r="26" spans="1:10" x14ac:dyDescent="0.2">
      <c r="A26" t="str">
        <f t="shared" si="0"/>
        <v>Ulsan</v>
      </c>
      <c r="B26" s="22">
        <f>GETPIVOTDATA("Sales Amount",$A$1,"Region","Ulsan")</f>
        <v>404501</v>
      </c>
      <c r="C26">
        <f t="shared" si="1"/>
        <v>51030.700000000004</v>
      </c>
      <c r="D26">
        <f t="shared" si="2"/>
        <v>1024358.5999999999</v>
      </c>
    </row>
    <row r="27" spans="1:10" x14ac:dyDescent="0.2">
      <c r="A27" t="str">
        <f t="shared" si="0"/>
        <v>Incheon</v>
      </c>
      <c r="B27" s="22">
        <f>GETPIVOTDATA("Sales Amount",$A$1,"Region","Incheon")</f>
        <v>738526</v>
      </c>
      <c r="C27">
        <f t="shared" si="1"/>
        <v>51030.700000000004</v>
      </c>
      <c r="D27">
        <f t="shared" si="2"/>
        <v>690333.59999999986</v>
      </c>
    </row>
    <row r="28" spans="1:10" x14ac:dyDescent="0.2">
      <c r="A28" t="str">
        <f t="shared" si="0"/>
        <v>Seoul</v>
      </c>
      <c r="B28" s="22">
        <f>GETPIVOTDATA("Sales Amount",$A$1,"Region","gyeonggi-do")</f>
        <v>1020614</v>
      </c>
      <c r="C28">
        <f t="shared" si="1"/>
        <v>51030.700000000004</v>
      </c>
      <c r="D28">
        <f t="shared" si="2"/>
        <v>408245.59999999986</v>
      </c>
    </row>
    <row r="29" spans="1:10" x14ac:dyDescent="0.2">
      <c r="A29" t="str">
        <f t="shared" si="0"/>
        <v>gyeonggi-do</v>
      </c>
      <c r="B29" s="22">
        <f>GETPIVOTDATA("Sales Amount",$A$1,"Region","Seoul")</f>
        <v>1009694</v>
      </c>
      <c r="C29">
        <f t="shared" si="1"/>
        <v>50484.700000000004</v>
      </c>
      <c r="D29">
        <f t="shared" si="2"/>
        <v>403877.59999999986</v>
      </c>
    </row>
  </sheetData>
  <sortState xmlns:xlrd2="http://schemas.microsoft.com/office/spreadsheetml/2017/richdata2" ref="F2:H9">
    <sortCondition descending="1" ref="H3:H9"/>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84793-E5EC-4BD4-B38C-EFB11EB5D2E4}">
  <dimension ref="A1:J14"/>
  <sheetViews>
    <sheetView zoomScale="70" workbookViewId="0">
      <selection activeCell="B8" sqref="B8"/>
    </sheetView>
  </sheetViews>
  <sheetFormatPr baseColWidth="10" defaultColWidth="8.83203125" defaultRowHeight="15" x14ac:dyDescent="0.2"/>
  <cols>
    <col min="1" max="1" width="28.83203125" bestFit="1" customWidth="1"/>
    <col min="2" max="2" width="19.83203125" bestFit="1" customWidth="1"/>
    <col min="3" max="3" width="25.33203125" bestFit="1" customWidth="1"/>
    <col min="4" max="4" width="23.6640625" bestFit="1" customWidth="1"/>
    <col min="6" max="6" width="27.5" bestFit="1" customWidth="1"/>
    <col min="7" max="7" width="23.33203125" bestFit="1" customWidth="1"/>
    <col min="8" max="8" width="33.83203125" bestFit="1" customWidth="1"/>
    <col min="9" max="9" width="35.5" bestFit="1" customWidth="1"/>
    <col min="10" max="10" width="31.33203125" bestFit="1" customWidth="1"/>
  </cols>
  <sheetData>
    <row r="1" spans="1:10" x14ac:dyDescent="0.2">
      <c r="A1" t="s">
        <v>340</v>
      </c>
      <c r="B1" t="s">
        <v>327</v>
      </c>
      <c r="C1" t="s">
        <v>342</v>
      </c>
      <c r="D1" t="s">
        <v>344</v>
      </c>
    </row>
    <row r="2" spans="1:10" x14ac:dyDescent="0.2">
      <c r="A2" s="27">
        <v>48498</v>
      </c>
      <c r="B2" s="27">
        <v>54702</v>
      </c>
      <c r="C2" s="27">
        <v>12282</v>
      </c>
      <c r="D2" s="27">
        <v>6204</v>
      </c>
      <c r="F2" t="s">
        <v>344</v>
      </c>
      <c r="G2" t="s">
        <v>342</v>
      </c>
      <c r="H2" t="s">
        <v>340</v>
      </c>
      <c r="I2" t="s">
        <v>352</v>
      </c>
      <c r="J2" t="s">
        <v>353</v>
      </c>
    </row>
    <row r="3" spans="1:10" x14ac:dyDescent="0.2">
      <c r="E3" s="17"/>
      <c r="F3" s="27">
        <v>75140</v>
      </c>
      <c r="G3" s="27">
        <v>616870</v>
      </c>
      <c r="H3" s="27">
        <v>566440</v>
      </c>
      <c r="I3" s="27">
        <v>4724958</v>
      </c>
      <c r="J3" s="27">
        <v>8629</v>
      </c>
    </row>
    <row r="4" spans="1:10" x14ac:dyDescent="0.2">
      <c r="E4" s="17"/>
    </row>
    <row r="5" spans="1:10" x14ac:dyDescent="0.2">
      <c r="G5" t="s">
        <v>327</v>
      </c>
      <c r="H5" t="s">
        <v>340</v>
      </c>
    </row>
    <row r="6" spans="1:10" x14ac:dyDescent="0.2">
      <c r="G6" s="27">
        <v>641580</v>
      </c>
      <c r="H6" s="27">
        <v>566440</v>
      </c>
    </row>
    <row r="7" spans="1:10" x14ac:dyDescent="0.2">
      <c r="A7" t="s">
        <v>341</v>
      </c>
      <c r="B7" t="s">
        <v>343</v>
      </c>
    </row>
    <row r="8" spans="1:10" x14ac:dyDescent="0.2">
      <c r="A8" s="18">
        <f>GETPIVOTDATA("Sum of Home appliance sales (Unit)",$A$1)/GETPIVOTDATA("Sum of Total sales (Unit)",$A$1)</f>
        <v>0.88658549961610178</v>
      </c>
      <c r="B8" s="18">
        <f>GETPIVOTDATA("Sum of Furniture Sales (Unit)",$A$1)/GETPIVOTDATA("Sum of Furniture sales Amount",$A$1)</f>
        <v>0.50512945774303863</v>
      </c>
    </row>
    <row r="14" spans="1:10" x14ac:dyDescent="0.2">
      <c r="H14">
        <f>GETPIVOTDATA("Sum of Home appliance sales (Unit)",$G$5)/GETPIVOTDATA("Sum of Total sales (Unit)",$G$5)</f>
        <v>0.88288288288288286</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550AA-301B-4171-9969-6D54A67B2215}">
  <dimension ref="A1:R40"/>
  <sheetViews>
    <sheetView workbookViewId="0">
      <selection activeCell="B7" sqref="B7"/>
    </sheetView>
  </sheetViews>
  <sheetFormatPr baseColWidth="10" defaultColWidth="8.83203125" defaultRowHeight="15" x14ac:dyDescent="0.2"/>
  <cols>
    <col min="1" max="1" width="30" bestFit="1" customWidth="1"/>
    <col min="6" max="6" width="11.5" bestFit="1" customWidth="1"/>
  </cols>
  <sheetData>
    <row r="1" spans="1:18" x14ac:dyDescent="0.2">
      <c r="A1" t="s">
        <v>348</v>
      </c>
      <c r="D1" s="37"/>
      <c r="E1" s="37"/>
      <c r="F1" s="37"/>
      <c r="G1" s="37"/>
      <c r="H1" s="37"/>
      <c r="I1" s="37"/>
      <c r="J1" s="37"/>
      <c r="K1" s="37"/>
      <c r="L1" s="37"/>
      <c r="M1" s="37"/>
      <c r="N1" s="37"/>
      <c r="O1" s="37"/>
      <c r="P1" s="37"/>
      <c r="Q1" s="37"/>
      <c r="R1" s="37"/>
    </row>
    <row r="2" spans="1:18" x14ac:dyDescent="0.2">
      <c r="A2" s="27">
        <v>45.204896345329352</v>
      </c>
      <c r="C2">
        <f>GETPIVOTDATA("Customer Satisfaction (%)",$A$1)</f>
        <v>45.204896345329352</v>
      </c>
      <c r="D2" s="37"/>
      <c r="E2" s="37"/>
      <c r="F2" s="37"/>
      <c r="G2" s="37"/>
      <c r="H2" s="37"/>
      <c r="I2" s="37"/>
      <c r="J2" s="37"/>
      <c r="K2" s="37"/>
      <c r="L2" s="37"/>
    </row>
    <row r="3" spans="1:18" x14ac:dyDescent="0.2">
      <c r="D3" s="37"/>
      <c r="E3" s="37"/>
      <c r="F3" s="37"/>
      <c r="G3" s="37"/>
      <c r="H3" s="37"/>
      <c r="I3" s="37"/>
      <c r="J3" s="37"/>
      <c r="K3" s="37"/>
      <c r="L3" s="37"/>
    </row>
    <row r="4" spans="1:18" x14ac:dyDescent="0.2">
      <c r="D4" s="37"/>
      <c r="E4" s="37"/>
      <c r="F4" s="37"/>
      <c r="G4" s="37"/>
      <c r="H4" s="37"/>
      <c r="I4" s="37"/>
      <c r="L4" s="37"/>
    </row>
    <row r="5" spans="1:18" x14ac:dyDescent="0.2">
      <c r="D5" s="37"/>
      <c r="E5" s="37"/>
      <c r="F5" s="37"/>
      <c r="G5" s="37"/>
      <c r="H5" s="37"/>
      <c r="I5" s="37"/>
      <c r="L5" s="37"/>
    </row>
    <row r="6" spans="1:18" x14ac:dyDescent="0.2">
      <c r="A6" s="19">
        <v>0</v>
      </c>
      <c r="B6" t="s">
        <v>349</v>
      </c>
      <c r="C6" t="s">
        <v>350</v>
      </c>
      <c r="D6" s="37"/>
      <c r="E6" s="37"/>
      <c r="F6" s="37"/>
      <c r="G6" s="37"/>
      <c r="H6" s="37"/>
      <c r="I6" s="37"/>
      <c r="L6" s="37"/>
    </row>
    <row r="7" spans="1:18" x14ac:dyDescent="0.2">
      <c r="A7" s="19">
        <v>10</v>
      </c>
      <c r="B7">
        <f>IF(A7&lt;$C$2,10,MAX($C$2-A6,0))</f>
        <v>10</v>
      </c>
      <c r="C7">
        <v>10</v>
      </c>
      <c r="D7" s="37"/>
      <c r="E7" s="37"/>
      <c r="F7" s="37"/>
      <c r="G7" s="37"/>
      <c r="H7" s="37"/>
      <c r="I7" s="37"/>
      <c r="L7" s="37"/>
    </row>
    <row r="8" spans="1:18" x14ac:dyDescent="0.2">
      <c r="A8" s="19">
        <v>20</v>
      </c>
      <c r="B8">
        <f t="shared" ref="B8:B16" si="0">IF(A8&lt;$C$2,10,MAX($C$2-A7,0))</f>
        <v>10</v>
      </c>
      <c r="C8">
        <v>10</v>
      </c>
      <c r="D8" s="37"/>
      <c r="E8" s="37"/>
      <c r="F8" s="37"/>
      <c r="G8" s="37"/>
      <c r="H8" s="37"/>
      <c r="I8" s="37"/>
      <c r="L8" s="37"/>
    </row>
    <row r="9" spans="1:18" x14ac:dyDescent="0.2">
      <c r="A9" s="19">
        <v>30</v>
      </c>
      <c r="B9">
        <f>IF(A9&lt;$C$2,10,MAX($C$2-A8,0))</f>
        <v>10</v>
      </c>
      <c r="C9">
        <v>10</v>
      </c>
      <c r="D9" s="37"/>
      <c r="E9" s="37"/>
      <c r="F9" s="37"/>
      <c r="G9" s="37"/>
      <c r="H9" s="37"/>
      <c r="I9" s="37"/>
      <c r="L9" s="37"/>
    </row>
    <row r="10" spans="1:18" x14ac:dyDescent="0.2">
      <c r="A10" s="19">
        <v>40</v>
      </c>
      <c r="B10">
        <f t="shared" si="0"/>
        <v>10</v>
      </c>
      <c r="C10">
        <v>10</v>
      </c>
      <c r="D10" s="37"/>
      <c r="E10" s="37"/>
      <c r="F10" s="37"/>
      <c r="G10" s="37"/>
      <c r="H10" s="37"/>
      <c r="I10" s="37"/>
      <c r="L10" s="37"/>
    </row>
    <row r="11" spans="1:18" x14ac:dyDescent="0.2">
      <c r="A11" s="19">
        <v>50</v>
      </c>
      <c r="B11">
        <f t="shared" si="0"/>
        <v>5.2048963453293524</v>
      </c>
      <c r="C11">
        <v>10</v>
      </c>
      <c r="D11" s="37"/>
      <c r="E11" s="37"/>
      <c r="F11" s="37"/>
      <c r="G11" s="37"/>
      <c r="H11" s="37"/>
      <c r="I11" s="37"/>
      <c r="L11" s="37"/>
    </row>
    <row r="12" spans="1:18" x14ac:dyDescent="0.2">
      <c r="A12" s="19">
        <v>60</v>
      </c>
      <c r="B12">
        <f>IF(A12&lt;$C$2,10,MAX($C$2-A11,0))</f>
        <v>0</v>
      </c>
      <c r="C12">
        <v>10</v>
      </c>
      <c r="D12" s="37"/>
      <c r="E12" s="37"/>
      <c r="F12" s="37"/>
      <c r="G12" s="37"/>
      <c r="H12" s="37"/>
      <c r="I12" s="37"/>
      <c r="L12" s="37"/>
    </row>
    <row r="13" spans="1:18" x14ac:dyDescent="0.2">
      <c r="A13" s="19">
        <v>70</v>
      </c>
      <c r="B13">
        <f t="shared" si="0"/>
        <v>0</v>
      </c>
      <c r="C13">
        <v>10</v>
      </c>
      <c r="D13" s="37"/>
      <c r="E13" s="37"/>
      <c r="F13" s="37"/>
      <c r="G13" s="37"/>
      <c r="H13" s="37"/>
      <c r="I13" s="37"/>
      <c r="L13" s="37"/>
    </row>
    <row r="14" spans="1:18" x14ac:dyDescent="0.2">
      <c r="A14" s="19">
        <v>80</v>
      </c>
      <c r="B14">
        <f t="shared" si="0"/>
        <v>0</v>
      </c>
      <c r="C14">
        <v>10</v>
      </c>
      <c r="D14" s="37"/>
      <c r="E14" s="37"/>
      <c r="F14" s="37"/>
      <c r="G14" s="37"/>
      <c r="H14" s="37"/>
      <c r="I14" s="37"/>
      <c r="L14" s="37"/>
    </row>
    <row r="15" spans="1:18" x14ac:dyDescent="0.2">
      <c r="A15" s="19">
        <v>90</v>
      </c>
      <c r="B15">
        <f t="shared" si="0"/>
        <v>0</v>
      </c>
      <c r="C15">
        <v>10</v>
      </c>
      <c r="D15" s="37"/>
      <c r="E15" s="37"/>
      <c r="F15" s="37"/>
      <c r="G15" s="37"/>
      <c r="H15" s="37"/>
      <c r="I15" s="37"/>
      <c r="L15" s="37"/>
    </row>
    <row r="16" spans="1:18" x14ac:dyDescent="0.2">
      <c r="A16" s="19">
        <v>100</v>
      </c>
      <c r="B16">
        <f t="shared" si="0"/>
        <v>0</v>
      </c>
      <c r="C16">
        <v>10</v>
      </c>
      <c r="D16" s="37"/>
      <c r="E16" s="37"/>
      <c r="F16" s="37"/>
      <c r="G16" s="37"/>
      <c r="H16" s="37"/>
      <c r="I16" s="37"/>
      <c r="L16" s="37"/>
    </row>
    <row r="17" spans="1:12" x14ac:dyDescent="0.2">
      <c r="D17" s="37"/>
      <c r="E17" s="37"/>
      <c r="F17" s="37"/>
      <c r="G17" s="37"/>
      <c r="H17" s="37"/>
      <c r="I17" s="37"/>
      <c r="L17" s="37"/>
    </row>
    <row r="18" spans="1:12" x14ac:dyDescent="0.2">
      <c r="D18" s="37"/>
      <c r="E18" s="37"/>
      <c r="F18" s="37"/>
      <c r="G18" s="37"/>
      <c r="H18" s="37"/>
      <c r="I18" s="37"/>
      <c r="L18" s="37"/>
    </row>
    <row r="19" spans="1:12" x14ac:dyDescent="0.2">
      <c r="A19" s="37"/>
      <c r="B19" s="37"/>
      <c r="C19" s="37"/>
      <c r="D19" s="37"/>
      <c r="E19" s="37"/>
      <c r="F19" s="37"/>
      <c r="G19" s="37"/>
      <c r="H19" s="37"/>
      <c r="I19" s="37"/>
      <c r="L19" s="37"/>
    </row>
    <row r="20" spans="1:12" x14ac:dyDescent="0.2">
      <c r="A20" s="37"/>
      <c r="B20" s="37"/>
      <c r="C20" s="37"/>
      <c r="D20" s="37"/>
      <c r="E20" s="37"/>
      <c r="F20" s="37"/>
      <c r="G20" s="37"/>
      <c r="H20" s="37"/>
      <c r="I20" s="37"/>
      <c r="L20" s="37"/>
    </row>
    <row r="21" spans="1:12" x14ac:dyDescent="0.2">
      <c r="A21" s="37"/>
      <c r="B21" s="37"/>
      <c r="C21" s="37"/>
      <c r="D21" s="37"/>
      <c r="E21" s="37"/>
      <c r="F21" s="37"/>
      <c r="G21" s="37"/>
      <c r="H21" s="37"/>
      <c r="I21" s="37"/>
      <c r="L21" s="37"/>
    </row>
    <row r="22" spans="1:12" x14ac:dyDescent="0.2">
      <c r="A22" s="37"/>
      <c r="B22" s="37"/>
      <c r="C22" s="37"/>
      <c r="D22" s="37"/>
      <c r="E22" s="37"/>
      <c r="F22" s="37"/>
      <c r="G22" s="37"/>
      <c r="H22" s="37"/>
      <c r="I22" s="37"/>
      <c r="L22" s="37"/>
    </row>
    <row r="23" spans="1:12" x14ac:dyDescent="0.2">
      <c r="A23" s="37"/>
      <c r="B23" s="37"/>
      <c r="C23" s="37"/>
      <c r="D23" s="37"/>
      <c r="E23" s="37"/>
      <c r="F23" s="37"/>
      <c r="G23" s="37"/>
      <c r="H23" s="37"/>
      <c r="I23" s="37"/>
      <c r="L23" s="37"/>
    </row>
    <row r="24" spans="1:12" x14ac:dyDescent="0.2">
      <c r="A24" s="37"/>
      <c r="B24" s="37"/>
      <c r="C24" s="37"/>
      <c r="D24" s="37"/>
      <c r="E24" s="37"/>
      <c r="F24" s="37"/>
      <c r="G24" s="37"/>
      <c r="H24" s="37"/>
      <c r="I24" s="37"/>
      <c r="L24" s="37"/>
    </row>
    <row r="25" spans="1:12" x14ac:dyDescent="0.2">
      <c r="A25" s="37"/>
      <c r="B25" s="37"/>
      <c r="C25" s="37"/>
      <c r="D25" s="37"/>
      <c r="E25" s="37"/>
      <c r="F25" s="37"/>
      <c r="G25" s="37"/>
      <c r="H25" s="37"/>
      <c r="I25" s="37"/>
      <c r="L25" s="37"/>
    </row>
    <row r="26" spans="1:12" x14ac:dyDescent="0.2">
      <c r="A26" s="37"/>
      <c r="B26" s="37"/>
      <c r="C26" s="37"/>
      <c r="D26" s="37"/>
      <c r="E26" s="37"/>
      <c r="F26" s="37"/>
      <c r="G26" s="37"/>
      <c r="H26" s="37"/>
      <c r="I26" s="37"/>
      <c r="L26" s="37"/>
    </row>
    <row r="27" spans="1:12" x14ac:dyDescent="0.2">
      <c r="A27" s="37"/>
      <c r="B27" s="37"/>
      <c r="C27" s="37"/>
      <c r="D27" s="37"/>
      <c r="E27" s="37"/>
      <c r="F27" s="37"/>
      <c r="G27" s="37"/>
      <c r="H27" s="37"/>
      <c r="I27" s="37"/>
      <c r="L27" s="37"/>
    </row>
    <row r="28" spans="1:12" x14ac:dyDescent="0.2">
      <c r="A28" s="37"/>
      <c r="B28" s="37"/>
      <c r="C28" s="37"/>
      <c r="D28" s="37"/>
      <c r="E28" s="37"/>
      <c r="F28" s="37"/>
      <c r="G28" s="37"/>
      <c r="H28" s="37"/>
      <c r="I28" s="37"/>
      <c r="L28" s="37"/>
    </row>
    <row r="29" spans="1:12" x14ac:dyDescent="0.2">
      <c r="A29" s="37"/>
      <c r="B29" s="37"/>
      <c r="C29" s="37"/>
      <c r="D29" s="37"/>
      <c r="E29" s="37"/>
      <c r="F29" s="37"/>
      <c r="G29" s="37"/>
      <c r="H29" s="37"/>
      <c r="I29" s="37"/>
      <c r="L29" s="37"/>
    </row>
    <row r="30" spans="1:12" x14ac:dyDescent="0.2">
      <c r="L30" s="37"/>
    </row>
    <row r="31" spans="1:12" x14ac:dyDescent="0.2">
      <c r="L31" s="37"/>
    </row>
    <row r="32" spans="1:12" x14ac:dyDescent="0.2">
      <c r="L32" s="37"/>
    </row>
    <row r="33" spans="12:12" x14ac:dyDescent="0.2">
      <c r="L33" s="37"/>
    </row>
    <row r="34" spans="12:12" x14ac:dyDescent="0.2">
      <c r="L34" s="37"/>
    </row>
    <row r="35" spans="12:12" x14ac:dyDescent="0.2">
      <c r="L35" s="37"/>
    </row>
    <row r="36" spans="12:12" x14ac:dyDescent="0.2">
      <c r="L36" s="37"/>
    </row>
    <row r="37" spans="12:12" x14ac:dyDescent="0.2">
      <c r="L37" s="37"/>
    </row>
    <row r="38" spans="12:12" x14ac:dyDescent="0.2">
      <c r="L38" s="37"/>
    </row>
    <row r="39" spans="12:12" x14ac:dyDescent="0.2">
      <c r="L39" s="37"/>
    </row>
    <row r="40" spans="12:12" x14ac:dyDescent="0.2">
      <c r="L40" s="37"/>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A07-12E0-472E-A05C-540DBE54D353}">
  <dimension ref="A1:E18"/>
  <sheetViews>
    <sheetView workbookViewId="0">
      <selection activeCell="C2" sqref="C2"/>
    </sheetView>
  </sheetViews>
  <sheetFormatPr baseColWidth="10" defaultColWidth="8.83203125" defaultRowHeight="15" x14ac:dyDescent="0.2"/>
  <cols>
    <col min="1" max="1" width="21.6640625" bestFit="1" customWidth="1"/>
    <col min="2" max="2" width="20" bestFit="1" customWidth="1"/>
    <col min="3" max="3" width="28.1640625" bestFit="1" customWidth="1"/>
    <col min="4" max="5" width="32.5" bestFit="1" customWidth="1"/>
    <col min="6" max="20" width="4" bestFit="1" customWidth="1"/>
    <col min="21" max="21" width="5" bestFit="1" customWidth="1"/>
    <col min="22" max="25" width="4" bestFit="1" customWidth="1"/>
    <col min="26" max="26" width="5" bestFit="1" customWidth="1"/>
    <col min="27" max="27" width="4" bestFit="1" customWidth="1"/>
    <col min="28" max="28" width="5" bestFit="1" customWidth="1"/>
    <col min="29" max="30" width="4" bestFit="1" customWidth="1"/>
    <col min="31" max="31" width="5" bestFit="1" customWidth="1"/>
    <col min="32" max="33" width="4" bestFit="1" customWidth="1"/>
    <col min="34" max="35" width="5" bestFit="1" customWidth="1"/>
    <col min="36" max="36" width="4" bestFit="1" customWidth="1"/>
    <col min="37" max="37" width="5" bestFit="1" customWidth="1"/>
    <col min="38" max="40" width="4" bestFit="1" customWidth="1"/>
    <col min="41" max="41" width="5" bestFit="1" customWidth="1"/>
    <col min="42" max="42" width="4" bestFit="1" customWidth="1"/>
    <col min="43" max="45" width="5" bestFit="1" customWidth="1"/>
    <col min="46" max="46" width="4.6640625" bestFit="1" customWidth="1"/>
    <col min="47" max="47" width="5" bestFit="1" customWidth="1"/>
    <col min="48" max="54" width="4.6640625" bestFit="1" customWidth="1"/>
    <col min="55" max="55" width="5" bestFit="1" customWidth="1"/>
    <col min="56" max="56" width="4.6640625" bestFit="1" customWidth="1"/>
    <col min="57" max="57" width="5" bestFit="1" customWidth="1"/>
    <col min="58" max="58" width="4.6640625" bestFit="1" customWidth="1"/>
    <col min="59" max="59" width="5" bestFit="1" customWidth="1"/>
    <col min="60" max="61" width="4.6640625" bestFit="1" customWidth="1"/>
    <col min="62" max="62" width="5" bestFit="1" customWidth="1"/>
    <col min="63" max="63" width="4.6640625" bestFit="1" customWidth="1"/>
    <col min="64" max="64" width="5" bestFit="1" customWidth="1"/>
    <col min="65" max="69" width="4.6640625" bestFit="1" customWidth="1"/>
    <col min="70" max="72" width="5" bestFit="1" customWidth="1"/>
    <col min="73" max="73" width="4.6640625" bestFit="1" customWidth="1"/>
    <col min="74" max="74" width="5" bestFit="1" customWidth="1"/>
    <col min="75" max="82" width="4.6640625" bestFit="1" customWidth="1"/>
    <col min="83" max="84" width="5" bestFit="1" customWidth="1"/>
    <col min="85" max="94" width="4.6640625" bestFit="1" customWidth="1"/>
    <col min="95" max="96" width="5" bestFit="1" customWidth="1"/>
    <col min="97" max="99" width="4.6640625" bestFit="1" customWidth="1"/>
    <col min="100" max="100" width="5" bestFit="1" customWidth="1"/>
    <col min="101" max="101" width="4.6640625" bestFit="1" customWidth="1"/>
    <col min="102" max="102" width="5" bestFit="1" customWidth="1"/>
    <col min="103" max="104" width="4.6640625" bestFit="1" customWidth="1"/>
    <col min="105" max="108" width="5" bestFit="1" customWidth="1"/>
    <col min="109" max="109" width="4.6640625" bestFit="1" customWidth="1"/>
    <col min="110" max="111" width="5" bestFit="1" customWidth="1"/>
    <col min="112" max="113" width="4.6640625" bestFit="1" customWidth="1"/>
    <col min="114" max="114" width="5" bestFit="1" customWidth="1"/>
    <col min="115" max="115" width="4.6640625" bestFit="1" customWidth="1"/>
    <col min="116" max="117" width="5" bestFit="1" customWidth="1"/>
    <col min="118" max="118" width="4.6640625" bestFit="1" customWidth="1"/>
    <col min="119" max="119" width="5" bestFit="1" customWidth="1"/>
    <col min="120" max="121" width="4.6640625" bestFit="1" customWidth="1"/>
    <col min="122" max="124" width="5" bestFit="1" customWidth="1"/>
    <col min="125" max="125" width="4.6640625" bestFit="1" customWidth="1"/>
    <col min="126" max="128" width="5" bestFit="1" customWidth="1"/>
    <col min="129" max="130" width="4.6640625" bestFit="1" customWidth="1"/>
    <col min="131" max="131" width="5" bestFit="1" customWidth="1"/>
    <col min="132" max="132" width="4.6640625" bestFit="1" customWidth="1"/>
    <col min="133" max="137" width="5" bestFit="1" customWidth="1"/>
    <col min="138" max="138" width="4.6640625" bestFit="1" customWidth="1"/>
    <col min="139" max="142" width="5" bestFit="1" customWidth="1"/>
    <col min="143" max="143" width="4.6640625" bestFit="1" customWidth="1"/>
    <col min="144" max="151" width="5" bestFit="1" customWidth="1"/>
    <col min="152" max="152" width="4.6640625" bestFit="1" customWidth="1"/>
    <col min="153" max="157" width="5" bestFit="1" customWidth="1"/>
    <col min="158" max="158" width="4.6640625" bestFit="1" customWidth="1"/>
    <col min="159" max="164" width="5" bestFit="1" customWidth="1"/>
    <col min="165" max="165" width="4.6640625" bestFit="1" customWidth="1"/>
    <col min="166" max="176" width="5" bestFit="1" customWidth="1"/>
    <col min="177" max="177" width="6" bestFit="1" customWidth="1"/>
    <col min="178" max="178" width="5" bestFit="1" customWidth="1"/>
    <col min="179" max="217" width="6.33203125" bestFit="1" customWidth="1"/>
    <col min="218" max="223" width="7.33203125" bestFit="1" customWidth="1"/>
    <col min="224" max="224" width="10.5" bestFit="1" customWidth="1"/>
    <col min="225" max="226" width="6.33203125" bestFit="1" customWidth="1"/>
    <col min="227" max="227" width="8.6640625" bestFit="1" customWidth="1"/>
    <col min="228" max="228" width="6.33203125" bestFit="1" customWidth="1"/>
    <col min="229" max="229" width="8.6640625" bestFit="1" customWidth="1"/>
    <col min="230" max="230" width="6.33203125" bestFit="1" customWidth="1"/>
    <col min="231" max="231" width="8.6640625" bestFit="1" customWidth="1"/>
    <col min="232" max="232" width="6.33203125" bestFit="1" customWidth="1"/>
    <col min="233" max="233" width="8.6640625" bestFit="1" customWidth="1"/>
    <col min="234" max="234" width="6.33203125" bestFit="1" customWidth="1"/>
    <col min="235" max="235" width="8.6640625" bestFit="1" customWidth="1"/>
    <col min="236" max="236" width="6.33203125" bestFit="1" customWidth="1"/>
    <col min="237" max="237" width="8.6640625" bestFit="1" customWidth="1"/>
    <col min="238" max="238" width="6.33203125" bestFit="1" customWidth="1"/>
    <col min="239" max="239" width="8.6640625" bestFit="1" customWidth="1"/>
    <col min="240" max="240" width="6.33203125" bestFit="1" customWidth="1"/>
    <col min="241" max="241" width="8.6640625" bestFit="1" customWidth="1"/>
    <col min="242" max="242" width="6.33203125" bestFit="1" customWidth="1"/>
    <col min="243" max="243" width="8.6640625" bestFit="1" customWidth="1"/>
    <col min="244" max="244" width="6.33203125" bestFit="1" customWidth="1"/>
    <col min="245" max="245" width="8.6640625" bestFit="1" customWidth="1"/>
    <col min="246" max="247" width="6.33203125" bestFit="1" customWidth="1"/>
    <col min="248" max="248" width="8.6640625" bestFit="1" customWidth="1"/>
    <col min="249" max="249" width="6.33203125" bestFit="1" customWidth="1"/>
    <col min="250" max="250" width="4.6640625" bestFit="1" customWidth="1"/>
    <col min="251" max="251" width="8.6640625" bestFit="1" customWidth="1"/>
    <col min="252" max="252" width="6.33203125" bestFit="1" customWidth="1"/>
    <col min="253" max="253" width="5" bestFit="1" customWidth="1"/>
    <col min="254" max="254" width="8.6640625" bestFit="1" customWidth="1"/>
    <col min="255" max="255" width="6.33203125" bestFit="1" customWidth="1"/>
    <col min="256" max="256" width="8.6640625" bestFit="1" customWidth="1"/>
    <col min="257" max="257" width="6.33203125" bestFit="1" customWidth="1"/>
    <col min="258" max="258" width="8.6640625" bestFit="1" customWidth="1"/>
    <col min="259" max="259" width="6.33203125" bestFit="1" customWidth="1"/>
    <col min="260" max="260" width="8.6640625" bestFit="1" customWidth="1"/>
    <col min="261" max="261" width="6.33203125" bestFit="1" customWidth="1"/>
    <col min="262" max="262" width="5" bestFit="1" customWidth="1"/>
    <col min="263" max="263" width="8.6640625" bestFit="1" customWidth="1"/>
    <col min="264" max="264" width="6.33203125" bestFit="1" customWidth="1"/>
    <col min="265" max="265" width="8.6640625" bestFit="1" customWidth="1"/>
    <col min="266" max="266" width="6.33203125" bestFit="1" customWidth="1"/>
    <col min="267" max="267" width="8.6640625" bestFit="1" customWidth="1"/>
    <col min="268" max="268" width="6.33203125" bestFit="1" customWidth="1"/>
    <col min="269" max="269" width="4.6640625" bestFit="1" customWidth="1"/>
    <col min="270" max="270" width="8.6640625" bestFit="1" customWidth="1"/>
    <col min="271" max="271" width="6.33203125" bestFit="1" customWidth="1"/>
    <col min="272" max="272" width="8.6640625" bestFit="1" customWidth="1"/>
    <col min="273" max="273" width="6.33203125" bestFit="1" customWidth="1"/>
    <col min="274" max="274" width="8.6640625" bestFit="1" customWidth="1"/>
    <col min="275" max="275" width="6.33203125" bestFit="1" customWidth="1"/>
    <col min="276" max="276" width="8.6640625" bestFit="1" customWidth="1"/>
    <col min="277" max="277" width="6.33203125" bestFit="1" customWidth="1"/>
    <col min="278" max="278" width="8.6640625" bestFit="1" customWidth="1"/>
    <col min="279" max="279" width="6.33203125" bestFit="1" customWidth="1"/>
    <col min="280" max="280" width="8.6640625" bestFit="1" customWidth="1"/>
    <col min="281" max="281" width="6.33203125" bestFit="1" customWidth="1"/>
    <col min="282" max="282" width="8.6640625" bestFit="1" customWidth="1"/>
    <col min="283" max="283" width="6.33203125" bestFit="1" customWidth="1"/>
    <col min="284" max="284" width="8.6640625" bestFit="1" customWidth="1"/>
    <col min="285" max="285" width="6.33203125" bestFit="1" customWidth="1"/>
    <col min="286" max="286" width="8.6640625" bestFit="1" customWidth="1"/>
    <col min="287" max="287" width="6.33203125" bestFit="1" customWidth="1"/>
    <col min="288" max="288" width="8.6640625" bestFit="1" customWidth="1"/>
    <col min="289" max="289" width="6.33203125" bestFit="1" customWidth="1"/>
    <col min="290" max="290" width="8.6640625" bestFit="1" customWidth="1"/>
    <col min="291" max="291" width="6.33203125" bestFit="1" customWidth="1"/>
    <col min="292" max="292" width="8.6640625" bestFit="1" customWidth="1"/>
    <col min="293" max="293" width="6.33203125" bestFit="1" customWidth="1"/>
    <col min="294" max="294" width="8.6640625" bestFit="1" customWidth="1"/>
    <col min="295" max="295" width="6.33203125" bestFit="1" customWidth="1"/>
    <col min="296" max="296" width="8.6640625" bestFit="1" customWidth="1"/>
    <col min="297" max="297" width="6.33203125" bestFit="1" customWidth="1"/>
    <col min="298" max="298" width="8.6640625" bestFit="1" customWidth="1"/>
    <col min="299" max="299" width="6.33203125" bestFit="1" customWidth="1"/>
    <col min="300" max="300" width="8.6640625" bestFit="1" customWidth="1"/>
    <col min="301" max="301" width="6.33203125" bestFit="1" customWidth="1"/>
    <col min="302" max="302" width="8.6640625" bestFit="1" customWidth="1"/>
    <col min="303" max="303" width="6.33203125" bestFit="1" customWidth="1"/>
    <col min="304" max="304" width="8.6640625" bestFit="1" customWidth="1"/>
    <col min="305" max="305" width="6.33203125" bestFit="1" customWidth="1"/>
    <col min="306" max="306" width="8.6640625" bestFit="1" customWidth="1"/>
    <col min="307" max="307" width="6.33203125" bestFit="1" customWidth="1"/>
    <col min="308" max="308" width="8.6640625" bestFit="1" customWidth="1"/>
    <col min="309" max="309" width="6.33203125" bestFit="1" customWidth="1"/>
    <col min="310" max="310" width="8.6640625" bestFit="1" customWidth="1"/>
    <col min="311" max="311" width="6.33203125" bestFit="1" customWidth="1"/>
    <col min="312" max="312" width="8.6640625" bestFit="1" customWidth="1"/>
    <col min="313" max="313" width="6.33203125" bestFit="1" customWidth="1"/>
    <col min="314" max="314" width="8.6640625" bestFit="1" customWidth="1"/>
    <col min="315" max="315" width="6.33203125" bestFit="1" customWidth="1"/>
    <col min="316" max="316" width="5" bestFit="1" customWidth="1"/>
    <col min="317" max="317" width="8.6640625" bestFit="1" customWidth="1"/>
    <col min="318" max="318" width="6.33203125" bestFit="1" customWidth="1"/>
    <col min="319" max="319" width="8.6640625" bestFit="1" customWidth="1"/>
    <col min="320" max="320" width="6.33203125" bestFit="1" customWidth="1"/>
    <col min="321" max="321" width="8.6640625" bestFit="1" customWidth="1"/>
    <col min="322" max="322" width="6.33203125" bestFit="1" customWidth="1"/>
    <col min="323" max="323" width="8.6640625" bestFit="1" customWidth="1"/>
    <col min="324" max="324" width="6.33203125" bestFit="1" customWidth="1"/>
    <col min="325" max="325" width="8.6640625" bestFit="1" customWidth="1"/>
    <col min="326" max="326" width="6.33203125" bestFit="1" customWidth="1"/>
    <col min="327" max="327" width="8.6640625" bestFit="1" customWidth="1"/>
    <col min="328" max="328" width="6.33203125" bestFit="1" customWidth="1"/>
    <col min="329" max="329" width="8.6640625" bestFit="1" customWidth="1"/>
    <col min="330" max="330" width="6.33203125" bestFit="1" customWidth="1"/>
    <col min="331" max="331" width="8.6640625" bestFit="1" customWidth="1"/>
    <col min="332" max="332" width="6.33203125" bestFit="1" customWidth="1"/>
    <col min="333" max="333" width="8.6640625" bestFit="1" customWidth="1"/>
    <col min="334" max="334" width="6.33203125" bestFit="1" customWidth="1"/>
    <col min="335" max="335" width="8.6640625" bestFit="1" customWidth="1"/>
    <col min="336" max="336" width="6.33203125" bestFit="1" customWidth="1"/>
    <col min="337" max="337" width="8.6640625" bestFit="1" customWidth="1"/>
    <col min="338" max="338" width="6.33203125" bestFit="1" customWidth="1"/>
    <col min="339" max="339" width="8.6640625" bestFit="1" customWidth="1"/>
    <col min="340" max="340" width="6.33203125" bestFit="1" customWidth="1"/>
    <col min="341" max="341" width="8.6640625" bestFit="1" customWidth="1"/>
    <col min="342" max="342" width="6.33203125" bestFit="1" customWidth="1"/>
    <col min="343" max="343" width="8.6640625" bestFit="1" customWidth="1"/>
    <col min="344" max="344" width="6.33203125" bestFit="1" customWidth="1"/>
    <col min="345" max="345" width="8.6640625" bestFit="1" customWidth="1"/>
    <col min="346" max="346" width="6.33203125" bestFit="1" customWidth="1"/>
    <col min="347" max="347" width="8.6640625" bestFit="1" customWidth="1"/>
    <col min="348" max="348" width="6.33203125" bestFit="1" customWidth="1"/>
    <col min="349" max="349" width="8.6640625" bestFit="1" customWidth="1"/>
    <col min="350" max="350" width="6.33203125" bestFit="1" customWidth="1"/>
    <col min="351" max="351" width="8.6640625" bestFit="1" customWidth="1"/>
    <col min="352" max="352" width="6.33203125" bestFit="1" customWidth="1"/>
    <col min="353" max="353" width="8.6640625" bestFit="1" customWidth="1"/>
    <col min="354" max="354" width="6.33203125" bestFit="1" customWidth="1"/>
    <col min="355" max="355" width="8.6640625" bestFit="1" customWidth="1"/>
    <col min="356" max="356" width="6.33203125" bestFit="1" customWidth="1"/>
    <col min="357" max="357" width="8.6640625" bestFit="1" customWidth="1"/>
    <col min="358" max="358" width="6.33203125" bestFit="1" customWidth="1"/>
    <col min="359" max="359" width="8.6640625" bestFit="1" customWidth="1"/>
    <col min="360" max="360" width="6.33203125" bestFit="1" customWidth="1"/>
    <col min="361" max="361" width="8.6640625" bestFit="1" customWidth="1"/>
    <col min="362" max="362" width="6.33203125" bestFit="1" customWidth="1"/>
    <col min="363" max="363" width="8.6640625" bestFit="1" customWidth="1"/>
    <col min="364" max="364" width="6.33203125" bestFit="1" customWidth="1"/>
    <col min="365" max="365" width="8.6640625" bestFit="1" customWidth="1"/>
    <col min="366" max="366" width="6.33203125" bestFit="1" customWidth="1"/>
    <col min="367" max="367" width="8.6640625" bestFit="1" customWidth="1"/>
    <col min="368" max="368" width="6.33203125" bestFit="1" customWidth="1"/>
    <col min="369" max="369" width="8.6640625" bestFit="1" customWidth="1"/>
    <col min="370" max="370" width="6.33203125" bestFit="1" customWidth="1"/>
    <col min="371" max="371" width="8.6640625" bestFit="1" customWidth="1"/>
    <col min="372" max="372" width="6.33203125" bestFit="1" customWidth="1"/>
    <col min="373" max="373" width="8.6640625" bestFit="1" customWidth="1"/>
    <col min="374" max="374" width="6.33203125" bestFit="1" customWidth="1"/>
    <col min="375" max="375" width="8.6640625" bestFit="1" customWidth="1"/>
    <col min="376" max="377" width="6.33203125" bestFit="1" customWidth="1"/>
    <col min="378" max="378" width="8.6640625" bestFit="1" customWidth="1"/>
    <col min="379" max="379" width="6.33203125" bestFit="1" customWidth="1"/>
    <col min="380" max="380" width="8.6640625" bestFit="1" customWidth="1"/>
    <col min="381" max="381" width="6.33203125" bestFit="1" customWidth="1"/>
    <col min="382" max="382" width="8.6640625" bestFit="1" customWidth="1"/>
    <col min="383" max="383" width="6.33203125" bestFit="1" customWidth="1"/>
    <col min="384" max="384" width="8.6640625" bestFit="1" customWidth="1"/>
    <col min="385" max="385" width="6.33203125" bestFit="1" customWidth="1"/>
    <col min="386" max="386" width="8.6640625" bestFit="1" customWidth="1"/>
    <col min="387" max="387" width="6.33203125" bestFit="1" customWidth="1"/>
    <col min="388" max="388" width="8.6640625" bestFit="1" customWidth="1"/>
    <col min="389" max="389" width="6.33203125" bestFit="1" customWidth="1"/>
    <col min="390" max="390" width="8.6640625" bestFit="1" customWidth="1"/>
    <col min="391" max="391" width="6.33203125" bestFit="1" customWidth="1"/>
    <col min="392" max="392" width="8.6640625" bestFit="1" customWidth="1"/>
    <col min="393" max="393" width="6.33203125" bestFit="1" customWidth="1"/>
    <col min="394" max="394" width="8.6640625" bestFit="1" customWidth="1"/>
    <col min="395" max="395" width="6.33203125" bestFit="1" customWidth="1"/>
    <col min="396" max="396" width="8.6640625" bestFit="1" customWidth="1"/>
    <col min="397" max="397" width="6.33203125" bestFit="1" customWidth="1"/>
    <col min="398" max="398" width="8.6640625" bestFit="1" customWidth="1"/>
    <col min="399" max="399" width="6.33203125" bestFit="1" customWidth="1"/>
    <col min="400" max="400" width="8.6640625" bestFit="1" customWidth="1"/>
    <col min="401" max="401" width="7.83203125" bestFit="1" customWidth="1"/>
    <col min="402" max="402" width="10.33203125" bestFit="1" customWidth="1"/>
    <col min="403" max="403" width="7.83203125" bestFit="1" customWidth="1"/>
    <col min="404" max="404" width="10.33203125" bestFit="1" customWidth="1"/>
    <col min="405" max="405" width="7.83203125" bestFit="1" customWidth="1"/>
    <col min="406" max="406" width="10.33203125" bestFit="1" customWidth="1"/>
    <col min="407" max="407" width="7.83203125" bestFit="1" customWidth="1"/>
    <col min="408" max="408" width="10.33203125" bestFit="1" customWidth="1"/>
    <col min="409" max="409" width="7.83203125" bestFit="1" customWidth="1"/>
    <col min="410" max="410" width="10.33203125" bestFit="1" customWidth="1"/>
    <col min="411" max="411" width="7.83203125" bestFit="1" customWidth="1"/>
    <col min="412" max="412" width="10.33203125" bestFit="1" customWidth="1"/>
    <col min="413" max="413" width="7.83203125" bestFit="1" customWidth="1"/>
    <col min="414" max="414" width="10.33203125" bestFit="1" customWidth="1"/>
    <col min="415" max="415" width="7.83203125" bestFit="1" customWidth="1"/>
    <col min="416" max="416" width="10.33203125" bestFit="1" customWidth="1"/>
    <col min="417" max="417" width="7.83203125" bestFit="1" customWidth="1"/>
    <col min="418" max="418" width="10.33203125" bestFit="1" customWidth="1"/>
    <col min="419" max="419" width="7.83203125" bestFit="1" customWidth="1"/>
    <col min="420" max="420" width="10.33203125" bestFit="1" customWidth="1"/>
    <col min="421" max="421" width="7.83203125" bestFit="1" customWidth="1"/>
    <col min="422" max="422" width="10.33203125" bestFit="1" customWidth="1"/>
    <col min="423" max="423" width="7.83203125" bestFit="1" customWidth="1"/>
    <col min="424" max="424" width="10.33203125" bestFit="1" customWidth="1"/>
    <col min="425" max="425" width="7.83203125" bestFit="1" customWidth="1"/>
    <col min="426" max="426" width="10.33203125" bestFit="1" customWidth="1"/>
    <col min="427" max="427" width="7.83203125" bestFit="1" customWidth="1"/>
    <col min="428" max="428" width="10.33203125" bestFit="1" customWidth="1"/>
    <col min="429" max="429" width="7.83203125" bestFit="1" customWidth="1"/>
    <col min="430" max="430" width="10.33203125" bestFit="1" customWidth="1"/>
    <col min="431" max="431" width="7.83203125" bestFit="1" customWidth="1"/>
    <col min="432" max="432" width="10.33203125" bestFit="1" customWidth="1"/>
    <col min="433" max="433" width="7.83203125" bestFit="1" customWidth="1"/>
    <col min="434" max="434" width="10.33203125" bestFit="1" customWidth="1"/>
    <col min="435" max="435" width="7.83203125" bestFit="1" customWidth="1"/>
    <col min="436" max="436" width="10.33203125" bestFit="1" customWidth="1"/>
    <col min="437" max="437" width="7.83203125" bestFit="1" customWidth="1"/>
    <col min="438" max="438" width="10.33203125" bestFit="1" customWidth="1"/>
    <col min="439" max="439" width="7.83203125" bestFit="1" customWidth="1"/>
    <col min="440" max="440" width="10.33203125" bestFit="1" customWidth="1"/>
    <col min="441" max="441" width="7.83203125" bestFit="1" customWidth="1"/>
    <col min="442" max="442" width="10.33203125" bestFit="1" customWidth="1"/>
    <col min="443" max="443" width="7.83203125" bestFit="1" customWidth="1"/>
    <col min="444" max="444" width="10.33203125" bestFit="1" customWidth="1"/>
    <col min="445" max="445" width="7.83203125" bestFit="1" customWidth="1"/>
    <col min="446" max="446" width="10.33203125" bestFit="1" customWidth="1"/>
    <col min="447" max="447" width="7.83203125" bestFit="1" customWidth="1"/>
    <col min="448" max="448" width="10.33203125" bestFit="1" customWidth="1"/>
    <col min="449" max="449" width="7.83203125" bestFit="1" customWidth="1"/>
    <col min="450" max="450" width="10.33203125" bestFit="1" customWidth="1"/>
    <col min="451" max="451" width="7.83203125" bestFit="1" customWidth="1"/>
    <col min="452" max="452" width="10.33203125" bestFit="1" customWidth="1"/>
    <col min="453" max="453" width="7.83203125" bestFit="1" customWidth="1"/>
    <col min="454" max="454" width="10.33203125" bestFit="1" customWidth="1"/>
    <col min="455" max="455" width="7.83203125" bestFit="1" customWidth="1"/>
    <col min="456" max="456" width="10.33203125" bestFit="1" customWidth="1"/>
    <col min="457" max="457" width="7.83203125" bestFit="1" customWidth="1"/>
    <col min="458" max="458" width="10.33203125" bestFit="1" customWidth="1"/>
    <col min="459" max="459" width="7.83203125" bestFit="1" customWidth="1"/>
    <col min="460" max="460" width="10.33203125" bestFit="1" customWidth="1"/>
    <col min="461" max="461" width="7.83203125" bestFit="1" customWidth="1"/>
    <col min="462" max="462" width="10.33203125" bestFit="1" customWidth="1"/>
    <col min="463" max="463" width="7.83203125" bestFit="1" customWidth="1"/>
    <col min="464" max="464" width="10.33203125" bestFit="1" customWidth="1"/>
    <col min="465" max="465" width="7.83203125" bestFit="1" customWidth="1"/>
    <col min="466" max="466" width="10.33203125" bestFit="1" customWidth="1"/>
    <col min="467" max="467" width="7.83203125" bestFit="1" customWidth="1"/>
    <col min="468" max="468" width="10.33203125" bestFit="1" customWidth="1"/>
    <col min="469" max="469" width="7.83203125" bestFit="1" customWidth="1"/>
    <col min="470" max="470" width="10.33203125" bestFit="1" customWidth="1"/>
    <col min="471" max="471" width="7.83203125" bestFit="1" customWidth="1"/>
    <col min="472" max="472" width="10.33203125" bestFit="1" customWidth="1"/>
    <col min="473" max="473" width="7.83203125" bestFit="1" customWidth="1"/>
    <col min="474" max="474" width="10.33203125" bestFit="1" customWidth="1"/>
    <col min="475" max="475" width="7.83203125" bestFit="1" customWidth="1"/>
    <col min="476" max="476" width="10.33203125" bestFit="1" customWidth="1"/>
    <col min="477" max="477" width="7.83203125" bestFit="1" customWidth="1"/>
    <col min="478" max="478" width="10.33203125" bestFit="1" customWidth="1"/>
    <col min="480" max="480" width="11.33203125" bestFit="1" customWidth="1"/>
    <col min="482" max="482" width="11.33203125" bestFit="1" customWidth="1"/>
    <col min="484" max="484" width="11.33203125" bestFit="1" customWidth="1"/>
    <col min="486" max="486" width="11.33203125" bestFit="1" customWidth="1"/>
    <col min="488" max="488" width="11.33203125" bestFit="1" customWidth="1"/>
    <col min="490" max="490" width="11.33203125" bestFit="1" customWidth="1"/>
    <col min="491" max="491" width="10.5" bestFit="1" customWidth="1"/>
  </cols>
  <sheetData>
    <row r="1" spans="1:5" x14ac:dyDescent="0.2">
      <c r="A1" t="s">
        <v>331</v>
      </c>
      <c r="B1" t="s">
        <v>332</v>
      </c>
      <c r="C1" t="s">
        <v>333</v>
      </c>
    </row>
    <row r="2" spans="1:5" x14ac:dyDescent="0.2">
      <c r="A2" s="27">
        <v>4732</v>
      </c>
      <c r="B2" s="27">
        <v>1208</v>
      </c>
      <c r="C2" s="27">
        <v>5940</v>
      </c>
      <c r="D2" s="20"/>
      <c r="E2" s="20"/>
    </row>
    <row r="13" spans="1:5" x14ac:dyDescent="0.2">
      <c r="A13" t="s">
        <v>336</v>
      </c>
    </row>
    <row r="14" spans="1:5" x14ac:dyDescent="0.2">
      <c r="A14" t="s">
        <v>335</v>
      </c>
      <c r="B14" s="20">
        <f>GETPIVOTDATA("Sum of Customer (male)",$A$1)/GETPIVOTDATA("Sum of Total number of customers",$A$1)</f>
        <v>0.20336700336700336</v>
      </c>
      <c r="C14" s="20">
        <v>0.55969999999999998</v>
      </c>
    </row>
    <row r="15" spans="1:5" x14ac:dyDescent="0.2">
      <c r="A15" t="s">
        <v>334</v>
      </c>
      <c r="B15" s="20">
        <f>GETPIVOTDATA("Sum of Customer (female)",$A$1)/GETPIVOTDATA("Sum of Total number of customers",$A$1)</f>
        <v>0.79663299663299658</v>
      </c>
      <c r="C15" s="20">
        <v>0.44030000000000002</v>
      </c>
    </row>
    <row r="18" spans="1:2" x14ac:dyDescent="0.2">
      <c r="A18" t="s">
        <v>337</v>
      </c>
      <c r="B18" s="30">
        <f>GETPIVOTDATA("Sum of Customer (female)",$A$1)+GETPIVOTDATA("Sum of Customer (male)",$A$1)</f>
        <v>5940</v>
      </c>
    </row>
  </sheetData>
  <sortState xmlns:xlrd2="http://schemas.microsoft.com/office/spreadsheetml/2017/richdata2" ref="A14:B15">
    <sortCondition descending="1" ref="A14:A15"/>
  </sortState>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BAAC0-CDE6-4C19-B023-C33DE91A5441}">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vt:lpstr>
      <vt:lpstr>Dashboard</vt:lpstr>
      <vt:lpstr>CustomerbyBranch</vt:lpstr>
      <vt:lpstr>SalesbyBranch</vt:lpstr>
      <vt:lpstr>Top7Sales(Amount)byRegion</vt:lpstr>
      <vt:lpstr>Sales(Amount) by category</vt:lpstr>
      <vt:lpstr>Satisfaction</vt:lpstr>
      <vt:lpstr>Customer</vt:lpstr>
      <vt:lpstr>Sheet1</vt:lpstr>
      <vt:lpstr>SalesPerEmployee</vt:lpstr>
      <vt:lpstr>TotalSaleAmount</vt:lpstr>
      <vt:lpstr>TotalEmployee</vt:lpstr>
    </vt:vector>
  </TitlesOfParts>
  <Company>Missouri University of Science and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Seonjun</dc:creator>
  <cp:lastModifiedBy>Shaik, Gafaruddin (S&amp;T-Student)</cp:lastModifiedBy>
  <cp:lastPrinted>2024-11-21T18:44:20Z</cp:lastPrinted>
  <dcterms:created xsi:type="dcterms:W3CDTF">2024-11-20T23:22:00Z</dcterms:created>
  <dcterms:modified xsi:type="dcterms:W3CDTF">2025-02-24T15:45:42Z</dcterms:modified>
</cp:coreProperties>
</file>