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Bsc hon statistics\SEM-6\DOE\Practicals_doe\practicals\"/>
    </mc:Choice>
  </mc:AlternateContent>
  <xr:revisionPtr revIDLastSave="0" documentId="13_ncr:1_{CF8A6B02-DC2E-4AA5-B999-B21CDE39BA6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1 (2)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L10" i="7"/>
  <c r="G7" i="7"/>
  <c r="F7" i="7"/>
  <c r="E7" i="7"/>
  <c r="D7" i="7"/>
  <c r="E9" i="7" s="1"/>
  <c r="C7" i="7"/>
  <c r="O6" i="7"/>
  <c r="N6" i="7"/>
  <c r="L6" i="7"/>
  <c r="G6" i="7"/>
  <c r="P5" i="7"/>
  <c r="G5" i="7"/>
  <c r="P4" i="7"/>
  <c r="G4" i="7"/>
  <c r="E10" i="7" s="1"/>
  <c r="C29" i="6"/>
  <c r="C27" i="6"/>
  <c r="D28" i="6" s="1"/>
  <c r="C25" i="6"/>
  <c r="E26" i="6" s="1"/>
  <c r="F24" i="6"/>
  <c r="E24" i="6"/>
  <c r="D24" i="6"/>
  <c r="C23" i="6"/>
  <c r="C22" i="6"/>
  <c r="B11" i="6"/>
  <c r="E9" i="6"/>
  <c r="E10" i="6" s="1"/>
  <c r="B8" i="6"/>
  <c r="E8" i="6" s="1"/>
  <c r="E7" i="6"/>
  <c r="D7" i="6"/>
  <c r="C7" i="6"/>
  <c r="B7" i="6"/>
  <c r="F6" i="6"/>
  <c r="F5" i="6"/>
  <c r="F4" i="6"/>
  <c r="F3" i="6"/>
  <c r="F23" i="5"/>
  <c r="F22" i="5"/>
  <c r="F19" i="5"/>
  <c r="C19" i="5"/>
  <c r="H12" i="5"/>
  <c r="G12" i="5"/>
  <c r="F12" i="5"/>
  <c r="E12" i="5"/>
  <c r="D12" i="5"/>
  <c r="C12" i="5"/>
  <c r="H11" i="5"/>
  <c r="G11" i="5"/>
  <c r="H10" i="5"/>
  <c r="G10" i="5"/>
  <c r="F10" i="5"/>
  <c r="F11" i="5" s="1"/>
  <c r="E10" i="5"/>
  <c r="E11" i="5" s="1"/>
  <c r="D10" i="5"/>
  <c r="D11" i="5" s="1"/>
  <c r="C10" i="5"/>
  <c r="C11" i="5" s="1"/>
  <c r="I8" i="5"/>
  <c r="J8" i="5" s="1"/>
  <c r="I7" i="5"/>
  <c r="I10" i="5" s="1"/>
  <c r="J6" i="5"/>
  <c r="I6" i="5"/>
  <c r="I5" i="5"/>
  <c r="J5" i="5" s="1"/>
  <c r="I4" i="5"/>
  <c r="J4" i="5" s="1"/>
  <c r="C19" i="4"/>
  <c r="K17" i="4"/>
  <c r="C17" i="4"/>
  <c r="C18" i="4" s="1"/>
  <c r="C21" i="4" s="1"/>
  <c r="J15" i="4" s="1"/>
  <c r="J8" i="4"/>
  <c r="J7" i="4"/>
  <c r="J6" i="4"/>
  <c r="J5" i="4"/>
  <c r="H20" i="3"/>
  <c r="H19" i="3"/>
  <c r="C19" i="3"/>
  <c r="J18" i="3"/>
  <c r="H18" i="3"/>
  <c r="I18" i="3" s="1"/>
  <c r="C15" i="3"/>
  <c r="C17" i="3" s="1"/>
  <c r="F12" i="3"/>
  <c r="E12" i="3"/>
  <c r="D12" i="3"/>
  <c r="C12" i="3"/>
  <c r="B12" i="3"/>
  <c r="G12" i="3" s="1"/>
  <c r="B16" i="2"/>
  <c r="E11" i="2"/>
  <c r="D11" i="2"/>
  <c r="C11" i="2"/>
  <c r="B11" i="2"/>
  <c r="L15" i="4" l="1"/>
  <c r="C20" i="3"/>
  <c r="C18" i="3"/>
  <c r="O13" i="7"/>
  <c r="E11" i="7"/>
  <c r="M3" i="7" s="1"/>
  <c r="C20" i="4"/>
  <c r="C22" i="4" s="1"/>
  <c r="J16" i="4" s="1"/>
  <c r="L16" i="4" s="1"/>
  <c r="E11" i="6"/>
  <c r="E13" i="6" s="1"/>
  <c r="E12" i="6"/>
  <c r="J7" i="5"/>
  <c r="D26" i="6"/>
  <c r="C17" i="5"/>
  <c r="C18" i="5" s="1"/>
  <c r="B14" i="2"/>
  <c r="B15" i="2" s="1"/>
  <c r="F16" i="2" s="1"/>
  <c r="G16" i="2" s="1"/>
  <c r="O8" i="7" l="1"/>
  <c r="P3" i="7"/>
  <c r="M6" i="7"/>
  <c r="L7" i="7"/>
  <c r="O7" i="7" s="1"/>
  <c r="M15" i="4"/>
  <c r="C23" i="4" s="1"/>
  <c r="C21" i="5"/>
  <c r="G16" i="5" s="1"/>
  <c r="C22" i="5"/>
  <c r="G17" i="5" s="1"/>
  <c r="H17" i="5" s="1"/>
  <c r="I17" i="5" s="1"/>
  <c r="H23" i="5" s="1"/>
  <c r="C20" i="5"/>
  <c r="C23" i="5" s="1"/>
  <c r="G18" i="5" s="1"/>
  <c r="H18" i="5" s="1"/>
  <c r="C21" i="3"/>
  <c r="J17" i="4"/>
  <c r="F18" i="2"/>
  <c r="B18" i="2"/>
  <c r="B17" i="2"/>
  <c r="H16" i="5" l="1"/>
  <c r="G19" i="5"/>
  <c r="O10" i="7"/>
  <c r="L27" i="7" s="1"/>
  <c r="N27" i="7" s="1"/>
  <c r="O11" i="7"/>
  <c r="Q11" i="7" s="1"/>
  <c r="L26" i="7" s="1"/>
  <c r="N26" i="7" s="1"/>
  <c r="O9" i="7"/>
  <c r="B19" i="2"/>
  <c r="F17" i="2"/>
  <c r="G17" i="2" s="1"/>
  <c r="H16" i="2" s="1"/>
  <c r="L30" i="7" l="1"/>
  <c r="O12" i="7"/>
  <c r="L28" i="7" s="1"/>
  <c r="N28" i="7" s="1"/>
  <c r="O26" i="7" s="1"/>
  <c r="I16" i="5"/>
  <c r="H22" i="5" s="1"/>
  <c r="H19" i="5"/>
  <c r="O27" i="7" l="1"/>
</calcChain>
</file>

<file path=xl/sharedStrings.xml><?xml version="1.0" encoding="utf-8"?>
<sst xmlns="http://schemas.openxmlformats.org/spreadsheetml/2006/main" count="189" uniqueCount="114">
  <si>
    <t>Batches</t>
  </si>
  <si>
    <t xml:space="preserve">Life </t>
  </si>
  <si>
    <t>Sum</t>
  </si>
  <si>
    <t>N =</t>
  </si>
  <si>
    <t>G =</t>
  </si>
  <si>
    <t>ANOVA TABLE</t>
  </si>
  <si>
    <t>CF =</t>
  </si>
  <si>
    <t>SV</t>
  </si>
  <si>
    <t>d.f</t>
  </si>
  <si>
    <t>S.S</t>
  </si>
  <si>
    <t>M.S</t>
  </si>
  <si>
    <t>F Ratio</t>
  </si>
  <si>
    <t>RSS =</t>
  </si>
  <si>
    <t>TREATMENT</t>
  </si>
  <si>
    <t>TSS =</t>
  </si>
  <si>
    <t>ERROR</t>
  </si>
  <si>
    <t>SST =</t>
  </si>
  <si>
    <t>TOTAL</t>
  </si>
  <si>
    <t>SSE =</t>
  </si>
  <si>
    <t>V1</t>
  </si>
  <si>
    <t>V2</t>
  </si>
  <si>
    <t>V3</t>
  </si>
  <si>
    <t>V4</t>
  </si>
  <si>
    <t>V5</t>
  </si>
  <si>
    <t>N = rt =</t>
  </si>
  <si>
    <t>Source of Variation</t>
  </si>
  <si>
    <t>df</t>
  </si>
  <si>
    <t>Sum of Sq</t>
  </si>
  <si>
    <t>Mean SS</t>
  </si>
  <si>
    <t>VR</t>
  </si>
  <si>
    <t>F(4,25) @5%</t>
  </si>
  <si>
    <t>Treatment</t>
  </si>
  <si>
    <t>Error</t>
  </si>
  <si>
    <t>Total</t>
  </si>
  <si>
    <t>So, we have insufficient evidence to reject Null Hypothesis.</t>
  </si>
  <si>
    <t>Ti</t>
  </si>
  <si>
    <t>v1</t>
  </si>
  <si>
    <t>v2</t>
  </si>
  <si>
    <t>v3</t>
  </si>
  <si>
    <t>v4</t>
  </si>
  <si>
    <t>r</t>
  </si>
  <si>
    <t>S.V</t>
  </si>
  <si>
    <t>M.S.S</t>
  </si>
  <si>
    <t>F</t>
  </si>
  <si>
    <t>t</t>
  </si>
  <si>
    <t>treatment</t>
  </si>
  <si>
    <t>N</t>
  </si>
  <si>
    <t>error</t>
  </si>
  <si>
    <t>G</t>
  </si>
  <si>
    <t>C.F</t>
  </si>
  <si>
    <t>R.S.S</t>
  </si>
  <si>
    <t>T.S.S</t>
  </si>
  <si>
    <t>S.S.T</t>
  </si>
  <si>
    <t>S.S.E</t>
  </si>
  <si>
    <t>F(cal)</t>
  </si>
  <si>
    <t>F(3,16)</t>
  </si>
  <si>
    <t>Since, F(cal) &gt; F(tab) , we reject null hypothesis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</si>
  <si>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</si>
  <si>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</si>
  <si>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</si>
  <si>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</si>
  <si>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</si>
  <si>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</si>
  <si>
    <t>Block Totals</t>
  </si>
  <si>
    <r>
      <t>B</t>
    </r>
    <r>
      <rPr>
        <vertAlign val="subscript"/>
        <sz val="11"/>
        <color theme="1"/>
        <rFont val="Calibri"/>
        <family val="2"/>
        <scheme val="minor"/>
      </rPr>
      <t>j</t>
    </r>
    <r>
      <rPr>
        <vertAlign val="superscript"/>
        <sz val="11"/>
        <color theme="1"/>
        <rFont val="Calibri"/>
        <family val="2"/>
        <scheme val="minor"/>
      </rPr>
      <t>2</t>
    </r>
  </si>
  <si>
    <t>b1</t>
  </si>
  <si>
    <t>b2</t>
  </si>
  <si>
    <t>b3</t>
  </si>
  <si>
    <t>b4</t>
  </si>
  <si>
    <t>b5</t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</si>
  <si>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</si>
  <si>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</si>
  <si>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t>Average</t>
  </si>
  <si>
    <t>Blocks =</t>
  </si>
  <si>
    <t>Treatments =</t>
  </si>
  <si>
    <t>Variance ratio(F)</t>
  </si>
  <si>
    <t>Treatments</t>
  </si>
  <si>
    <t>Blocks</t>
  </si>
  <si>
    <t>C.F =</t>
  </si>
  <si>
    <t>R.S.S =</t>
  </si>
  <si>
    <t>T.S.S =</t>
  </si>
  <si>
    <t>S.S.T =</t>
  </si>
  <si>
    <t>Tabulated</t>
  </si>
  <si>
    <t>Calculated</t>
  </si>
  <si>
    <t>S.S.B =</t>
  </si>
  <si>
    <r>
      <t>F</t>
    </r>
    <r>
      <rPr>
        <sz val="8"/>
        <color theme="1"/>
        <rFont val="Calibri"/>
        <family val="2"/>
        <scheme val="minor"/>
      </rPr>
      <t>(5,20)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</si>
  <si>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treatment </t>
    </r>
    <r>
      <rPr>
        <sz val="11"/>
        <color theme="1"/>
        <rFont val="Calibri"/>
        <family val="2"/>
        <scheme val="minor"/>
      </rPr>
      <t>=</t>
    </r>
  </si>
  <si>
    <t>S.S.E =</t>
  </si>
  <si>
    <r>
      <t>F</t>
    </r>
    <r>
      <rPr>
        <sz val="8"/>
        <color theme="1"/>
        <rFont val="Calibri"/>
        <family val="2"/>
        <scheme val="minor"/>
      </rPr>
      <t xml:space="preserve">(4,20) 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</si>
  <si>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block </t>
    </r>
    <r>
      <rPr>
        <sz val="11"/>
        <color theme="1"/>
        <rFont val="Calibri"/>
        <family val="2"/>
        <scheme val="minor"/>
      </rPr>
      <t>=</t>
    </r>
  </si>
  <si>
    <t>Coupon (Block)</t>
  </si>
  <si>
    <t>Type of Tip</t>
  </si>
  <si>
    <t>r =</t>
  </si>
  <si>
    <t>t =</t>
  </si>
  <si>
    <t>ANOVA</t>
  </si>
  <si>
    <t>SS</t>
  </si>
  <si>
    <t>MS</t>
  </si>
  <si>
    <t>P-value</t>
  </si>
  <si>
    <t>F crit</t>
  </si>
  <si>
    <r>
      <t>S.E(t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=</t>
    </r>
  </si>
  <si>
    <r>
      <t>t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 =</t>
    </r>
  </si>
  <si>
    <r>
      <t>t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</si>
  <si>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t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</si>
  <si>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t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</si>
  <si>
    <t>Block</t>
  </si>
  <si>
    <r>
      <t>y.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Arial"/>
        <family val="2"/>
      </rPr>
      <t>`</t>
    </r>
  </si>
  <si>
    <r>
      <t>y</t>
    </r>
    <r>
      <rPr>
        <vertAlign val="subscript"/>
        <sz val="11"/>
        <color theme="1"/>
        <rFont val="Calibri"/>
        <family val="2"/>
        <scheme val="minor"/>
      </rPr>
      <t>i.</t>
    </r>
  </si>
  <si>
    <t>x=</t>
  </si>
  <si>
    <t xml:space="preserve">Aud treatment = </t>
  </si>
  <si>
    <t>Bias =</t>
  </si>
  <si>
    <t>Rows</t>
  </si>
  <si>
    <t>Columns</t>
  </si>
  <si>
    <t>Adjusted Anova table</t>
  </si>
  <si>
    <t>Treatements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</si>
</sst>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3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E63D-48EF-4657-ADCD-51727A61DFE6}">
  <dimension ref="A2:K22"/>
  <sheetViews>
    <sheetView workbookViewId="0">
      <selection activeCell="J1" sqref="J1:J1048576"/>
    </sheetView>
  </sheetViews>
  <sheetFormatPr defaultRowHeight="14.4" x14ac:dyDescent="0.3"/>
  <cols>
    <col min="7" max="7" width="12" bestFit="1" customWidth="1"/>
    <col min="9" max="9" width="11" bestFit="1" customWidth="1"/>
    <col min="10" max="10" width="11.44140625" bestFit="1" customWidth="1"/>
  </cols>
  <sheetData>
    <row r="2" spans="1:11" x14ac:dyDescent="0.3">
      <c r="D2" s="24"/>
      <c r="E2" s="24"/>
    </row>
    <row r="5" spans="1:11" x14ac:dyDescent="0.3">
      <c r="B5" s="25" t="s">
        <v>19</v>
      </c>
      <c r="C5" s="25" t="s">
        <v>20</v>
      </c>
      <c r="D5" s="25" t="s">
        <v>21</v>
      </c>
      <c r="E5" s="25" t="s">
        <v>22</v>
      </c>
      <c r="F5" s="25" t="s">
        <v>23</v>
      </c>
    </row>
    <row r="6" spans="1:11" x14ac:dyDescent="0.3">
      <c r="B6" s="5">
        <v>320</v>
      </c>
      <c r="C6" s="5">
        <v>328</v>
      </c>
      <c r="D6" s="5">
        <v>400</v>
      </c>
      <c r="E6" s="5">
        <v>340</v>
      </c>
      <c r="F6" s="5">
        <v>398</v>
      </c>
      <c r="G6" s="26"/>
    </row>
    <row r="7" spans="1:11" x14ac:dyDescent="0.3">
      <c r="B7" s="5">
        <v>420</v>
      </c>
      <c r="C7" s="5">
        <v>372</v>
      </c>
      <c r="D7" s="5">
        <v>350</v>
      </c>
      <c r="E7" s="5">
        <v>360</v>
      </c>
      <c r="F7" s="5">
        <v>358</v>
      </c>
      <c r="G7" s="26"/>
    </row>
    <row r="8" spans="1:11" x14ac:dyDescent="0.3">
      <c r="B8" s="5">
        <v>353</v>
      </c>
      <c r="C8" s="5">
        <v>455</v>
      </c>
      <c r="D8" s="5">
        <v>417</v>
      </c>
      <c r="E8" s="5">
        <v>358</v>
      </c>
      <c r="F8" s="5">
        <v>334</v>
      </c>
      <c r="G8" s="26"/>
    </row>
    <row r="9" spans="1:11" x14ac:dyDescent="0.3">
      <c r="B9" s="5">
        <v>331</v>
      </c>
      <c r="C9" s="5">
        <v>375</v>
      </c>
      <c r="D9" s="5">
        <v>325</v>
      </c>
      <c r="E9" s="5">
        <v>370</v>
      </c>
      <c r="F9" s="5">
        <v>340</v>
      </c>
      <c r="G9" s="26"/>
    </row>
    <row r="10" spans="1:11" x14ac:dyDescent="0.3">
      <c r="B10" s="5">
        <v>358</v>
      </c>
      <c r="C10" s="5">
        <v>383</v>
      </c>
      <c r="D10" s="5">
        <v>378</v>
      </c>
      <c r="E10" s="5">
        <v>395</v>
      </c>
      <c r="F10" s="5">
        <v>320</v>
      </c>
      <c r="G10" s="26"/>
    </row>
    <row r="11" spans="1:11" x14ac:dyDescent="0.3">
      <c r="B11" s="7">
        <v>400</v>
      </c>
      <c r="C11" s="7">
        <v>308</v>
      </c>
      <c r="D11" s="7">
        <v>275</v>
      </c>
      <c r="E11" s="7">
        <v>375</v>
      </c>
      <c r="F11" s="7">
        <v>430</v>
      </c>
      <c r="G11" s="26"/>
    </row>
    <row r="12" spans="1:11" x14ac:dyDescent="0.3">
      <c r="A12" s="5" t="s">
        <v>2</v>
      </c>
      <c r="B12" s="27">
        <f>SUM(B6:B11)</f>
        <v>2182</v>
      </c>
      <c r="C12" s="25">
        <f t="shared" ref="C12:F12" si="0">SUM(C6:C11)</f>
        <v>2221</v>
      </c>
      <c r="D12" s="25">
        <f t="shared" si="0"/>
        <v>2145</v>
      </c>
      <c r="E12" s="25">
        <f t="shared" si="0"/>
        <v>2198</v>
      </c>
      <c r="F12" s="25">
        <f t="shared" si="0"/>
        <v>2180</v>
      </c>
      <c r="G12" s="5">
        <f>SUM(B12:F12)</f>
        <v>10926</v>
      </c>
    </row>
    <row r="15" spans="1:11" x14ac:dyDescent="0.3">
      <c r="B15" s="28" t="s">
        <v>4</v>
      </c>
      <c r="C15" s="13">
        <f>SUM(B6:F11)</f>
        <v>10926</v>
      </c>
      <c r="F15" s="29" t="s">
        <v>5</v>
      </c>
      <c r="G15" s="29"/>
      <c r="K15" s="30"/>
    </row>
    <row r="16" spans="1:11" x14ac:dyDescent="0.3">
      <c r="B16" s="28" t="s">
        <v>24</v>
      </c>
      <c r="C16" s="13">
        <v>30</v>
      </c>
    </row>
    <row r="17" spans="2:10" x14ac:dyDescent="0.3">
      <c r="B17" s="28" t="s">
        <v>6</v>
      </c>
      <c r="C17" s="13">
        <f>C15^2/C16</f>
        <v>3979249.2</v>
      </c>
      <c r="E17" s="31" t="s">
        <v>25</v>
      </c>
      <c r="F17" s="31" t="s">
        <v>26</v>
      </c>
      <c r="G17" s="31" t="s">
        <v>27</v>
      </c>
      <c r="H17" s="31" t="s">
        <v>28</v>
      </c>
      <c r="I17" s="31" t="s">
        <v>29</v>
      </c>
      <c r="J17" s="31" t="s">
        <v>30</v>
      </c>
    </row>
    <row r="18" spans="2:10" x14ac:dyDescent="0.3">
      <c r="B18" s="28" t="s">
        <v>14</v>
      </c>
      <c r="C18" s="13">
        <f>C19-C17</f>
        <v>45516.799999999814</v>
      </c>
      <c r="E18" s="31" t="s">
        <v>31</v>
      </c>
      <c r="F18" s="15">
        <v>4</v>
      </c>
      <c r="G18" s="15">
        <v>516.46666666632495</v>
      </c>
      <c r="H18" s="15">
        <f>G18/4</f>
        <v>129.11666666658124</v>
      </c>
      <c r="I18" s="15">
        <f>H18/H19</f>
        <v>7.173095014106233E-2</v>
      </c>
      <c r="J18" s="15">
        <f>FINV(0.05,4,25)</f>
        <v>2.7587104697176335</v>
      </c>
    </row>
    <row r="19" spans="2:10" x14ac:dyDescent="0.3">
      <c r="B19" s="28" t="s">
        <v>12</v>
      </c>
      <c r="C19" s="13">
        <f>SUMSQ(B6:F11)</f>
        <v>4024766</v>
      </c>
      <c r="E19" s="31" t="s">
        <v>32</v>
      </c>
      <c r="F19" s="15">
        <v>25</v>
      </c>
      <c r="G19" s="15">
        <v>45000.333333333503</v>
      </c>
      <c r="H19" s="15">
        <f>G19/F19</f>
        <v>1800.0133333333401</v>
      </c>
      <c r="I19" s="15"/>
      <c r="J19" s="15"/>
    </row>
    <row r="20" spans="2:10" x14ac:dyDescent="0.3">
      <c r="B20" s="28" t="s">
        <v>16</v>
      </c>
      <c r="C20" s="13">
        <f>(SUMSQ(B12:F12)/6-C17)</f>
        <v>516.46666666632518</v>
      </c>
      <c r="E20" s="31" t="s">
        <v>33</v>
      </c>
      <c r="F20" s="15">
        <v>29</v>
      </c>
      <c r="G20" s="15">
        <v>45516.799999999799</v>
      </c>
      <c r="H20" s="15">
        <f>G20/F20</f>
        <v>1569.5448275862</v>
      </c>
      <c r="I20" s="15"/>
      <c r="J20" s="15"/>
    </row>
    <row r="21" spans="2:10" x14ac:dyDescent="0.3">
      <c r="B21" s="28" t="s">
        <v>18</v>
      </c>
      <c r="C21" s="13">
        <f>C18-C20</f>
        <v>45000.333333333489</v>
      </c>
    </row>
    <row r="22" spans="2:10" x14ac:dyDescent="0.3">
      <c r="E22" s="32" t="s">
        <v>34</v>
      </c>
      <c r="F22" s="32"/>
      <c r="G22" s="32"/>
      <c r="H22" s="32"/>
      <c r="I22" s="32"/>
      <c r="J22" s="32"/>
    </row>
  </sheetData>
  <mergeCells count="3">
    <mergeCell ref="D2:E2"/>
    <mergeCell ref="F15:G15"/>
    <mergeCell ref="E22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7E26-1E3D-47F8-9E93-DB15D88ED8C6}">
  <dimension ref="B4:M27"/>
  <sheetViews>
    <sheetView workbookViewId="0">
      <selection activeCell="J1" sqref="J1:J1048576"/>
    </sheetView>
  </sheetViews>
  <sheetFormatPr defaultRowHeight="14.4" x14ac:dyDescent="0.3"/>
  <sheetData>
    <row r="4" spans="2:13" x14ac:dyDescent="0.3">
      <c r="C4" s="15"/>
      <c r="D4" s="15"/>
      <c r="E4" s="15"/>
      <c r="F4" s="15"/>
      <c r="G4" s="15"/>
      <c r="H4" s="15"/>
      <c r="J4" s="15" t="s">
        <v>35</v>
      </c>
    </row>
    <row r="5" spans="2:13" x14ac:dyDescent="0.3">
      <c r="C5" s="15" t="s">
        <v>36</v>
      </c>
      <c r="D5" s="15">
        <v>55</v>
      </c>
      <c r="E5" s="15">
        <v>49</v>
      </c>
      <c r="F5" s="15">
        <v>42</v>
      </c>
      <c r="G5" s="15">
        <v>21</v>
      </c>
      <c r="H5" s="15">
        <v>52</v>
      </c>
      <c r="J5" s="15">
        <f>SUM(D5:H5)</f>
        <v>219</v>
      </c>
    </row>
    <row r="6" spans="2:13" x14ac:dyDescent="0.3">
      <c r="C6" s="15" t="s">
        <v>37</v>
      </c>
      <c r="D6" s="15">
        <v>61</v>
      </c>
      <c r="E6" s="15">
        <v>112</v>
      </c>
      <c r="F6" s="15">
        <v>30</v>
      </c>
      <c r="G6" s="15">
        <v>89</v>
      </c>
      <c r="H6" s="15">
        <v>63</v>
      </c>
      <c r="J6" s="15">
        <f t="shared" ref="J6:J8" si="0">SUM(D6:H6)</f>
        <v>355</v>
      </c>
    </row>
    <row r="7" spans="2:13" x14ac:dyDescent="0.3">
      <c r="C7" s="15" t="s">
        <v>38</v>
      </c>
      <c r="D7" s="15">
        <v>42</v>
      </c>
      <c r="E7" s="15">
        <v>97</v>
      </c>
      <c r="F7" s="15">
        <v>81</v>
      </c>
      <c r="G7" s="15">
        <v>95</v>
      </c>
      <c r="H7" s="15">
        <v>92</v>
      </c>
      <c r="J7" s="15">
        <f t="shared" si="0"/>
        <v>407</v>
      </c>
    </row>
    <row r="8" spans="2:13" x14ac:dyDescent="0.3">
      <c r="C8" s="15" t="s">
        <v>39</v>
      </c>
      <c r="D8" s="15">
        <v>169</v>
      </c>
      <c r="E8" s="15">
        <v>137</v>
      </c>
      <c r="F8" s="15">
        <v>169</v>
      </c>
      <c r="G8" s="15">
        <v>85</v>
      </c>
      <c r="H8" s="15">
        <v>154</v>
      </c>
      <c r="J8" s="15">
        <f t="shared" si="0"/>
        <v>714</v>
      </c>
    </row>
    <row r="9" spans="2:13" x14ac:dyDescent="0.3">
      <c r="C9" s="15"/>
      <c r="D9" s="15"/>
      <c r="E9" s="15"/>
      <c r="F9" s="15"/>
      <c r="G9" s="15"/>
      <c r="H9" s="15"/>
    </row>
    <row r="10" spans="2:13" x14ac:dyDescent="0.3">
      <c r="C10" s="15"/>
      <c r="D10" s="15"/>
      <c r="E10" s="15"/>
      <c r="F10" s="15"/>
      <c r="G10" s="15"/>
      <c r="H10" s="15"/>
    </row>
    <row r="14" spans="2:13" x14ac:dyDescent="0.3">
      <c r="B14" s="15" t="s">
        <v>40</v>
      </c>
      <c r="C14" s="15">
        <v>5</v>
      </c>
      <c r="I14" s="15" t="s">
        <v>41</v>
      </c>
      <c r="J14" s="15" t="s">
        <v>9</v>
      </c>
      <c r="K14" s="15" t="s">
        <v>8</v>
      </c>
      <c r="L14" s="15" t="s">
        <v>42</v>
      </c>
      <c r="M14" s="15" t="s">
        <v>43</v>
      </c>
    </row>
    <row r="15" spans="2:13" x14ac:dyDescent="0.3">
      <c r="B15" s="15" t="s">
        <v>44</v>
      </c>
      <c r="C15" s="15">
        <v>4</v>
      </c>
      <c r="I15" s="15" t="s">
        <v>45</v>
      </c>
      <c r="J15" s="15">
        <f>C21</f>
        <v>26234.950000000012</v>
      </c>
      <c r="K15" s="15">
        <v>3</v>
      </c>
      <c r="L15" s="15">
        <f>J15/K15</f>
        <v>8744.9833333333372</v>
      </c>
      <c r="M15" s="33">
        <f>L15/L16</f>
        <v>12.105039738842573</v>
      </c>
    </row>
    <row r="16" spans="2:13" x14ac:dyDescent="0.3">
      <c r="B16" s="15" t="s">
        <v>46</v>
      </c>
      <c r="C16" s="15">
        <v>20</v>
      </c>
      <c r="I16" s="15" t="s">
        <v>47</v>
      </c>
      <c r="J16" s="15">
        <f>C22</f>
        <v>11558.799999999988</v>
      </c>
      <c r="K16" s="15">
        <v>16</v>
      </c>
      <c r="L16" s="15">
        <f>J16/K16</f>
        <v>722.42499999999927</v>
      </c>
      <c r="M16" s="34"/>
    </row>
    <row r="17" spans="2:13" x14ac:dyDescent="0.3">
      <c r="B17" s="15" t="s">
        <v>48</v>
      </c>
      <c r="C17" s="15">
        <f>SUM(J5:J8)</f>
        <v>1695</v>
      </c>
      <c r="I17" s="15" t="s">
        <v>33</v>
      </c>
      <c r="J17" s="15">
        <f>SUM(J15:J16)</f>
        <v>37793.75</v>
      </c>
      <c r="K17" s="15">
        <f>SUM(K15:K16)</f>
        <v>19</v>
      </c>
      <c r="L17" s="15"/>
      <c r="M17" s="15"/>
    </row>
    <row r="18" spans="2:13" x14ac:dyDescent="0.3">
      <c r="B18" s="15" t="s">
        <v>49</v>
      </c>
      <c r="C18" s="15">
        <f>C17*C17/C16</f>
        <v>143651.25</v>
      </c>
    </row>
    <row r="19" spans="2:13" x14ac:dyDescent="0.3">
      <c r="B19" s="15" t="s">
        <v>50</v>
      </c>
      <c r="C19" s="15">
        <f>SUMSQ(D5:H8)</f>
        <v>181445</v>
      </c>
    </row>
    <row r="20" spans="2:13" x14ac:dyDescent="0.3">
      <c r="B20" s="15" t="s">
        <v>51</v>
      </c>
      <c r="C20" s="15">
        <f>C19-C18</f>
        <v>37793.75</v>
      </c>
    </row>
    <row r="21" spans="2:13" x14ac:dyDescent="0.3">
      <c r="B21" s="15" t="s">
        <v>52</v>
      </c>
      <c r="C21" s="15">
        <f>(SUMSQ(J5:J8)/C14 )- C18</f>
        <v>26234.950000000012</v>
      </c>
    </row>
    <row r="22" spans="2:13" x14ac:dyDescent="0.3">
      <c r="B22" s="15" t="s">
        <v>53</v>
      </c>
      <c r="C22" s="15">
        <f>C20-C21</f>
        <v>11558.799999999988</v>
      </c>
    </row>
    <row r="23" spans="2:13" x14ac:dyDescent="0.3">
      <c r="B23" s="15" t="s">
        <v>54</v>
      </c>
      <c r="C23" s="15">
        <f>M15</f>
        <v>12.105039738842573</v>
      </c>
    </row>
    <row r="24" spans="2:13" x14ac:dyDescent="0.3">
      <c r="B24" s="15" t="s">
        <v>55</v>
      </c>
      <c r="C24" s="15">
        <v>3.06</v>
      </c>
    </row>
    <row r="27" spans="2:13" x14ac:dyDescent="0.3">
      <c r="E27" s="14" t="s">
        <v>56</v>
      </c>
      <c r="F27" s="14"/>
      <c r="G27" s="14"/>
      <c r="H27" s="14"/>
      <c r="I27" s="14"/>
    </row>
  </sheetData>
  <mergeCells count="2">
    <mergeCell ref="M15:M16"/>
    <mergeCell ref="E27:I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01EE-68F7-4967-8605-3AF92E160643}">
  <dimension ref="B3:J26"/>
  <sheetViews>
    <sheetView workbookViewId="0">
      <selection activeCell="J1" sqref="J1:J1048576"/>
    </sheetView>
  </sheetViews>
  <sheetFormatPr defaultRowHeight="14.4" x14ac:dyDescent="0.3"/>
  <cols>
    <col min="2" max="2" width="11.77734375" bestFit="1" customWidth="1"/>
    <col min="8" max="8" width="12" bestFit="1" customWidth="1"/>
    <col min="9" max="9" width="14.5546875" bestFit="1" customWidth="1"/>
  </cols>
  <sheetData>
    <row r="3" spans="2:10" ht="16.8" x14ac:dyDescent="0.35">
      <c r="B3" s="5"/>
      <c r="C3" s="5" t="s">
        <v>57</v>
      </c>
      <c r="D3" s="5" t="s">
        <v>58</v>
      </c>
      <c r="E3" s="5" t="s">
        <v>59</v>
      </c>
      <c r="F3" s="5" t="s">
        <v>60</v>
      </c>
      <c r="G3" s="5" t="s">
        <v>61</v>
      </c>
      <c r="H3" s="5" t="s">
        <v>62</v>
      </c>
      <c r="I3" s="5" t="s">
        <v>63</v>
      </c>
      <c r="J3" s="5" t="s">
        <v>64</v>
      </c>
    </row>
    <row r="4" spans="2:10" x14ac:dyDescent="0.3">
      <c r="B4" s="5" t="s">
        <v>65</v>
      </c>
      <c r="C4" s="5">
        <v>30</v>
      </c>
      <c r="D4" s="5">
        <v>23</v>
      </c>
      <c r="E4" s="5">
        <v>34</v>
      </c>
      <c r="F4" s="5">
        <v>25</v>
      </c>
      <c r="G4" s="5">
        <v>20</v>
      </c>
      <c r="H4" s="5">
        <v>13</v>
      </c>
      <c r="I4" s="5">
        <f>SUM(C4:H4)</f>
        <v>145</v>
      </c>
      <c r="J4" s="5">
        <f>POWER(I4,2)</f>
        <v>21025</v>
      </c>
    </row>
    <row r="5" spans="2:10" x14ac:dyDescent="0.3">
      <c r="B5" s="5" t="s">
        <v>66</v>
      </c>
      <c r="C5" s="5">
        <v>39</v>
      </c>
      <c r="D5" s="5">
        <v>22</v>
      </c>
      <c r="E5" s="5">
        <v>28</v>
      </c>
      <c r="F5" s="5">
        <v>25</v>
      </c>
      <c r="G5" s="5">
        <v>28</v>
      </c>
      <c r="H5" s="5">
        <v>32</v>
      </c>
      <c r="I5" s="5">
        <f t="shared" ref="I5:I8" si="0">SUM(C5:H5)</f>
        <v>174</v>
      </c>
      <c r="J5" s="5">
        <f t="shared" ref="J5:J8" si="1">POWER(I5,2)</f>
        <v>30276</v>
      </c>
    </row>
    <row r="6" spans="2:10" x14ac:dyDescent="0.3">
      <c r="B6" s="5" t="s">
        <v>67</v>
      </c>
      <c r="C6" s="5">
        <v>56</v>
      </c>
      <c r="D6" s="5">
        <v>43</v>
      </c>
      <c r="E6" s="5">
        <v>43</v>
      </c>
      <c r="F6" s="5">
        <v>31</v>
      </c>
      <c r="G6" s="5">
        <v>49</v>
      </c>
      <c r="H6" s="5">
        <v>17</v>
      </c>
      <c r="I6" s="5">
        <f t="shared" si="0"/>
        <v>239</v>
      </c>
      <c r="J6" s="5">
        <f t="shared" si="1"/>
        <v>57121</v>
      </c>
    </row>
    <row r="7" spans="2:10" x14ac:dyDescent="0.3">
      <c r="B7" s="5" t="s">
        <v>68</v>
      </c>
      <c r="C7" s="5">
        <v>38</v>
      </c>
      <c r="D7" s="5">
        <v>45</v>
      </c>
      <c r="E7" s="5">
        <v>36</v>
      </c>
      <c r="F7" s="5">
        <v>35</v>
      </c>
      <c r="G7" s="5">
        <v>32</v>
      </c>
      <c r="H7" s="5">
        <v>20</v>
      </c>
      <c r="I7" s="5">
        <f t="shared" si="0"/>
        <v>206</v>
      </c>
      <c r="J7" s="5">
        <f t="shared" si="1"/>
        <v>42436</v>
      </c>
    </row>
    <row r="8" spans="2:10" x14ac:dyDescent="0.3">
      <c r="B8" s="5" t="s">
        <v>69</v>
      </c>
      <c r="C8" s="5">
        <v>44</v>
      </c>
      <c r="D8" s="5">
        <v>51</v>
      </c>
      <c r="E8" s="5">
        <v>23</v>
      </c>
      <c r="F8" s="5">
        <v>58</v>
      </c>
      <c r="G8" s="5">
        <v>40</v>
      </c>
      <c r="H8" s="5">
        <v>30</v>
      </c>
      <c r="I8" s="5">
        <f t="shared" si="0"/>
        <v>246</v>
      </c>
      <c r="J8" s="5">
        <f t="shared" si="1"/>
        <v>60516</v>
      </c>
    </row>
    <row r="9" spans="2:10" x14ac:dyDescent="0.3">
      <c r="B9" s="5"/>
      <c r="C9" s="5"/>
      <c r="D9" s="5"/>
      <c r="E9" s="5"/>
      <c r="F9" s="5"/>
      <c r="G9" s="5"/>
      <c r="H9" s="5"/>
      <c r="I9" s="5"/>
      <c r="J9" s="5"/>
    </row>
    <row r="10" spans="2:10" ht="15.6" x14ac:dyDescent="0.35">
      <c r="B10" s="5" t="s">
        <v>70</v>
      </c>
      <c r="C10" s="5">
        <f>SUM(C4:C8)</f>
        <v>207</v>
      </c>
      <c r="D10" s="5">
        <f t="shared" ref="D10:H10" si="2">SUM(D4:D8)</f>
        <v>184</v>
      </c>
      <c r="E10" s="5">
        <f t="shared" si="2"/>
        <v>164</v>
      </c>
      <c r="F10" s="5">
        <f t="shared" si="2"/>
        <v>174</v>
      </c>
      <c r="G10" s="5">
        <f t="shared" si="2"/>
        <v>169</v>
      </c>
      <c r="H10" s="5">
        <f t="shared" si="2"/>
        <v>112</v>
      </c>
      <c r="I10" s="5">
        <f>SUM(I4:I8)</f>
        <v>1010</v>
      </c>
      <c r="J10" s="5"/>
    </row>
    <row r="11" spans="2:10" ht="16.8" x14ac:dyDescent="0.35">
      <c r="B11" s="5" t="s">
        <v>71</v>
      </c>
      <c r="C11" s="5">
        <f>POWER(C10,2)</f>
        <v>42849</v>
      </c>
      <c r="D11" s="5">
        <f t="shared" ref="D11:H11" si="3">POWER(D10,2)</f>
        <v>33856</v>
      </c>
      <c r="E11" s="5">
        <f t="shared" si="3"/>
        <v>26896</v>
      </c>
      <c r="F11" s="5">
        <f t="shared" si="3"/>
        <v>30276</v>
      </c>
      <c r="G11" s="5">
        <f t="shared" si="3"/>
        <v>28561</v>
      </c>
      <c r="H11" s="5">
        <f t="shared" si="3"/>
        <v>12544</v>
      </c>
      <c r="I11" s="5"/>
      <c r="J11" s="5"/>
    </row>
    <row r="12" spans="2:10" x14ac:dyDescent="0.3">
      <c r="B12" s="5" t="s">
        <v>72</v>
      </c>
      <c r="C12" s="5">
        <f>AVERAGE(C4:C8)</f>
        <v>41.4</v>
      </c>
      <c r="D12" s="5">
        <f t="shared" ref="D12:H12" si="4">AVERAGE(D4:D8)</f>
        <v>36.799999999999997</v>
      </c>
      <c r="E12" s="5">
        <f t="shared" si="4"/>
        <v>32.799999999999997</v>
      </c>
      <c r="F12" s="5">
        <f t="shared" si="4"/>
        <v>34.799999999999997</v>
      </c>
      <c r="G12" s="5">
        <f t="shared" si="4"/>
        <v>33.799999999999997</v>
      </c>
      <c r="H12" s="5">
        <f t="shared" si="4"/>
        <v>22.4</v>
      </c>
      <c r="I12" s="5"/>
      <c r="J12" s="5"/>
    </row>
    <row r="13" spans="2:10" x14ac:dyDescent="0.3">
      <c r="B13" s="26"/>
      <c r="C13" s="26"/>
      <c r="D13" s="26"/>
      <c r="E13" s="26"/>
      <c r="F13" s="26"/>
      <c r="G13" s="26"/>
      <c r="H13" s="26"/>
      <c r="I13" s="26"/>
      <c r="J13" s="26"/>
    </row>
    <row r="14" spans="2:10" x14ac:dyDescent="0.3">
      <c r="B14" s="12" t="s">
        <v>73</v>
      </c>
      <c r="C14" s="13">
        <v>5</v>
      </c>
      <c r="D14" s="26"/>
      <c r="E14" s="26"/>
      <c r="F14" s="26"/>
      <c r="G14" s="26"/>
      <c r="H14" s="26"/>
      <c r="I14" s="26"/>
      <c r="J14" s="26"/>
    </row>
    <row r="15" spans="2:10" x14ac:dyDescent="0.3">
      <c r="B15" s="12" t="s">
        <v>74</v>
      </c>
      <c r="C15" s="13">
        <v>6</v>
      </c>
      <c r="D15" s="26"/>
      <c r="E15" s="5" t="s">
        <v>41</v>
      </c>
      <c r="F15" s="5" t="s">
        <v>8</v>
      </c>
      <c r="G15" s="5" t="s">
        <v>9</v>
      </c>
      <c r="H15" s="5" t="s">
        <v>42</v>
      </c>
      <c r="I15" s="5" t="s">
        <v>75</v>
      </c>
      <c r="J15" s="26"/>
    </row>
    <row r="16" spans="2:10" x14ac:dyDescent="0.3">
      <c r="B16" s="12" t="s">
        <v>3</v>
      </c>
      <c r="C16" s="13">
        <v>30</v>
      </c>
      <c r="D16" s="26"/>
      <c r="E16" s="5" t="s">
        <v>76</v>
      </c>
      <c r="F16" s="5">
        <v>5</v>
      </c>
      <c r="G16" s="5">
        <f>C21</f>
        <v>993.0666666666657</v>
      </c>
      <c r="H16" s="5">
        <f>G16/F16</f>
        <v>198.61333333333314</v>
      </c>
      <c r="I16" s="5">
        <f>H16/H18</f>
        <v>2.4704175131638917</v>
      </c>
      <c r="J16" s="26"/>
    </row>
    <row r="17" spans="2:10" x14ac:dyDescent="0.3">
      <c r="B17" s="12" t="s">
        <v>4</v>
      </c>
      <c r="C17" s="13">
        <f>SUM(C10:H10)</f>
        <v>1010</v>
      </c>
      <c r="D17" s="26"/>
      <c r="E17" s="5" t="s">
        <v>77</v>
      </c>
      <c r="F17" s="5">
        <v>4</v>
      </c>
      <c r="G17" s="5">
        <f>C22</f>
        <v>1225.6666666666642</v>
      </c>
      <c r="H17" s="5">
        <f t="shared" ref="H17:H18" si="5">G17/F17</f>
        <v>306.41666666666606</v>
      </c>
      <c r="I17" s="5">
        <f>H17/H18</f>
        <v>3.8113105850159523</v>
      </c>
      <c r="J17" s="26"/>
    </row>
    <row r="18" spans="2:10" x14ac:dyDescent="0.3">
      <c r="B18" s="12" t="s">
        <v>78</v>
      </c>
      <c r="C18" s="13">
        <f>C17*C17/C16</f>
        <v>34003.333333333336</v>
      </c>
      <c r="D18" s="26"/>
      <c r="E18" s="5" t="s">
        <v>32</v>
      </c>
      <c r="F18" s="5">
        <v>20</v>
      </c>
      <c r="G18" s="5">
        <f>C23</f>
        <v>1607.9333333333343</v>
      </c>
      <c r="H18" s="5">
        <f t="shared" si="5"/>
        <v>80.396666666666718</v>
      </c>
      <c r="I18" s="5"/>
      <c r="J18" s="26"/>
    </row>
    <row r="19" spans="2:10" x14ac:dyDescent="0.3">
      <c r="B19" s="12" t="s">
        <v>79</v>
      </c>
      <c r="C19" s="13">
        <f>SUMSQ(C4:H8)</f>
        <v>37830</v>
      </c>
      <c r="D19" s="26"/>
      <c r="E19" s="5" t="s">
        <v>33</v>
      </c>
      <c r="F19" s="5">
        <f>SUM(F16:F18)</f>
        <v>29</v>
      </c>
      <c r="G19" s="5">
        <f>SUM(G16:G18)</f>
        <v>3826.6666666666642</v>
      </c>
      <c r="H19" s="5">
        <f>SUM(H16:H18)</f>
        <v>585.42666666666594</v>
      </c>
      <c r="I19" s="5"/>
      <c r="J19" s="26"/>
    </row>
    <row r="20" spans="2:10" x14ac:dyDescent="0.3">
      <c r="B20" s="12" t="s">
        <v>80</v>
      </c>
      <c r="C20" s="13">
        <f>C19-C18</f>
        <v>3826.6666666666642</v>
      </c>
      <c r="D20" s="26"/>
      <c r="E20" s="26"/>
      <c r="F20" s="26"/>
      <c r="G20" s="26"/>
      <c r="H20" s="26"/>
      <c r="I20" s="26"/>
      <c r="J20" s="26"/>
    </row>
    <row r="21" spans="2:10" x14ac:dyDescent="0.3">
      <c r="B21" s="12" t="s">
        <v>81</v>
      </c>
      <c r="C21" s="13">
        <f>(SUM(C11:H11)/5) - C18</f>
        <v>993.0666666666657</v>
      </c>
      <c r="D21" s="26"/>
      <c r="E21" s="1" t="s">
        <v>82</v>
      </c>
      <c r="F21" s="3"/>
      <c r="G21" s="2" t="s">
        <v>83</v>
      </c>
      <c r="H21" s="3"/>
      <c r="I21" s="26"/>
      <c r="J21" s="26"/>
    </row>
    <row r="22" spans="2:10" ht="15.6" x14ac:dyDescent="0.35">
      <c r="B22" s="12" t="s">
        <v>84</v>
      </c>
      <c r="C22" s="13">
        <f>(SUM(J4:J8)/6) - C18</f>
        <v>1225.6666666666642</v>
      </c>
      <c r="D22" s="26"/>
      <c r="E22" s="35" t="s">
        <v>85</v>
      </c>
      <c r="F22" s="36">
        <f>FINV(0.05,5,20)</f>
        <v>2.7108898372096917</v>
      </c>
      <c r="G22" s="35" t="s">
        <v>86</v>
      </c>
      <c r="H22" s="36">
        <f>I16</f>
        <v>2.4704175131638917</v>
      </c>
      <c r="I22" s="26"/>
      <c r="J22" s="26"/>
    </row>
    <row r="23" spans="2:10" ht="15.6" x14ac:dyDescent="0.35">
      <c r="B23" s="12" t="s">
        <v>87</v>
      </c>
      <c r="C23" s="13">
        <f>C20-C21-C22</f>
        <v>1607.9333333333343</v>
      </c>
      <c r="D23" s="26"/>
      <c r="E23" s="35" t="s">
        <v>88</v>
      </c>
      <c r="F23" s="36">
        <f>FINV(0.05,4,20)</f>
        <v>2.8660814020156589</v>
      </c>
      <c r="G23" s="35" t="s">
        <v>89</v>
      </c>
      <c r="H23" s="36">
        <f>I17</f>
        <v>3.8113105850159523</v>
      </c>
      <c r="I23" s="26"/>
      <c r="J23" s="26"/>
    </row>
    <row r="24" spans="2:10" x14ac:dyDescent="0.3">
      <c r="F24" s="26"/>
      <c r="G24" s="26"/>
      <c r="H24" s="26"/>
      <c r="I24" s="26"/>
      <c r="J24" s="26"/>
    </row>
    <row r="25" spans="2:10" x14ac:dyDescent="0.3">
      <c r="F25" s="26"/>
      <c r="G25" s="26"/>
      <c r="H25" s="26"/>
      <c r="I25" s="26"/>
      <c r="J25" s="26"/>
    </row>
    <row r="26" spans="2:10" x14ac:dyDescent="0.3">
      <c r="F26" s="26"/>
      <c r="G26" s="26"/>
      <c r="H26" s="26"/>
      <c r="I26" s="26"/>
      <c r="J26" s="26"/>
    </row>
  </sheetData>
  <mergeCells count="2">
    <mergeCell ref="E21:F21"/>
    <mergeCell ref="G21:H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B4A1-5B3B-400E-A2D1-BB2A8D562032}">
  <dimension ref="A1:G29"/>
  <sheetViews>
    <sheetView workbookViewId="0">
      <selection activeCell="J1" sqref="J1:J1048576"/>
    </sheetView>
  </sheetViews>
  <sheetFormatPr defaultRowHeight="14.4" x14ac:dyDescent="0.3"/>
  <cols>
    <col min="6" max="6" width="12" bestFit="1" customWidth="1"/>
  </cols>
  <sheetData>
    <row r="1" spans="1:7" x14ac:dyDescent="0.3">
      <c r="A1" s="26"/>
      <c r="B1" s="14" t="s">
        <v>90</v>
      </c>
      <c r="C1" s="14"/>
      <c r="D1" s="14"/>
      <c r="E1" s="14"/>
      <c r="F1" s="26"/>
    </row>
    <row r="2" spans="1:7" x14ac:dyDescent="0.3">
      <c r="A2" s="5" t="s">
        <v>91</v>
      </c>
      <c r="B2" s="5">
        <v>1</v>
      </c>
      <c r="C2" s="5">
        <v>2</v>
      </c>
      <c r="D2" s="5">
        <v>3</v>
      </c>
      <c r="E2" s="5">
        <v>4</v>
      </c>
      <c r="F2" s="5" t="s">
        <v>76</v>
      </c>
    </row>
    <row r="3" spans="1:7" x14ac:dyDescent="0.3">
      <c r="A3" s="5">
        <v>1</v>
      </c>
      <c r="B3" s="26">
        <v>9.3000000000000007</v>
      </c>
      <c r="C3" s="26">
        <v>9.4</v>
      </c>
      <c r="D3" s="26">
        <v>9.6</v>
      </c>
      <c r="E3" s="26">
        <v>10</v>
      </c>
      <c r="F3" s="5">
        <f>SUM(B3:E3)</f>
        <v>38.300000000000004</v>
      </c>
    </row>
    <row r="4" spans="1:7" x14ac:dyDescent="0.3">
      <c r="A4" s="5">
        <v>2</v>
      </c>
      <c r="B4" s="26">
        <v>9.4</v>
      </c>
      <c r="C4" s="26">
        <v>9.3000000000000007</v>
      </c>
      <c r="D4" s="26">
        <v>9.8000000000000007</v>
      </c>
      <c r="E4" s="26">
        <v>9.9</v>
      </c>
      <c r="F4" s="5">
        <f t="shared" ref="F4:F6" si="0">SUM(B4:E4)</f>
        <v>38.400000000000006</v>
      </c>
    </row>
    <row r="5" spans="1:7" x14ac:dyDescent="0.3">
      <c r="A5" s="5">
        <v>3</v>
      </c>
      <c r="B5" s="26">
        <v>9.1999999999999993</v>
      </c>
      <c r="C5" s="26">
        <v>9.4</v>
      </c>
      <c r="D5" s="26">
        <v>9.5</v>
      </c>
      <c r="E5" s="26">
        <v>9.6999999999999993</v>
      </c>
      <c r="F5" s="5">
        <f t="shared" si="0"/>
        <v>37.799999999999997</v>
      </c>
    </row>
    <row r="6" spans="1:7" x14ac:dyDescent="0.3">
      <c r="A6" s="5">
        <v>4</v>
      </c>
      <c r="B6" s="26">
        <v>9.6999999999999993</v>
      </c>
      <c r="C6" s="26">
        <v>9.6</v>
      </c>
      <c r="D6" s="26">
        <v>10</v>
      </c>
      <c r="E6" s="26">
        <v>10.199999999999999</v>
      </c>
      <c r="F6" s="5">
        <f t="shared" si="0"/>
        <v>39.5</v>
      </c>
    </row>
    <row r="7" spans="1:7" x14ac:dyDescent="0.3">
      <c r="A7" s="7" t="s">
        <v>77</v>
      </c>
      <c r="B7" s="7">
        <f>SUM(B3:B6)</f>
        <v>37.6</v>
      </c>
      <c r="C7" s="5">
        <f t="shared" ref="C7:E7" si="1">SUM(C3:C6)</f>
        <v>37.700000000000003</v>
      </c>
      <c r="D7" s="7">
        <f t="shared" si="1"/>
        <v>38.9</v>
      </c>
      <c r="E7" s="7">
        <f t="shared" si="1"/>
        <v>39.799999999999997</v>
      </c>
      <c r="F7" s="26"/>
    </row>
    <row r="8" spans="1:7" x14ac:dyDescent="0.3">
      <c r="A8" s="12" t="s">
        <v>4</v>
      </c>
      <c r="B8" s="13">
        <f>SUM(B3:E6)</f>
        <v>154</v>
      </c>
      <c r="D8" s="12" t="s">
        <v>78</v>
      </c>
      <c r="E8" s="13">
        <f>(B8^2)/B11</f>
        <v>1482.25</v>
      </c>
    </row>
    <row r="9" spans="1:7" x14ac:dyDescent="0.3">
      <c r="A9" s="12" t="s">
        <v>92</v>
      </c>
      <c r="B9" s="13">
        <v>4</v>
      </c>
      <c r="D9" s="12" t="s">
        <v>79</v>
      </c>
      <c r="E9" s="13">
        <f>SUMSQ(B3:E6)</f>
        <v>1483.54</v>
      </c>
    </row>
    <row r="10" spans="1:7" x14ac:dyDescent="0.3">
      <c r="A10" s="12" t="s">
        <v>93</v>
      </c>
      <c r="B10" s="13">
        <v>4</v>
      </c>
      <c r="D10" s="12" t="s">
        <v>80</v>
      </c>
      <c r="E10" s="13">
        <f>E9-E8</f>
        <v>1.2899999999999636</v>
      </c>
    </row>
    <row r="11" spans="1:7" x14ac:dyDescent="0.3">
      <c r="A11" s="12" t="s">
        <v>3</v>
      </c>
      <c r="B11" s="13">
        <f>B9*B10</f>
        <v>16</v>
      </c>
      <c r="D11" s="12" t="s">
        <v>84</v>
      </c>
      <c r="E11" s="13">
        <f>(SUMSQ(B7:E7)/B10)-E8</f>
        <v>0.82500000000004547</v>
      </c>
    </row>
    <row r="12" spans="1:7" x14ac:dyDescent="0.3">
      <c r="D12" s="12" t="s">
        <v>81</v>
      </c>
      <c r="E12" s="13">
        <f>(SUMSQ(F3:F6)/B9)-E8</f>
        <v>0.38500000000021828</v>
      </c>
    </row>
    <row r="13" spans="1:7" x14ac:dyDescent="0.3">
      <c r="D13" s="12" t="s">
        <v>87</v>
      </c>
      <c r="E13" s="13">
        <f>E10-E11-E12</f>
        <v>7.9999999999699867E-2</v>
      </c>
    </row>
    <row r="14" spans="1:7" x14ac:dyDescent="0.3">
      <c r="A14" t="s">
        <v>94</v>
      </c>
    </row>
    <row r="15" spans="1:7" x14ac:dyDescent="0.3">
      <c r="A15" s="37" t="s">
        <v>25</v>
      </c>
      <c r="B15" s="37" t="s">
        <v>95</v>
      </c>
      <c r="C15" s="37" t="s">
        <v>26</v>
      </c>
      <c r="D15" s="37" t="s">
        <v>96</v>
      </c>
      <c r="E15" s="37" t="s">
        <v>43</v>
      </c>
      <c r="F15" s="37" t="s">
        <v>97</v>
      </c>
      <c r="G15" s="37" t="s">
        <v>98</v>
      </c>
    </row>
    <row r="16" spans="1:7" x14ac:dyDescent="0.3">
      <c r="A16" s="5" t="s">
        <v>76</v>
      </c>
      <c r="B16" s="38">
        <v>0.38499999999999912</v>
      </c>
      <c r="C16" s="38">
        <v>3</v>
      </c>
      <c r="D16" s="38">
        <v>0.12833333333333305</v>
      </c>
      <c r="E16" s="38">
        <v>14.437499999999915</v>
      </c>
      <c r="F16" s="38">
        <v>8.7127207111168433E-4</v>
      </c>
      <c r="G16" s="39">
        <v>3.8625483576247599</v>
      </c>
    </row>
    <row r="17" spans="1:7" x14ac:dyDescent="0.3">
      <c r="A17" s="5" t="s">
        <v>77</v>
      </c>
      <c r="B17" s="26">
        <v>0.82499999999999896</v>
      </c>
      <c r="C17" s="26">
        <v>3</v>
      </c>
      <c r="D17" s="26">
        <v>0.27499999999999963</v>
      </c>
      <c r="E17" s="26">
        <v>30.937499999999844</v>
      </c>
      <c r="F17" s="26">
        <v>4.5232698579963804E-5</v>
      </c>
      <c r="G17" s="40">
        <v>3.8625483576247648</v>
      </c>
    </row>
    <row r="18" spans="1:7" x14ac:dyDescent="0.3">
      <c r="A18" s="5" t="s">
        <v>32</v>
      </c>
      <c r="B18" s="41">
        <v>8.0000000000000293E-2</v>
      </c>
      <c r="C18" s="41">
        <v>9</v>
      </c>
      <c r="D18" s="41">
        <v>8.8888888888889218E-3</v>
      </c>
      <c r="E18" s="41"/>
      <c r="F18" s="41"/>
      <c r="G18" s="42"/>
    </row>
    <row r="19" spans="1:7" x14ac:dyDescent="0.3">
      <c r="A19" s="35"/>
      <c r="B19" s="43"/>
      <c r="C19" s="43"/>
      <c r="D19" s="43"/>
      <c r="E19" s="43"/>
      <c r="F19" s="43"/>
      <c r="G19" s="36"/>
    </row>
    <row r="20" spans="1:7" x14ac:dyDescent="0.3">
      <c r="A20" s="35" t="s">
        <v>33</v>
      </c>
      <c r="B20" s="43">
        <v>1.2899999999999985</v>
      </c>
      <c r="C20" s="43">
        <v>15</v>
      </c>
      <c r="D20" s="43"/>
      <c r="E20" s="43"/>
      <c r="F20" s="43"/>
      <c r="G20" s="36"/>
    </row>
    <row r="22" spans="1:7" ht="15.6" x14ac:dyDescent="0.35">
      <c r="B22" s="44" t="s">
        <v>99</v>
      </c>
      <c r="C22" s="45">
        <f>SQRT((2*D18)/B9)*2.685</f>
        <v>0.17900000000000033</v>
      </c>
    </row>
    <row r="23" spans="1:7" ht="15.6" x14ac:dyDescent="0.35">
      <c r="B23" s="44" t="s">
        <v>100</v>
      </c>
      <c r="C23" s="45">
        <f>AVERAGE(B3:E3)</f>
        <v>9.5750000000000011</v>
      </c>
    </row>
    <row r="24" spans="1:7" x14ac:dyDescent="0.3">
      <c r="B24" s="44"/>
      <c r="C24" s="45"/>
      <c r="D24" s="26">
        <f>ABS(C23-C25)</f>
        <v>2.5000000000000355E-2</v>
      </c>
      <c r="E24" s="26">
        <f>ABS(C23-C27)</f>
        <v>0.12500000000000178</v>
      </c>
      <c r="F24" s="26">
        <f>ABS(C23-C29)</f>
        <v>0.29999999999999893</v>
      </c>
    </row>
    <row r="25" spans="1:7" ht="15.6" x14ac:dyDescent="0.35">
      <c r="B25" s="44" t="s">
        <v>101</v>
      </c>
      <c r="C25" s="45">
        <f>AVERAGE(B4:E4)</f>
        <v>9.6000000000000014</v>
      </c>
      <c r="D25" s="26"/>
      <c r="E25" s="26"/>
      <c r="F25" s="26"/>
    </row>
    <row r="26" spans="1:7" x14ac:dyDescent="0.3">
      <c r="B26" s="44"/>
      <c r="C26" s="45"/>
      <c r="D26" s="26">
        <f>ABS(C25-C27)</f>
        <v>0.15000000000000213</v>
      </c>
      <c r="E26" s="26">
        <f>ABS(C25-C29)</f>
        <v>0.27499999999999858</v>
      </c>
      <c r="F26" s="26"/>
    </row>
    <row r="27" spans="1:7" ht="15.6" x14ac:dyDescent="0.35">
      <c r="B27" s="44" t="s">
        <v>102</v>
      </c>
      <c r="C27" s="45">
        <f>AVERAGE(B5:E5)</f>
        <v>9.4499999999999993</v>
      </c>
      <c r="D27" s="26"/>
      <c r="E27" s="26"/>
      <c r="F27" s="26"/>
    </row>
    <row r="28" spans="1:7" x14ac:dyDescent="0.3">
      <c r="B28" s="44"/>
      <c r="C28" s="45"/>
      <c r="D28" s="26">
        <f>ABS(C27-C29)</f>
        <v>0.42500000000000071</v>
      </c>
      <c r="E28" s="26"/>
      <c r="F28" s="26"/>
    </row>
    <row r="29" spans="1:7" ht="15.6" x14ac:dyDescent="0.35">
      <c r="B29" s="44" t="s">
        <v>103</v>
      </c>
      <c r="C29" s="45">
        <f>AVERAGE(B6:E6)</f>
        <v>9.875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A7FD-5CAA-426A-8A29-8AD862C7DE9D}">
  <dimension ref="A1:Q30"/>
  <sheetViews>
    <sheetView workbookViewId="0">
      <selection activeCell="J1" sqref="J1:J1048576"/>
    </sheetView>
  </sheetViews>
  <sheetFormatPr defaultRowHeight="14.4" x14ac:dyDescent="0.3"/>
  <sheetData>
    <row r="1" spans="1:17" x14ac:dyDescent="0.3">
      <c r="L1" s="14" t="s">
        <v>90</v>
      </c>
      <c r="M1" s="14"/>
      <c r="N1" s="14"/>
      <c r="O1" s="14"/>
    </row>
    <row r="2" spans="1:17" x14ac:dyDescent="0.3">
      <c r="C2" s="14" t="s">
        <v>104</v>
      </c>
      <c r="D2" s="14"/>
      <c r="E2" s="14"/>
      <c r="F2" s="14"/>
      <c r="K2" s="5" t="s">
        <v>91</v>
      </c>
      <c r="L2" s="5">
        <v>1</v>
      </c>
      <c r="M2" s="5">
        <v>2</v>
      </c>
      <c r="N2" s="5">
        <v>3</v>
      </c>
      <c r="O2" s="5">
        <v>4</v>
      </c>
      <c r="P2" s="5" t="s">
        <v>76</v>
      </c>
    </row>
    <row r="3" spans="1:17" x14ac:dyDescent="0.3">
      <c r="B3" s="15" t="s">
        <v>76</v>
      </c>
      <c r="C3" s="15">
        <v>1</v>
      </c>
      <c r="D3" s="15">
        <v>2</v>
      </c>
      <c r="E3" s="15">
        <v>3</v>
      </c>
      <c r="F3" s="15">
        <v>4</v>
      </c>
      <c r="G3" s="15" t="s">
        <v>76</v>
      </c>
      <c r="K3" s="15">
        <v>1</v>
      </c>
      <c r="L3">
        <v>19.100000000000001</v>
      </c>
      <c r="M3">
        <f>E11</f>
        <v>25.033333333333321</v>
      </c>
      <c r="N3">
        <v>22.5</v>
      </c>
      <c r="O3">
        <v>25.5</v>
      </c>
      <c r="P3" s="15">
        <f>SUM(L3:O3)</f>
        <v>92.133333333333326</v>
      </c>
    </row>
    <row r="4" spans="1:17" x14ac:dyDescent="0.3">
      <c r="B4" s="15">
        <v>1</v>
      </c>
      <c r="C4" s="15">
        <v>19.100000000000001</v>
      </c>
      <c r="D4" s="15"/>
      <c r="E4" s="15">
        <v>22.5</v>
      </c>
      <c r="F4" s="15">
        <v>25.5</v>
      </c>
      <c r="G4" s="15">
        <f>SUM(C4:F4)</f>
        <v>67.099999999999994</v>
      </c>
      <c r="K4" s="15">
        <v>2</v>
      </c>
      <c r="L4">
        <v>26</v>
      </c>
      <c r="M4">
        <v>28</v>
      </c>
      <c r="N4">
        <v>27</v>
      </c>
      <c r="O4">
        <v>33</v>
      </c>
      <c r="P4" s="15">
        <f t="shared" ref="P4:P5" si="0">SUM(L4:O4)</f>
        <v>114</v>
      </c>
    </row>
    <row r="5" spans="1:17" x14ac:dyDescent="0.3">
      <c r="B5" s="15">
        <v>2</v>
      </c>
      <c r="C5" s="15">
        <v>26</v>
      </c>
      <c r="D5" s="15">
        <v>28</v>
      </c>
      <c r="E5" s="15">
        <v>27</v>
      </c>
      <c r="F5" s="15">
        <v>33</v>
      </c>
      <c r="G5" s="15">
        <f t="shared" ref="G5:G6" si="1">SUM(C5:F5)</f>
        <v>114</v>
      </c>
      <c r="K5" s="15">
        <v>3</v>
      </c>
      <c r="L5">
        <v>20.5</v>
      </c>
      <c r="M5">
        <v>28.5</v>
      </c>
      <c r="N5">
        <v>21.5</v>
      </c>
      <c r="O5">
        <v>25.5</v>
      </c>
      <c r="P5" s="15">
        <f t="shared" si="0"/>
        <v>96</v>
      </c>
    </row>
    <row r="6" spans="1:17" x14ac:dyDescent="0.3">
      <c r="B6" s="15">
        <v>3</v>
      </c>
      <c r="C6" s="15">
        <v>20.5</v>
      </c>
      <c r="D6" s="15">
        <v>28.5</v>
      </c>
      <c r="E6" s="15">
        <v>21.5</v>
      </c>
      <c r="F6" s="15">
        <v>25.5</v>
      </c>
      <c r="G6" s="15">
        <f t="shared" si="1"/>
        <v>96</v>
      </c>
      <c r="K6" s="7" t="s">
        <v>77</v>
      </c>
      <c r="L6" s="46">
        <f>SUM(L3:L5)</f>
        <v>65.599999999999994</v>
      </c>
      <c r="M6" s="15">
        <f>SUM(M3:M5)</f>
        <v>81.533333333333317</v>
      </c>
      <c r="N6" s="46">
        <f>SUM(N3:N5)</f>
        <v>71</v>
      </c>
      <c r="O6" s="46">
        <f>SUM(O3:O5)</f>
        <v>84</v>
      </c>
    </row>
    <row r="7" spans="1:17" x14ac:dyDescent="0.3">
      <c r="B7" s="46" t="s">
        <v>77</v>
      </c>
      <c r="C7" s="15">
        <f>SUM(C4:C6)</f>
        <v>65.599999999999994</v>
      </c>
      <c r="D7" s="15">
        <f>SUM(D4:D6)</f>
        <v>56.5</v>
      </c>
      <c r="E7" s="15">
        <f>SUM(E4:E6)</f>
        <v>71</v>
      </c>
      <c r="F7" s="15">
        <f>SUM(F4:F6)</f>
        <v>84</v>
      </c>
      <c r="G7" s="15">
        <f>SUM(C4:F6)</f>
        <v>277.10000000000002</v>
      </c>
      <c r="K7" s="12" t="s">
        <v>4</v>
      </c>
      <c r="L7" s="13">
        <f>SUM(L3:O5)</f>
        <v>302.13333333333333</v>
      </c>
      <c r="N7" s="12" t="s">
        <v>78</v>
      </c>
      <c r="O7" s="13">
        <f>(L7^2)/L10</f>
        <v>7607.045925925926</v>
      </c>
    </row>
    <row r="8" spans="1:17" x14ac:dyDescent="0.3">
      <c r="K8" s="12" t="s">
        <v>92</v>
      </c>
      <c r="L8" s="13">
        <v>4</v>
      </c>
      <c r="N8" s="12" t="s">
        <v>79</v>
      </c>
      <c r="O8" s="13">
        <f>SUMSQ(L3:O5)</f>
        <v>7770.9777777777772</v>
      </c>
    </row>
    <row r="9" spans="1:17" ht="15.6" x14ac:dyDescent="0.35">
      <c r="A9" s="12" t="s">
        <v>4</v>
      </c>
      <c r="B9" s="13"/>
      <c r="D9" s="12" t="s">
        <v>105</v>
      </c>
      <c r="E9" s="13">
        <f>D7</f>
        <v>56.5</v>
      </c>
      <c r="K9" s="12" t="s">
        <v>93</v>
      </c>
      <c r="L9" s="13">
        <v>3</v>
      </c>
      <c r="N9" s="12" t="s">
        <v>80</v>
      </c>
      <c r="O9" s="13">
        <f>O8-O7</f>
        <v>163.93185185185121</v>
      </c>
    </row>
    <row r="10" spans="1:17" ht="15.6" x14ac:dyDescent="0.35">
      <c r="A10" s="12" t="s">
        <v>92</v>
      </c>
      <c r="B10" s="13">
        <v>4</v>
      </c>
      <c r="D10" s="12" t="s">
        <v>106</v>
      </c>
      <c r="E10" s="13">
        <f>G4</f>
        <v>67.099999999999994</v>
      </c>
      <c r="K10" s="12" t="s">
        <v>3</v>
      </c>
      <c r="L10" s="13">
        <f>L8*L9</f>
        <v>12</v>
      </c>
      <c r="N10" s="12" t="s">
        <v>84</v>
      </c>
      <c r="O10" s="13">
        <f>(SUMSQ(L6:O6)/L9)-O7</f>
        <v>75.635555555553765</v>
      </c>
    </row>
    <row r="11" spans="1:17" x14ac:dyDescent="0.3">
      <c r="A11" s="12" t="s">
        <v>93</v>
      </c>
      <c r="B11" s="13">
        <v>3</v>
      </c>
      <c r="D11" s="12" t="s">
        <v>107</v>
      </c>
      <c r="E11" s="13">
        <f>((B10*E9)+(B11*E10)-G7)/((B10-1)*(B11-1))</f>
        <v>25.033333333333321</v>
      </c>
      <c r="N11" s="12" t="s">
        <v>81</v>
      </c>
      <c r="O11" s="13">
        <f>(SUMSQ(P3:P5)/L8)-O7</f>
        <v>68.09185185185197</v>
      </c>
      <c r="P11" s="12" t="s">
        <v>108</v>
      </c>
      <c r="Q11" s="13">
        <f>O11-O13</f>
        <v>57.744907407407453</v>
      </c>
    </row>
    <row r="12" spans="1:17" x14ac:dyDescent="0.3">
      <c r="A12" s="12" t="s">
        <v>3</v>
      </c>
      <c r="B12" s="13">
        <f>B10*B11</f>
        <v>12</v>
      </c>
      <c r="N12" s="47" t="s">
        <v>87</v>
      </c>
      <c r="O12" s="48">
        <f>O9-O10-O11</f>
        <v>20.204444444445471</v>
      </c>
    </row>
    <row r="13" spans="1:17" x14ac:dyDescent="0.3">
      <c r="N13" s="12" t="s">
        <v>109</v>
      </c>
      <c r="O13" s="49">
        <f>(((E9)+(B11*E10)-G7)^2)/((B11)*(B10-1)*((B11-1)^2))</f>
        <v>10.346944444444517</v>
      </c>
    </row>
    <row r="15" spans="1:17" x14ac:dyDescent="0.3">
      <c r="K15" s="15" t="s">
        <v>94</v>
      </c>
    </row>
    <row r="16" spans="1:17" x14ac:dyDescent="0.3">
      <c r="K16" s="37" t="s">
        <v>25</v>
      </c>
      <c r="L16" s="37" t="s">
        <v>95</v>
      </c>
      <c r="M16" s="37" t="s">
        <v>26</v>
      </c>
      <c r="N16" s="37" t="s">
        <v>96</v>
      </c>
      <c r="O16" s="37" t="s">
        <v>43</v>
      </c>
      <c r="P16" s="37" t="s">
        <v>97</v>
      </c>
      <c r="Q16" s="37" t="s">
        <v>98</v>
      </c>
    </row>
    <row r="17" spans="11:17" x14ac:dyDescent="0.3">
      <c r="K17" s="50" t="s">
        <v>110</v>
      </c>
      <c r="L17" s="50">
        <v>68.091851851851942</v>
      </c>
      <c r="M17" s="50">
        <v>2</v>
      </c>
      <c r="N17" s="50">
        <v>34.045925925925971</v>
      </c>
      <c r="O17" s="50">
        <v>10.110426748790186</v>
      </c>
      <c r="P17" s="50">
        <v>1.1981557577633336E-2</v>
      </c>
      <c r="Q17" s="50">
        <v>5.1432528497847176</v>
      </c>
    </row>
    <row r="18" spans="11:17" x14ac:dyDescent="0.3">
      <c r="K18" s="15" t="s">
        <v>111</v>
      </c>
      <c r="L18" s="15">
        <v>75.635555555555555</v>
      </c>
      <c r="M18" s="15">
        <v>3</v>
      </c>
      <c r="N18" s="15">
        <v>25.211851851851851</v>
      </c>
      <c r="O18" s="15">
        <v>7.4870215574131302</v>
      </c>
      <c r="P18" s="15">
        <v>1.8799685995282915E-2</v>
      </c>
      <c r="Q18" s="15">
        <v>4.7570626630894131</v>
      </c>
    </row>
    <row r="19" spans="11:17" x14ac:dyDescent="0.3">
      <c r="K19" s="15" t="s">
        <v>32</v>
      </c>
      <c r="L19" s="15">
        <v>20.204444444444391</v>
      </c>
      <c r="M19" s="15">
        <v>6</v>
      </c>
      <c r="N19" s="15">
        <v>3.3674074074073985</v>
      </c>
      <c r="O19" s="15"/>
      <c r="P19" s="15"/>
      <c r="Q19" s="15"/>
    </row>
    <row r="20" spans="11:17" x14ac:dyDescent="0.3">
      <c r="K20" s="15"/>
      <c r="L20" s="15"/>
      <c r="M20" s="15"/>
      <c r="N20" s="15"/>
      <c r="O20" s="15"/>
      <c r="P20" s="15"/>
      <c r="Q20" s="15"/>
    </row>
    <row r="21" spans="11:17" x14ac:dyDescent="0.3">
      <c r="K21" s="15" t="s">
        <v>33</v>
      </c>
      <c r="L21" s="15">
        <v>163.93185185185189</v>
      </c>
      <c r="M21" s="15">
        <v>11</v>
      </c>
      <c r="N21" s="15"/>
      <c r="O21" s="15"/>
      <c r="P21" s="15"/>
      <c r="Q21" s="15"/>
    </row>
    <row r="24" spans="11:17" x14ac:dyDescent="0.3">
      <c r="K24" s="15" t="s">
        <v>112</v>
      </c>
    </row>
    <row r="25" spans="11:17" x14ac:dyDescent="0.3">
      <c r="K25" s="37" t="s">
        <v>25</v>
      </c>
      <c r="L25" s="37" t="s">
        <v>95</v>
      </c>
      <c r="M25" s="37" t="s">
        <v>26</v>
      </c>
      <c r="N25" s="37" t="s">
        <v>96</v>
      </c>
      <c r="O25" s="37" t="s">
        <v>43</v>
      </c>
    </row>
    <row r="26" spans="11:17" x14ac:dyDescent="0.3">
      <c r="K26" s="50" t="s">
        <v>113</v>
      </c>
      <c r="L26" s="50">
        <f>Q11</f>
        <v>57.744907407407453</v>
      </c>
      <c r="M26" s="50">
        <v>2</v>
      </c>
      <c r="N26" s="50">
        <f>L26/M26</f>
        <v>28.872453703703727</v>
      </c>
      <c r="O26" s="50">
        <f>N26/N$28</f>
        <v>7.1450748826803867</v>
      </c>
    </row>
    <row r="27" spans="11:17" x14ac:dyDescent="0.3">
      <c r="K27" s="15" t="s">
        <v>77</v>
      </c>
      <c r="L27" s="15">
        <f>O10</f>
        <v>75.635555555553765</v>
      </c>
      <c r="M27" s="15">
        <v>3</v>
      </c>
      <c r="N27" s="15">
        <f>L27/M27</f>
        <v>25.211851851851254</v>
      </c>
      <c r="O27" s="15">
        <f>N27/N$28</f>
        <v>6.2391846311771264</v>
      </c>
    </row>
    <row r="28" spans="11:17" x14ac:dyDescent="0.3">
      <c r="K28" s="15" t="s">
        <v>32</v>
      </c>
      <c r="L28" s="15">
        <f>O12</f>
        <v>20.204444444445471</v>
      </c>
      <c r="M28" s="15">
        <v>5</v>
      </c>
      <c r="N28" s="15">
        <f>L28/M28</f>
        <v>4.0408888888890946</v>
      </c>
      <c r="O28" s="15"/>
    </row>
    <row r="29" spans="11:17" x14ac:dyDescent="0.3">
      <c r="K29" s="15"/>
      <c r="L29" s="15"/>
      <c r="M29" s="15"/>
      <c r="N29" s="15"/>
      <c r="O29" s="15"/>
    </row>
    <row r="30" spans="11:17" x14ac:dyDescent="0.3">
      <c r="K30" s="15" t="s">
        <v>33</v>
      </c>
      <c r="L30" s="15">
        <f>O9</f>
        <v>163.93185185185121</v>
      </c>
      <c r="M30" s="15">
        <v>10</v>
      </c>
      <c r="N30" s="15"/>
      <c r="O30" s="15"/>
    </row>
  </sheetData>
  <mergeCells count="2">
    <mergeCell ref="L1:O1"/>
    <mergeCell ref="C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13B7-E5DB-44B0-B6FE-0235AB52825D}">
  <dimension ref="A1:H19"/>
  <sheetViews>
    <sheetView tabSelected="1" workbookViewId="0">
      <selection activeCell="P13" sqref="P13"/>
    </sheetView>
  </sheetViews>
  <sheetFormatPr defaultRowHeight="14.4" x14ac:dyDescent="0.3"/>
  <sheetData>
    <row r="1" spans="1:8" x14ac:dyDescent="0.3">
      <c r="B1" s="1" t="s">
        <v>0</v>
      </c>
      <c r="C1" s="2"/>
      <c r="D1" s="2"/>
      <c r="E1" s="3"/>
    </row>
    <row r="2" spans="1:8" x14ac:dyDescent="0.3">
      <c r="A2" s="4" t="s">
        <v>1</v>
      </c>
      <c r="B2" s="5">
        <v>1</v>
      </c>
      <c r="C2" s="5">
        <v>2</v>
      </c>
      <c r="D2" s="5">
        <v>3</v>
      </c>
      <c r="E2" s="5">
        <v>4</v>
      </c>
    </row>
    <row r="3" spans="1:8" x14ac:dyDescent="0.3">
      <c r="A3" s="6"/>
      <c r="B3" s="7">
        <v>1600</v>
      </c>
      <c r="C3" s="7">
        <v>1580</v>
      </c>
      <c r="D3" s="7">
        <v>1460</v>
      </c>
      <c r="E3" s="7">
        <v>1510</v>
      </c>
    </row>
    <row r="4" spans="1:8" x14ac:dyDescent="0.3">
      <c r="A4" s="6"/>
      <c r="B4" s="8">
        <v>1610</v>
      </c>
      <c r="C4" s="8">
        <v>1640</v>
      </c>
      <c r="D4" s="8">
        <v>1550</v>
      </c>
      <c r="E4" s="8">
        <v>1520</v>
      </c>
    </row>
    <row r="5" spans="1:8" x14ac:dyDescent="0.3">
      <c r="A5" s="6"/>
      <c r="B5" s="8">
        <v>1650</v>
      </c>
      <c r="C5" s="8">
        <v>1700</v>
      </c>
      <c r="D5" s="8">
        <v>1620</v>
      </c>
      <c r="E5" s="8">
        <v>1570</v>
      </c>
    </row>
    <row r="6" spans="1:8" x14ac:dyDescent="0.3">
      <c r="A6" s="6"/>
      <c r="B6" s="8">
        <v>1680</v>
      </c>
      <c r="C6" s="8">
        <v>1750</v>
      </c>
      <c r="D6" s="8">
        <v>1640</v>
      </c>
      <c r="E6" s="8">
        <v>1600</v>
      </c>
    </row>
    <row r="7" spans="1:8" x14ac:dyDescent="0.3">
      <c r="A7" s="6"/>
      <c r="B7" s="8">
        <v>1700</v>
      </c>
      <c r="C7" s="8">
        <v>1640</v>
      </c>
      <c r="D7" s="8">
        <v>1660</v>
      </c>
      <c r="E7" s="8">
        <v>1680</v>
      </c>
    </row>
    <row r="8" spans="1:8" x14ac:dyDescent="0.3">
      <c r="A8" s="6"/>
      <c r="B8" s="8">
        <v>1720</v>
      </c>
      <c r="C8" s="8"/>
      <c r="D8" s="8">
        <v>1740</v>
      </c>
      <c r="E8" s="8">
        <v>1530</v>
      </c>
    </row>
    <row r="9" spans="1:8" x14ac:dyDescent="0.3">
      <c r="A9" s="6"/>
      <c r="B9" s="8">
        <v>1800</v>
      </c>
      <c r="C9" s="8"/>
      <c r="D9" s="8">
        <v>1660</v>
      </c>
      <c r="E9" s="8"/>
    </row>
    <row r="10" spans="1:8" x14ac:dyDescent="0.3">
      <c r="A10" s="9"/>
      <c r="B10" s="10"/>
      <c r="C10" s="10"/>
      <c r="D10" s="10">
        <v>1820</v>
      </c>
      <c r="E10" s="10"/>
    </row>
    <row r="11" spans="1:8" x14ac:dyDescent="0.3">
      <c r="A11" s="11" t="s">
        <v>2</v>
      </c>
      <c r="B11" s="5">
        <f>SUM(B3:B10)</f>
        <v>11760</v>
      </c>
      <c r="C11" s="5">
        <f t="shared" ref="C11:E11" si="0">SUM(C3:C10)</f>
        <v>8310</v>
      </c>
      <c r="D11" s="5">
        <f t="shared" si="0"/>
        <v>13150</v>
      </c>
      <c r="E11" s="5">
        <f t="shared" si="0"/>
        <v>9410</v>
      </c>
    </row>
    <row r="13" spans="1:8" x14ac:dyDescent="0.3">
      <c r="A13" s="12" t="s">
        <v>3</v>
      </c>
      <c r="B13" s="13">
        <v>26</v>
      </c>
    </row>
    <row r="14" spans="1:8" x14ac:dyDescent="0.3">
      <c r="A14" s="12" t="s">
        <v>4</v>
      </c>
      <c r="B14" s="13">
        <f>SUM(B11:E11)</f>
        <v>42630</v>
      </c>
      <c r="D14" s="14" t="s">
        <v>5</v>
      </c>
      <c r="E14" s="14"/>
      <c r="F14" s="14"/>
      <c r="G14" s="14"/>
      <c r="H14" s="14"/>
    </row>
    <row r="15" spans="1:8" x14ac:dyDescent="0.3">
      <c r="A15" s="12" t="s">
        <v>6</v>
      </c>
      <c r="B15" s="13">
        <f>((B14)^2)/B13</f>
        <v>69896803.84615384</v>
      </c>
      <c r="D15" s="15" t="s">
        <v>7</v>
      </c>
      <c r="E15" s="15" t="s">
        <v>8</v>
      </c>
      <c r="F15" s="15" t="s">
        <v>9</v>
      </c>
      <c r="G15" s="15" t="s">
        <v>10</v>
      </c>
      <c r="H15" s="15" t="s">
        <v>11</v>
      </c>
    </row>
    <row r="16" spans="1:8" x14ac:dyDescent="0.3">
      <c r="A16" s="12" t="s">
        <v>12</v>
      </c>
      <c r="B16" s="13">
        <f>SUMSQ(B3:E10)</f>
        <v>70091500</v>
      </c>
      <c r="D16" s="16" t="s">
        <v>13</v>
      </c>
      <c r="E16" s="17">
        <v>3</v>
      </c>
      <c r="F16" s="17">
        <f>((B11)^2/7)+((C11)^2/5)+((D11)^2/8)+((E11)^2/6)-B15</f>
        <v>44545.320512831211</v>
      </c>
      <c r="G16" s="17">
        <f>F16/E16</f>
        <v>14848.440170943737</v>
      </c>
      <c r="H16" s="18">
        <f>G16/G17</f>
        <v>2.1755835549415732</v>
      </c>
    </row>
    <row r="17" spans="1:8" x14ac:dyDescent="0.3">
      <c r="A17" s="12" t="s">
        <v>14</v>
      </c>
      <c r="B17" s="13">
        <f>B16-B15</f>
        <v>194696.15384615958</v>
      </c>
      <c r="D17" s="19" t="s">
        <v>15</v>
      </c>
      <c r="E17">
        <v>22</v>
      </c>
      <c r="F17">
        <f>B17-B18</f>
        <v>150150.83333332837</v>
      </c>
      <c r="G17">
        <f>F17/E17</f>
        <v>6825.0378787876534</v>
      </c>
      <c r="H17" s="20"/>
    </row>
    <row r="18" spans="1:8" x14ac:dyDescent="0.3">
      <c r="A18" s="12" t="s">
        <v>16</v>
      </c>
      <c r="B18" s="13">
        <f>((B11)^2/7)+((C11)^2/5)+((D11)^2/8)+((E11)^2/6)-B15</f>
        <v>44545.320512831211</v>
      </c>
      <c r="D18" s="21" t="s">
        <v>17</v>
      </c>
      <c r="E18" s="22">
        <v>25</v>
      </c>
      <c r="F18" s="22">
        <f>B16-B15</f>
        <v>194696.15384615958</v>
      </c>
      <c r="G18" s="22"/>
      <c r="H18" s="23"/>
    </row>
    <row r="19" spans="1:8" x14ac:dyDescent="0.3">
      <c r="A19" s="12" t="s">
        <v>18</v>
      </c>
      <c r="B19" s="13">
        <f>B17-B18</f>
        <v>150150.83333332837</v>
      </c>
    </row>
  </sheetData>
  <mergeCells count="3">
    <mergeCell ref="B1:E1"/>
    <mergeCell ref="A2:A10"/>
    <mergeCell ref="D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" sqref="E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Aharwal</dc:creator>
  <cp:lastModifiedBy>Gagan Aharwal</cp:lastModifiedBy>
  <dcterms:created xsi:type="dcterms:W3CDTF">2015-06-05T18:17:20Z</dcterms:created>
  <dcterms:modified xsi:type="dcterms:W3CDTF">2024-05-15T02:13:25Z</dcterms:modified>
</cp:coreProperties>
</file>