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sc hon statistics\SEM-6\DOE\Practicals_doe\practicals\"/>
    </mc:Choice>
  </mc:AlternateContent>
  <xr:revisionPtr revIDLastSave="0" documentId="13_ncr:1_{76944C86-A4DA-4EA1-A3AC-E9BF899DB7C3}" xr6:coauthVersionLast="47" xr6:coauthVersionMax="47" xr10:uidLastSave="{00000000-0000-0000-0000-000000000000}"/>
  <bookViews>
    <workbookView xWindow="11736" yWindow="1716" windowWidth="10680" windowHeight="8880" xr2:uid="{00000000-000D-0000-FFFF-FFFF00000000}"/>
  </bookViews>
  <sheets>
    <sheet name="Practical 11" sheetId="2" r:id="rId1"/>
    <sheet name="Practical 12" sheetId="3" r:id="rId2"/>
    <sheet name="Practical 13" sheetId="4" r:id="rId3"/>
    <sheet name="Practical 14" sheetId="5" r:id="rId4"/>
    <sheet name="Practical 15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6" l="1"/>
  <c r="D16" i="6"/>
  <c r="K15" i="6"/>
  <c r="K14" i="6"/>
  <c r="K11" i="6"/>
  <c r="F8" i="6"/>
  <c r="K6" i="6"/>
  <c r="E5" i="6"/>
  <c r="K4" i="6"/>
  <c r="E4" i="6"/>
  <c r="K5" i="6" s="1"/>
  <c r="L4" i="6" s="1"/>
  <c r="E3" i="6"/>
  <c r="E2" i="6"/>
  <c r="E6" i="6" s="1"/>
  <c r="F9" i="6" s="1"/>
  <c r="F11" i="6" s="1"/>
  <c r="C15" i="6" s="1"/>
  <c r="E15" i="6" s="1"/>
  <c r="N19" i="5"/>
  <c r="B11" i="5"/>
  <c r="N28" i="5" s="1"/>
  <c r="N27" i="5" s="1"/>
  <c r="E9" i="5"/>
  <c r="B8" i="5"/>
  <c r="I7" i="5"/>
  <c r="H7" i="5"/>
  <c r="G7" i="5"/>
  <c r="F7" i="5"/>
  <c r="E7" i="5"/>
  <c r="D7" i="5"/>
  <c r="N3" i="5" s="1" a="1"/>
  <c r="C7" i="5"/>
  <c r="B7" i="5"/>
  <c r="J6" i="5"/>
  <c r="J5" i="5"/>
  <c r="J4" i="5"/>
  <c r="J3" i="5"/>
  <c r="B13" i="4"/>
  <c r="I16" i="4" s="1"/>
  <c r="I15" i="4" s="1"/>
  <c r="I12" i="4"/>
  <c r="I11" i="4"/>
  <c r="E11" i="4"/>
  <c r="B10" i="4"/>
  <c r="E10" i="4" s="1"/>
  <c r="E9" i="4"/>
  <c r="D9" i="4"/>
  <c r="C9" i="4"/>
  <c r="B9" i="4"/>
  <c r="F8" i="4"/>
  <c r="F7" i="4"/>
  <c r="F6" i="4"/>
  <c r="F5" i="4"/>
  <c r="F4" i="4"/>
  <c r="I3" i="4" a="1"/>
  <c r="F3" i="4"/>
  <c r="N19" i="3"/>
  <c r="B11" i="3"/>
  <c r="N28" i="3" s="1"/>
  <c r="N27" i="3" s="1"/>
  <c r="E9" i="3"/>
  <c r="B8" i="3"/>
  <c r="E8" i="3" s="1"/>
  <c r="I7" i="3"/>
  <c r="H7" i="3"/>
  <c r="G7" i="3"/>
  <c r="F7" i="3"/>
  <c r="E7" i="3"/>
  <c r="D7" i="3"/>
  <c r="C7" i="3"/>
  <c r="B7" i="3"/>
  <c r="J6" i="3"/>
  <c r="J5" i="3"/>
  <c r="J4" i="3"/>
  <c r="J3" i="3"/>
  <c r="L16" i="2"/>
  <c r="L12" i="2"/>
  <c r="L11" i="2"/>
  <c r="B11" i="2"/>
  <c r="E9" i="2"/>
  <c r="E10" i="2" s="1"/>
  <c r="B8" i="2"/>
  <c r="E8" i="2" s="1"/>
  <c r="E7" i="2"/>
  <c r="L6" i="2" s="1"/>
  <c r="D7" i="2"/>
  <c r="C7" i="2"/>
  <c r="L4" i="2" s="1"/>
  <c r="B7" i="2"/>
  <c r="L3" i="2" s="1"/>
  <c r="F6" i="2"/>
  <c r="L5" i="2"/>
  <c r="F5" i="2"/>
  <c r="E12" i="2" s="1"/>
  <c r="M11" i="2" s="1"/>
  <c r="N11" i="2" s="1"/>
  <c r="M4" i="2"/>
  <c r="F4" i="2"/>
  <c r="F3" i="2"/>
  <c r="N5" i="5" l="1"/>
  <c r="N9" i="5"/>
  <c r="N10" i="5"/>
  <c r="O10" i="5" s="1"/>
  <c r="N8" i="5"/>
  <c r="O9" i="5" s="1"/>
  <c r="P6" i="5" s="1"/>
  <c r="N7" i="5"/>
  <c r="N6" i="5"/>
  <c r="N4" i="5"/>
  <c r="N3" i="5"/>
  <c r="E14" i="4"/>
  <c r="J11" i="4" s="1"/>
  <c r="K11" i="4" s="1"/>
  <c r="E13" i="4"/>
  <c r="N3" i="2"/>
  <c r="O3" i="2" s="1"/>
  <c r="N5" i="2"/>
  <c r="O5" i="2" s="1"/>
  <c r="P5" i="2" s="1"/>
  <c r="M13" i="2" s="1"/>
  <c r="N13" i="2" s="1"/>
  <c r="I6" i="4"/>
  <c r="I3" i="4"/>
  <c r="I5" i="4"/>
  <c r="I4" i="4"/>
  <c r="E11" i="3"/>
  <c r="M3" i="2"/>
  <c r="M5" i="2"/>
  <c r="E12" i="3"/>
  <c r="O19" i="3" s="1"/>
  <c r="P19" i="3" s="1"/>
  <c r="F10" i="6"/>
  <c r="M16" i="2"/>
  <c r="E12" i="4"/>
  <c r="K3" i="6"/>
  <c r="L3" i="6" s="1"/>
  <c r="M3" i="6" s="1"/>
  <c r="M5" i="6"/>
  <c r="N5" i="6" s="1"/>
  <c r="L12" i="6" s="1"/>
  <c r="M12" i="6" s="1"/>
  <c r="E8" i="5"/>
  <c r="L5" i="6"/>
  <c r="M4" i="6" s="1"/>
  <c r="N4" i="6" s="1"/>
  <c r="E10" i="3"/>
  <c r="M6" i="2"/>
  <c r="L15" i="2"/>
  <c r="L6" i="6"/>
  <c r="N3" i="3" a="1"/>
  <c r="E11" i="2"/>
  <c r="E13" i="2" s="1"/>
  <c r="O28" i="3" l="1"/>
  <c r="E13" i="3"/>
  <c r="J6" i="4"/>
  <c r="J4" i="4"/>
  <c r="E10" i="5"/>
  <c r="E12" i="5"/>
  <c r="O19" i="5" s="1"/>
  <c r="P19" i="5" s="1"/>
  <c r="E11" i="5"/>
  <c r="O8" i="5"/>
  <c r="P9" i="5" s="1"/>
  <c r="O4" i="5"/>
  <c r="P10" i="5"/>
  <c r="Q10" i="5" s="1"/>
  <c r="R10" i="5" s="1"/>
  <c r="S10" i="5" s="1"/>
  <c r="O26" i="5" s="1"/>
  <c r="P26" i="5" s="1"/>
  <c r="N6" i="2"/>
  <c r="O6" i="2" s="1"/>
  <c r="P6" i="2" s="1"/>
  <c r="M14" i="2" s="1"/>
  <c r="N14" i="2" s="1"/>
  <c r="N4" i="2"/>
  <c r="O4" i="2" s="1"/>
  <c r="P4" i="2" s="1"/>
  <c r="L11" i="6"/>
  <c r="M11" i="6" s="1"/>
  <c r="J16" i="4"/>
  <c r="E15" i="4"/>
  <c r="O3" i="5"/>
  <c r="O7" i="5"/>
  <c r="L15" i="6"/>
  <c r="C17" i="6"/>
  <c r="F12" i="6"/>
  <c r="C16" i="6" s="1"/>
  <c r="E16" i="6" s="1"/>
  <c r="F15" i="6" s="1"/>
  <c r="C19" i="6" s="1"/>
  <c r="O5" i="5"/>
  <c r="N10" i="3"/>
  <c r="O10" i="3" s="1"/>
  <c r="N8" i="3"/>
  <c r="N6" i="3"/>
  <c r="N9" i="3"/>
  <c r="N7" i="3"/>
  <c r="O5" i="3" s="1"/>
  <c r="N4" i="3"/>
  <c r="N5" i="3"/>
  <c r="N3" i="3"/>
  <c r="O6" i="5"/>
  <c r="M6" i="6"/>
  <c r="N6" i="6" s="1"/>
  <c r="L13" i="6" s="1"/>
  <c r="M13" i="6" s="1"/>
  <c r="J3" i="4"/>
  <c r="J5" i="4"/>
  <c r="O8" i="3" l="1"/>
  <c r="O4" i="3"/>
  <c r="O9" i="3"/>
  <c r="P6" i="3" s="1"/>
  <c r="P7" i="2"/>
  <c r="M12" i="2"/>
  <c r="P3" i="5"/>
  <c r="P7" i="5"/>
  <c r="Q5" i="5" s="1"/>
  <c r="R5" i="5" s="1"/>
  <c r="S5" i="5" s="1"/>
  <c r="O21" i="5" s="1"/>
  <c r="P21" i="5" s="1"/>
  <c r="L14" i="6"/>
  <c r="M14" i="6" s="1"/>
  <c r="N12" i="6" s="1"/>
  <c r="Q6" i="5"/>
  <c r="R6" i="5" s="1"/>
  <c r="S6" i="5" s="1"/>
  <c r="O22" i="5" s="1"/>
  <c r="P22" i="5" s="1"/>
  <c r="P5" i="5"/>
  <c r="N13" i="6"/>
  <c r="E13" i="5"/>
  <c r="O28" i="5"/>
  <c r="P8" i="5"/>
  <c r="P4" i="5"/>
  <c r="K3" i="4"/>
  <c r="L3" i="4" s="1"/>
  <c r="K5" i="4"/>
  <c r="L5" i="4" s="1"/>
  <c r="M5" i="4" s="1"/>
  <c r="J13" i="4" s="1"/>
  <c r="K13" i="4" s="1"/>
  <c r="N11" i="6"/>
  <c r="K6" i="4"/>
  <c r="L6" i="4" s="1"/>
  <c r="M6" i="4" s="1"/>
  <c r="J14" i="4" s="1"/>
  <c r="K14" i="4" s="1"/>
  <c r="K4" i="4"/>
  <c r="L4" i="4" s="1"/>
  <c r="M4" i="4" s="1"/>
  <c r="O7" i="3"/>
  <c r="P5" i="3" s="1"/>
  <c r="O3" i="3"/>
  <c r="O6" i="3"/>
  <c r="N7" i="6"/>
  <c r="Q8" i="5" l="1"/>
  <c r="R8" i="5" s="1"/>
  <c r="S8" i="5" s="1"/>
  <c r="O24" i="5" s="1"/>
  <c r="P24" i="5" s="1"/>
  <c r="Q4" i="5"/>
  <c r="R4" i="5" s="1"/>
  <c r="S4" i="5" s="1"/>
  <c r="P8" i="3"/>
  <c r="Q9" i="3" s="1"/>
  <c r="R9" i="3" s="1"/>
  <c r="S9" i="3" s="1"/>
  <c r="O25" i="3" s="1"/>
  <c r="P25" i="3" s="1"/>
  <c r="P4" i="3"/>
  <c r="M7" i="4"/>
  <c r="J12" i="4"/>
  <c r="P10" i="3"/>
  <c r="Q10" i="3" s="1"/>
  <c r="R10" i="3" s="1"/>
  <c r="S10" i="3" s="1"/>
  <c r="O26" i="3" s="1"/>
  <c r="P26" i="3" s="1"/>
  <c r="N12" i="2"/>
  <c r="M15" i="2"/>
  <c r="N15" i="2" s="1"/>
  <c r="Q8" i="3"/>
  <c r="R8" i="3" s="1"/>
  <c r="S8" i="3" s="1"/>
  <c r="O24" i="3" s="1"/>
  <c r="P24" i="3" s="1"/>
  <c r="Q4" i="3"/>
  <c r="R4" i="3" s="1"/>
  <c r="S4" i="3" s="1"/>
  <c r="Q3" i="5"/>
  <c r="R3" i="5" s="1"/>
  <c r="Q7" i="5"/>
  <c r="R7" i="5" s="1"/>
  <c r="S7" i="5" s="1"/>
  <c r="O23" i="5" s="1"/>
  <c r="P23" i="5" s="1"/>
  <c r="P3" i="3"/>
  <c r="P7" i="3"/>
  <c r="Q9" i="5"/>
  <c r="R9" i="5" s="1"/>
  <c r="S9" i="5" s="1"/>
  <c r="O25" i="5" s="1"/>
  <c r="P25" i="5" s="1"/>
  <c r="P9" i="3"/>
  <c r="O20" i="3" l="1"/>
  <c r="O11" i="2"/>
  <c r="O13" i="2"/>
  <c r="O14" i="2"/>
  <c r="O12" i="2"/>
  <c r="K12" i="4"/>
  <c r="J15" i="4"/>
  <c r="K15" i="4" s="1"/>
  <c r="Q6" i="3"/>
  <c r="R6" i="3" s="1"/>
  <c r="S6" i="3" s="1"/>
  <c r="O22" i="3" s="1"/>
  <c r="P22" i="3" s="1"/>
  <c r="Q3" i="3"/>
  <c r="R3" i="3" s="1"/>
  <c r="Q7" i="3"/>
  <c r="R7" i="3" s="1"/>
  <c r="S7" i="3" s="1"/>
  <c r="O23" i="3" s="1"/>
  <c r="P23" i="3" s="1"/>
  <c r="Q5" i="3"/>
  <c r="R5" i="3" s="1"/>
  <c r="S5" i="3" s="1"/>
  <c r="O21" i="3" s="1"/>
  <c r="P21" i="3" s="1"/>
  <c r="O20" i="5"/>
  <c r="S11" i="5"/>
  <c r="L11" i="4" l="1"/>
  <c r="L14" i="4"/>
  <c r="L13" i="4"/>
  <c r="L12" i="4"/>
  <c r="S11" i="3"/>
  <c r="P20" i="5"/>
  <c r="O27" i="5"/>
  <c r="P27" i="5" s="1"/>
  <c r="P20" i="3"/>
  <c r="O27" i="3"/>
  <c r="P27" i="3" s="1"/>
  <c r="Q19" i="3" l="1"/>
  <c r="Q24" i="3"/>
  <c r="Q26" i="3"/>
  <c r="Q25" i="3"/>
  <c r="Q20" i="3"/>
  <c r="Q19" i="5"/>
  <c r="Q26" i="5"/>
  <c r="Q21" i="5"/>
  <c r="Q22" i="5"/>
  <c r="Q23" i="5"/>
  <c r="Q24" i="5"/>
  <c r="Q25" i="5"/>
  <c r="Q20" i="5"/>
  <c r="Q22" i="3"/>
  <c r="Q23" i="3"/>
  <c r="Q21" i="3"/>
</calcChain>
</file>

<file path=xl/sharedStrings.xml><?xml version="1.0" encoding="utf-8"?>
<sst xmlns="http://schemas.openxmlformats.org/spreadsheetml/2006/main" count="267" uniqueCount="75">
  <si>
    <t>(I)</t>
  </si>
  <si>
    <t>a</t>
  </si>
  <si>
    <t>b</t>
  </si>
  <si>
    <t>ab</t>
  </si>
  <si>
    <t>Yates Method</t>
  </si>
  <si>
    <t>OO</t>
  </si>
  <si>
    <t>O1</t>
  </si>
  <si>
    <t>Blocks</t>
  </si>
  <si>
    <t>Treatment Combination</t>
  </si>
  <si>
    <t>Treatment</t>
  </si>
  <si>
    <t>S.S.T =</t>
  </si>
  <si>
    <t>G =</t>
  </si>
  <si>
    <t>C.F =</t>
  </si>
  <si>
    <t>r =</t>
  </si>
  <si>
    <t>R.S.S =</t>
  </si>
  <si>
    <t>t =</t>
  </si>
  <si>
    <t>T.S.S =</t>
  </si>
  <si>
    <t>S.V</t>
  </si>
  <si>
    <t>d.f</t>
  </si>
  <si>
    <t>S.S</t>
  </si>
  <si>
    <t>M.S.S</t>
  </si>
  <si>
    <t>V.R</t>
  </si>
  <si>
    <t>N =</t>
  </si>
  <si>
    <t>S.S.B =</t>
  </si>
  <si>
    <t>Main Effect(A)</t>
  </si>
  <si>
    <t>S.S.E =</t>
  </si>
  <si>
    <t>Main Effect(B)</t>
  </si>
  <si>
    <t>ANOVA</t>
  </si>
  <si>
    <t>Interaction (A*B)</t>
  </si>
  <si>
    <t>Source of Variation</t>
  </si>
  <si>
    <t>SS</t>
  </si>
  <si>
    <t>df</t>
  </si>
  <si>
    <t>MS</t>
  </si>
  <si>
    <t>F</t>
  </si>
  <si>
    <t>P-value</t>
  </si>
  <si>
    <t>F crit</t>
  </si>
  <si>
    <t>Error</t>
  </si>
  <si>
    <t>Total</t>
  </si>
  <si>
    <t>c</t>
  </si>
  <si>
    <t>bc</t>
  </si>
  <si>
    <t>ac</t>
  </si>
  <si>
    <t>abc</t>
  </si>
  <si>
    <t>OOO</t>
  </si>
  <si>
    <t>O1O</t>
  </si>
  <si>
    <t>OO1</t>
  </si>
  <si>
    <t>11O</t>
  </si>
  <si>
    <t>O11</t>
  </si>
  <si>
    <t>1O1</t>
  </si>
  <si>
    <t>Block</t>
  </si>
  <si>
    <t>Treatement</t>
  </si>
  <si>
    <t>Bolcks</t>
  </si>
  <si>
    <t>Main Effect(C)</t>
  </si>
  <si>
    <t>Two Order Interaction (A*B)</t>
  </si>
  <si>
    <t>Two Order Interaction (B*C)</t>
  </si>
  <si>
    <t>Two Order Interaction (A*C)</t>
  </si>
  <si>
    <t>Three order Interaction (A*B*C)</t>
  </si>
  <si>
    <t>s</t>
  </si>
  <si>
    <t>n</t>
  </si>
  <si>
    <t>ns</t>
  </si>
  <si>
    <t>Rows</t>
  </si>
  <si>
    <t>Columns</t>
  </si>
  <si>
    <t>k</t>
  </si>
  <si>
    <t>p</t>
  </si>
  <si>
    <t>pk</t>
  </si>
  <si>
    <t>nk</t>
  </si>
  <si>
    <t>np</t>
  </si>
  <si>
    <t>npk</t>
  </si>
  <si>
    <t>R,S.S =</t>
  </si>
  <si>
    <t>Sum Sq =</t>
  </si>
  <si>
    <t>Source of variation</t>
  </si>
  <si>
    <t>F Ratio</t>
  </si>
  <si>
    <t>Treatments</t>
  </si>
  <si>
    <r>
      <t>F</t>
    </r>
    <r>
      <rPr>
        <vertAlign val="subscript"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(calculated)(3,8) =</t>
    </r>
  </si>
  <si>
    <r>
      <t>F</t>
    </r>
    <r>
      <rPr>
        <vertAlign val="subscript"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(Tabulated)(3,8) =</t>
    </r>
  </si>
  <si>
    <t>Ho rejected at 5%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</si>
</sst>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7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4C29-750D-40C5-87D4-F6C5EF38DD91}">
  <dimension ref="A1:R21"/>
  <sheetViews>
    <sheetView tabSelected="1" workbookViewId="0">
      <selection activeCell="F4" sqref="F4"/>
    </sheetView>
  </sheetViews>
  <sheetFormatPr defaultRowHeight="14.4" x14ac:dyDescent="0.3"/>
  <cols>
    <col min="2" max="2" width="17" bestFit="1" customWidth="1"/>
    <col min="11" max="11" width="14.88671875" bestFit="1" customWidth="1"/>
  </cols>
  <sheetData>
    <row r="1" spans="1:1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K1" s="3" t="s">
        <v>4</v>
      </c>
      <c r="L1" s="3"/>
      <c r="M1" s="3"/>
      <c r="N1" s="3"/>
      <c r="O1" s="3"/>
      <c r="P1" s="3"/>
    </row>
    <row r="2" spans="1:18" ht="28.8" x14ac:dyDescent="0.3">
      <c r="A2" s="1"/>
      <c r="B2" s="2" t="s">
        <v>5</v>
      </c>
      <c r="C2" s="2">
        <v>10</v>
      </c>
      <c r="D2" s="2" t="s">
        <v>6</v>
      </c>
      <c r="E2" s="2">
        <v>11</v>
      </c>
      <c r="F2" s="4" t="s">
        <v>7</v>
      </c>
      <c r="K2" s="5" t="s">
        <v>8</v>
      </c>
      <c r="L2" s="2"/>
      <c r="M2" s="2"/>
      <c r="N2" s="2"/>
      <c r="O2" s="2"/>
      <c r="P2" s="2"/>
    </row>
    <row r="3" spans="1:18" x14ac:dyDescent="0.3">
      <c r="A3" s="6" t="s">
        <v>7</v>
      </c>
      <c r="B3" s="1">
        <v>64</v>
      </c>
      <c r="C3" s="1">
        <v>25</v>
      </c>
      <c r="D3" s="1">
        <v>30</v>
      </c>
      <c r="E3" s="1">
        <v>6</v>
      </c>
      <c r="F3" s="2">
        <f>SUM(B3:E3)</f>
        <v>125</v>
      </c>
      <c r="K3" s="2" t="s">
        <v>0</v>
      </c>
      <c r="L3" s="2">
        <f>B7</f>
        <v>290</v>
      </c>
      <c r="M3" s="2">
        <f>L4+L3</f>
        <v>374</v>
      </c>
      <c r="N3" s="2">
        <f>M4+M3</f>
        <v>586</v>
      </c>
      <c r="O3" s="2">
        <f>N3^2</f>
        <v>343396</v>
      </c>
      <c r="P3" s="2"/>
    </row>
    <row r="4" spans="1:18" x14ac:dyDescent="0.3">
      <c r="A4" s="6"/>
      <c r="B4" s="1">
        <v>75</v>
      </c>
      <c r="C4" s="1">
        <v>14</v>
      </c>
      <c r="D4" s="1">
        <v>50</v>
      </c>
      <c r="E4" s="1">
        <v>33</v>
      </c>
      <c r="F4" s="2">
        <f t="shared" ref="F4:F6" si="0">SUM(B4:E4)</f>
        <v>172</v>
      </c>
      <c r="K4" s="2" t="s">
        <v>1</v>
      </c>
      <c r="L4" s="2">
        <f>C7</f>
        <v>84</v>
      </c>
      <c r="M4" s="2">
        <f>L6+L5</f>
        <v>212</v>
      </c>
      <c r="N4" s="2">
        <f>M6+M5</f>
        <v>-286</v>
      </c>
      <c r="O4" s="2">
        <f t="shared" ref="O4:O6" si="1">N4^2</f>
        <v>81796</v>
      </c>
      <c r="P4" s="2">
        <f>O4/(B$11)</f>
        <v>5112.25</v>
      </c>
    </row>
    <row r="5" spans="1:18" x14ac:dyDescent="0.3">
      <c r="A5" s="6"/>
      <c r="B5" s="1">
        <v>76</v>
      </c>
      <c r="C5" s="1">
        <v>12</v>
      </c>
      <c r="D5" s="1">
        <v>41</v>
      </c>
      <c r="E5" s="1">
        <v>17</v>
      </c>
      <c r="F5" s="2">
        <f t="shared" si="0"/>
        <v>146</v>
      </c>
      <c r="K5" s="2" t="s">
        <v>2</v>
      </c>
      <c r="L5" s="2">
        <f>D7</f>
        <v>146</v>
      </c>
      <c r="M5" s="2">
        <f>L4-L3</f>
        <v>-206</v>
      </c>
      <c r="N5" s="2">
        <f>M4-M3</f>
        <v>-162</v>
      </c>
      <c r="O5" s="2">
        <f t="shared" si="1"/>
        <v>26244</v>
      </c>
      <c r="P5" s="2">
        <f t="shared" ref="P5" si="2">O5/(B$11)</f>
        <v>1640.25</v>
      </c>
    </row>
    <row r="6" spans="1:18" x14ac:dyDescent="0.3">
      <c r="A6" s="6"/>
      <c r="B6" s="1">
        <v>75</v>
      </c>
      <c r="C6" s="1">
        <v>33</v>
      </c>
      <c r="D6" s="1">
        <v>25</v>
      </c>
      <c r="E6" s="1">
        <v>10</v>
      </c>
      <c r="F6" s="2">
        <f t="shared" si="0"/>
        <v>143</v>
      </c>
      <c r="K6" s="2" t="s">
        <v>3</v>
      </c>
      <c r="L6" s="2">
        <f>E7</f>
        <v>66</v>
      </c>
      <c r="M6" s="2">
        <f>L6-L5</f>
        <v>-80</v>
      </c>
      <c r="N6" s="2">
        <f>M6-M5</f>
        <v>126</v>
      </c>
      <c r="O6" s="2">
        <f t="shared" si="1"/>
        <v>15876</v>
      </c>
      <c r="P6" s="2">
        <f>O6/(B$11)</f>
        <v>992.25</v>
      </c>
    </row>
    <row r="7" spans="1:18" x14ac:dyDescent="0.3">
      <c r="A7" s="7" t="s">
        <v>9</v>
      </c>
      <c r="B7" s="7">
        <f>SUM(B3:B6)</f>
        <v>290</v>
      </c>
      <c r="C7" s="2">
        <f t="shared" ref="C7:E7" si="3">SUM(C3:C6)</f>
        <v>84</v>
      </c>
      <c r="D7" s="7">
        <f t="shared" si="3"/>
        <v>146</v>
      </c>
      <c r="E7" s="7">
        <f t="shared" si="3"/>
        <v>66</v>
      </c>
      <c r="F7" s="1"/>
      <c r="K7" s="1"/>
      <c r="L7" s="1"/>
      <c r="M7" s="1"/>
      <c r="N7" s="1"/>
      <c r="O7" s="8" t="s">
        <v>10</v>
      </c>
      <c r="P7" s="9">
        <f>SUM(P4:P6)</f>
        <v>7744.75</v>
      </c>
    </row>
    <row r="8" spans="1:18" x14ac:dyDescent="0.3">
      <c r="A8" s="8" t="s">
        <v>11</v>
      </c>
      <c r="B8" s="9">
        <f>SUM(B3:E6)</f>
        <v>586</v>
      </c>
      <c r="D8" s="8" t="s">
        <v>12</v>
      </c>
      <c r="E8" s="9">
        <f>(B8^2)/B11</f>
        <v>21462.25</v>
      </c>
    </row>
    <row r="9" spans="1:18" x14ac:dyDescent="0.3">
      <c r="A9" s="8" t="s">
        <v>13</v>
      </c>
      <c r="B9" s="9">
        <v>4</v>
      </c>
      <c r="D9" s="8" t="s">
        <v>14</v>
      </c>
      <c r="E9" s="9">
        <f>SUMSQ(B3:E6)</f>
        <v>30396</v>
      </c>
    </row>
    <row r="10" spans="1:18" x14ac:dyDescent="0.3">
      <c r="A10" s="8" t="s">
        <v>15</v>
      </c>
      <c r="B10" s="9">
        <v>4</v>
      </c>
      <c r="D10" s="8" t="s">
        <v>16</v>
      </c>
      <c r="E10" s="9">
        <f>E9-E8</f>
        <v>8933.75</v>
      </c>
      <c r="K10" s="2" t="s">
        <v>17</v>
      </c>
      <c r="L10" s="2" t="s">
        <v>18</v>
      </c>
      <c r="M10" s="2" t="s">
        <v>19</v>
      </c>
      <c r="N10" s="2" t="s">
        <v>20</v>
      </c>
      <c r="O10" s="10" t="s">
        <v>21</v>
      </c>
      <c r="P10" s="11"/>
      <c r="Q10" s="11"/>
      <c r="R10" s="11"/>
    </row>
    <row r="11" spans="1:18" x14ac:dyDescent="0.3">
      <c r="A11" s="8" t="s">
        <v>22</v>
      </c>
      <c r="B11" s="9">
        <f>B9*B10</f>
        <v>16</v>
      </c>
      <c r="D11" s="8" t="s">
        <v>10</v>
      </c>
      <c r="E11" s="9">
        <f>(SUMSQ(B7:E7)/B9)-E8</f>
        <v>7744.75</v>
      </c>
      <c r="K11" s="2" t="s">
        <v>7</v>
      </c>
      <c r="L11" s="2">
        <f>B9-1</f>
        <v>3</v>
      </c>
      <c r="M11" s="2">
        <f>E12</f>
        <v>281.25</v>
      </c>
      <c r="N11" s="2">
        <f>M11/L11</f>
        <v>93.75</v>
      </c>
      <c r="O11" s="2">
        <f>N11/N$15</f>
        <v>0.9294960066097494</v>
      </c>
    </row>
    <row r="12" spans="1:18" x14ac:dyDescent="0.3">
      <c r="D12" s="8" t="s">
        <v>23</v>
      </c>
      <c r="E12" s="9">
        <f>(SUMSQ(F3:F6)/B10)-E8</f>
        <v>281.25</v>
      </c>
      <c r="K12" s="2" t="s">
        <v>24</v>
      </c>
      <c r="L12" s="2">
        <f>1</f>
        <v>1</v>
      </c>
      <c r="M12" s="2">
        <f>P4</f>
        <v>5112.25</v>
      </c>
      <c r="N12" s="2">
        <f>M12/L12</f>
        <v>5112.25</v>
      </c>
      <c r="O12" s="2">
        <f t="shared" ref="O12:O14" si="4">N12/N$15</f>
        <v>50.68603690443404</v>
      </c>
    </row>
    <row r="13" spans="1:18" x14ac:dyDescent="0.3">
      <c r="D13" s="8" t="s">
        <v>25</v>
      </c>
      <c r="E13" s="9">
        <f>E10-E11-E12</f>
        <v>907.75</v>
      </c>
      <c r="K13" s="2" t="s">
        <v>26</v>
      </c>
      <c r="L13" s="2">
        <v>1</v>
      </c>
      <c r="M13" s="2">
        <f>P5</f>
        <v>1640.25</v>
      </c>
      <c r="N13" s="2">
        <f t="shared" ref="N13:N14" si="5">M13/L13</f>
        <v>1640.25</v>
      </c>
      <c r="O13" s="2">
        <f t="shared" si="4"/>
        <v>16.262462131644174</v>
      </c>
    </row>
    <row r="14" spans="1:18" ht="15" thickBot="1" x14ac:dyDescent="0.35">
      <c r="B14" s="1" t="s">
        <v>27</v>
      </c>
      <c r="C14" s="1"/>
      <c r="D14" s="1"/>
      <c r="E14" s="1"/>
      <c r="F14" s="1"/>
      <c r="G14" s="1"/>
      <c r="H14" s="1"/>
      <c r="K14" s="2" t="s">
        <v>28</v>
      </c>
      <c r="L14" s="2">
        <v>1</v>
      </c>
      <c r="M14" s="2">
        <f>P6</f>
        <v>992.25</v>
      </c>
      <c r="N14" s="2">
        <f t="shared" si="5"/>
        <v>992.25</v>
      </c>
      <c r="O14" s="2">
        <f t="shared" si="4"/>
        <v>9.8377857339575865</v>
      </c>
    </row>
    <row r="15" spans="1:18" x14ac:dyDescent="0.3">
      <c r="B15" s="12" t="s">
        <v>29</v>
      </c>
      <c r="C15" s="12" t="s">
        <v>30</v>
      </c>
      <c r="D15" s="12" t="s">
        <v>31</v>
      </c>
      <c r="E15" s="12" t="s">
        <v>32</v>
      </c>
      <c r="F15" s="12" t="s">
        <v>33</v>
      </c>
      <c r="G15" s="12" t="s">
        <v>34</v>
      </c>
      <c r="H15" s="12" t="s">
        <v>35</v>
      </c>
      <c r="K15" s="10" t="s">
        <v>36</v>
      </c>
      <c r="L15" s="2">
        <f>L16-L11-L12-L13-L14</f>
        <v>9</v>
      </c>
      <c r="M15" s="2">
        <f>M16-(M12+M13+M14+M11)</f>
        <v>907.75</v>
      </c>
      <c r="N15" s="2">
        <f>M15/L15</f>
        <v>100.86111111111111</v>
      </c>
      <c r="O15" s="2"/>
    </row>
    <row r="16" spans="1:18" x14ac:dyDescent="0.3">
      <c r="B16" s="1" t="s">
        <v>7</v>
      </c>
      <c r="C16" s="1">
        <v>281.25</v>
      </c>
      <c r="D16" s="1">
        <v>3</v>
      </c>
      <c r="E16" s="1">
        <v>93.75</v>
      </c>
      <c r="F16" s="1">
        <v>0.9294960066097494</v>
      </c>
      <c r="G16" s="1">
        <v>0.46541320088824423</v>
      </c>
      <c r="H16" s="1">
        <v>3.8625483576247648</v>
      </c>
      <c r="K16" s="2" t="s">
        <v>37</v>
      </c>
      <c r="L16" s="2">
        <f>B11-1</f>
        <v>15</v>
      </c>
      <c r="M16" s="2">
        <f>E10</f>
        <v>8933.75</v>
      </c>
      <c r="N16" s="2"/>
      <c r="O16" s="2"/>
    </row>
    <row r="17" spans="2:8" x14ac:dyDescent="0.3">
      <c r="B17" s="1" t="s">
        <v>9</v>
      </c>
      <c r="C17" s="1">
        <v>7744.75</v>
      </c>
      <c r="D17" s="1">
        <v>3</v>
      </c>
      <c r="E17" s="1">
        <v>2581.5833333333335</v>
      </c>
      <c r="F17" s="1">
        <v>25.595428256678602</v>
      </c>
      <c r="G17" s="1">
        <v>9.7047884849555289E-5</v>
      </c>
      <c r="H17" s="1">
        <v>3.8625483576247648</v>
      </c>
    </row>
    <row r="18" spans="2:8" x14ac:dyDescent="0.3">
      <c r="B18" s="1" t="s">
        <v>36</v>
      </c>
      <c r="C18" s="1">
        <v>907.75</v>
      </c>
      <c r="D18" s="1">
        <v>9</v>
      </c>
      <c r="E18" s="1">
        <v>100.86111111111111</v>
      </c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ht="15" thickBot="1" x14ac:dyDescent="0.35">
      <c r="B20" s="13" t="s">
        <v>37</v>
      </c>
      <c r="C20" s="13">
        <v>8933.75</v>
      </c>
      <c r="D20" s="13">
        <v>15</v>
      </c>
      <c r="E20" s="13"/>
      <c r="F20" s="13"/>
      <c r="G20" s="13"/>
      <c r="H20" s="13"/>
    </row>
    <row r="21" spans="2:8" x14ac:dyDescent="0.3">
      <c r="B21" s="1"/>
      <c r="C21" s="1"/>
      <c r="D21" s="1"/>
      <c r="E21" s="1"/>
      <c r="F21" s="1"/>
      <c r="G21" s="1"/>
      <c r="H21" s="1"/>
    </row>
  </sheetData>
  <mergeCells count="2">
    <mergeCell ref="K1:P1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C8B7-B319-427C-91C6-E3A1D9BF2197}">
  <dimension ref="A1:T28"/>
  <sheetViews>
    <sheetView topLeftCell="B1" workbookViewId="0">
      <selection activeCell="F15" sqref="F15"/>
    </sheetView>
  </sheetViews>
  <sheetFormatPr defaultRowHeight="14.4" x14ac:dyDescent="0.3"/>
  <cols>
    <col min="13" max="13" width="27.33203125" bestFit="1" customWidth="1"/>
  </cols>
  <sheetData>
    <row r="1" spans="1:20" x14ac:dyDescent="0.3">
      <c r="B1" s="2" t="s">
        <v>0</v>
      </c>
      <c r="C1" s="2" t="s">
        <v>1</v>
      </c>
      <c r="D1" s="2" t="s">
        <v>2</v>
      </c>
      <c r="E1" s="2" t="s">
        <v>38</v>
      </c>
      <c r="F1" s="2" t="s">
        <v>3</v>
      </c>
      <c r="G1" s="2" t="s">
        <v>39</v>
      </c>
      <c r="H1" s="2" t="s">
        <v>40</v>
      </c>
      <c r="I1" s="2" t="s">
        <v>41</v>
      </c>
      <c r="M1" s="3" t="s">
        <v>4</v>
      </c>
      <c r="N1" s="3"/>
      <c r="O1" s="3"/>
      <c r="P1" s="3"/>
      <c r="Q1" s="3"/>
      <c r="R1" s="3"/>
      <c r="S1" s="3"/>
    </row>
    <row r="2" spans="1:20" x14ac:dyDescent="0.3">
      <c r="B2" s="2" t="s">
        <v>42</v>
      </c>
      <c r="C2" s="2">
        <v>100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>
        <v>111</v>
      </c>
      <c r="J2" s="14" t="s">
        <v>48</v>
      </c>
      <c r="M2" s="2" t="s">
        <v>8</v>
      </c>
      <c r="N2" s="2"/>
      <c r="O2" s="2"/>
      <c r="P2" s="2"/>
      <c r="Q2" s="2"/>
      <c r="R2" s="2"/>
      <c r="S2" s="2"/>
    </row>
    <row r="3" spans="1:20" x14ac:dyDescent="0.3">
      <c r="A3" s="6" t="s">
        <v>7</v>
      </c>
      <c r="B3">
        <v>28</v>
      </c>
      <c r="C3">
        <v>42</v>
      </c>
      <c r="D3">
        <v>31</v>
      </c>
      <c r="E3">
        <v>38</v>
      </c>
      <c r="F3">
        <v>37</v>
      </c>
      <c r="G3">
        <v>30</v>
      </c>
      <c r="H3">
        <v>23</v>
      </c>
      <c r="I3">
        <v>47</v>
      </c>
      <c r="J3" s="15">
        <f>SUM(B3:I3)</f>
        <v>276</v>
      </c>
      <c r="M3" s="2" t="s">
        <v>0</v>
      </c>
      <c r="N3" s="2">
        <f t="array" ref="N3:N10">TRANSPOSE(B7:I7)</f>
        <v>102</v>
      </c>
      <c r="O3" s="2">
        <f>N4+N3</f>
        <v>259</v>
      </c>
      <c r="P3" s="2">
        <f>O4+O3</f>
        <v>525</v>
      </c>
      <c r="Q3" s="2">
        <f>P4+P3</f>
        <v>1091</v>
      </c>
      <c r="R3" s="2">
        <f>Q3^2</f>
        <v>1190281</v>
      </c>
      <c r="S3" s="2"/>
    </row>
    <row r="4" spans="1:20" x14ac:dyDescent="0.3">
      <c r="A4" s="6"/>
      <c r="B4">
        <v>24</v>
      </c>
      <c r="C4">
        <v>39</v>
      </c>
      <c r="D4">
        <v>27</v>
      </c>
      <c r="E4">
        <v>33</v>
      </c>
      <c r="F4">
        <v>34</v>
      </c>
      <c r="G4">
        <v>42</v>
      </c>
      <c r="H4">
        <v>41</v>
      </c>
      <c r="I4">
        <v>32</v>
      </c>
      <c r="J4" s="15">
        <f>SUM(B4:I4)</f>
        <v>272</v>
      </c>
      <c r="M4" s="2" t="s">
        <v>1</v>
      </c>
      <c r="N4" s="2">
        <v>157</v>
      </c>
      <c r="O4" s="2">
        <f>N6+N5</f>
        <v>266</v>
      </c>
      <c r="P4" s="2">
        <f>O6+O5</f>
        <v>566</v>
      </c>
      <c r="Q4" s="2">
        <f>P6+P5</f>
        <v>119</v>
      </c>
      <c r="R4" s="2">
        <f t="shared" ref="R4:R10" si="0">Q4^2</f>
        <v>14161</v>
      </c>
      <c r="S4" s="2">
        <f>R4/B$11</f>
        <v>442.53125</v>
      </c>
    </row>
    <row r="5" spans="1:20" x14ac:dyDescent="0.3">
      <c r="A5" s="6"/>
      <c r="B5">
        <v>27</v>
      </c>
      <c r="C5">
        <v>32</v>
      </c>
      <c r="D5">
        <v>28</v>
      </c>
      <c r="E5">
        <v>35</v>
      </c>
      <c r="F5">
        <v>33</v>
      </c>
      <c r="G5">
        <v>36</v>
      </c>
      <c r="H5">
        <v>27</v>
      </c>
      <c r="I5">
        <v>37</v>
      </c>
      <c r="J5" s="15">
        <f>SUM(B5:I5)</f>
        <v>255</v>
      </c>
      <c r="M5" s="2" t="s">
        <v>2</v>
      </c>
      <c r="N5" s="2">
        <v>119</v>
      </c>
      <c r="O5" s="2">
        <f>SUM(N7:N8)</f>
        <v>278</v>
      </c>
      <c r="P5" s="2">
        <f>SUM(O7:O8)</f>
        <v>83</v>
      </c>
      <c r="Q5" s="2">
        <f>SUM(P7:P8)</f>
        <v>17</v>
      </c>
      <c r="R5" s="2">
        <f t="shared" si="0"/>
        <v>289</v>
      </c>
      <c r="S5" s="2">
        <f t="shared" ref="S5:S10" si="1">R5/B$11</f>
        <v>9.03125</v>
      </c>
    </row>
    <row r="6" spans="1:20" x14ac:dyDescent="0.3">
      <c r="A6" s="6"/>
      <c r="B6">
        <v>23</v>
      </c>
      <c r="C6">
        <v>44</v>
      </c>
      <c r="D6">
        <v>33</v>
      </c>
      <c r="E6">
        <v>41</v>
      </c>
      <c r="F6">
        <v>32</v>
      </c>
      <c r="G6">
        <v>34</v>
      </c>
      <c r="H6">
        <v>38</v>
      </c>
      <c r="I6">
        <v>43</v>
      </c>
      <c r="J6" s="15">
        <f>SUM(B6:I6)</f>
        <v>288</v>
      </c>
      <c r="M6" s="2" t="s">
        <v>38</v>
      </c>
      <c r="N6" s="2">
        <v>147</v>
      </c>
      <c r="O6" s="2">
        <f>SUM(N9:N10)</f>
        <v>288</v>
      </c>
      <c r="P6" s="2">
        <f>SUM(O9:O10)</f>
        <v>36</v>
      </c>
      <c r="Q6" s="2">
        <f>SUM(P9:P10)</f>
        <v>-3</v>
      </c>
      <c r="R6" s="2">
        <f t="shared" si="0"/>
        <v>9</v>
      </c>
      <c r="S6" s="2">
        <f t="shared" si="1"/>
        <v>0.28125</v>
      </c>
    </row>
    <row r="7" spans="1:20" x14ac:dyDescent="0.3">
      <c r="A7" s="7" t="s">
        <v>49</v>
      </c>
      <c r="B7" s="16">
        <f>SUM(B3:B6)</f>
        <v>102</v>
      </c>
      <c r="C7" s="15">
        <f t="shared" ref="C7:I7" si="2">SUM(C3:C6)</f>
        <v>157</v>
      </c>
      <c r="D7" s="16">
        <f t="shared" si="2"/>
        <v>119</v>
      </c>
      <c r="E7" s="16">
        <f t="shared" si="2"/>
        <v>147</v>
      </c>
      <c r="F7" s="15">
        <f t="shared" si="2"/>
        <v>136</v>
      </c>
      <c r="G7" s="15">
        <f t="shared" si="2"/>
        <v>142</v>
      </c>
      <c r="H7" s="15">
        <f t="shared" si="2"/>
        <v>129</v>
      </c>
      <c r="I7" s="15">
        <f t="shared" si="2"/>
        <v>159</v>
      </c>
      <c r="M7" s="2" t="s">
        <v>3</v>
      </c>
      <c r="N7" s="2">
        <v>136</v>
      </c>
      <c r="O7" s="2">
        <f>N4-N3</f>
        <v>55</v>
      </c>
      <c r="P7" s="2">
        <f>O4-O3</f>
        <v>7</v>
      </c>
      <c r="Q7" s="2">
        <f>P4-P3</f>
        <v>41</v>
      </c>
      <c r="R7" s="2">
        <f t="shared" si="0"/>
        <v>1681</v>
      </c>
      <c r="S7" s="2">
        <f>R7/B$11</f>
        <v>52.53125</v>
      </c>
    </row>
    <row r="8" spans="1:20" x14ac:dyDescent="0.3">
      <c r="A8" s="8" t="s">
        <v>11</v>
      </c>
      <c r="B8" s="9">
        <f>SUM(B3:I6)</f>
        <v>1091</v>
      </c>
      <c r="D8" s="8" t="s">
        <v>12</v>
      </c>
      <c r="E8" s="9">
        <f>(B8^2)/B11</f>
        <v>37196.28125</v>
      </c>
      <c r="M8" s="2" t="s">
        <v>39</v>
      </c>
      <c r="N8" s="2">
        <v>142</v>
      </c>
      <c r="O8" s="2">
        <f>N6-N5</f>
        <v>28</v>
      </c>
      <c r="P8" s="2">
        <f>O6-O5</f>
        <v>10</v>
      </c>
      <c r="Q8" s="2">
        <f>P6-P5</f>
        <v>-47</v>
      </c>
      <c r="R8" s="2">
        <f t="shared" si="0"/>
        <v>2209</v>
      </c>
      <c r="S8" s="2">
        <f t="shared" si="1"/>
        <v>69.03125</v>
      </c>
    </row>
    <row r="9" spans="1:20" x14ac:dyDescent="0.3">
      <c r="A9" s="8" t="s">
        <v>13</v>
      </c>
      <c r="B9" s="9">
        <v>4</v>
      </c>
      <c r="D9" s="8" t="s">
        <v>14</v>
      </c>
      <c r="E9" s="9">
        <f>SUMSQ(B3:I6)</f>
        <v>38453</v>
      </c>
      <c r="M9" s="2" t="s">
        <v>40</v>
      </c>
      <c r="N9" s="2">
        <v>129</v>
      </c>
      <c r="O9" s="2">
        <f>N8-N7</f>
        <v>6</v>
      </c>
      <c r="P9" s="2">
        <f>O8-O7</f>
        <v>-27</v>
      </c>
      <c r="Q9" s="2">
        <f>P8-P7</f>
        <v>3</v>
      </c>
      <c r="R9" s="2">
        <f t="shared" si="0"/>
        <v>9</v>
      </c>
      <c r="S9" s="2">
        <f t="shared" si="1"/>
        <v>0.28125</v>
      </c>
    </row>
    <row r="10" spans="1:20" x14ac:dyDescent="0.3">
      <c r="A10" s="8" t="s">
        <v>15</v>
      </c>
      <c r="B10" s="9">
        <v>8</v>
      </c>
      <c r="D10" s="8" t="s">
        <v>16</v>
      </c>
      <c r="E10" s="9">
        <f>E9-E8</f>
        <v>1256.71875</v>
      </c>
      <c r="M10" s="2" t="s">
        <v>41</v>
      </c>
      <c r="N10" s="2">
        <v>159</v>
      </c>
      <c r="O10" s="2">
        <f>N10-N9</f>
        <v>30</v>
      </c>
      <c r="P10" s="2">
        <f>O10-O9</f>
        <v>24</v>
      </c>
      <c r="Q10" s="2">
        <f>P10-P9</f>
        <v>51</v>
      </c>
      <c r="R10" s="2">
        <f t="shared" si="0"/>
        <v>2601</v>
      </c>
      <c r="S10" s="2">
        <f t="shared" si="1"/>
        <v>81.28125</v>
      </c>
      <c r="T10" s="11"/>
    </row>
    <row r="11" spans="1:20" x14ac:dyDescent="0.3">
      <c r="A11" s="8" t="s">
        <v>22</v>
      </c>
      <c r="B11" s="9">
        <f>B9*B10</f>
        <v>32</v>
      </c>
      <c r="D11" s="8" t="s">
        <v>10</v>
      </c>
      <c r="E11" s="9">
        <f>(SUMSQ(B7:I7)/B9)-E8</f>
        <v>654.96875</v>
      </c>
      <c r="R11" s="8" t="s">
        <v>10</v>
      </c>
      <c r="S11" s="9">
        <f>SUM(S4:S10)</f>
        <v>654.96875</v>
      </c>
    </row>
    <row r="12" spans="1:20" x14ac:dyDescent="0.3">
      <c r="D12" s="8" t="s">
        <v>23</v>
      </c>
      <c r="E12" s="9">
        <f>(SUMSQ(J3:J6)/B10)-E8</f>
        <v>69.84375</v>
      </c>
    </row>
    <row r="13" spans="1:20" x14ac:dyDescent="0.3">
      <c r="D13" s="8" t="s">
        <v>25</v>
      </c>
      <c r="E13" s="9">
        <f>E10-E11-E12</f>
        <v>531.90625</v>
      </c>
    </row>
    <row r="15" spans="1:20" ht="15" thickBot="1" x14ac:dyDescent="0.35">
      <c r="A15" t="s">
        <v>27</v>
      </c>
    </row>
    <row r="16" spans="1:20" x14ac:dyDescent="0.3">
      <c r="A16" s="12" t="s">
        <v>29</v>
      </c>
      <c r="B16" s="12" t="s">
        <v>30</v>
      </c>
      <c r="C16" s="12" t="s">
        <v>31</v>
      </c>
      <c r="D16" s="12" t="s">
        <v>32</v>
      </c>
      <c r="E16" s="12" t="s">
        <v>33</v>
      </c>
      <c r="F16" s="12" t="s">
        <v>34</v>
      </c>
      <c r="G16" s="12" t="s">
        <v>35</v>
      </c>
    </row>
    <row r="17" spans="1:18" x14ac:dyDescent="0.3">
      <c r="A17" t="s">
        <v>50</v>
      </c>
      <c r="B17">
        <v>69.84375</v>
      </c>
      <c r="C17">
        <v>3</v>
      </c>
      <c r="D17">
        <v>23.28125</v>
      </c>
      <c r="E17">
        <v>0.91915868632865283</v>
      </c>
      <c r="F17">
        <v>0.4486652224694212</v>
      </c>
      <c r="G17">
        <v>3.0724669863968779</v>
      </c>
    </row>
    <row r="18" spans="1:18" x14ac:dyDescent="0.3">
      <c r="A18" t="s">
        <v>9</v>
      </c>
      <c r="B18">
        <v>654.96875</v>
      </c>
      <c r="C18">
        <v>7</v>
      </c>
      <c r="D18">
        <v>93.566964285714292</v>
      </c>
      <c r="E18">
        <v>3.6940837788614069</v>
      </c>
      <c r="F18">
        <v>9.3074396486054894E-3</v>
      </c>
      <c r="G18">
        <v>2.487577703722041</v>
      </c>
      <c r="M18" s="2" t="s">
        <v>17</v>
      </c>
      <c r="N18" s="2" t="s">
        <v>18</v>
      </c>
      <c r="O18" s="2" t="s">
        <v>19</v>
      </c>
      <c r="P18" s="2" t="s">
        <v>20</v>
      </c>
      <c r="Q18" s="10" t="s">
        <v>21</v>
      </c>
      <c r="R18" s="11"/>
    </row>
    <row r="19" spans="1:18" x14ac:dyDescent="0.3">
      <c r="A19" t="s">
        <v>36</v>
      </c>
      <c r="B19">
        <v>531.90625</v>
      </c>
      <c r="C19">
        <v>21</v>
      </c>
      <c r="D19">
        <v>25.328869047619047</v>
      </c>
      <c r="M19" s="2" t="s">
        <v>7</v>
      </c>
      <c r="N19" s="2">
        <f>B9-1</f>
        <v>3</v>
      </c>
      <c r="O19" s="2">
        <f>E12</f>
        <v>69.84375</v>
      </c>
      <c r="P19" s="2">
        <f>O19/N19</f>
        <v>23.28125</v>
      </c>
      <c r="Q19" s="2">
        <f>P19/P$27</f>
        <v>0.91915868632865283</v>
      </c>
    </row>
    <row r="20" spans="1:18" x14ac:dyDescent="0.3">
      <c r="M20" s="2" t="s">
        <v>24</v>
      </c>
      <c r="N20" s="2">
        <v>1</v>
      </c>
      <c r="O20" s="2">
        <f t="shared" ref="O20:O26" si="3">S4</f>
        <v>442.53125</v>
      </c>
      <c r="P20" s="2">
        <f t="shared" ref="P20:P27" si="4">O20/N20</f>
        <v>442.53125</v>
      </c>
      <c r="Q20" s="2">
        <f t="shared" ref="Q20:Q26" si="5">P20/P$27</f>
        <v>17.471417660536982</v>
      </c>
    </row>
    <row r="21" spans="1:18" ht="15" thickBot="1" x14ac:dyDescent="0.35">
      <c r="A21" s="17" t="s">
        <v>37</v>
      </c>
      <c r="B21" s="17">
        <v>1256.71875</v>
      </c>
      <c r="C21" s="17">
        <v>31</v>
      </c>
      <c r="D21" s="17"/>
      <c r="E21" s="17"/>
      <c r="F21" s="17"/>
      <c r="G21" s="17"/>
      <c r="M21" s="2" t="s">
        <v>26</v>
      </c>
      <c r="N21" s="2">
        <v>1</v>
      </c>
      <c r="O21" s="2">
        <f t="shared" si="3"/>
        <v>9.03125</v>
      </c>
      <c r="P21" s="2">
        <f t="shared" si="4"/>
        <v>9.03125</v>
      </c>
      <c r="Q21" s="2">
        <f t="shared" si="5"/>
        <v>0.3565595440925915</v>
      </c>
    </row>
    <row r="22" spans="1:18" x14ac:dyDescent="0.3">
      <c r="M22" s="2" t="s">
        <v>51</v>
      </c>
      <c r="N22" s="2">
        <v>1</v>
      </c>
      <c r="O22" s="2">
        <f t="shared" si="3"/>
        <v>0.28125</v>
      </c>
      <c r="P22" s="2">
        <f t="shared" si="4"/>
        <v>0.28125</v>
      </c>
      <c r="Q22" s="2">
        <f t="shared" si="5"/>
        <v>1.1103930438869631E-2</v>
      </c>
    </row>
    <row r="23" spans="1:18" x14ac:dyDescent="0.3">
      <c r="M23" s="2" t="s">
        <v>52</v>
      </c>
      <c r="N23" s="2">
        <v>1</v>
      </c>
      <c r="O23" s="2">
        <f t="shared" si="3"/>
        <v>52.53125</v>
      </c>
      <c r="P23" s="2">
        <f t="shared" si="4"/>
        <v>52.53125</v>
      </c>
      <c r="Q23" s="2">
        <f t="shared" si="5"/>
        <v>2.0739674519710944</v>
      </c>
    </row>
    <row r="24" spans="1:18" x14ac:dyDescent="0.3">
      <c r="M24" s="2" t="s">
        <v>53</v>
      </c>
      <c r="N24" s="2">
        <v>1</v>
      </c>
      <c r="O24" s="2">
        <f t="shared" si="3"/>
        <v>69.03125</v>
      </c>
      <c r="P24" s="2">
        <f t="shared" si="4"/>
        <v>69.03125</v>
      </c>
      <c r="Q24" s="2">
        <f t="shared" si="5"/>
        <v>2.7253980377181128</v>
      </c>
    </row>
    <row r="25" spans="1:18" x14ac:dyDescent="0.3">
      <c r="M25" s="2" t="s">
        <v>54</v>
      </c>
      <c r="N25" s="2">
        <v>1</v>
      </c>
      <c r="O25" s="2">
        <f t="shared" si="3"/>
        <v>0.28125</v>
      </c>
      <c r="P25" s="2">
        <f t="shared" si="4"/>
        <v>0.28125</v>
      </c>
      <c r="Q25" s="2">
        <f t="shared" si="5"/>
        <v>1.1103930438869631E-2</v>
      </c>
    </row>
    <row r="26" spans="1:18" x14ac:dyDescent="0.3">
      <c r="M26" s="2" t="s">
        <v>55</v>
      </c>
      <c r="N26" s="2">
        <v>1</v>
      </c>
      <c r="O26" s="2">
        <f t="shared" si="3"/>
        <v>81.28125</v>
      </c>
      <c r="P26" s="2">
        <f t="shared" si="4"/>
        <v>81.28125</v>
      </c>
      <c r="Q26" s="2">
        <f t="shared" si="5"/>
        <v>3.2090358968333237</v>
      </c>
    </row>
    <row r="27" spans="1:18" x14ac:dyDescent="0.3">
      <c r="M27" s="2" t="s">
        <v>36</v>
      </c>
      <c r="N27" s="2">
        <f>N28-SUM(N19:N26)</f>
        <v>21</v>
      </c>
      <c r="O27" s="2">
        <f>O28-SUM(O19:O26)</f>
        <v>531.90625</v>
      </c>
      <c r="P27" s="2">
        <f t="shared" si="4"/>
        <v>25.328869047619047</v>
      </c>
      <c r="Q27" s="2"/>
    </row>
    <row r="28" spans="1:18" x14ac:dyDescent="0.3">
      <c r="M28" s="2" t="s">
        <v>37</v>
      </c>
      <c r="N28" s="2">
        <f>B11-1</f>
        <v>31</v>
      </c>
      <c r="O28" s="2">
        <f>E10</f>
        <v>1256.71875</v>
      </c>
      <c r="P28" s="2"/>
      <c r="Q28" s="2"/>
    </row>
  </sheetData>
  <mergeCells count="2">
    <mergeCell ref="M1:S1"/>
    <mergeCell ref="A3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F1DF-A9ED-4C0A-B386-8C6CE3A1FD0D}">
  <dimension ref="A1:M27"/>
  <sheetViews>
    <sheetView workbookViewId="0">
      <selection activeCell="F15" sqref="F15"/>
    </sheetView>
  </sheetViews>
  <sheetFormatPr defaultRowHeight="14.4" x14ac:dyDescent="0.3"/>
  <cols>
    <col min="1" max="1" width="17" bestFit="1" customWidth="1"/>
    <col min="2" max="2" width="12" bestFit="1" customWidth="1"/>
    <col min="3" max="3" width="4" bestFit="1" customWidth="1"/>
    <col min="4" max="5" width="12" bestFit="1" customWidth="1"/>
    <col min="8" max="8" width="14.88671875" bestFit="1" customWidth="1"/>
  </cols>
  <sheetData>
    <row r="1" spans="1:13" x14ac:dyDescent="0.3">
      <c r="B1" s="2" t="s">
        <v>0</v>
      </c>
      <c r="C1" s="2" t="s">
        <v>56</v>
      </c>
      <c r="D1" s="2" t="s">
        <v>57</v>
      </c>
      <c r="E1" s="2" t="s">
        <v>58</v>
      </c>
      <c r="H1" s="18" t="s">
        <v>4</v>
      </c>
      <c r="I1" s="19"/>
      <c r="J1" s="19"/>
      <c r="K1" s="19"/>
      <c r="L1" s="19"/>
      <c r="M1" s="20"/>
    </row>
    <row r="2" spans="1:13" ht="28.8" x14ac:dyDescent="0.3">
      <c r="A2" s="1"/>
      <c r="B2" s="2" t="s">
        <v>5</v>
      </c>
      <c r="C2" s="2">
        <v>10</v>
      </c>
      <c r="D2" s="2" t="s">
        <v>6</v>
      </c>
      <c r="E2" s="2">
        <v>11</v>
      </c>
      <c r="F2" s="4" t="s">
        <v>7</v>
      </c>
      <c r="G2" s="1"/>
      <c r="H2" s="5" t="s">
        <v>8</v>
      </c>
      <c r="I2" s="2"/>
      <c r="J2" s="2"/>
      <c r="K2" s="2"/>
      <c r="L2" s="15"/>
      <c r="M2" s="15"/>
    </row>
    <row r="3" spans="1:13" x14ac:dyDescent="0.3">
      <c r="A3" s="21" t="s">
        <v>7</v>
      </c>
      <c r="B3" s="1">
        <v>117</v>
      </c>
      <c r="C3" s="1">
        <v>106</v>
      </c>
      <c r="D3" s="1">
        <v>114</v>
      </c>
      <c r="E3" s="1">
        <v>109</v>
      </c>
      <c r="F3" s="2">
        <f>SUM(B3:E3)</f>
        <v>446</v>
      </c>
      <c r="G3" s="1"/>
      <c r="H3" s="2" t="s">
        <v>0</v>
      </c>
      <c r="I3" s="2">
        <f t="array" ref="I3:I6">TRANSPOSE(B9:E9)</f>
        <v>610</v>
      </c>
      <c r="J3" s="2">
        <f>I4+I3</f>
        <v>1273</v>
      </c>
      <c r="K3" s="2">
        <f>J4+J3</f>
        <v>2437</v>
      </c>
      <c r="L3" s="2">
        <f>K3^2</f>
        <v>5938969</v>
      </c>
      <c r="M3" s="2"/>
    </row>
    <row r="4" spans="1:13" x14ac:dyDescent="0.3">
      <c r="A4" s="21"/>
      <c r="B4" s="1">
        <v>120</v>
      </c>
      <c r="C4" s="1">
        <v>117</v>
      </c>
      <c r="D4" s="1">
        <v>114</v>
      </c>
      <c r="E4" s="1">
        <v>114</v>
      </c>
      <c r="F4" s="2">
        <f t="shared" ref="F4:F8" si="0">SUM(B4:E4)</f>
        <v>465</v>
      </c>
      <c r="G4" s="1"/>
      <c r="H4" s="2" t="s">
        <v>1</v>
      </c>
      <c r="I4" s="2">
        <v>663</v>
      </c>
      <c r="J4" s="2">
        <f>I6+I5</f>
        <v>1164</v>
      </c>
      <c r="K4" s="2">
        <f>J6+J5</f>
        <v>93</v>
      </c>
      <c r="L4" s="2">
        <f t="shared" ref="L4:L6" si="1">K4^2</f>
        <v>8649</v>
      </c>
      <c r="M4" s="2">
        <f>L4/(B$13)</f>
        <v>360.375</v>
      </c>
    </row>
    <row r="5" spans="1:13" x14ac:dyDescent="0.3">
      <c r="A5" s="21"/>
      <c r="B5" s="1">
        <v>111</v>
      </c>
      <c r="C5" s="1">
        <v>114</v>
      </c>
      <c r="D5" s="1">
        <v>117</v>
      </c>
      <c r="E5" s="1">
        <v>106</v>
      </c>
      <c r="F5" s="2">
        <f t="shared" si="0"/>
        <v>448</v>
      </c>
      <c r="G5" s="1"/>
      <c r="H5" s="2" t="s">
        <v>2</v>
      </c>
      <c r="I5" s="2">
        <v>562</v>
      </c>
      <c r="J5" s="2">
        <f>I4-I3</f>
        <v>53</v>
      </c>
      <c r="K5" s="2">
        <f>J4-J3</f>
        <v>-109</v>
      </c>
      <c r="L5" s="2">
        <f t="shared" si="1"/>
        <v>11881</v>
      </c>
      <c r="M5" s="2">
        <f t="shared" ref="M5:M6" si="2">L5/(B$13)</f>
        <v>495.04166666666669</v>
      </c>
    </row>
    <row r="6" spans="1:13" x14ac:dyDescent="0.3">
      <c r="A6" s="21"/>
      <c r="B6" s="1">
        <v>108</v>
      </c>
      <c r="C6" s="1">
        <v>112</v>
      </c>
      <c r="D6" s="1">
        <v>121</v>
      </c>
      <c r="E6" s="1">
        <v>93</v>
      </c>
      <c r="F6" s="2">
        <f t="shared" si="0"/>
        <v>434</v>
      </c>
      <c r="G6" s="1"/>
      <c r="H6" s="2" t="s">
        <v>3</v>
      </c>
      <c r="I6" s="2">
        <v>602</v>
      </c>
      <c r="J6" s="2">
        <f>I6-I5</f>
        <v>40</v>
      </c>
      <c r="K6" s="2">
        <f>J6-J5</f>
        <v>-13</v>
      </c>
      <c r="L6" s="2">
        <f t="shared" si="1"/>
        <v>169</v>
      </c>
      <c r="M6" s="2">
        <f t="shared" si="2"/>
        <v>7.041666666666667</v>
      </c>
    </row>
    <row r="7" spans="1:13" x14ac:dyDescent="0.3">
      <c r="A7" s="21"/>
      <c r="B7" s="1">
        <v>73</v>
      </c>
      <c r="C7" s="1">
        <v>97</v>
      </c>
      <c r="D7" s="1">
        <v>38</v>
      </c>
      <c r="E7" s="1">
        <v>75</v>
      </c>
      <c r="F7" s="2">
        <f t="shared" si="0"/>
        <v>283</v>
      </c>
      <c r="G7" s="1"/>
      <c r="H7" s="1"/>
      <c r="I7" s="1"/>
      <c r="J7" s="1"/>
      <c r="K7" s="1"/>
      <c r="L7" s="8" t="s">
        <v>10</v>
      </c>
      <c r="M7" s="9">
        <f>SUM(M4:M6)</f>
        <v>862.45833333333337</v>
      </c>
    </row>
    <row r="8" spans="1:13" x14ac:dyDescent="0.3">
      <c r="A8" s="21"/>
      <c r="B8" s="1">
        <v>81</v>
      </c>
      <c r="C8" s="1">
        <v>117</v>
      </c>
      <c r="D8" s="1">
        <v>58</v>
      </c>
      <c r="E8" s="1">
        <v>105</v>
      </c>
      <c r="F8" s="2">
        <f t="shared" si="0"/>
        <v>361</v>
      </c>
      <c r="G8" s="1"/>
      <c r="H8" s="1"/>
      <c r="I8" s="1"/>
      <c r="J8" s="1"/>
      <c r="K8" s="1"/>
    </row>
    <row r="9" spans="1:13" x14ac:dyDescent="0.3">
      <c r="A9" s="22" t="s">
        <v>9</v>
      </c>
      <c r="B9" s="16">
        <f>SUM(B3:B8)</f>
        <v>610</v>
      </c>
      <c r="C9" s="15">
        <f t="shared" ref="C9:D9" si="3">SUM(C3:C8)</f>
        <v>663</v>
      </c>
      <c r="D9" s="16">
        <f t="shared" si="3"/>
        <v>562</v>
      </c>
      <c r="E9" s="16">
        <f>SUM(E3:E8)</f>
        <v>602</v>
      </c>
    </row>
    <row r="10" spans="1:13" x14ac:dyDescent="0.3">
      <c r="A10" s="8" t="s">
        <v>11</v>
      </c>
      <c r="B10" s="9">
        <f>SUM(B3:E8)</f>
        <v>2437</v>
      </c>
      <c r="D10" s="8" t="s">
        <v>12</v>
      </c>
      <c r="E10" s="9">
        <f>(B10^2)/B13</f>
        <v>247457.04166666666</v>
      </c>
      <c r="H10" s="2" t="s">
        <v>17</v>
      </c>
      <c r="I10" s="2" t="s">
        <v>18</v>
      </c>
      <c r="J10" s="2" t="s">
        <v>19</v>
      </c>
      <c r="K10" s="2" t="s">
        <v>20</v>
      </c>
      <c r="L10" s="10" t="s">
        <v>21</v>
      </c>
      <c r="M10" s="11"/>
    </row>
    <row r="11" spans="1:13" x14ac:dyDescent="0.3">
      <c r="A11" s="8" t="s">
        <v>13</v>
      </c>
      <c r="B11" s="9">
        <v>6</v>
      </c>
      <c r="D11" s="8" t="s">
        <v>14</v>
      </c>
      <c r="E11" s="9">
        <f>SUMSQ(B3:E8)</f>
        <v>258069</v>
      </c>
      <c r="H11" s="2" t="s">
        <v>7</v>
      </c>
      <c r="I11" s="2">
        <f>C23</f>
        <v>5</v>
      </c>
      <c r="J11" s="2">
        <f>E14</f>
        <v>6195.708333333343</v>
      </c>
      <c r="K11" s="2">
        <f>J11/I11</f>
        <v>1239.1416666666687</v>
      </c>
      <c r="L11" s="2">
        <f>K11/K$15</f>
        <v>5.2302235874828611</v>
      </c>
    </row>
    <row r="12" spans="1:13" x14ac:dyDescent="0.3">
      <c r="A12" s="8" t="s">
        <v>15</v>
      </c>
      <c r="B12" s="9">
        <v>4</v>
      </c>
      <c r="D12" s="8" t="s">
        <v>16</v>
      </c>
      <c r="E12" s="9">
        <f>E11-E10</f>
        <v>10611.958333333343</v>
      </c>
      <c r="H12" s="2" t="s">
        <v>24</v>
      </c>
      <c r="I12" s="2">
        <f>1</f>
        <v>1</v>
      </c>
      <c r="J12" s="2">
        <f>M4</f>
        <v>360.375</v>
      </c>
      <c r="K12" s="2">
        <f>J12/I12</f>
        <v>360.375</v>
      </c>
      <c r="L12" s="2">
        <f t="shared" ref="L12:L14" si="4">K12/K$15</f>
        <v>1.5210866328217514</v>
      </c>
    </row>
    <row r="13" spans="1:13" x14ac:dyDescent="0.3">
      <c r="A13" s="8" t="s">
        <v>22</v>
      </c>
      <c r="B13" s="9">
        <f>B11*B12</f>
        <v>24</v>
      </c>
      <c r="D13" s="8" t="s">
        <v>10</v>
      </c>
      <c r="E13" s="9">
        <f>(SUMSQ(B9:E9)/B11)-E10</f>
        <v>862.45833333334303</v>
      </c>
      <c r="H13" s="2" t="s">
        <v>26</v>
      </c>
      <c r="I13" s="2">
        <v>1</v>
      </c>
      <c r="J13" s="2">
        <f>M5</f>
        <v>495.04166666666669</v>
      </c>
      <c r="K13" s="2">
        <f t="shared" ref="K13:K14" si="5">J13/I13</f>
        <v>495.04166666666669</v>
      </c>
      <c r="L13" s="2">
        <f t="shared" si="4"/>
        <v>2.0894936159735495</v>
      </c>
    </row>
    <row r="14" spans="1:13" x14ac:dyDescent="0.3">
      <c r="D14" s="8" t="s">
        <v>23</v>
      </c>
      <c r="E14" s="9">
        <f>(SUMSQ(F3:F8)/B12)-E10</f>
        <v>6195.708333333343</v>
      </c>
      <c r="H14" s="2" t="s">
        <v>28</v>
      </c>
      <c r="I14" s="2">
        <v>1</v>
      </c>
      <c r="J14" s="2">
        <f>M6</f>
        <v>7.041666666666667</v>
      </c>
      <c r="K14" s="2">
        <f t="shared" si="5"/>
        <v>7.041666666666667</v>
      </c>
      <c r="L14" s="2">
        <f t="shared" si="4"/>
        <v>2.9721776037331019E-2</v>
      </c>
    </row>
    <row r="15" spans="1:13" x14ac:dyDescent="0.3">
      <c r="D15" s="8" t="s">
        <v>25</v>
      </c>
      <c r="E15" s="9">
        <f>E12-E13-E14</f>
        <v>3553.791666666657</v>
      </c>
      <c r="H15" s="10" t="s">
        <v>36</v>
      </c>
      <c r="I15" s="2">
        <f>I16-I11-I12-I13-I14</f>
        <v>15</v>
      </c>
      <c r="J15" s="2">
        <f>J16-(J12+J13+J14+J11)</f>
        <v>3553.791666666667</v>
      </c>
      <c r="K15" s="2">
        <f>J15/I15</f>
        <v>236.91944444444445</v>
      </c>
      <c r="L15" s="2"/>
    </row>
    <row r="16" spans="1:13" x14ac:dyDescent="0.3">
      <c r="H16" s="2" t="s">
        <v>37</v>
      </c>
      <c r="I16" s="2">
        <f>B13-1</f>
        <v>23</v>
      </c>
      <c r="J16" s="2">
        <f>E12</f>
        <v>10611.958333333343</v>
      </c>
      <c r="K16" s="2"/>
      <c r="L16" s="2"/>
    </row>
    <row r="21" spans="1:7" ht="15" thickBot="1" x14ac:dyDescent="0.35">
      <c r="A21" s="1" t="s">
        <v>27</v>
      </c>
      <c r="B21" s="1"/>
      <c r="C21" s="1"/>
      <c r="D21" s="1"/>
      <c r="E21" s="1"/>
      <c r="F21" s="1"/>
      <c r="G21" s="1"/>
    </row>
    <row r="22" spans="1:7" x14ac:dyDescent="0.3">
      <c r="A22" s="12" t="s">
        <v>29</v>
      </c>
      <c r="B22" s="12" t="s">
        <v>30</v>
      </c>
      <c r="C22" s="12" t="s">
        <v>31</v>
      </c>
      <c r="D22" s="12" t="s">
        <v>32</v>
      </c>
      <c r="E22" s="12" t="s">
        <v>33</v>
      </c>
      <c r="F22" s="12" t="s">
        <v>34</v>
      </c>
      <c r="G22" s="12" t="s">
        <v>35</v>
      </c>
    </row>
    <row r="23" spans="1:7" x14ac:dyDescent="0.3">
      <c r="A23" s="1" t="s">
        <v>59</v>
      </c>
      <c r="B23" s="1">
        <v>6195.7083333333321</v>
      </c>
      <c r="C23" s="1">
        <v>5</v>
      </c>
      <c r="D23" s="1">
        <v>1239.1416666666664</v>
      </c>
      <c r="E23" s="1">
        <v>5.2302235874828495</v>
      </c>
      <c r="F23" s="1">
        <v>5.6164954961963054E-3</v>
      </c>
      <c r="G23" s="1">
        <v>2.90129453623616</v>
      </c>
    </row>
    <row r="24" spans="1:7" x14ac:dyDescent="0.3">
      <c r="A24" s="1" t="s">
        <v>60</v>
      </c>
      <c r="B24" s="1">
        <v>862.45833333333212</v>
      </c>
      <c r="C24" s="1">
        <v>3</v>
      </c>
      <c r="D24" s="1">
        <v>287.48611111111069</v>
      </c>
      <c r="E24" s="1">
        <v>1.2134340082775417</v>
      </c>
      <c r="F24" s="1">
        <v>0.3389843530834391</v>
      </c>
      <c r="G24" s="1">
        <v>3.2873821046365093</v>
      </c>
    </row>
    <row r="25" spans="1:7" x14ac:dyDescent="0.3">
      <c r="A25" s="1" t="s">
        <v>36</v>
      </c>
      <c r="B25" s="1">
        <v>3553.7916666666679</v>
      </c>
      <c r="C25" s="1">
        <v>15</v>
      </c>
      <c r="D25" s="1">
        <v>236.91944444444454</v>
      </c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ht="15" thickBot="1" x14ac:dyDescent="0.35">
      <c r="A27" s="13" t="s">
        <v>37</v>
      </c>
      <c r="B27" s="13">
        <v>10611.958333333332</v>
      </c>
      <c r="C27" s="13">
        <v>23</v>
      </c>
      <c r="D27" s="13"/>
      <c r="E27" s="13"/>
      <c r="F27" s="13"/>
      <c r="G27" s="13"/>
    </row>
  </sheetData>
  <mergeCells count="2">
    <mergeCell ref="H1:M1"/>
    <mergeCell ref="A3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CF1C-F6CB-48E1-B656-CDE00CDFC042}">
  <dimension ref="A1:T28"/>
  <sheetViews>
    <sheetView workbookViewId="0">
      <selection activeCell="F15" sqref="F15"/>
    </sheetView>
  </sheetViews>
  <sheetFormatPr defaultRowHeight="14.4" x14ac:dyDescent="0.3"/>
  <cols>
    <col min="13" max="13" width="27.33203125" bestFit="1" customWidth="1"/>
  </cols>
  <sheetData>
    <row r="1" spans="1:20" x14ac:dyDescent="0.3">
      <c r="B1" s="2" t="s">
        <v>0</v>
      </c>
      <c r="C1" s="2" t="s">
        <v>61</v>
      </c>
      <c r="D1" s="2" t="s">
        <v>62</v>
      </c>
      <c r="E1" s="2" t="s">
        <v>57</v>
      </c>
      <c r="F1" s="2" t="s">
        <v>63</v>
      </c>
      <c r="G1" s="2" t="s">
        <v>64</v>
      </c>
      <c r="H1" s="2" t="s">
        <v>65</v>
      </c>
      <c r="I1" s="2" t="s">
        <v>66</v>
      </c>
      <c r="M1" s="23" t="s">
        <v>4</v>
      </c>
      <c r="N1" s="23"/>
      <c r="O1" s="23"/>
      <c r="P1" s="23"/>
      <c r="Q1" s="23"/>
      <c r="R1" s="23"/>
      <c r="S1" s="23"/>
    </row>
    <row r="2" spans="1:20" x14ac:dyDescent="0.3">
      <c r="A2" s="1"/>
      <c r="B2" s="2" t="s">
        <v>42</v>
      </c>
      <c r="C2" s="2">
        <v>100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>
        <v>111</v>
      </c>
      <c r="J2" s="2" t="s">
        <v>48</v>
      </c>
      <c r="M2" s="2" t="s">
        <v>8</v>
      </c>
      <c r="N2" s="2"/>
      <c r="O2" s="2"/>
      <c r="P2" s="2"/>
      <c r="Q2" s="2"/>
      <c r="R2" s="2"/>
      <c r="S2" s="2"/>
    </row>
    <row r="3" spans="1:20" x14ac:dyDescent="0.3">
      <c r="A3" s="6" t="s">
        <v>7</v>
      </c>
      <c r="B3" s="1">
        <v>47.2</v>
      </c>
      <c r="C3" s="1">
        <v>45.3</v>
      </c>
      <c r="D3" s="1">
        <v>44.7</v>
      </c>
      <c r="E3" s="1">
        <v>62.7</v>
      </c>
      <c r="F3" s="1">
        <v>50.6</v>
      </c>
      <c r="G3" s="1">
        <v>57.9</v>
      </c>
      <c r="H3" s="1">
        <v>63.4</v>
      </c>
      <c r="I3" s="1">
        <v>49.3</v>
      </c>
      <c r="J3" s="2">
        <f>SUM(B3:I3)</f>
        <v>421.09999999999997</v>
      </c>
      <c r="M3" s="2" t="s">
        <v>0</v>
      </c>
      <c r="N3" s="2">
        <f t="array" ref="N3:N10">TRANSPOSE(B7:I7)</f>
        <v>192.7</v>
      </c>
      <c r="O3" s="2">
        <f>N4+N3</f>
        <v>403.19999999999993</v>
      </c>
      <c r="P3" s="2">
        <f>O4+O3</f>
        <v>864.39999999999986</v>
      </c>
      <c r="Q3" s="2">
        <f>P4+P3</f>
        <v>1729.2999999999997</v>
      </c>
      <c r="R3" s="2">
        <f>Q3^2</f>
        <v>2990478.4899999988</v>
      </c>
      <c r="S3" s="2"/>
    </row>
    <row r="4" spans="1:20" x14ac:dyDescent="0.3">
      <c r="A4" s="6"/>
      <c r="B4" s="1">
        <v>51.2</v>
      </c>
      <c r="C4" s="1">
        <v>55.8</v>
      </c>
      <c r="D4" s="1">
        <v>56.6</v>
      </c>
      <c r="E4" s="1">
        <v>60.3</v>
      </c>
      <c r="F4" s="1">
        <v>47.7</v>
      </c>
      <c r="G4" s="1">
        <v>50.2</v>
      </c>
      <c r="H4" s="1">
        <v>52.3</v>
      </c>
      <c r="I4" s="1">
        <v>59.8</v>
      </c>
      <c r="J4" s="2">
        <f>SUM(B4:I4)</f>
        <v>433.9</v>
      </c>
      <c r="M4" s="2" t="s">
        <v>1</v>
      </c>
      <c r="N4" s="2">
        <v>210.49999999999997</v>
      </c>
      <c r="O4" s="2">
        <f>N6+N5</f>
        <v>461.2</v>
      </c>
      <c r="P4" s="2">
        <f>O6+O5</f>
        <v>864.89999999999986</v>
      </c>
      <c r="Q4" s="2">
        <f>P6+P5</f>
        <v>79.299999999999898</v>
      </c>
      <c r="R4" s="2">
        <f t="shared" ref="R4:R10" si="0">Q4^2</f>
        <v>6288.4899999999834</v>
      </c>
      <c r="S4" s="2">
        <f>R4/B$11</f>
        <v>196.51531249999948</v>
      </c>
    </row>
    <row r="5" spans="1:20" x14ac:dyDescent="0.3">
      <c r="A5" s="6"/>
      <c r="B5" s="1">
        <v>51.1</v>
      </c>
      <c r="C5" s="1">
        <v>57.3</v>
      </c>
      <c r="D5" s="1">
        <v>63.2</v>
      </c>
      <c r="E5" s="1">
        <v>70.2</v>
      </c>
      <c r="F5" s="1">
        <v>53.2</v>
      </c>
      <c r="G5" s="1">
        <v>55.3</v>
      </c>
      <c r="H5" s="1">
        <v>59.8</v>
      </c>
      <c r="I5" s="1">
        <v>56.8</v>
      </c>
      <c r="J5" s="2">
        <f>SUM(B5:I5)</f>
        <v>466.90000000000003</v>
      </c>
      <c r="M5" s="2" t="s">
        <v>2</v>
      </c>
      <c r="N5" s="2">
        <v>206.8</v>
      </c>
      <c r="O5" s="2">
        <f>SUM(N7:N8)</f>
        <v>420.79999999999995</v>
      </c>
      <c r="P5" s="2">
        <f>SUM(O7:O8)</f>
        <v>65.399999999999949</v>
      </c>
      <c r="Q5" s="2">
        <f>SUM(P7:P8)</f>
        <v>81.300000000000068</v>
      </c>
      <c r="R5" s="2">
        <f t="shared" si="0"/>
        <v>6609.6900000000114</v>
      </c>
      <c r="S5" s="2">
        <f t="shared" ref="S5:S10" si="1">R5/B$11</f>
        <v>206.55281250000036</v>
      </c>
    </row>
    <row r="6" spans="1:20" x14ac:dyDescent="0.3">
      <c r="A6" s="6"/>
      <c r="B6" s="1">
        <v>43.2</v>
      </c>
      <c r="C6" s="1">
        <v>52.1</v>
      </c>
      <c r="D6" s="1">
        <v>42.3</v>
      </c>
      <c r="E6" s="1">
        <v>61.2</v>
      </c>
      <c r="F6" s="1">
        <v>48.3</v>
      </c>
      <c r="G6" s="1">
        <v>57.6</v>
      </c>
      <c r="H6" s="1">
        <v>50.2</v>
      </c>
      <c r="I6" s="1">
        <v>52.5</v>
      </c>
      <c r="J6" s="2">
        <f>SUM(B6:I6)</f>
        <v>407.40000000000003</v>
      </c>
      <c r="M6" s="2" t="s">
        <v>38</v>
      </c>
      <c r="N6" s="2">
        <v>254.39999999999998</v>
      </c>
      <c r="O6" s="2">
        <f>SUM(N9:N10)</f>
        <v>444.09999999999997</v>
      </c>
      <c r="P6" s="2">
        <f>SUM(O9:O10)</f>
        <v>13.899999999999949</v>
      </c>
      <c r="Q6" s="2">
        <f>SUM(P9:P10)</f>
        <v>1.3000000000000114</v>
      </c>
      <c r="R6" s="2">
        <f t="shared" si="0"/>
        <v>1.6900000000000295</v>
      </c>
      <c r="S6" s="2">
        <f t="shared" si="1"/>
        <v>5.2812500000000921E-2</v>
      </c>
    </row>
    <row r="7" spans="1:20" x14ac:dyDescent="0.3">
      <c r="A7" s="7" t="s">
        <v>49</v>
      </c>
      <c r="B7" s="7">
        <f>SUM(B3:B6)</f>
        <v>192.7</v>
      </c>
      <c r="C7" s="2">
        <f t="shared" ref="C7:I7" si="2">SUM(C3:C6)</f>
        <v>210.49999999999997</v>
      </c>
      <c r="D7" s="7">
        <f t="shared" si="2"/>
        <v>206.8</v>
      </c>
      <c r="E7" s="7">
        <f t="shared" si="2"/>
        <v>254.39999999999998</v>
      </c>
      <c r="F7" s="2">
        <f t="shared" si="2"/>
        <v>199.8</v>
      </c>
      <c r="G7" s="2">
        <f t="shared" si="2"/>
        <v>220.99999999999997</v>
      </c>
      <c r="H7" s="2">
        <f t="shared" si="2"/>
        <v>225.7</v>
      </c>
      <c r="I7" s="2">
        <f t="shared" si="2"/>
        <v>218.39999999999998</v>
      </c>
      <c r="J7" s="1"/>
      <c r="M7" s="2" t="s">
        <v>3</v>
      </c>
      <c r="N7" s="2">
        <v>199.8</v>
      </c>
      <c r="O7" s="2">
        <f>N4-N3</f>
        <v>17.799999999999983</v>
      </c>
      <c r="P7" s="2">
        <f>O4-O3</f>
        <v>58.000000000000057</v>
      </c>
      <c r="Q7" s="2">
        <f>P4-P3</f>
        <v>0.5</v>
      </c>
      <c r="R7" s="2">
        <f t="shared" si="0"/>
        <v>0.25</v>
      </c>
      <c r="S7" s="2">
        <f>R7/B$11</f>
        <v>7.8125E-3</v>
      </c>
    </row>
    <row r="8" spans="1:20" x14ac:dyDescent="0.3">
      <c r="A8" s="8" t="s">
        <v>11</v>
      </c>
      <c r="B8" s="9">
        <f>SUM(B3:I6)</f>
        <v>1729.2999999999997</v>
      </c>
      <c r="D8" s="8" t="s">
        <v>12</v>
      </c>
      <c r="E8" s="9">
        <f>(B8^2)/B11</f>
        <v>93452.452812499963</v>
      </c>
      <c r="M8" s="2" t="s">
        <v>39</v>
      </c>
      <c r="N8" s="2">
        <v>220.99999999999997</v>
      </c>
      <c r="O8" s="2">
        <f>N6-N5</f>
        <v>47.599999999999966</v>
      </c>
      <c r="P8" s="2">
        <f>O6-O5</f>
        <v>23.300000000000011</v>
      </c>
      <c r="Q8" s="2">
        <f>P6-P5</f>
        <v>-51.5</v>
      </c>
      <c r="R8" s="2">
        <f t="shared" si="0"/>
        <v>2652.25</v>
      </c>
      <c r="S8" s="2">
        <f t="shared" si="1"/>
        <v>82.8828125</v>
      </c>
    </row>
    <row r="9" spans="1:20" x14ac:dyDescent="0.3">
      <c r="A9" s="8" t="s">
        <v>13</v>
      </c>
      <c r="B9" s="9">
        <v>4</v>
      </c>
      <c r="D9" s="8" t="s">
        <v>14</v>
      </c>
      <c r="E9" s="9">
        <f>SUMSQ(B3:I6)</f>
        <v>94803.23</v>
      </c>
      <c r="M9" s="2" t="s">
        <v>40</v>
      </c>
      <c r="N9" s="2">
        <v>225.7</v>
      </c>
      <c r="O9" s="2">
        <f>N8-N7</f>
        <v>21.19999999999996</v>
      </c>
      <c r="P9" s="2">
        <f>O8-O7</f>
        <v>29.799999999999983</v>
      </c>
      <c r="Q9" s="2">
        <f>P8-P7</f>
        <v>-34.700000000000045</v>
      </c>
      <c r="R9" s="2">
        <f t="shared" si="0"/>
        <v>1204.0900000000031</v>
      </c>
      <c r="S9" s="2">
        <f t="shared" si="1"/>
        <v>37.627812500000097</v>
      </c>
    </row>
    <row r="10" spans="1:20" x14ac:dyDescent="0.3">
      <c r="A10" s="8" t="s">
        <v>15</v>
      </c>
      <c r="B10" s="9">
        <v>8</v>
      </c>
      <c r="D10" s="8" t="s">
        <v>16</v>
      </c>
      <c r="E10" s="9">
        <f>E9-E8</f>
        <v>1350.7771875000326</v>
      </c>
      <c r="M10" s="2" t="s">
        <v>41</v>
      </c>
      <c r="N10" s="2">
        <v>218.39999999999998</v>
      </c>
      <c r="O10" s="2">
        <f>N10-N9</f>
        <v>-7.3000000000000114</v>
      </c>
      <c r="P10" s="2">
        <f>O10-O9</f>
        <v>-28.499999999999972</v>
      </c>
      <c r="Q10" s="2">
        <f>P10-P9</f>
        <v>-58.299999999999955</v>
      </c>
      <c r="R10" s="7">
        <f t="shared" si="0"/>
        <v>3398.8899999999949</v>
      </c>
      <c r="S10" s="7">
        <f t="shared" si="1"/>
        <v>106.21531249999984</v>
      </c>
      <c r="T10" s="11"/>
    </row>
    <row r="11" spans="1:20" x14ac:dyDescent="0.3">
      <c r="A11" s="8" t="s">
        <v>22</v>
      </c>
      <c r="B11" s="9">
        <f>B9*B10</f>
        <v>32</v>
      </c>
      <c r="D11" s="8" t="s">
        <v>10</v>
      </c>
      <c r="E11" s="9">
        <f>(SUMSQ(B7:I7)/B9)-E8</f>
        <v>629.85468750001746</v>
      </c>
      <c r="M11" s="2"/>
      <c r="N11" s="2"/>
      <c r="O11" s="2"/>
      <c r="P11" s="2"/>
      <c r="Q11" s="24"/>
      <c r="R11" s="8" t="s">
        <v>10</v>
      </c>
      <c r="S11" s="9">
        <f>SUM(S4:S10)</f>
        <v>629.85468749999984</v>
      </c>
    </row>
    <row r="12" spans="1:20" x14ac:dyDescent="0.3">
      <c r="D12" s="8" t="s">
        <v>23</v>
      </c>
      <c r="E12" s="9">
        <f>(SUMSQ(J3:J6)/B10)-E8</f>
        <v>243.14593750004133</v>
      </c>
    </row>
    <row r="13" spans="1:20" x14ac:dyDescent="0.3">
      <c r="D13" s="8" t="s">
        <v>25</v>
      </c>
      <c r="E13" s="9">
        <f>E10-E11-E12</f>
        <v>477.77656249997381</v>
      </c>
    </row>
    <row r="17" spans="1:18" ht="15" thickBot="1" x14ac:dyDescent="0.35">
      <c r="A17" t="s">
        <v>27</v>
      </c>
    </row>
    <row r="18" spans="1:18" x14ac:dyDescent="0.3">
      <c r="A18" s="12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M18" s="15" t="s">
        <v>17</v>
      </c>
      <c r="N18" s="15" t="s">
        <v>18</v>
      </c>
      <c r="O18" s="15" t="s">
        <v>19</v>
      </c>
      <c r="P18" s="15" t="s">
        <v>20</v>
      </c>
      <c r="Q18" s="10" t="s">
        <v>21</v>
      </c>
      <c r="R18" s="11"/>
    </row>
    <row r="19" spans="1:18" x14ac:dyDescent="0.3">
      <c r="A19" t="s">
        <v>59</v>
      </c>
      <c r="B19">
        <v>243.14593749999972</v>
      </c>
      <c r="C19">
        <v>3</v>
      </c>
      <c r="D19">
        <v>81.048645833333239</v>
      </c>
      <c r="E19">
        <v>3.5623797734950573</v>
      </c>
      <c r="F19">
        <v>3.1583624652459535E-2</v>
      </c>
      <c r="G19">
        <v>3.0724669863968779</v>
      </c>
      <c r="M19" s="15" t="s">
        <v>7</v>
      </c>
      <c r="N19" s="15">
        <f>B9-1</f>
        <v>3</v>
      </c>
      <c r="O19" s="15">
        <f>E12</f>
        <v>243.14593750004133</v>
      </c>
      <c r="P19" s="15">
        <f>O19/N19</f>
        <v>81.048645833347109</v>
      </c>
      <c r="Q19" s="15">
        <f>P19/P$27</f>
        <v>3.5623797734957319</v>
      </c>
    </row>
    <row r="20" spans="1:18" x14ac:dyDescent="0.3">
      <c r="A20" t="s">
        <v>60</v>
      </c>
      <c r="B20">
        <v>629.85468749999984</v>
      </c>
      <c r="C20">
        <v>7</v>
      </c>
      <c r="D20">
        <v>89.979241071428547</v>
      </c>
      <c r="E20">
        <v>3.9549115858942923</v>
      </c>
      <c r="F20">
        <v>6.6374860101582767E-3</v>
      </c>
      <c r="G20">
        <v>2.487577703722041</v>
      </c>
      <c r="M20" s="15" t="s">
        <v>24</v>
      </c>
      <c r="N20" s="15">
        <v>1</v>
      </c>
      <c r="O20" s="15">
        <f t="shared" ref="O20:O26" si="3">S4</f>
        <v>196.51531249999948</v>
      </c>
      <c r="P20" s="15">
        <f t="shared" ref="P20:P27" si="4">O20/N20</f>
        <v>196.51531249999948</v>
      </c>
      <c r="Q20" s="15">
        <f t="shared" ref="Q20:Q26" si="5">P20/P$27</f>
        <v>8.6375554734333839</v>
      </c>
    </row>
    <row r="21" spans="1:18" x14ac:dyDescent="0.3">
      <c r="A21" t="s">
        <v>36</v>
      </c>
      <c r="B21">
        <v>477.7765625000003</v>
      </c>
      <c r="C21">
        <v>21</v>
      </c>
      <c r="D21">
        <v>22.751264880952395</v>
      </c>
      <c r="M21" s="15" t="s">
        <v>26</v>
      </c>
      <c r="N21" s="15">
        <v>1</v>
      </c>
      <c r="O21" s="15">
        <f t="shared" si="3"/>
        <v>206.55281250000036</v>
      </c>
      <c r="P21" s="15">
        <f t="shared" si="4"/>
        <v>206.55281250000036</v>
      </c>
      <c r="Q21" s="15">
        <f t="shared" si="5"/>
        <v>9.0787397351666534</v>
      </c>
    </row>
    <row r="22" spans="1:18" x14ac:dyDescent="0.3">
      <c r="M22" s="15" t="s">
        <v>51</v>
      </c>
      <c r="N22" s="15">
        <v>1</v>
      </c>
      <c r="O22" s="15">
        <f t="shared" si="3"/>
        <v>5.2812500000000921E-2</v>
      </c>
      <c r="P22" s="15">
        <f t="shared" si="4"/>
        <v>5.2812500000000921E-2</v>
      </c>
      <c r="Q22" s="15">
        <f t="shared" si="5"/>
        <v>2.3212995091194725E-3</v>
      </c>
    </row>
    <row r="23" spans="1:18" ht="15" thickBot="1" x14ac:dyDescent="0.35">
      <c r="A23" s="17" t="s">
        <v>37</v>
      </c>
      <c r="B23" s="17">
        <v>1350.7771874999999</v>
      </c>
      <c r="C23" s="17">
        <v>31</v>
      </c>
      <c r="D23" s="17"/>
      <c r="E23" s="17"/>
      <c r="F23" s="17"/>
      <c r="G23" s="17"/>
      <c r="M23" s="15" t="s">
        <v>52</v>
      </c>
      <c r="N23" s="15">
        <v>1</v>
      </c>
      <c r="O23" s="15">
        <f t="shared" si="3"/>
        <v>7.8125E-3</v>
      </c>
      <c r="P23" s="15">
        <f t="shared" si="4"/>
        <v>7.8125E-3</v>
      </c>
      <c r="Q23" s="15">
        <f t="shared" si="5"/>
        <v>3.4338750134902838E-4</v>
      </c>
    </row>
    <row r="24" spans="1:18" x14ac:dyDescent="0.3">
      <c r="M24" s="15" t="s">
        <v>53</v>
      </c>
      <c r="N24" s="15">
        <v>1</v>
      </c>
      <c r="O24" s="15">
        <f t="shared" si="3"/>
        <v>82.8828125</v>
      </c>
      <c r="P24" s="15">
        <f t="shared" si="4"/>
        <v>82.8828125</v>
      </c>
      <c r="Q24" s="15">
        <f t="shared" si="5"/>
        <v>3.6429980018118422</v>
      </c>
    </row>
    <row r="25" spans="1:18" x14ac:dyDescent="0.3">
      <c r="M25" s="15" t="s">
        <v>54</v>
      </c>
      <c r="N25" s="15">
        <v>1</v>
      </c>
      <c r="O25" s="15">
        <f t="shared" si="3"/>
        <v>37.627812500000097</v>
      </c>
      <c r="P25" s="15">
        <f t="shared" si="4"/>
        <v>37.627812500000097</v>
      </c>
      <c r="Q25" s="15">
        <f t="shared" si="5"/>
        <v>1.6538778259974107</v>
      </c>
    </row>
    <row r="26" spans="1:18" x14ac:dyDescent="0.3">
      <c r="M26" s="15" t="s">
        <v>55</v>
      </c>
      <c r="N26" s="15">
        <v>1</v>
      </c>
      <c r="O26" s="15">
        <f t="shared" si="3"/>
        <v>106.21531249999984</v>
      </c>
      <c r="P26" s="15">
        <f t="shared" si="4"/>
        <v>106.21531249999984</v>
      </c>
      <c r="Q26" s="15">
        <f t="shared" si="5"/>
        <v>4.6685453778407897</v>
      </c>
    </row>
    <row r="27" spans="1:18" x14ac:dyDescent="0.3">
      <c r="M27" s="15" t="s">
        <v>36</v>
      </c>
      <c r="N27" s="15">
        <f>N28-SUM(N19:N26)</f>
        <v>21</v>
      </c>
      <c r="O27" s="15">
        <f>O28-SUM(O19:O26)</f>
        <v>477.77656249999154</v>
      </c>
      <c r="P27" s="15">
        <f t="shared" si="4"/>
        <v>22.751264880951979</v>
      </c>
      <c r="Q27" s="15"/>
    </row>
    <row r="28" spans="1:18" x14ac:dyDescent="0.3">
      <c r="M28" s="15" t="s">
        <v>37</v>
      </c>
      <c r="N28" s="15">
        <f>B11-1</f>
        <v>31</v>
      </c>
      <c r="O28" s="15">
        <f>E10</f>
        <v>1350.7771875000326</v>
      </c>
      <c r="P28" s="15"/>
      <c r="Q28" s="15"/>
    </row>
  </sheetData>
  <mergeCells count="2">
    <mergeCell ref="M1:S1"/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0F68-9845-4B0D-9EFE-8890CA6EF099}">
  <dimension ref="A1:P22"/>
  <sheetViews>
    <sheetView workbookViewId="0">
      <selection activeCell="F15" sqref="F15"/>
    </sheetView>
  </sheetViews>
  <sheetFormatPr defaultRowHeight="14.4" x14ac:dyDescent="0.3"/>
  <cols>
    <col min="2" max="2" width="19.21875" bestFit="1" customWidth="1"/>
    <col min="10" max="10" width="14.88671875" bestFit="1" customWidth="1"/>
  </cols>
  <sheetData>
    <row r="1" spans="1:16" x14ac:dyDescent="0.3">
      <c r="A1" s="2"/>
      <c r="B1" s="18" t="s">
        <v>9</v>
      </c>
      <c r="C1" s="19"/>
      <c r="D1" s="19"/>
      <c r="E1" s="2" t="s">
        <v>37</v>
      </c>
      <c r="J1" s="18" t="s">
        <v>4</v>
      </c>
      <c r="K1" s="19"/>
      <c r="L1" s="19"/>
      <c r="M1" s="19"/>
      <c r="N1" s="20"/>
    </row>
    <row r="2" spans="1:16" ht="28.8" x14ac:dyDescent="0.3">
      <c r="A2" s="7">
        <v>1</v>
      </c>
      <c r="B2" s="7">
        <v>20</v>
      </c>
      <c r="C2" s="25">
        <v>17</v>
      </c>
      <c r="D2" s="26">
        <v>19</v>
      </c>
      <c r="E2" s="27">
        <f>SUM(B2:D2)</f>
        <v>56</v>
      </c>
      <c r="J2" s="5" t="s">
        <v>8</v>
      </c>
      <c r="K2" s="2"/>
      <c r="L2" s="2"/>
      <c r="M2" s="24"/>
      <c r="N2" s="2"/>
      <c r="O2" s="1"/>
    </row>
    <row r="3" spans="1:16" x14ac:dyDescent="0.3">
      <c r="A3" s="27" t="s">
        <v>1</v>
      </c>
      <c r="B3" s="27">
        <v>28</v>
      </c>
      <c r="C3" s="28">
        <v>24</v>
      </c>
      <c r="D3" s="1">
        <v>24</v>
      </c>
      <c r="E3" s="27">
        <f>SUM(B3:D3)</f>
        <v>76</v>
      </c>
      <c r="J3" s="7">
        <v>1</v>
      </c>
      <c r="K3" s="2">
        <f>E2</f>
        <v>56</v>
      </c>
      <c r="L3" s="2">
        <f>SUM(K3:K4)</f>
        <v>132</v>
      </c>
      <c r="M3" s="2">
        <f>SUM(L3:L4)</f>
        <v>234</v>
      </c>
      <c r="N3" s="29"/>
    </row>
    <row r="4" spans="1:16" x14ac:dyDescent="0.3">
      <c r="A4" s="27" t="s">
        <v>2</v>
      </c>
      <c r="B4" s="27">
        <v>11</v>
      </c>
      <c r="C4" s="28">
        <v>15</v>
      </c>
      <c r="D4" s="1">
        <v>10</v>
      </c>
      <c r="E4" s="27">
        <f>SUM(B4:D4)</f>
        <v>36</v>
      </c>
      <c r="J4" s="27" t="s">
        <v>1</v>
      </c>
      <c r="K4" s="2">
        <f>E3</f>
        <v>76</v>
      </c>
      <c r="L4" s="2">
        <f>SUM(K5:K6)</f>
        <v>102</v>
      </c>
      <c r="M4" s="2">
        <f>SUM(L5:L6)</f>
        <v>50</v>
      </c>
      <c r="N4" s="2">
        <f>M4^2/12</f>
        <v>208.33333333333334</v>
      </c>
    </row>
    <row r="5" spans="1:16" x14ac:dyDescent="0.3">
      <c r="A5" s="29" t="s">
        <v>3</v>
      </c>
      <c r="B5" s="29">
        <v>23</v>
      </c>
      <c r="C5" s="30">
        <v>22</v>
      </c>
      <c r="D5" s="31">
        <v>21</v>
      </c>
      <c r="E5" s="29">
        <f>SUM(B5:D5)</f>
        <v>66</v>
      </c>
      <c r="J5" s="27" t="s">
        <v>2</v>
      </c>
      <c r="K5" s="2">
        <f>E4</f>
        <v>36</v>
      </c>
      <c r="L5" s="2">
        <f>K4-K3</f>
        <v>20</v>
      </c>
      <c r="M5" s="2">
        <f>L4-L3</f>
        <v>-30</v>
      </c>
      <c r="N5" s="2">
        <f t="shared" ref="N5:N6" si="0">M5^2/12</f>
        <v>75</v>
      </c>
    </row>
    <row r="6" spans="1:16" x14ac:dyDescent="0.3">
      <c r="A6" s="1"/>
      <c r="B6" s="1"/>
      <c r="C6" s="1"/>
      <c r="D6" s="8" t="s">
        <v>11</v>
      </c>
      <c r="E6" s="9">
        <f>SUM(E2:E5)</f>
        <v>234</v>
      </c>
      <c r="J6" s="29" t="s">
        <v>3</v>
      </c>
      <c r="K6" s="2">
        <f>E5</f>
        <v>66</v>
      </c>
      <c r="L6" s="10">
        <f>K6-K5</f>
        <v>30</v>
      </c>
      <c r="M6" s="10">
        <f>L6-L5</f>
        <v>10</v>
      </c>
      <c r="N6" s="2">
        <f t="shared" si="0"/>
        <v>8.3333333333333339</v>
      </c>
    </row>
    <row r="7" spans="1:16" x14ac:dyDescent="0.3">
      <c r="L7" s="1"/>
      <c r="M7" s="8" t="s">
        <v>10</v>
      </c>
      <c r="N7" s="4">
        <f>SUM(N4:N6)</f>
        <v>291.66666666666669</v>
      </c>
    </row>
    <row r="8" spans="1:16" x14ac:dyDescent="0.3">
      <c r="D8" s="8" t="s">
        <v>67</v>
      </c>
      <c r="E8" s="32" t="s">
        <v>68</v>
      </c>
      <c r="F8" s="9">
        <f>SUMSQ(B2:D5)</f>
        <v>4886</v>
      </c>
    </row>
    <row r="9" spans="1:16" x14ac:dyDescent="0.3">
      <c r="E9" s="8" t="s">
        <v>12</v>
      </c>
      <c r="F9" s="9">
        <f>E6^2/12</f>
        <v>4563</v>
      </c>
    </row>
    <row r="10" spans="1:16" x14ac:dyDescent="0.3">
      <c r="E10" s="8" t="s">
        <v>16</v>
      </c>
      <c r="F10" s="9">
        <f>F8-F9</f>
        <v>323</v>
      </c>
      <c r="J10" s="2" t="s">
        <v>17</v>
      </c>
      <c r="K10" s="2" t="s">
        <v>18</v>
      </c>
      <c r="L10" s="2" t="s">
        <v>19</v>
      </c>
      <c r="M10" s="2" t="s">
        <v>20</v>
      </c>
      <c r="N10" s="10" t="s">
        <v>21</v>
      </c>
    </row>
    <row r="11" spans="1:16" x14ac:dyDescent="0.3">
      <c r="E11" s="8" t="s">
        <v>10</v>
      </c>
      <c r="F11" s="9">
        <f>((SUMSQ(E2:E5))/3)-F9</f>
        <v>291.66666666666697</v>
      </c>
      <c r="J11" s="2" t="s">
        <v>24</v>
      </c>
      <c r="K11" s="2">
        <f>1</f>
        <v>1</v>
      </c>
      <c r="L11" s="2">
        <f>N4</f>
        <v>208.33333333333334</v>
      </c>
      <c r="M11" s="2">
        <f>L11/K11</f>
        <v>208.33333333333334</v>
      </c>
      <c r="N11" s="2">
        <f t="shared" ref="N11:N13" si="1">M11/M$14</f>
        <v>53.19148936170216</v>
      </c>
    </row>
    <row r="12" spans="1:16" x14ac:dyDescent="0.3">
      <c r="E12" s="8" t="s">
        <v>25</v>
      </c>
      <c r="F12" s="9">
        <f>F10-F11</f>
        <v>31.33333333333303</v>
      </c>
      <c r="J12" s="2" t="s">
        <v>26</v>
      </c>
      <c r="K12" s="2">
        <v>1</v>
      </c>
      <c r="L12" s="2">
        <f>N5</f>
        <v>75</v>
      </c>
      <c r="M12" s="2">
        <f t="shared" ref="M12:M13" si="2">L12/K12</f>
        <v>75</v>
      </c>
      <c r="N12" s="2">
        <f t="shared" si="1"/>
        <v>19.148936170212778</v>
      </c>
    </row>
    <row r="13" spans="1:16" x14ac:dyDescent="0.3">
      <c r="J13" s="2" t="s">
        <v>28</v>
      </c>
      <c r="K13" s="2">
        <v>1</v>
      </c>
      <c r="L13" s="2">
        <f>N6</f>
        <v>8.3333333333333339</v>
      </c>
      <c r="M13" s="2">
        <f t="shared" si="2"/>
        <v>8.3333333333333339</v>
      </c>
      <c r="N13" s="2">
        <f t="shared" si="1"/>
        <v>2.1276595744680864</v>
      </c>
      <c r="O13" s="11"/>
      <c r="P13" s="11"/>
    </row>
    <row r="14" spans="1:16" x14ac:dyDescent="0.3">
      <c r="B14" s="33" t="s">
        <v>69</v>
      </c>
      <c r="C14" s="33" t="s">
        <v>19</v>
      </c>
      <c r="D14" s="33" t="s">
        <v>18</v>
      </c>
      <c r="E14" s="33" t="s">
        <v>20</v>
      </c>
      <c r="F14" s="34" t="s">
        <v>70</v>
      </c>
      <c r="J14" s="10" t="s">
        <v>36</v>
      </c>
      <c r="K14" s="2">
        <f>K15-K11-K12-K13</f>
        <v>8</v>
      </c>
      <c r="L14" s="2">
        <f>L15-(L11+L12+L13)</f>
        <v>31.333333333333314</v>
      </c>
      <c r="M14" s="2">
        <f>L14/K14</f>
        <v>3.9166666666666643</v>
      </c>
      <c r="N14" s="2"/>
    </row>
    <row r="15" spans="1:16" x14ac:dyDescent="0.3">
      <c r="B15" s="35" t="s">
        <v>71</v>
      </c>
      <c r="C15" s="35">
        <f>F11</f>
        <v>291.66666666666697</v>
      </c>
      <c r="D15" s="35">
        <v>3</v>
      </c>
      <c r="E15" s="35">
        <f>C15/D15</f>
        <v>97.222222222222328</v>
      </c>
      <c r="F15" s="36">
        <f t="shared" ref="F15" si="3">E15/E16</f>
        <v>24.822695035461258</v>
      </c>
      <c r="H15" s="1"/>
      <c r="I15" s="1"/>
      <c r="J15" s="2" t="s">
        <v>37</v>
      </c>
      <c r="K15" s="2">
        <f>D17</f>
        <v>11</v>
      </c>
      <c r="L15" s="2">
        <f>F10</f>
        <v>323</v>
      </c>
      <c r="M15" s="2"/>
      <c r="N15" s="2"/>
    </row>
    <row r="16" spans="1:16" x14ac:dyDescent="0.3">
      <c r="B16" s="25" t="s">
        <v>36</v>
      </c>
      <c r="C16" s="25">
        <f>F12</f>
        <v>31.33333333333303</v>
      </c>
      <c r="D16" s="25">
        <f>D17-D15</f>
        <v>8</v>
      </c>
      <c r="E16" s="25">
        <f t="shared" ref="E16" si="4">C16/D16</f>
        <v>3.9166666666666288</v>
      </c>
      <c r="F16" s="7"/>
      <c r="H16" s="1"/>
      <c r="I16" s="1"/>
      <c r="J16" s="1"/>
    </row>
    <row r="17" spans="2:10" x14ac:dyDescent="0.3">
      <c r="B17" s="37" t="s">
        <v>37</v>
      </c>
      <c r="C17" s="37">
        <f>F10</f>
        <v>323</v>
      </c>
      <c r="D17" s="37">
        <v>11</v>
      </c>
      <c r="E17" s="37"/>
      <c r="F17" s="38"/>
      <c r="H17" s="1"/>
      <c r="I17" s="1"/>
      <c r="J17" s="1"/>
    </row>
    <row r="18" spans="2:10" x14ac:dyDescent="0.3">
      <c r="H18" s="1"/>
      <c r="I18" s="1"/>
      <c r="J18" s="1"/>
    </row>
    <row r="19" spans="2:10" ht="15.6" x14ac:dyDescent="0.35">
      <c r="B19" s="8" t="s">
        <v>72</v>
      </c>
      <c r="C19" s="9">
        <f>F15</f>
        <v>24.822695035461258</v>
      </c>
      <c r="H19" s="1"/>
      <c r="I19" s="1"/>
      <c r="J19" s="1"/>
    </row>
    <row r="20" spans="2:10" ht="15.6" x14ac:dyDescent="0.35">
      <c r="B20" s="8" t="s">
        <v>73</v>
      </c>
      <c r="C20" s="9">
        <f>_xlfn.F.INV.RT(0.05,3,8)</f>
        <v>4.0661805513511613</v>
      </c>
      <c r="H20" s="1"/>
      <c r="I20" s="1"/>
      <c r="J20" s="1"/>
    </row>
    <row r="21" spans="2:10" x14ac:dyDescent="0.3">
      <c r="B21" s="7" t="s">
        <v>74</v>
      </c>
      <c r="H21" s="1"/>
      <c r="I21" s="1"/>
      <c r="J21" s="1"/>
    </row>
    <row r="22" spans="2:10" x14ac:dyDescent="0.3">
      <c r="B22" s="8"/>
      <c r="C22" s="39"/>
      <c r="D22" s="40"/>
      <c r="E22" s="40"/>
      <c r="F22" s="9"/>
      <c r="H22" s="1"/>
      <c r="I22" s="1"/>
    </row>
  </sheetData>
  <mergeCells count="2">
    <mergeCell ref="B1:D1"/>
    <mergeCell ref="J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Practical 11</vt:lpstr>
      <vt:lpstr>Practical 12</vt:lpstr>
      <vt:lpstr>Practical 13</vt:lpstr>
      <vt:lpstr>Practical 14</vt:lpstr>
      <vt:lpstr>Practical 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Aharwal</dc:creator>
  <cp:lastModifiedBy>Gagan Aharwal</cp:lastModifiedBy>
  <dcterms:created xsi:type="dcterms:W3CDTF">2015-06-05T18:17:20Z</dcterms:created>
  <dcterms:modified xsi:type="dcterms:W3CDTF">2024-05-15T02:18:14Z</dcterms:modified>
</cp:coreProperties>
</file>