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5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408ccde347276/Documents/"/>
    </mc:Choice>
  </mc:AlternateContent>
  <xr:revisionPtr revIDLastSave="0" documentId="8_{89BF88B1-B283-47F1-A3EF-BAF2C516F089}" xr6:coauthVersionLast="47" xr6:coauthVersionMax="47" xr10:uidLastSave="{00000000-0000-0000-0000-000000000000}"/>
  <bookViews>
    <workbookView xWindow="-98" yWindow="-98" windowWidth="21795" windowHeight="13695" firstSheet="8" activeTab="18" xr2:uid="{11C5EDD0-C8EC-45BA-B390-A3AEB46BCFE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9" l="1"/>
  <c r="L5" i="19"/>
  <c r="M5" i="19" s="1"/>
  <c r="N5" i="19" s="1"/>
  <c r="H5" i="19"/>
  <c r="M4" i="19"/>
  <c r="L4" i="19"/>
  <c r="H4" i="19"/>
  <c r="I4" i="19" s="1"/>
  <c r="D4" i="19"/>
  <c r="H6" i="19" l="1"/>
  <c r="I5" i="19"/>
  <c r="J5" i="19" s="1"/>
  <c r="L7" i="19"/>
  <c r="M6" i="19"/>
  <c r="N6" i="19" s="1"/>
  <c r="J4" i="19"/>
  <c r="D5" i="19"/>
  <c r="E4" i="19"/>
  <c r="N4" i="19"/>
  <c r="F4" i="19" l="1"/>
  <c r="I6" i="19"/>
  <c r="H7" i="19"/>
  <c r="D6" i="19"/>
  <c r="E5" i="19"/>
  <c r="F5" i="19" s="1"/>
  <c r="L8" i="19"/>
  <c r="M7" i="19"/>
  <c r="I7" i="19" l="1"/>
  <c r="J7" i="19" s="1"/>
  <c r="H8" i="19"/>
  <c r="J6" i="19"/>
  <c r="E6" i="19"/>
  <c r="F6" i="19" s="1"/>
  <c r="D7" i="19"/>
  <c r="M8" i="19"/>
  <c r="N8" i="19" s="1"/>
  <c r="L9" i="19"/>
  <c r="N7" i="19"/>
  <c r="D8" i="19" l="1"/>
  <c r="E7" i="19"/>
  <c r="H9" i="19"/>
  <c r="I8" i="19"/>
  <c r="L10" i="19"/>
  <c r="M9" i="19"/>
  <c r="N9" i="19" s="1"/>
  <c r="J8" i="19" l="1"/>
  <c r="H10" i="19"/>
  <c r="I9" i="19"/>
  <c r="J9" i="19" s="1"/>
  <c r="F7" i="19"/>
  <c r="D9" i="19"/>
  <c r="E8" i="19"/>
  <c r="F8" i="19" s="1"/>
  <c r="L11" i="19"/>
  <c r="M10" i="19"/>
  <c r="E9" i="19" l="1"/>
  <c r="F9" i="19" s="1"/>
  <c r="D10" i="19"/>
  <c r="M11" i="19"/>
  <c r="N11" i="19" s="1"/>
  <c r="L12" i="19"/>
  <c r="H11" i="19"/>
  <c r="I10" i="19"/>
  <c r="J10" i="19" s="1"/>
  <c r="N10" i="19"/>
  <c r="H12" i="19" l="1"/>
  <c r="I11" i="19"/>
  <c r="J11" i="19" s="1"/>
  <c r="L13" i="19"/>
  <c r="M12" i="19"/>
  <c r="N12" i="19" s="1"/>
  <c r="E10" i="19"/>
  <c r="F10" i="19" s="1"/>
  <c r="D11" i="19"/>
  <c r="L14" i="19" l="1"/>
  <c r="M13" i="19"/>
  <c r="N13" i="19" s="1"/>
  <c r="D12" i="19"/>
  <c r="E11" i="19"/>
  <c r="F11" i="19" s="1"/>
  <c r="H13" i="19"/>
  <c r="I12" i="19"/>
  <c r="J12" i="19" s="1"/>
  <c r="H14" i="19" l="1"/>
  <c r="I13" i="19"/>
  <c r="J13" i="19" s="1"/>
  <c r="D13" i="19"/>
  <c r="E12" i="19"/>
  <c r="F12" i="19" s="1"/>
  <c r="L15" i="19"/>
  <c r="M14" i="19"/>
  <c r="N14" i="19" s="1"/>
  <c r="L16" i="19" l="1"/>
  <c r="M15" i="19"/>
  <c r="N15" i="19" s="1"/>
  <c r="D14" i="19"/>
  <c r="E13" i="19"/>
  <c r="F13" i="19" s="1"/>
  <c r="I14" i="19"/>
  <c r="J14" i="19" s="1"/>
  <c r="H15" i="19"/>
  <c r="H16" i="19" l="1"/>
  <c r="I15" i="19"/>
  <c r="J15" i="19" s="1"/>
  <c r="D15" i="19"/>
  <c r="E14" i="19"/>
  <c r="F14" i="19" s="1"/>
  <c r="L17" i="19"/>
  <c r="M16" i="19"/>
  <c r="N16" i="19" s="1"/>
  <c r="M17" i="19" l="1"/>
  <c r="N17" i="19" s="1"/>
  <c r="L18" i="19"/>
  <c r="E15" i="19"/>
  <c r="F15" i="19" s="1"/>
  <c r="D16" i="19"/>
  <c r="I16" i="19"/>
  <c r="J16" i="19" s="1"/>
  <c r="H17" i="19"/>
  <c r="H18" i="19" l="1"/>
  <c r="I17" i="19"/>
  <c r="J17" i="19" s="1"/>
  <c r="D17" i="19"/>
  <c r="E16" i="19"/>
  <c r="F16" i="19" s="1"/>
  <c r="L19" i="19"/>
  <c r="M18" i="19"/>
  <c r="N18" i="19" s="1"/>
  <c r="L20" i="19" l="1"/>
  <c r="M19" i="19"/>
  <c r="N19" i="19" s="1"/>
  <c r="D18" i="19"/>
  <c r="E17" i="19"/>
  <c r="F17" i="19" s="1"/>
  <c r="H19" i="19"/>
  <c r="I18" i="19"/>
  <c r="J18" i="19" s="1"/>
  <c r="M20" i="19" l="1"/>
  <c r="N20" i="19" s="1"/>
  <c r="L21" i="19"/>
  <c r="I19" i="19"/>
  <c r="J19" i="19" s="1"/>
  <c r="H20" i="19"/>
  <c r="D19" i="19"/>
  <c r="E18" i="19"/>
  <c r="F18" i="19" s="1"/>
  <c r="E19" i="19" l="1"/>
  <c r="F19" i="19" s="1"/>
  <c r="D20" i="19"/>
  <c r="I20" i="19"/>
  <c r="J20" i="19" s="1"/>
  <c r="H21" i="19"/>
  <c r="M21" i="19"/>
  <c r="N21" i="19" s="1"/>
  <c r="L22" i="19"/>
  <c r="L23" i="19" l="1"/>
  <c r="M22" i="19"/>
  <c r="N22" i="19" s="1"/>
  <c r="H22" i="19"/>
  <c r="I21" i="19"/>
  <c r="J21" i="19" s="1"/>
  <c r="D21" i="19"/>
  <c r="E20" i="19"/>
  <c r="F20" i="19" s="1"/>
  <c r="D22" i="19" l="1"/>
  <c r="E21" i="19"/>
  <c r="F21" i="19" s="1"/>
  <c r="H23" i="19"/>
  <c r="I22" i="19"/>
  <c r="J22" i="19" s="1"/>
  <c r="L24" i="19"/>
  <c r="M23" i="19"/>
  <c r="N23" i="19" s="1"/>
  <c r="M24" i="19" l="1"/>
  <c r="N24" i="19" s="1"/>
  <c r="L25" i="19"/>
  <c r="E22" i="19"/>
  <c r="F22" i="19" s="1"/>
  <c r="D23" i="19"/>
  <c r="I23" i="19"/>
  <c r="J23" i="19" s="1"/>
  <c r="H24" i="19"/>
  <c r="I24" i="19" l="1"/>
  <c r="J24" i="19" s="1"/>
  <c r="H25" i="19"/>
  <c r="E23" i="19"/>
  <c r="F23" i="19" s="1"/>
  <c r="D24" i="19"/>
  <c r="L26" i="19"/>
  <c r="M25" i="19"/>
  <c r="N25" i="19" s="1"/>
  <c r="L27" i="19" l="1"/>
  <c r="M26" i="19"/>
  <c r="N26" i="19" s="1"/>
  <c r="D25" i="19"/>
  <c r="E24" i="19"/>
  <c r="F24" i="19" s="1"/>
  <c r="H26" i="19"/>
  <c r="I25" i="19"/>
  <c r="J25" i="19" s="1"/>
  <c r="H27" i="19" l="1"/>
  <c r="I26" i="19"/>
  <c r="J26" i="19" s="1"/>
  <c r="E25" i="19"/>
  <c r="F25" i="19" s="1"/>
  <c r="D26" i="19"/>
  <c r="L28" i="19"/>
  <c r="M27" i="19"/>
  <c r="N27" i="19" s="1"/>
  <c r="M28" i="19" l="1"/>
  <c r="N28" i="19" s="1"/>
  <c r="L29" i="19"/>
  <c r="D27" i="19"/>
  <c r="E26" i="19"/>
  <c r="F26" i="19" s="1"/>
  <c r="H28" i="19"/>
  <c r="I27" i="19"/>
  <c r="J27" i="19" s="1"/>
  <c r="H29" i="19" l="1"/>
  <c r="I28" i="19"/>
  <c r="J28" i="19" s="1"/>
  <c r="D28" i="19"/>
  <c r="E27" i="19"/>
  <c r="F27" i="19" s="1"/>
  <c r="M29" i="19"/>
  <c r="N29" i="19" s="1"/>
  <c r="L30" i="19"/>
  <c r="L31" i="19" l="1"/>
  <c r="M30" i="19"/>
  <c r="N30" i="19" s="1"/>
  <c r="D29" i="19"/>
  <c r="E28" i="19"/>
  <c r="F28" i="19" s="1"/>
  <c r="H30" i="19"/>
  <c r="I29" i="19"/>
  <c r="J29" i="19" s="1"/>
  <c r="I30" i="19" l="1"/>
  <c r="J30" i="19" s="1"/>
  <c r="H31" i="19"/>
  <c r="D30" i="19"/>
  <c r="E29" i="19"/>
  <c r="F29" i="19" s="1"/>
  <c r="L32" i="19"/>
  <c r="M31" i="19"/>
  <c r="N31" i="19" s="1"/>
  <c r="L33" i="19" l="1"/>
  <c r="M32" i="19"/>
  <c r="N32" i="19" s="1"/>
  <c r="E30" i="19"/>
  <c r="F30" i="19" s="1"/>
  <c r="D31" i="19"/>
  <c r="H32" i="19"/>
  <c r="I31" i="19"/>
  <c r="J31" i="19" s="1"/>
  <c r="H33" i="19" l="1"/>
  <c r="I32" i="19"/>
  <c r="J32" i="19" s="1"/>
  <c r="D32" i="19"/>
  <c r="E31" i="19"/>
  <c r="F31" i="19" s="1"/>
  <c r="L34" i="19"/>
  <c r="M33" i="19"/>
  <c r="N33" i="19" s="1"/>
  <c r="D33" i="19" l="1"/>
  <c r="E32" i="19"/>
  <c r="F32" i="19" s="1"/>
  <c r="L35" i="19"/>
  <c r="M34" i="19"/>
  <c r="N34" i="19" s="1"/>
  <c r="H34" i="19"/>
  <c r="I33" i="19"/>
  <c r="J33" i="19" s="1"/>
  <c r="H35" i="19" l="1"/>
  <c r="I34" i="19"/>
  <c r="J34" i="19" s="1"/>
  <c r="L36" i="19"/>
  <c r="M35" i="19"/>
  <c r="N35" i="19" s="1"/>
  <c r="D34" i="19"/>
  <c r="E33" i="19"/>
  <c r="F33" i="19" s="1"/>
  <c r="E34" i="19" l="1"/>
  <c r="F34" i="19" s="1"/>
  <c r="D35" i="19"/>
  <c r="M36" i="19"/>
  <c r="N36" i="19" s="1"/>
  <c r="L37" i="19"/>
  <c r="H36" i="19"/>
  <c r="I35" i="19"/>
  <c r="J35" i="19" s="1"/>
  <c r="L38" i="19" l="1"/>
  <c r="M37" i="19"/>
  <c r="N37" i="19" s="1"/>
  <c r="D36" i="19"/>
  <c r="E35" i="19"/>
  <c r="F35" i="19" s="1"/>
  <c r="H37" i="19"/>
  <c r="I36" i="19"/>
  <c r="J36" i="19" s="1"/>
  <c r="H38" i="19" l="1"/>
  <c r="I37" i="19"/>
  <c r="J37" i="19" s="1"/>
  <c r="D37" i="19"/>
  <c r="E36" i="19"/>
  <c r="F36" i="19" s="1"/>
  <c r="L39" i="19"/>
  <c r="M38" i="19"/>
  <c r="N38" i="19" s="1"/>
  <c r="L40" i="19" l="1"/>
  <c r="M39" i="19"/>
  <c r="N39" i="19" s="1"/>
  <c r="D38" i="19"/>
  <c r="E37" i="19"/>
  <c r="F37" i="19" s="1"/>
  <c r="H39" i="19"/>
  <c r="I38" i="19"/>
  <c r="J38" i="19" s="1"/>
  <c r="I39" i="19" l="1"/>
  <c r="J39" i="19" s="1"/>
  <c r="H40" i="19"/>
  <c r="D39" i="19"/>
  <c r="E38" i="19"/>
  <c r="F38" i="19" s="1"/>
  <c r="L41" i="19"/>
  <c r="M40" i="19"/>
  <c r="N40" i="19" s="1"/>
  <c r="L42" i="19" l="1"/>
  <c r="M41" i="19"/>
  <c r="N41" i="19" s="1"/>
  <c r="D40" i="19"/>
  <c r="E39" i="19"/>
  <c r="F39" i="19" s="1"/>
  <c r="H41" i="19"/>
  <c r="I40" i="19"/>
  <c r="J40" i="19" s="1"/>
  <c r="H42" i="19" l="1"/>
  <c r="I41" i="19"/>
  <c r="J41" i="19" s="1"/>
  <c r="D41" i="19"/>
  <c r="E40" i="19"/>
  <c r="F40" i="19" s="1"/>
  <c r="L43" i="19"/>
  <c r="M42" i="19"/>
  <c r="N42" i="19" s="1"/>
  <c r="M43" i="19" l="1"/>
  <c r="N43" i="19" s="1"/>
  <c r="L44" i="19"/>
  <c r="D42" i="19"/>
  <c r="E41" i="19"/>
  <c r="F41" i="19" s="1"/>
  <c r="H43" i="19"/>
  <c r="I42" i="19"/>
  <c r="J42" i="19" s="1"/>
  <c r="H44" i="19" l="1"/>
  <c r="I43" i="19"/>
  <c r="J43" i="19" s="1"/>
  <c r="D43" i="19"/>
  <c r="E42" i="19"/>
  <c r="F42" i="19" s="1"/>
  <c r="L45" i="19"/>
  <c r="M44" i="19"/>
  <c r="N44" i="19" s="1"/>
  <c r="L46" i="19" l="1"/>
  <c r="M45" i="19"/>
  <c r="N45" i="19" s="1"/>
  <c r="D44" i="19"/>
  <c r="E43" i="19"/>
  <c r="F43" i="19" s="1"/>
  <c r="H45" i="19"/>
  <c r="I44" i="19"/>
  <c r="J44" i="19" s="1"/>
  <c r="H46" i="19" l="1"/>
  <c r="I45" i="19"/>
  <c r="J45" i="19" s="1"/>
  <c r="D45" i="19"/>
  <c r="E44" i="19"/>
  <c r="F44" i="19" s="1"/>
  <c r="L47" i="19"/>
  <c r="M46" i="19"/>
  <c r="N46" i="19" s="1"/>
  <c r="L48" i="19" l="1"/>
  <c r="M47" i="19"/>
  <c r="N47" i="19" s="1"/>
  <c r="D46" i="19"/>
  <c r="E45" i="19"/>
  <c r="F45" i="19" s="1"/>
  <c r="I46" i="19"/>
  <c r="J46" i="19" s="1"/>
  <c r="H47" i="19"/>
  <c r="H48" i="19" l="1"/>
  <c r="I47" i="19"/>
  <c r="J47" i="19" s="1"/>
  <c r="E46" i="19"/>
  <c r="F46" i="19" s="1"/>
  <c r="D47" i="19"/>
  <c r="M48" i="19"/>
  <c r="N48" i="19" s="1"/>
  <c r="L49" i="19"/>
  <c r="L50" i="19" l="1"/>
  <c r="M49" i="19"/>
  <c r="N49" i="19" s="1"/>
  <c r="D48" i="19"/>
  <c r="E47" i="19"/>
  <c r="F47" i="19" s="1"/>
  <c r="H49" i="19"/>
  <c r="I48" i="19"/>
  <c r="J48" i="19" s="1"/>
  <c r="H50" i="19" l="1"/>
  <c r="I49" i="19"/>
  <c r="J49" i="19" s="1"/>
  <c r="D49" i="19"/>
  <c r="E48" i="19"/>
  <c r="F48" i="19" s="1"/>
  <c r="M51" i="19"/>
  <c r="M50" i="19"/>
  <c r="N50" i="19" l="1"/>
  <c r="M55" i="19" s="1"/>
  <c r="M56" i="19" s="1"/>
  <c r="M54" i="19"/>
  <c r="E49" i="19"/>
  <c r="F49" i="19" s="1"/>
  <c r="D50" i="19"/>
  <c r="I50" i="19"/>
  <c r="I51" i="19"/>
  <c r="J50" i="19" l="1"/>
  <c r="I55" i="19" s="1"/>
  <c r="I56" i="19" s="1"/>
  <c r="I54" i="19"/>
  <c r="E51" i="19"/>
  <c r="E50" i="19"/>
  <c r="B501" i="18"/>
  <c r="B500" i="18"/>
  <c r="B499" i="18"/>
  <c r="B498" i="18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E13" i="18"/>
  <c r="B13" i="18"/>
  <c r="E12" i="18"/>
  <c r="B12" i="18"/>
  <c r="B11" i="18"/>
  <c r="E10" i="18"/>
  <c r="B10" i="18"/>
  <c r="B9" i="18"/>
  <c r="B8" i="18"/>
  <c r="E5" i="18" s="1"/>
  <c r="B7" i="18"/>
  <c r="E7" i="18" s="1"/>
  <c r="B6" i="18"/>
  <c r="B5" i="18"/>
  <c r="F4" i="18"/>
  <c r="B4" i="18"/>
  <c r="F3" i="18"/>
  <c r="D3" i="18"/>
  <c r="D4" i="18" s="1"/>
  <c r="D5" i="18" s="1"/>
  <c r="D6" i="18" s="1"/>
  <c r="D7" i="18" s="1"/>
  <c r="D8" i="18" s="1"/>
  <c r="D9" i="18" s="1"/>
  <c r="D10" i="18" s="1"/>
  <c r="D11" i="18" s="1"/>
  <c r="D12" i="18" s="1"/>
  <c r="B3" i="18"/>
  <c r="B2" i="18"/>
  <c r="E20" i="18" s="1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255" i="17"/>
  <c r="B254" i="17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E13" i="17"/>
  <c r="B13" i="17"/>
  <c r="E12" i="17"/>
  <c r="B12" i="17"/>
  <c r="B11" i="17"/>
  <c r="E10" i="17"/>
  <c r="B10" i="17"/>
  <c r="E7" i="17" s="1"/>
  <c r="B9" i="17"/>
  <c r="B8" i="17"/>
  <c r="B7" i="17"/>
  <c r="B6" i="17"/>
  <c r="E6" i="17" s="1"/>
  <c r="B5" i="17"/>
  <c r="E5" i="17" s="1"/>
  <c r="E4" i="17"/>
  <c r="B4" i="17"/>
  <c r="F3" i="17"/>
  <c r="D3" i="17"/>
  <c r="D4" i="17" s="1"/>
  <c r="D5" i="17" s="1"/>
  <c r="D6" i="17" s="1"/>
  <c r="D7" i="17" s="1"/>
  <c r="D8" i="17" s="1"/>
  <c r="D9" i="17" s="1"/>
  <c r="D10" i="17" s="1"/>
  <c r="D11" i="17" s="1"/>
  <c r="D12" i="17" s="1"/>
  <c r="B3" i="17"/>
  <c r="E3" i="17" s="1"/>
  <c r="B2" i="17"/>
  <c r="E20" i="17" s="1"/>
  <c r="F50" i="19" l="1"/>
  <c r="C56" i="19" s="1"/>
  <c r="C57" i="19" s="1"/>
  <c r="C55" i="19"/>
  <c r="E14" i="18"/>
  <c r="E18" i="18"/>
  <c r="E3" i="18"/>
  <c r="E8" i="18"/>
  <c r="E11" i="18"/>
  <c r="E17" i="18"/>
  <c r="E6" i="18"/>
  <c r="E15" i="18"/>
  <c r="E19" i="18"/>
  <c r="E4" i="18"/>
  <c r="E9" i="18"/>
  <c r="E16" i="18"/>
  <c r="E17" i="17"/>
  <c r="E14" i="17"/>
  <c r="E18" i="17"/>
  <c r="E8" i="17"/>
  <c r="E11" i="17"/>
  <c r="E15" i="17"/>
  <c r="E19" i="17"/>
  <c r="E9" i="17"/>
  <c r="E16" i="17"/>
  <c r="F22" i="16" l="1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B2" i="16"/>
  <c r="B3" i="16" l="1"/>
  <c r="B4" i="16" l="1"/>
  <c r="J9" i="15"/>
  <c r="J10" i="15" s="1"/>
  <c r="I9" i="15"/>
  <c r="D9" i="15"/>
  <c r="C9" i="15"/>
  <c r="H8" i="15"/>
  <c r="C8" i="15"/>
  <c r="E9" i="15" s="1"/>
  <c r="F7" i="15"/>
  <c r="C7" i="15"/>
  <c r="D7" i="15" s="1"/>
  <c r="C6" i="15"/>
  <c r="E7" i="15" s="1"/>
  <c r="D5" i="15"/>
  <c r="C5" i="15"/>
  <c r="H9" i="15" s="1"/>
  <c r="C4" i="15"/>
  <c r="E5" i="15" s="1"/>
  <c r="D3" i="15"/>
  <c r="C3" i="15"/>
  <c r="F5" i="15" s="1"/>
  <c r="B5" i="16" l="1"/>
  <c r="D6" i="15"/>
  <c r="G7" i="15"/>
  <c r="I8" i="15"/>
  <c r="I10" i="15" s="1"/>
  <c r="D4" i="15"/>
  <c r="D10" i="15" s="1"/>
  <c r="C19" i="15" s="1"/>
  <c r="E6" i="15"/>
  <c r="H7" i="15"/>
  <c r="H10" i="15" s="1"/>
  <c r="C10" i="15"/>
  <c r="E4" i="15"/>
  <c r="F6" i="15"/>
  <c r="F10" i="15" s="1"/>
  <c r="G6" i="15"/>
  <c r="G10" i="15" s="1"/>
  <c r="D8" i="15"/>
  <c r="E8" i="15"/>
  <c r="F9" i="15"/>
  <c r="F8" i="15"/>
  <c r="G9" i="15"/>
  <c r="G8" i="15"/>
  <c r="B6" i="16" l="1"/>
  <c r="C15" i="15"/>
  <c r="C17" i="15"/>
  <c r="C18" i="15"/>
  <c r="C16" i="15"/>
  <c r="E10" i="15"/>
  <c r="C14" i="15" s="1"/>
  <c r="C27" i="14"/>
  <c r="D27" i="14" s="1"/>
  <c r="E27" i="14" s="1"/>
  <c r="D26" i="14"/>
  <c r="C26" i="14"/>
  <c r="C25" i="14"/>
  <c r="D25" i="14" s="1"/>
  <c r="C24" i="14"/>
  <c r="D24" i="14" s="1"/>
  <c r="C23" i="14"/>
  <c r="D23" i="14" s="1"/>
  <c r="C22" i="14"/>
  <c r="D22" i="14" s="1"/>
  <c r="E22" i="14" s="1"/>
  <c r="C21" i="14"/>
  <c r="C20" i="14"/>
  <c r="D21" i="14" s="1"/>
  <c r="C19" i="14"/>
  <c r="D19" i="14" s="1"/>
  <c r="E19" i="14" s="1"/>
  <c r="D18" i="14"/>
  <c r="C18" i="14"/>
  <c r="C17" i="14"/>
  <c r="D17" i="14" s="1"/>
  <c r="C16" i="14"/>
  <c r="D16" i="14" s="1"/>
  <c r="C15" i="14"/>
  <c r="D15" i="14" s="1"/>
  <c r="C14" i="14"/>
  <c r="D14" i="14" s="1"/>
  <c r="E14" i="14" s="1"/>
  <c r="F14" i="14" s="1"/>
  <c r="C13" i="14"/>
  <c r="D13" i="14" s="1"/>
  <c r="E13" i="14" s="1"/>
  <c r="D12" i="14"/>
  <c r="C12" i="14"/>
  <c r="C11" i="14"/>
  <c r="D11" i="14" s="1"/>
  <c r="C10" i="14"/>
  <c r="D10" i="14" s="1"/>
  <c r="C9" i="14"/>
  <c r="D9" i="14" s="1"/>
  <c r="C8" i="14"/>
  <c r="D8" i="14" s="1"/>
  <c r="C7" i="14"/>
  <c r="D7" i="14" s="1"/>
  <c r="E7" i="14" s="1"/>
  <c r="F7" i="14" s="1"/>
  <c r="C6" i="14"/>
  <c r="D6" i="14" s="1"/>
  <c r="E6" i="14" s="1"/>
  <c r="C5" i="14"/>
  <c r="D5" i="14" s="1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C4" i="14"/>
  <c r="I7" i="14" s="1"/>
  <c r="I8" i="14" s="1"/>
  <c r="I9" i="14" s="1"/>
  <c r="A4" i="14"/>
  <c r="B7" i="16" l="1"/>
  <c r="E8" i="14"/>
  <c r="F8" i="14" s="1"/>
  <c r="E15" i="14"/>
  <c r="F15" i="14" s="1"/>
  <c r="E9" i="14"/>
  <c r="E16" i="14"/>
  <c r="E23" i="14"/>
  <c r="F23" i="14" s="1"/>
  <c r="E10" i="14"/>
  <c r="F10" i="14" s="1"/>
  <c r="E17" i="14"/>
  <c r="F17" i="14" s="1"/>
  <c r="E24" i="14"/>
  <c r="F24" i="14" s="1"/>
  <c r="E11" i="14"/>
  <c r="F11" i="14" s="1"/>
  <c r="E25" i="14"/>
  <c r="E18" i="14"/>
  <c r="E12" i="14"/>
  <c r="F19" i="14"/>
  <c r="E26" i="14"/>
  <c r="F26" i="14" s="1"/>
  <c r="D20" i="14"/>
  <c r="E20" i="14" s="1"/>
  <c r="F20" i="14" s="1"/>
  <c r="B8" i="16" l="1"/>
  <c r="F12" i="14"/>
  <c r="F27" i="14"/>
  <c r="J7" i="14"/>
  <c r="J8" i="14" s="1"/>
  <c r="J9" i="14" s="1"/>
  <c r="E21" i="14"/>
  <c r="F18" i="14"/>
  <c r="F16" i="14"/>
  <c r="F13" i="14"/>
  <c r="F25" i="14"/>
  <c r="F9" i="14"/>
  <c r="B9" i="16" l="1"/>
  <c r="I12" i="14"/>
  <c r="I11" i="14"/>
  <c r="F21" i="14"/>
  <c r="F22" i="14"/>
  <c r="K7" i="14"/>
  <c r="K8" i="14" s="1"/>
  <c r="K9" i="14" s="1"/>
  <c r="L7" i="14"/>
  <c r="L8" i="14" s="1"/>
  <c r="L9" i="14" s="1"/>
  <c r="I72" i="13"/>
  <c r="C72" i="13"/>
  <c r="I71" i="13"/>
  <c r="C71" i="13"/>
  <c r="I70" i="13"/>
  <c r="C70" i="13"/>
  <c r="D70" i="13" s="1"/>
  <c r="I69" i="13"/>
  <c r="C69" i="13"/>
  <c r="I68" i="13"/>
  <c r="C68" i="13"/>
  <c r="D69" i="13" s="1"/>
  <c r="I67" i="13"/>
  <c r="C67" i="13"/>
  <c r="I66" i="13"/>
  <c r="C66" i="13"/>
  <c r="I65" i="13"/>
  <c r="J67" i="13" s="1"/>
  <c r="C65" i="13"/>
  <c r="I64" i="13"/>
  <c r="C64" i="13"/>
  <c r="D65" i="13" s="1"/>
  <c r="I63" i="13"/>
  <c r="J65" i="13" s="1"/>
  <c r="C63" i="13"/>
  <c r="D64" i="13" s="1"/>
  <c r="I62" i="13"/>
  <c r="C62" i="13"/>
  <c r="D63" i="13" s="1"/>
  <c r="I61" i="13"/>
  <c r="J63" i="13" s="1"/>
  <c r="C61" i="13"/>
  <c r="D62" i="13" s="1"/>
  <c r="I60" i="13"/>
  <c r="C60" i="13"/>
  <c r="D61" i="13" s="1"/>
  <c r="E62" i="13" s="1"/>
  <c r="I59" i="13"/>
  <c r="C59" i="13"/>
  <c r="D60" i="13" s="1"/>
  <c r="I58" i="13"/>
  <c r="C58" i="13"/>
  <c r="I57" i="13"/>
  <c r="C57" i="13"/>
  <c r="J56" i="13"/>
  <c r="I56" i="13"/>
  <c r="C56" i="13"/>
  <c r="I55" i="13"/>
  <c r="C55" i="13"/>
  <c r="D56" i="13" s="1"/>
  <c r="I54" i="13"/>
  <c r="C54" i="13"/>
  <c r="I53" i="13"/>
  <c r="J55" i="13" s="1"/>
  <c r="C53" i="13"/>
  <c r="I52" i="13"/>
  <c r="C52" i="13"/>
  <c r="I51" i="13"/>
  <c r="C51" i="13"/>
  <c r="D52" i="13" s="1"/>
  <c r="I50" i="13"/>
  <c r="C50" i="13"/>
  <c r="I49" i="13"/>
  <c r="C49" i="13"/>
  <c r="J48" i="13"/>
  <c r="I48" i="13"/>
  <c r="C48" i="13"/>
  <c r="I47" i="13"/>
  <c r="C47" i="13"/>
  <c r="D48" i="13" s="1"/>
  <c r="I46" i="13"/>
  <c r="C46" i="13"/>
  <c r="I45" i="13"/>
  <c r="J47" i="13" s="1"/>
  <c r="C45" i="13"/>
  <c r="I44" i="13"/>
  <c r="C44" i="13"/>
  <c r="I43" i="13"/>
  <c r="C43" i="13"/>
  <c r="D44" i="13" s="1"/>
  <c r="I42" i="13"/>
  <c r="C42" i="13"/>
  <c r="I41" i="13"/>
  <c r="C41" i="13"/>
  <c r="J40" i="13"/>
  <c r="I40" i="13"/>
  <c r="C40" i="13"/>
  <c r="I39" i="13"/>
  <c r="C39" i="13"/>
  <c r="D40" i="13" s="1"/>
  <c r="I38" i="13"/>
  <c r="C38" i="13"/>
  <c r="I37" i="13"/>
  <c r="J39" i="13" s="1"/>
  <c r="C37" i="13"/>
  <c r="D38" i="13" s="1"/>
  <c r="I36" i="13"/>
  <c r="C36" i="13"/>
  <c r="I35" i="13"/>
  <c r="C35" i="13"/>
  <c r="D36" i="13" s="1"/>
  <c r="J34" i="13"/>
  <c r="I34" i="13"/>
  <c r="D34" i="13"/>
  <c r="C34" i="13"/>
  <c r="I33" i="13"/>
  <c r="J35" i="13" s="1"/>
  <c r="C33" i="13"/>
  <c r="I32" i="13"/>
  <c r="C32" i="13"/>
  <c r="D33" i="13" s="1"/>
  <c r="I31" i="13"/>
  <c r="C31" i="13"/>
  <c r="D32" i="13" s="1"/>
  <c r="J30" i="13"/>
  <c r="I30" i="13"/>
  <c r="D30" i="13"/>
  <c r="C30" i="13"/>
  <c r="I29" i="13"/>
  <c r="J31" i="13" s="1"/>
  <c r="C29" i="13"/>
  <c r="I28" i="13"/>
  <c r="C28" i="13"/>
  <c r="D29" i="13" s="1"/>
  <c r="I27" i="13"/>
  <c r="C27" i="13"/>
  <c r="D28" i="13" s="1"/>
  <c r="J26" i="13"/>
  <c r="I26" i="13"/>
  <c r="D26" i="13"/>
  <c r="C26" i="13"/>
  <c r="I25" i="13"/>
  <c r="J27" i="13" s="1"/>
  <c r="C25" i="13"/>
  <c r="I24" i="13"/>
  <c r="C24" i="13"/>
  <c r="D25" i="13" s="1"/>
  <c r="I23" i="13"/>
  <c r="C23" i="13"/>
  <c r="D24" i="13" s="1"/>
  <c r="J22" i="13"/>
  <c r="I22" i="13"/>
  <c r="D22" i="13"/>
  <c r="C22" i="13"/>
  <c r="I21" i="13"/>
  <c r="J23" i="13" s="1"/>
  <c r="C21" i="13"/>
  <c r="I20" i="13"/>
  <c r="C20" i="13"/>
  <c r="D21" i="13" s="1"/>
  <c r="I19" i="13"/>
  <c r="C19" i="13"/>
  <c r="D20" i="13" s="1"/>
  <c r="J18" i="13"/>
  <c r="I18" i="13"/>
  <c r="D18" i="13"/>
  <c r="C18" i="13"/>
  <c r="I17" i="13"/>
  <c r="J19" i="13" s="1"/>
  <c r="C17" i="13"/>
  <c r="I16" i="13"/>
  <c r="C16" i="13"/>
  <c r="D17" i="13" s="1"/>
  <c r="I15" i="13"/>
  <c r="C15" i="13"/>
  <c r="D16" i="13" s="1"/>
  <c r="J14" i="13"/>
  <c r="I14" i="13"/>
  <c r="D14" i="13"/>
  <c r="C14" i="13"/>
  <c r="I13" i="13"/>
  <c r="J15" i="13" s="1"/>
  <c r="C13" i="13"/>
  <c r="I12" i="13"/>
  <c r="C12" i="13"/>
  <c r="D13" i="13" s="1"/>
  <c r="I11" i="13"/>
  <c r="C11" i="13"/>
  <c r="D12" i="13" s="1"/>
  <c r="I10" i="13"/>
  <c r="C10" i="13"/>
  <c r="I9" i="13"/>
  <c r="J11" i="13" s="1"/>
  <c r="C9" i="13"/>
  <c r="I8" i="13"/>
  <c r="J10" i="13" s="1"/>
  <c r="C8" i="13"/>
  <c r="D9" i="13" s="1"/>
  <c r="I7" i="13"/>
  <c r="D7" i="13"/>
  <c r="C7" i="13"/>
  <c r="D8" i="13" s="1"/>
  <c r="I6" i="13"/>
  <c r="J8" i="13" s="1"/>
  <c r="D6" i="13"/>
  <c r="C6" i="13"/>
  <c r="I5" i="13"/>
  <c r="C5" i="13"/>
  <c r="I4" i="13"/>
  <c r="D4" i="13"/>
  <c r="E5" i="13" s="1"/>
  <c r="C4" i="13"/>
  <c r="D5" i="13" s="1"/>
  <c r="E6" i="13" s="1"/>
  <c r="C3" i="13"/>
  <c r="B10" i="16" l="1"/>
  <c r="I13" i="14"/>
  <c r="E18" i="13"/>
  <c r="K24" i="13"/>
  <c r="E30" i="13"/>
  <c r="D68" i="13"/>
  <c r="J16" i="13"/>
  <c r="K16" i="13" s="1"/>
  <c r="J44" i="13"/>
  <c r="J60" i="13"/>
  <c r="E10" i="13"/>
  <c r="J43" i="13"/>
  <c r="K41" i="13" s="1"/>
  <c r="D51" i="13"/>
  <c r="J59" i="13"/>
  <c r="J64" i="13"/>
  <c r="D41" i="13"/>
  <c r="D49" i="13"/>
  <c r="D57" i="13"/>
  <c r="E63" i="13"/>
  <c r="D66" i="13"/>
  <c r="J7" i="13"/>
  <c r="K42" i="13"/>
  <c r="D37" i="13"/>
  <c r="E38" i="13" s="1"/>
  <c r="D47" i="13"/>
  <c r="J6" i="13"/>
  <c r="J52" i="13"/>
  <c r="D43" i="13"/>
  <c r="J51" i="13"/>
  <c r="K53" i="13" s="1"/>
  <c r="D59" i="13"/>
  <c r="E60" i="13" s="1"/>
  <c r="J9" i="13"/>
  <c r="J42" i="13"/>
  <c r="J41" i="13"/>
  <c r="D42" i="13"/>
  <c r="J50" i="13"/>
  <c r="J49" i="13"/>
  <c r="K49" i="13" s="1"/>
  <c r="D50" i="13"/>
  <c r="E51" i="13" s="1"/>
  <c r="J58" i="13"/>
  <c r="K57" i="13" s="1"/>
  <c r="J57" i="13"/>
  <c r="D58" i="13"/>
  <c r="J69" i="13"/>
  <c r="E41" i="13"/>
  <c r="E49" i="13"/>
  <c r="E25" i="13"/>
  <c r="D45" i="13"/>
  <c r="E46" i="13" s="1"/>
  <c r="D53" i="13"/>
  <c r="E53" i="13" s="1"/>
  <c r="D67" i="13"/>
  <c r="E64" i="13" s="1"/>
  <c r="J70" i="13"/>
  <c r="D11" i="13"/>
  <c r="J13" i="13"/>
  <c r="D15" i="13"/>
  <c r="E16" i="13" s="1"/>
  <c r="J17" i="13"/>
  <c r="D19" i="13"/>
  <c r="J21" i="13"/>
  <c r="K23" i="13" s="1"/>
  <c r="D23" i="13"/>
  <c r="E24" i="13" s="1"/>
  <c r="J25" i="13"/>
  <c r="D27" i="13"/>
  <c r="E26" i="13" s="1"/>
  <c r="J29" i="13"/>
  <c r="D31" i="13"/>
  <c r="E32" i="13" s="1"/>
  <c r="J33" i="13"/>
  <c r="D35" i="13"/>
  <c r="E33" i="13" s="1"/>
  <c r="J38" i="13"/>
  <c r="K40" i="13" s="1"/>
  <c r="J37" i="13"/>
  <c r="K39" i="13" s="1"/>
  <c r="J46" i="13"/>
  <c r="J45" i="13"/>
  <c r="D46" i="13"/>
  <c r="J54" i="13"/>
  <c r="J53" i="13"/>
  <c r="D54" i="13"/>
  <c r="J62" i="13"/>
  <c r="K64" i="13" s="1"/>
  <c r="J61" i="13"/>
  <c r="K63" i="13" s="1"/>
  <c r="J68" i="13"/>
  <c r="D39" i="13"/>
  <c r="E40" i="13" s="1"/>
  <c r="D55" i="13"/>
  <c r="D10" i="13"/>
  <c r="E11" i="13" s="1"/>
  <c r="J12" i="13"/>
  <c r="K14" i="13" s="1"/>
  <c r="E19" i="13"/>
  <c r="J20" i="13"/>
  <c r="J24" i="13"/>
  <c r="K26" i="13" s="1"/>
  <c r="E27" i="13"/>
  <c r="J28" i="13"/>
  <c r="K28" i="13" s="1"/>
  <c r="E31" i="13"/>
  <c r="J32" i="13"/>
  <c r="K34" i="13" s="1"/>
  <c r="J36" i="13"/>
  <c r="E61" i="13"/>
  <c r="J66" i="13"/>
  <c r="B11" i="16" l="1"/>
  <c r="F51" i="13"/>
  <c r="G51" i="13" s="1"/>
  <c r="K13" i="13"/>
  <c r="K56" i="13"/>
  <c r="E43" i="13"/>
  <c r="E45" i="13"/>
  <c r="F47" i="13" s="1"/>
  <c r="G47" i="13" s="1"/>
  <c r="K66" i="13"/>
  <c r="E23" i="13"/>
  <c r="F25" i="13" s="1"/>
  <c r="G25" i="13" s="1"/>
  <c r="K29" i="13"/>
  <c r="E47" i="13"/>
  <c r="K31" i="13"/>
  <c r="K15" i="13"/>
  <c r="E37" i="13"/>
  <c r="F39" i="13" s="1"/>
  <c r="G39" i="13" s="1"/>
  <c r="K43" i="13"/>
  <c r="E15" i="13"/>
  <c r="K9" i="13"/>
  <c r="K61" i="13"/>
  <c r="E39" i="13"/>
  <c r="F62" i="13"/>
  <c r="G62" i="13" s="1"/>
  <c r="E22" i="13"/>
  <c r="F24" i="13" s="1"/>
  <c r="G24" i="13" s="1"/>
  <c r="E66" i="13"/>
  <c r="K18" i="13"/>
  <c r="K32" i="13"/>
  <c r="K38" i="13"/>
  <c r="K22" i="13"/>
  <c r="K21" i="13"/>
  <c r="K47" i="13"/>
  <c r="E28" i="13"/>
  <c r="F30" i="13" s="1"/>
  <c r="G30" i="13" s="1"/>
  <c r="E12" i="13"/>
  <c r="K25" i="13"/>
  <c r="E59" i="13"/>
  <c r="F61" i="13" s="1"/>
  <c r="G61" i="13" s="1"/>
  <c r="K44" i="13"/>
  <c r="K8" i="13"/>
  <c r="E67" i="13"/>
  <c r="E52" i="13"/>
  <c r="F54" i="13" s="1"/>
  <c r="G54" i="13" s="1"/>
  <c r="K65" i="13"/>
  <c r="K37" i="13"/>
  <c r="E21" i="13"/>
  <c r="E35" i="13"/>
  <c r="F21" i="13"/>
  <c r="G21" i="13" s="1"/>
  <c r="K48" i="13"/>
  <c r="K27" i="13"/>
  <c r="E29" i="13"/>
  <c r="F31" i="13" s="1"/>
  <c r="G31" i="13" s="1"/>
  <c r="K17" i="13"/>
  <c r="L17" i="13" s="1"/>
  <c r="M17" i="13" s="1"/>
  <c r="K59" i="13"/>
  <c r="K11" i="13"/>
  <c r="E48" i="13"/>
  <c r="F50" i="13" s="1"/>
  <c r="G50" i="13" s="1"/>
  <c r="E65" i="13"/>
  <c r="F63" i="13" s="1"/>
  <c r="G63" i="13" s="1"/>
  <c r="K45" i="13"/>
  <c r="K10" i="13"/>
  <c r="K60" i="13"/>
  <c r="L60" i="13" s="1"/>
  <c r="M60" i="13" s="1"/>
  <c r="F53" i="13"/>
  <c r="G53" i="13" s="1"/>
  <c r="K33" i="13"/>
  <c r="K62" i="13"/>
  <c r="K30" i="13"/>
  <c r="E9" i="13"/>
  <c r="F11" i="13" s="1"/>
  <c r="G11" i="13" s="1"/>
  <c r="E55" i="13"/>
  <c r="E36" i="13"/>
  <c r="E20" i="13"/>
  <c r="F20" i="13" s="1"/>
  <c r="G20" i="13" s="1"/>
  <c r="E17" i="13"/>
  <c r="F19" i="13" s="1"/>
  <c r="G19" i="13" s="1"/>
  <c r="K58" i="13"/>
  <c r="K51" i="13"/>
  <c r="E44" i="13"/>
  <c r="E7" i="13"/>
  <c r="E50" i="13"/>
  <c r="E14" i="13"/>
  <c r="K20" i="13"/>
  <c r="L20" i="13" s="1"/>
  <c r="M20" i="13" s="1"/>
  <c r="K36" i="13"/>
  <c r="L36" i="13" s="1"/>
  <c r="M36" i="13" s="1"/>
  <c r="L23" i="13"/>
  <c r="M23" i="13" s="1"/>
  <c r="E58" i="13"/>
  <c r="E34" i="13"/>
  <c r="F36" i="13" s="1"/>
  <c r="G36" i="13" s="1"/>
  <c r="E56" i="13"/>
  <c r="K55" i="13"/>
  <c r="K35" i="13"/>
  <c r="L35" i="13" s="1"/>
  <c r="M35" i="13" s="1"/>
  <c r="K19" i="13"/>
  <c r="E54" i="13"/>
  <c r="E13" i="13"/>
  <c r="K50" i="13"/>
  <c r="L50" i="13" s="1"/>
  <c r="M50" i="13" s="1"/>
  <c r="K52" i="13"/>
  <c r="K54" i="13"/>
  <c r="E57" i="13"/>
  <c r="F59" i="13" s="1"/>
  <c r="G59" i="13" s="1"/>
  <c r="E42" i="13"/>
  <c r="F44" i="13" s="1"/>
  <c r="G44" i="13" s="1"/>
  <c r="K46" i="13"/>
  <c r="E8" i="13"/>
  <c r="K12" i="13"/>
  <c r="L12" i="13" s="1"/>
  <c r="M12" i="13" s="1"/>
  <c r="B12" i="16" l="1"/>
  <c r="F9" i="13"/>
  <c r="G9" i="13" s="1"/>
  <c r="F7" i="13"/>
  <c r="G7" i="13" s="1"/>
  <c r="F8" i="13"/>
  <c r="G8" i="13" s="1"/>
  <c r="F33" i="13"/>
  <c r="G33" i="13" s="1"/>
  <c r="L44" i="13"/>
  <c r="M44" i="13" s="1"/>
  <c r="L38" i="13"/>
  <c r="M38" i="13" s="1"/>
  <c r="L49" i="13"/>
  <c r="M49" i="13" s="1"/>
  <c r="L55" i="13"/>
  <c r="M55" i="13" s="1"/>
  <c r="F65" i="13"/>
  <c r="G65" i="13" s="1"/>
  <c r="F46" i="13"/>
  <c r="G46" i="13" s="1"/>
  <c r="L30" i="13"/>
  <c r="M30" i="13" s="1"/>
  <c r="L14" i="13"/>
  <c r="M14" i="13" s="1"/>
  <c r="L37" i="13"/>
  <c r="M37" i="13" s="1"/>
  <c r="L32" i="13"/>
  <c r="M32" i="13" s="1"/>
  <c r="L15" i="13"/>
  <c r="M15" i="13" s="1"/>
  <c r="F45" i="13"/>
  <c r="G45" i="13" s="1"/>
  <c r="L41" i="13"/>
  <c r="M41" i="13" s="1"/>
  <c r="L54" i="13"/>
  <c r="M54" i="13" s="1"/>
  <c r="F58" i="13"/>
  <c r="G58" i="13" s="1"/>
  <c r="F27" i="13"/>
  <c r="G27" i="13" s="1"/>
  <c r="L51" i="13"/>
  <c r="M51" i="13" s="1"/>
  <c r="L10" i="13"/>
  <c r="M10" i="13" s="1"/>
  <c r="L27" i="13"/>
  <c r="M27" i="13" s="1"/>
  <c r="F40" i="13"/>
  <c r="G40" i="13" s="1"/>
  <c r="L25" i="13"/>
  <c r="M25" i="13" s="1"/>
  <c r="L18" i="13"/>
  <c r="M18" i="13" s="1"/>
  <c r="L39" i="13"/>
  <c r="M39" i="13" s="1"/>
  <c r="L31" i="13"/>
  <c r="M31" i="13" s="1"/>
  <c r="F48" i="13"/>
  <c r="G48" i="13" s="1"/>
  <c r="F35" i="13"/>
  <c r="G35" i="13" s="1"/>
  <c r="L52" i="13"/>
  <c r="M52" i="13" s="1"/>
  <c r="F29" i="13"/>
  <c r="G29" i="13" s="1"/>
  <c r="L34" i="13"/>
  <c r="M34" i="13" s="1"/>
  <c r="L58" i="13"/>
  <c r="M58" i="13" s="1"/>
  <c r="L45" i="13"/>
  <c r="M45" i="13" s="1"/>
  <c r="L48" i="13"/>
  <c r="M48" i="13" s="1"/>
  <c r="F26" i="13"/>
  <c r="G26" i="13" s="1"/>
  <c r="F14" i="13"/>
  <c r="G14" i="13" s="1"/>
  <c r="L42" i="13"/>
  <c r="M42" i="13" s="1"/>
  <c r="F41" i="13"/>
  <c r="G41" i="13" s="1"/>
  <c r="F49" i="13"/>
  <c r="G49" i="13" s="1"/>
  <c r="L56" i="13"/>
  <c r="M56" i="13" s="1"/>
  <c r="F28" i="13"/>
  <c r="G28" i="13" s="1"/>
  <c r="L33" i="13"/>
  <c r="M33" i="13" s="1"/>
  <c r="F43" i="13"/>
  <c r="G43" i="13" s="1"/>
  <c r="L29" i="13"/>
  <c r="M29" i="13" s="1"/>
  <c r="L26" i="13"/>
  <c r="M26" i="13" s="1"/>
  <c r="L57" i="13"/>
  <c r="M57" i="13" s="1"/>
  <c r="F64" i="13"/>
  <c r="G64" i="13" s="1"/>
  <c r="F15" i="13"/>
  <c r="G15" i="13" s="1"/>
  <c r="F32" i="13"/>
  <c r="G32" i="13" s="1"/>
  <c r="F22" i="13"/>
  <c r="G22" i="13" s="1"/>
  <c r="F37" i="13"/>
  <c r="G37" i="13" s="1"/>
  <c r="L47" i="13"/>
  <c r="M47" i="13" s="1"/>
  <c r="F18" i="13"/>
  <c r="G18" i="13" s="1"/>
  <c r="L9" i="13"/>
  <c r="M9" i="13" s="1"/>
  <c r="L13" i="13"/>
  <c r="M13" i="13" s="1"/>
  <c r="F55" i="13"/>
  <c r="G55" i="13" s="1"/>
  <c r="F10" i="13"/>
  <c r="G10" i="13" s="1"/>
  <c r="F56" i="13"/>
  <c r="G56" i="13" s="1"/>
  <c r="F60" i="13"/>
  <c r="G60" i="13" s="1"/>
  <c r="F16" i="13"/>
  <c r="G16" i="13" s="1"/>
  <c r="F38" i="13"/>
  <c r="G38" i="13" s="1"/>
  <c r="L40" i="13"/>
  <c r="M40" i="13" s="1"/>
  <c r="L11" i="13"/>
  <c r="M11" i="13" s="1"/>
  <c r="F34" i="13"/>
  <c r="G34" i="13" s="1"/>
  <c r="L21" i="13"/>
  <c r="M21" i="13" s="1"/>
  <c r="F42" i="13"/>
  <c r="G42" i="13" s="1"/>
  <c r="F17" i="13"/>
  <c r="G17" i="13" s="1"/>
  <c r="F13" i="13"/>
  <c r="G13" i="13" s="1"/>
  <c r="L16" i="13"/>
  <c r="M16" i="13" s="1"/>
  <c r="L46" i="13"/>
  <c r="M46" i="13" s="1"/>
  <c r="L19" i="13"/>
  <c r="M19" i="13" s="1"/>
  <c r="L53" i="13"/>
  <c r="M53" i="13" s="1"/>
  <c r="F52" i="13"/>
  <c r="G52" i="13" s="1"/>
  <c r="F57" i="13"/>
  <c r="G57" i="13" s="1"/>
  <c r="F12" i="13"/>
  <c r="G12" i="13" s="1"/>
  <c r="L59" i="13"/>
  <c r="M59" i="13" s="1"/>
  <c r="F23" i="13"/>
  <c r="G23" i="13" s="1"/>
  <c r="L8" i="13"/>
  <c r="M8" i="13" s="1"/>
  <c r="L22" i="13"/>
  <c r="M22" i="13" s="1"/>
  <c r="L43" i="13"/>
  <c r="M43" i="13" s="1"/>
  <c r="L24" i="13"/>
  <c r="M24" i="13" s="1"/>
  <c r="L28" i="13"/>
  <c r="M28" i="13" s="1"/>
  <c r="Q11" i="12"/>
  <c r="P11" i="12"/>
  <c r="H9" i="12"/>
  <c r="J9" i="12" s="1"/>
  <c r="G9" i="12"/>
  <c r="F9" i="12"/>
  <c r="I8" i="12"/>
  <c r="H8" i="12"/>
  <c r="F8" i="12"/>
  <c r="G8" i="12" s="1"/>
  <c r="J8" i="12" s="1"/>
  <c r="H7" i="12"/>
  <c r="J7" i="12" s="1"/>
  <c r="G7" i="12"/>
  <c r="F7" i="12"/>
  <c r="I6" i="12"/>
  <c r="H6" i="12"/>
  <c r="F6" i="12"/>
  <c r="G6" i="12" s="1"/>
  <c r="J6" i="12" s="1"/>
  <c r="H5" i="12"/>
  <c r="H10" i="12" s="1"/>
  <c r="G5" i="12"/>
  <c r="G10" i="12" s="1"/>
  <c r="C12" i="12" s="1"/>
  <c r="F5" i="12"/>
  <c r="B13" i="16" l="1"/>
  <c r="I5" i="12"/>
  <c r="I10" i="12" s="1"/>
  <c r="I9" i="12"/>
  <c r="J5" i="12"/>
  <c r="J10" i="12" s="1"/>
  <c r="C13" i="12" s="1"/>
  <c r="C14" i="12" s="1"/>
  <c r="I7" i="12"/>
  <c r="B14" i="16" l="1"/>
  <c r="K7" i="12"/>
  <c r="K6" i="12"/>
  <c r="K5" i="12"/>
  <c r="K9" i="12"/>
  <c r="K8" i="12"/>
  <c r="B15" i="16" l="1"/>
  <c r="N9" i="12"/>
  <c r="M9" i="12"/>
  <c r="N8" i="12"/>
  <c r="M8" i="12"/>
  <c r="N5" i="12"/>
  <c r="M5" i="12"/>
  <c r="N6" i="12"/>
  <c r="M6" i="12"/>
  <c r="N7" i="12"/>
  <c r="M7" i="12"/>
  <c r="B16" i="16" l="1"/>
  <c r="Q6" i="12"/>
  <c r="L6" i="12"/>
  <c r="P6" i="12" s="1"/>
  <c r="Q7" i="12"/>
  <c r="L7" i="12"/>
  <c r="P7" i="12" s="1"/>
  <c r="O6" i="12"/>
  <c r="S6" i="12" s="1"/>
  <c r="R6" i="12"/>
  <c r="L5" i="12"/>
  <c r="P5" i="12" s="1"/>
  <c r="P10" i="12" s="1"/>
  <c r="Q5" i="12"/>
  <c r="O5" i="12"/>
  <c r="S5" i="12" s="1"/>
  <c r="R5" i="12"/>
  <c r="L8" i="12"/>
  <c r="P8" i="12" s="1"/>
  <c r="Q8" i="12"/>
  <c r="R8" i="12"/>
  <c r="O8" i="12"/>
  <c r="S8" i="12" s="1"/>
  <c r="L9" i="12"/>
  <c r="P9" i="12" s="1"/>
  <c r="Q9" i="12"/>
  <c r="R7" i="12"/>
  <c r="O7" i="12"/>
  <c r="S7" i="12" s="1"/>
  <c r="R9" i="12"/>
  <c r="O9" i="12"/>
  <c r="S9" i="12" s="1"/>
  <c r="B17" i="16" l="1"/>
  <c r="Q10" i="12"/>
  <c r="R10" i="12"/>
  <c r="R11" i="12" s="1"/>
  <c r="S10" i="12"/>
  <c r="S11" i="12" s="1"/>
  <c r="B18" i="16" l="1"/>
  <c r="B15" i="12"/>
  <c r="P12" i="12" s="1"/>
  <c r="B19" i="16" l="1"/>
  <c r="S12" i="12"/>
  <c r="Q12" i="12"/>
  <c r="R12" i="12"/>
  <c r="E32" i="11"/>
  <c r="E31" i="11"/>
  <c r="F32" i="11" s="1"/>
  <c r="G32" i="11" s="1"/>
  <c r="L10" i="11" s="1"/>
  <c r="F30" i="11"/>
  <c r="G30" i="11" s="1"/>
  <c r="L8" i="11" s="1"/>
  <c r="E30" i="11"/>
  <c r="E29" i="11"/>
  <c r="E28" i="11"/>
  <c r="F29" i="11" s="1"/>
  <c r="G29" i="11" s="1"/>
  <c r="L7" i="11" s="1"/>
  <c r="E27" i="11"/>
  <c r="E26" i="11"/>
  <c r="F27" i="11" s="1"/>
  <c r="G27" i="11" s="1"/>
  <c r="L5" i="11" s="1"/>
  <c r="E25" i="11"/>
  <c r="F25" i="11" s="1"/>
  <c r="G25" i="11" s="1"/>
  <c r="K15" i="11" s="1"/>
  <c r="E24" i="11"/>
  <c r="E23" i="11"/>
  <c r="F23" i="11" s="1"/>
  <c r="G23" i="11" s="1"/>
  <c r="K13" i="11" s="1"/>
  <c r="F22" i="11"/>
  <c r="G22" i="11" s="1"/>
  <c r="K12" i="11" s="1"/>
  <c r="E22" i="11"/>
  <c r="E21" i="11"/>
  <c r="E20" i="11"/>
  <c r="F20" i="11" s="1"/>
  <c r="G20" i="11" s="1"/>
  <c r="K10" i="11" s="1"/>
  <c r="M10" i="11" s="1"/>
  <c r="E19" i="11"/>
  <c r="E18" i="11"/>
  <c r="F18" i="11" s="1"/>
  <c r="G18" i="11" s="1"/>
  <c r="K8" i="11" s="1"/>
  <c r="E17" i="11"/>
  <c r="E16" i="11"/>
  <c r="F17" i="11" s="1"/>
  <c r="G17" i="11" s="1"/>
  <c r="K7" i="11" s="1"/>
  <c r="M7" i="11" s="1"/>
  <c r="E15" i="11"/>
  <c r="F16" i="11" s="1"/>
  <c r="G16" i="11" s="1"/>
  <c r="K6" i="11" s="1"/>
  <c r="E14" i="11"/>
  <c r="F15" i="11" s="1"/>
  <c r="G15" i="11" s="1"/>
  <c r="K5" i="11" s="1"/>
  <c r="E13" i="11"/>
  <c r="F14" i="11" s="1"/>
  <c r="G14" i="11" s="1"/>
  <c r="J16" i="11" s="1"/>
  <c r="E12" i="11"/>
  <c r="F13" i="11" s="1"/>
  <c r="G13" i="11" s="1"/>
  <c r="J15" i="11" s="1"/>
  <c r="M15" i="11" s="1"/>
  <c r="E11" i="11"/>
  <c r="F12" i="11" s="1"/>
  <c r="G12" i="11" s="1"/>
  <c r="J14" i="11" s="1"/>
  <c r="E10" i="11"/>
  <c r="F11" i="11" s="1"/>
  <c r="G11" i="11" s="1"/>
  <c r="J13" i="11" s="1"/>
  <c r="E9" i="11"/>
  <c r="F10" i="11" s="1"/>
  <c r="G10" i="11" s="1"/>
  <c r="J12" i="11" s="1"/>
  <c r="M12" i="11" s="1"/>
  <c r="E8" i="11"/>
  <c r="F9" i="11" s="1"/>
  <c r="G9" i="11" s="1"/>
  <c r="J11" i="11" s="1"/>
  <c r="D34" i="10"/>
  <c r="D33" i="10"/>
  <c r="D32" i="10"/>
  <c r="D31" i="10"/>
  <c r="E31" i="10" s="1"/>
  <c r="D30" i="10"/>
  <c r="D29" i="10"/>
  <c r="D28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D8" i="9"/>
  <c r="E7" i="9"/>
  <c r="D7" i="9"/>
  <c r="E6" i="9"/>
  <c r="D6" i="9"/>
  <c r="D5" i="9"/>
  <c r="B20" i="16" l="1"/>
  <c r="M5" i="11"/>
  <c r="M11" i="11"/>
  <c r="M13" i="11"/>
  <c r="M8" i="11"/>
  <c r="F26" i="11"/>
  <c r="G26" i="11" s="1"/>
  <c r="K16" i="11" s="1"/>
  <c r="M16" i="11" s="1"/>
  <c r="F28" i="11"/>
  <c r="G28" i="11" s="1"/>
  <c r="L6" i="11" s="1"/>
  <c r="M6" i="11" s="1"/>
  <c r="F31" i="11"/>
  <c r="G31" i="11" s="1"/>
  <c r="L9" i="11" s="1"/>
  <c r="F21" i="11"/>
  <c r="G21" i="11" s="1"/>
  <c r="K11" i="11" s="1"/>
  <c r="F19" i="11"/>
  <c r="G19" i="11" s="1"/>
  <c r="K9" i="11" s="1"/>
  <c r="M9" i="11" s="1"/>
  <c r="F24" i="11"/>
  <c r="G24" i="11" s="1"/>
  <c r="K14" i="11" s="1"/>
  <c r="M14" i="11" s="1"/>
  <c r="B21" i="16" l="1"/>
  <c r="M17" i="11"/>
  <c r="K19" i="11" s="1"/>
  <c r="N16" i="11" s="1"/>
  <c r="B22" i="16" l="1"/>
  <c r="N9" i="11"/>
  <c r="N5" i="11"/>
  <c r="N8" i="11"/>
  <c r="N11" i="11"/>
  <c r="N14" i="11"/>
  <c r="N15" i="11"/>
  <c r="N12" i="11"/>
  <c r="N10" i="11"/>
  <c r="N7" i="11"/>
  <c r="N13" i="11"/>
  <c r="N6" i="11"/>
  <c r="C20" i="8"/>
  <c r="B18" i="8"/>
  <c r="E9" i="8" s="1"/>
  <c r="C13" i="8"/>
  <c r="C12" i="8"/>
  <c r="C11" i="8"/>
  <c r="C10" i="8"/>
  <c r="C9" i="8"/>
  <c r="C8" i="8"/>
  <c r="C7" i="8"/>
  <c r="C6" i="8"/>
  <c r="C15" i="8" s="1"/>
  <c r="F20" i="8" s="1"/>
  <c r="C5" i="8"/>
  <c r="C4" i="8"/>
  <c r="C3" i="8"/>
  <c r="C2" i="8"/>
  <c r="B23" i="16" l="1"/>
  <c r="N17" i="11"/>
  <c r="G9" i="8"/>
  <c r="F9" i="8"/>
  <c r="E2" i="8"/>
  <c r="E10" i="8"/>
  <c r="E6" i="8"/>
  <c r="E3" i="8"/>
  <c r="E11" i="8"/>
  <c r="E8" i="8"/>
  <c r="E5" i="8"/>
  <c r="E13" i="8"/>
  <c r="E7" i="8"/>
  <c r="E4" i="8"/>
  <c r="E12" i="8"/>
  <c r="B24" i="16" l="1"/>
  <c r="G5" i="8"/>
  <c r="F5" i="8"/>
  <c r="F8" i="8"/>
  <c r="G8" i="8"/>
  <c r="G3" i="8"/>
  <c r="F3" i="8"/>
  <c r="G11" i="8"/>
  <c r="F11" i="8"/>
  <c r="F12" i="8"/>
  <c r="G12" i="8"/>
  <c r="G6" i="8"/>
  <c r="F6" i="8"/>
  <c r="G4" i="8"/>
  <c r="F4" i="8"/>
  <c r="G10" i="8"/>
  <c r="F10" i="8"/>
  <c r="F7" i="8"/>
  <c r="G7" i="8"/>
  <c r="E15" i="8"/>
  <c r="G2" i="8"/>
  <c r="F2" i="8"/>
  <c r="F15" i="8" s="1"/>
  <c r="F21" i="8" s="1"/>
  <c r="G13" i="8"/>
  <c r="F13" i="8"/>
  <c r="B25" i="16" l="1"/>
  <c r="G15" i="8"/>
  <c r="D21" i="8" s="1"/>
  <c r="D20" i="8"/>
  <c r="C21" i="8"/>
  <c r="B26" i="16" l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C24" i="8" a="1"/>
  <c r="B84" i="16" l="1"/>
  <c r="B85" i="16" s="1"/>
  <c r="D25" i="8"/>
  <c r="C25" i="8"/>
  <c r="D24" i="8"/>
  <c r="C24" i="8"/>
  <c r="B86" i="16" l="1"/>
  <c r="F24" i="8" a="1"/>
  <c r="B87" i="16" l="1"/>
  <c r="F25" i="8"/>
  <c r="F24" i="8"/>
  <c r="B88" i="16" l="1"/>
  <c r="H12" i="8"/>
  <c r="H2" i="8"/>
  <c r="H13" i="8"/>
  <c r="H5" i="8"/>
  <c r="H8" i="8"/>
  <c r="H6" i="8"/>
  <c r="H9" i="8"/>
  <c r="H4" i="8"/>
  <c r="H7" i="8"/>
  <c r="H10" i="8"/>
  <c r="H11" i="8"/>
  <c r="H3" i="8"/>
  <c r="D17" i="7"/>
  <c r="D16" i="7"/>
  <c r="D19" i="7" s="1"/>
  <c r="D15" i="7"/>
  <c r="B89" i="16" l="1"/>
  <c r="D20" i="7"/>
  <c r="D21" i="7" s="1"/>
  <c r="B90" i="16" l="1"/>
  <c r="F3" i="7"/>
  <c r="F6" i="7"/>
  <c r="F10" i="7"/>
  <c r="F5" i="7"/>
  <c r="F4" i="7"/>
  <c r="F13" i="7"/>
  <c r="F12" i="7"/>
  <c r="F7" i="7"/>
  <c r="F9" i="7"/>
  <c r="F8" i="7"/>
  <c r="F11" i="7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22" i="5"/>
  <c r="C21" i="5"/>
  <c r="C20" i="5"/>
  <c r="C19" i="5"/>
  <c r="C18" i="5"/>
  <c r="C17" i="5"/>
  <c r="C16" i="5"/>
  <c r="D26" i="5" s="1"/>
  <c r="F26" i="5" s="1"/>
  <c r="C15" i="5"/>
  <c r="C14" i="5"/>
  <c r="C13" i="5"/>
  <c r="C12" i="5"/>
  <c r="C11" i="5"/>
  <c r="C10" i="5"/>
  <c r="C9" i="5"/>
  <c r="D25" i="5" s="1"/>
  <c r="C8" i="5"/>
  <c r="C7" i="5"/>
  <c r="C6" i="5"/>
  <c r="C5" i="5"/>
  <c r="C4" i="5"/>
  <c r="C3" i="5"/>
  <c r="C2" i="5"/>
  <c r="D24" i="5" s="1"/>
  <c r="B91" i="16" l="1"/>
  <c r="G24" i="6"/>
  <c r="G25" i="6"/>
  <c r="G26" i="6" s="1"/>
  <c r="F25" i="5"/>
  <c r="F27" i="5"/>
  <c r="B92" i="16" l="1"/>
  <c r="F18" i="6"/>
  <c r="G18" i="6" s="1"/>
  <c r="F10" i="6"/>
  <c r="G10" i="6" s="1"/>
  <c r="F12" i="6"/>
  <c r="G12" i="6" s="1"/>
  <c r="F4" i="6"/>
  <c r="G4" i="6" s="1"/>
  <c r="F9" i="6"/>
  <c r="G9" i="6" s="1"/>
  <c r="F22" i="6"/>
  <c r="G22" i="6" s="1"/>
  <c r="F15" i="6"/>
  <c r="G15" i="6" s="1"/>
  <c r="F7" i="6"/>
  <c r="G7" i="6" s="1"/>
  <c r="F20" i="6"/>
  <c r="G20" i="6" s="1"/>
  <c r="F14" i="6"/>
  <c r="G14" i="6" s="1"/>
  <c r="F6" i="6"/>
  <c r="G6" i="6" s="1"/>
  <c r="F19" i="6"/>
  <c r="G19" i="6" s="1"/>
  <c r="F11" i="6"/>
  <c r="G11" i="6" s="1"/>
  <c r="F3" i="6"/>
  <c r="G3" i="6" s="1"/>
  <c r="F16" i="6"/>
  <c r="G16" i="6" s="1"/>
  <c r="F8" i="6"/>
  <c r="G8" i="6" s="1"/>
  <c r="F21" i="6"/>
  <c r="G21" i="6" s="1"/>
  <c r="F13" i="6"/>
  <c r="G13" i="6" s="1"/>
  <c r="F5" i="6"/>
  <c r="G5" i="6" s="1"/>
  <c r="F2" i="6"/>
  <c r="G2" i="6" s="1"/>
  <c r="F17" i="6"/>
  <c r="G17" i="6" s="1"/>
  <c r="E5" i="5"/>
  <c r="F5" i="5" s="1"/>
  <c r="E21" i="5"/>
  <c r="F21" i="5" s="1"/>
  <c r="E18" i="5"/>
  <c r="F18" i="5" s="1"/>
  <c r="E10" i="5"/>
  <c r="F10" i="5" s="1"/>
  <c r="E2" i="5"/>
  <c r="F2" i="5" s="1"/>
  <c r="E15" i="5"/>
  <c r="F15" i="5" s="1"/>
  <c r="E7" i="5"/>
  <c r="F7" i="5" s="1"/>
  <c r="E20" i="5"/>
  <c r="F20" i="5" s="1"/>
  <c r="E12" i="5"/>
  <c r="F12" i="5" s="1"/>
  <c r="E4" i="5"/>
  <c r="F4" i="5" s="1"/>
  <c r="E22" i="5"/>
  <c r="F22" i="5" s="1"/>
  <c r="E14" i="5"/>
  <c r="F14" i="5" s="1"/>
  <c r="E6" i="5"/>
  <c r="F6" i="5" s="1"/>
  <c r="E19" i="5"/>
  <c r="F19" i="5" s="1"/>
  <c r="E11" i="5"/>
  <c r="F11" i="5" s="1"/>
  <c r="E3" i="5"/>
  <c r="F3" i="5" s="1"/>
  <c r="E8" i="5"/>
  <c r="F8" i="5" s="1"/>
  <c r="E13" i="5"/>
  <c r="F13" i="5" s="1"/>
  <c r="E17" i="5"/>
  <c r="F17" i="5" s="1"/>
  <c r="E9" i="5"/>
  <c r="F9" i="5" s="1"/>
  <c r="E16" i="5"/>
  <c r="F16" i="5" s="1"/>
  <c r="B93" i="16" l="1"/>
  <c r="B29" i="4"/>
  <c r="B28" i="4"/>
  <c r="D28" i="4" s="1"/>
  <c r="D29" i="4" s="1"/>
  <c r="B27" i="4"/>
  <c r="D27" i="4" s="1"/>
  <c r="H7" i="3"/>
  <c r="H6" i="3"/>
  <c r="H5" i="3"/>
  <c r="E23" i="3" s="1"/>
  <c r="B94" i="16" l="1"/>
  <c r="D22" i="4"/>
  <c r="D14" i="4"/>
  <c r="D6" i="4"/>
  <c r="D5" i="4"/>
  <c r="D4" i="4"/>
  <c r="D19" i="4"/>
  <c r="D11" i="4"/>
  <c r="D17" i="4"/>
  <c r="D9" i="4"/>
  <c r="D16" i="4"/>
  <c r="D23" i="4"/>
  <c r="D7" i="4"/>
  <c r="D21" i="4"/>
  <c r="D13" i="4"/>
  <c r="D20" i="4"/>
  <c r="D12" i="4"/>
  <c r="D18" i="4"/>
  <c r="D10" i="4"/>
  <c r="D24" i="4"/>
  <c r="D8" i="4"/>
  <c r="D15" i="4"/>
  <c r="E13" i="3"/>
  <c r="E21" i="3"/>
  <c r="E7" i="3"/>
  <c r="E14" i="3"/>
  <c r="E22" i="3"/>
  <c r="E8" i="3"/>
  <c r="E16" i="3"/>
  <c r="E24" i="3"/>
  <c r="E4" i="3"/>
  <c r="E9" i="3"/>
  <c r="E17" i="3"/>
  <c r="E5" i="3"/>
  <c r="E10" i="3"/>
  <c r="E18" i="3"/>
  <c r="E11" i="3"/>
  <c r="E19" i="3"/>
  <c r="E6" i="3"/>
  <c r="E12" i="3"/>
  <c r="E20" i="3"/>
  <c r="E15" i="3"/>
  <c r="B95" i="16" l="1"/>
  <c r="H3" i="2"/>
  <c r="C25" i="2"/>
  <c r="B28" i="2" s="1"/>
  <c r="E21" i="2"/>
  <c r="F21" i="2" s="1"/>
  <c r="D21" i="2"/>
  <c r="E20" i="2"/>
  <c r="G20" i="2" s="1"/>
  <c r="D20" i="2"/>
  <c r="F20" i="2" s="1"/>
  <c r="G19" i="2"/>
  <c r="F19" i="2"/>
  <c r="E19" i="2"/>
  <c r="D19" i="2"/>
  <c r="E18" i="2"/>
  <c r="F18" i="2" s="1"/>
  <c r="D18" i="2"/>
  <c r="E17" i="2"/>
  <c r="G17" i="2" s="1"/>
  <c r="D17" i="2"/>
  <c r="E16" i="2"/>
  <c r="F16" i="2" s="1"/>
  <c r="D16" i="2"/>
  <c r="E15" i="2"/>
  <c r="G15" i="2" s="1"/>
  <c r="D15" i="2"/>
  <c r="G14" i="2"/>
  <c r="E14" i="2"/>
  <c r="F14" i="2" s="1"/>
  <c r="D14" i="2"/>
  <c r="E13" i="2"/>
  <c r="F13" i="2" s="1"/>
  <c r="D13" i="2"/>
  <c r="G12" i="2"/>
  <c r="E12" i="2"/>
  <c r="D12" i="2"/>
  <c r="F12" i="2" s="1"/>
  <c r="G11" i="2"/>
  <c r="F11" i="2"/>
  <c r="E11" i="2"/>
  <c r="D11" i="2"/>
  <c r="E10" i="2"/>
  <c r="G10" i="2" s="1"/>
  <c r="D10" i="2"/>
  <c r="E9" i="2"/>
  <c r="G9" i="2" s="1"/>
  <c r="D9" i="2"/>
  <c r="E8" i="2"/>
  <c r="G8" i="2" s="1"/>
  <c r="D8" i="2"/>
  <c r="E7" i="2"/>
  <c r="G7" i="2" s="1"/>
  <c r="D7" i="2"/>
  <c r="G6" i="2"/>
  <c r="E6" i="2"/>
  <c r="F6" i="2" s="1"/>
  <c r="D6" i="2"/>
  <c r="E5" i="2"/>
  <c r="G5" i="2" s="1"/>
  <c r="D5" i="2"/>
  <c r="G4" i="2"/>
  <c r="E4" i="2"/>
  <c r="D4" i="2"/>
  <c r="F4" i="2" s="1"/>
  <c r="G3" i="2"/>
  <c r="F3" i="2"/>
  <c r="E3" i="2"/>
  <c r="E22" i="2" s="1"/>
  <c r="D3" i="2"/>
  <c r="B96" i="16" l="1"/>
  <c r="C28" i="2"/>
  <c r="B29" i="2"/>
  <c r="F8" i="2"/>
  <c r="F5" i="2"/>
  <c r="F22" i="2" s="1"/>
  <c r="E27" i="2" s="1"/>
  <c r="G16" i="2"/>
  <c r="F10" i="2"/>
  <c r="G21" i="2"/>
  <c r="F7" i="2"/>
  <c r="F15" i="2"/>
  <c r="G18" i="2"/>
  <c r="G13" i="2"/>
  <c r="G22" i="2" s="1"/>
  <c r="C29" i="2" s="1"/>
  <c r="G26" i="2" s="1" a="1"/>
  <c r="D22" i="2"/>
  <c r="E26" i="2" s="1"/>
  <c r="F9" i="2"/>
  <c r="F17" i="2"/>
  <c r="B97" i="16" l="1"/>
  <c r="H27" i="2"/>
  <c r="G27" i="2"/>
  <c r="H26" i="2"/>
  <c r="G26" i="2"/>
  <c r="E31" i="2" s="1" a="1"/>
  <c r="B98" i="16" l="1"/>
  <c r="E32" i="2"/>
  <c r="H32" i="2" s="1"/>
  <c r="E31" i="2"/>
  <c r="H31" i="2" s="1"/>
  <c r="B99" i="16" l="1"/>
  <c r="H20" i="2"/>
  <c r="H12" i="2"/>
  <c r="H4" i="2"/>
  <c r="H6" i="2"/>
  <c r="H17" i="2"/>
  <c r="H15" i="2"/>
  <c r="H7" i="2"/>
  <c r="H18" i="2"/>
  <c r="H10" i="2"/>
  <c r="H8" i="2"/>
  <c r="H21" i="2"/>
  <c r="H13" i="2"/>
  <c r="H5" i="2"/>
  <c r="H16" i="2"/>
  <c r="H19" i="2"/>
  <c r="H11" i="2"/>
  <c r="H14" i="2"/>
  <c r="H9" i="2"/>
  <c r="B100" i="16" l="1"/>
  <c r="B32" i="1"/>
  <c r="N13" i="1" s="1"/>
  <c r="C30" i="1"/>
  <c r="E30" i="1" s="1"/>
  <c r="C29" i="1"/>
  <c r="E29" i="1" s="1"/>
  <c r="E28" i="1"/>
  <c r="C28" i="1"/>
  <c r="E27" i="1"/>
  <c r="C27" i="1"/>
  <c r="E26" i="1"/>
  <c r="C26" i="1"/>
  <c r="E25" i="1"/>
  <c r="C25" i="1"/>
  <c r="E24" i="1"/>
  <c r="C24" i="1"/>
  <c r="D23" i="1"/>
  <c r="C23" i="1"/>
  <c r="E23" i="1" s="1"/>
  <c r="C22" i="1"/>
  <c r="E22" i="1" s="1"/>
  <c r="C21" i="1"/>
  <c r="E21" i="1" s="1"/>
  <c r="H20" i="1"/>
  <c r="E20" i="1"/>
  <c r="G20" i="1" s="1"/>
  <c r="D20" i="1"/>
  <c r="C20" i="1"/>
  <c r="C19" i="1"/>
  <c r="E19" i="1" s="1"/>
  <c r="C18" i="1"/>
  <c r="E18" i="1" s="1"/>
  <c r="D17" i="1"/>
  <c r="C17" i="1"/>
  <c r="E17" i="1" s="1"/>
  <c r="C16" i="1"/>
  <c r="E16" i="1" s="1"/>
  <c r="D15" i="1"/>
  <c r="C15" i="1"/>
  <c r="E15" i="1" s="1"/>
  <c r="E14" i="1"/>
  <c r="H14" i="1" s="1"/>
  <c r="D14" i="1"/>
  <c r="C14" i="1"/>
  <c r="J13" i="1"/>
  <c r="C13" i="1"/>
  <c r="E13" i="1" s="1"/>
  <c r="C12" i="1"/>
  <c r="E12" i="1" s="1"/>
  <c r="E11" i="1"/>
  <c r="H11" i="1" s="1"/>
  <c r="C11" i="1"/>
  <c r="D11" i="1" s="1"/>
  <c r="E10" i="1"/>
  <c r="H10" i="1" s="1"/>
  <c r="D10" i="1"/>
  <c r="C10" i="1"/>
  <c r="C9" i="1"/>
  <c r="E9" i="1" s="1"/>
  <c r="C8" i="1"/>
  <c r="E8" i="1" s="1"/>
  <c r="D7" i="1"/>
  <c r="C7" i="1"/>
  <c r="E7" i="1" s="1"/>
  <c r="C6" i="1"/>
  <c r="E6" i="1" s="1"/>
  <c r="C5" i="1"/>
  <c r="E5" i="1" s="1"/>
  <c r="C4" i="1"/>
  <c r="E4" i="1" s="1"/>
  <c r="E3" i="1"/>
  <c r="H3" i="1" s="1"/>
  <c r="D3" i="1"/>
  <c r="C3" i="1"/>
  <c r="E2" i="1"/>
  <c r="H2" i="1" s="1"/>
  <c r="D2" i="1"/>
  <c r="C2" i="1"/>
  <c r="C32" i="1" s="1"/>
  <c r="B101" i="16" l="1"/>
  <c r="E5" i="16"/>
  <c r="E7" i="16"/>
  <c r="E9" i="16"/>
  <c r="E11" i="16"/>
  <c r="H9" i="1"/>
  <c r="G9" i="1"/>
  <c r="F9" i="1"/>
  <c r="F23" i="1"/>
  <c r="H23" i="1"/>
  <c r="G23" i="1"/>
  <c r="H4" i="1"/>
  <c r="F4" i="1"/>
  <c r="G4" i="1"/>
  <c r="J14" i="1"/>
  <c r="K13" i="1"/>
  <c r="H15" i="1"/>
  <c r="G15" i="1"/>
  <c r="F15" i="1"/>
  <c r="H7" i="1"/>
  <c r="G7" i="1"/>
  <c r="F7" i="1"/>
  <c r="F22" i="1"/>
  <c r="H22" i="1"/>
  <c r="G22" i="1"/>
  <c r="H18" i="1"/>
  <c r="G18" i="1"/>
  <c r="F18" i="1"/>
  <c r="F19" i="1"/>
  <c r="H19" i="1"/>
  <c r="G19" i="1"/>
  <c r="F5" i="1"/>
  <c r="G5" i="1"/>
  <c r="H5" i="1"/>
  <c r="G6" i="1"/>
  <c r="F6" i="1"/>
  <c r="H6" i="1"/>
  <c r="H12" i="1"/>
  <c r="H32" i="1" s="1"/>
  <c r="N15" i="1" s="1"/>
  <c r="F12" i="1"/>
  <c r="G12" i="1"/>
  <c r="F16" i="1"/>
  <c r="H16" i="1"/>
  <c r="G16" i="1"/>
  <c r="H8" i="1"/>
  <c r="G8" i="1"/>
  <c r="F8" i="1"/>
  <c r="F13" i="1"/>
  <c r="G13" i="1"/>
  <c r="H13" i="1"/>
  <c r="F17" i="1"/>
  <c r="H17" i="1"/>
  <c r="G17" i="1"/>
  <c r="H21" i="1"/>
  <c r="G21" i="1"/>
  <c r="F21" i="1"/>
  <c r="F3" i="1"/>
  <c r="D9" i="1"/>
  <c r="F11" i="1"/>
  <c r="F2" i="1"/>
  <c r="G3" i="1"/>
  <c r="D8" i="1"/>
  <c r="F10" i="1"/>
  <c r="G11" i="1"/>
  <c r="F14" i="1"/>
  <c r="G2" i="1"/>
  <c r="G10" i="1"/>
  <c r="G14" i="1"/>
  <c r="D21" i="1"/>
  <c r="E32" i="1"/>
  <c r="D6" i="1"/>
  <c r="D5" i="1"/>
  <c r="D13" i="1"/>
  <c r="D19" i="1"/>
  <c r="D4" i="1"/>
  <c r="D32" i="1" s="1"/>
  <c r="N14" i="1" s="1"/>
  <c r="D12" i="1"/>
  <c r="D16" i="1"/>
  <c r="D18" i="1"/>
  <c r="F20" i="1"/>
  <c r="D22" i="1"/>
  <c r="E4" i="16" l="1"/>
  <c r="E21" i="16"/>
  <c r="E20" i="16"/>
  <c r="E22" i="16"/>
  <c r="E16" i="16"/>
  <c r="E19" i="16"/>
  <c r="E18" i="16"/>
  <c r="E17" i="16"/>
  <c r="E15" i="16"/>
  <c r="E14" i="16"/>
  <c r="E6" i="16"/>
  <c r="E12" i="16"/>
  <c r="E8" i="16"/>
  <c r="E10" i="16"/>
  <c r="E13" i="16"/>
  <c r="G32" i="1"/>
  <c r="L15" i="1" s="1"/>
  <c r="K14" i="1"/>
  <c r="L13" i="1"/>
  <c r="J15" i="1"/>
  <c r="F32" i="1"/>
  <c r="K15" i="1" l="1"/>
  <c r="L14" i="1"/>
  <c r="J17" i="1" s="1" a="1"/>
  <c r="J18" i="1" l="1"/>
  <c r="L17" i="1"/>
  <c r="K17" i="1"/>
  <c r="K18" i="1"/>
  <c r="L19" i="1"/>
  <c r="J17" i="1"/>
  <c r="K19" i="1"/>
  <c r="J19" i="1"/>
  <c r="L18" i="1"/>
  <c r="K21" i="1" l="1" a="1"/>
  <c r="K23" i="1" l="1"/>
  <c r="K22" i="1"/>
  <c r="K21" i="1"/>
  <c r="I32" i="1" l="1"/>
  <c r="I30" i="1"/>
  <c r="I8" i="1"/>
  <c r="I15" i="1"/>
  <c r="I27" i="1"/>
  <c r="I9" i="1"/>
  <c r="I25" i="1"/>
  <c r="I24" i="1"/>
  <c r="I14" i="1"/>
  <c r="I10" i="1"/>
  <c r="I2" i="1"/>
  <c r="I29" i="1"/>
  <c r="I11" i="1"/>
  <c r="I3" i="1"/>
  <c r="I21" i="1"/>
  <c r="I7" i="1"/>
  <c r="I26" i="1"/>
  <c r="I22" i="1"/>
  <c r="I18" i="1"/>
  <c r="I16" i="1"/>
  <c r="I12" i="1"/>
  <c r="I4" i="1"/>
  <c r="I23" i="1"/>
  <c r="I19" i="1"/>
  <c r="I17" i="1"/>
  <c r="I13" i="1"/>
  <c r="I5" i="1"/>
  <c r="I28" i="1"/>
  <c r="I20" i="1"/>
  <c r="I6" i="1"/>
</calcChain>
</file>

<file path=xl/sharedStrings.xml><?xml version="1.0" encoding="utf-8"?>
<sst xmlns="http://schemas.openxmlformats.org/spreadsheetml/2006/main" count="345" uniqueCount="199">
  <si>
    <t>Years(t)</t>
  </si>
  <si>
    <t>Miles Flown(y)</t>
  </si>
  <si>
    <r>
      <t>t</t>
    </r>
    <r>
      <rPr>
        <vertAlign val="subscript"/>
        <sz val="10"/>
        <color theme="1"/>
        <rFont val="Calibri"/>
        <family val="2"/>
        <scheme val="minor"/>
      </rPr>
      <t>1</t>
    </r>
  </si>
  <si>
    <r>
      <t>y*t</t>
    </r>
    <r>
      <rPr>
        <vertAlign val="subscript"/>
        <sz val="10"/>
        <color theme="1"/>
        <rFont val="Calibri"/>
        <family val="2"/>
        <scheme val="minor"/>
      </rPr>
      <t>1</t>
    </r>
  </si>
  <si>
    <r>
      <t>t</t>
    </r>
    <r>
      <rPr>
        <vertAlign val="subscript"/>
        <sz val="10"/>
        <color theme="1"/>
        <rFont val="Calibri"/>
        <family val="2"/>
        <scheme val="minor"/>
      </rPr>
      <t>1</t>
    </r>
    <r>
      <rPr>
        <vertAlign val="superscript"/>
        <sz val="10"/>
        <color theme="1"/>
        <rFont val="Calibri"/>
        <family val="2"/>
        <scheme val="minor"/>
      </rPr>
      <t>2</t>
    </r>
  </si>
  <si>
    <r>
      <t>t</t>
    </r>
    <r>
      <rPr>
        <vertAlign val="subscript"/>
        <sz val="10"/>
        <color theme="1"/>
        <rFont val="Calibri"/>
        <family val="2"/>
        <scheme val="minor"/>
      </rPr>
      <t>1</t>
    </r>
    <r>
      <rPr>
        <vertAlign val="superscript"/>
        <sz val="10"/>
        <color theme="1"/>
        <rFont val="Calibri"/>
        <family val="2"/>
        <scheme val="minor"/>
      </rPr>
      <t>3</t>
    </r>
  </si>
  <si>
    <r>
      <t>t</t>
    </r>
    <r>
      <rPr>
        <vertAlign val="subscript"/>
        <sz val="10"/>
        <color theme="1"/>
        <rFont val="Calibri"/>
        <family val="2"/>
        <scheme val="minor"/>
      </rPr>
      <t>1</t>
    </r>
    <r>
      <rPr>
        <vertAlign val="superscript"/>
        <sz val="10"/>
        <color theme="1"/>
        <rFont val="Calibri"/>
        <family val="2"/>
        <scheme val="minor"/>
      </rPr>
      <t>4</t>
    </r>
  </si>
  <si>
    <r>
      <t>y*t</t>
    </r>
    <r>
      <rPr>
        <vertAlign val="subscript"/>
        <sz val="10"/>
        <color theme="1"/>
        <rFont val="Calibri"/>
        <family val="2"/>
        <scheme val="minor"/>
      </rPr>
      <t>1</t>
    </r>
    <r>
      <rPr>
        <vertAlign val="superscript"/>
        <sz val="10"/>
        <color theme="1"/>
        <rFont val="Calibri"/>
        <family val="2"/>
        <scheme val="minor"/>
      </rPr>
      <t>2</t>
    </r>
  </si>
  <si>
    <r>
      <t>Y</t>
    </r>
    <r>
      <rPr>
        <vertAlign val="subscript"/>
        <sz val="10"/>
        <color theme="1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(Trend Values)</t>
    </r>
  </si>
  <si>
    <t>n =</t>
  </si>
  <si>
    <t>T</t>
  </si>
  <si>
    <t>K</t>
  </si>
  <si>
    <r>
      <rPr>
        <b/>
        <sz val="10"/>
        <color theme="1"/>
        <rFont val="Calibri"/>
        <family val="2"/>
        <scheme val="minor"/>
      </rPr>
      <t>T</t>
    </r>
    <r>
      <rPr>
        <b/>
        <vertAlign val="superscript"/>
        <sz val="10"/>
        <color theme="1"/>
        <rFont val="Calibri"/>
        <family val="2"/>
        <scheme val="minor"/>
      </rPr>
      <t>-1</t>
    </r>
  </si>
  <si>
    <t>a =</t>
  </si>
  <si>
    <t>b =</t>
  </si>
  <si>
    <t>c =</t>
  </si>
  <si>
    <t>Total</t>
  </si>
  <si>
    <t>Year (t)</t>
  </si>
  <si>
    <t>Population (y)(in millions)</t>
  </si>
  <si>
    <t>y1=log(y)</t>
  </si>
  <si>
    <t>t</t>
  </si>
  <si>
    <t>t*y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</si>
  <si>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</si>
  <si>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(trend value)</t>
    </r>
  </si>
  <si>
    <t>Calculting value of a and b using matrix method</t>
  </si>
  <si>
    <t>Y</t>
  </si>
  <si>
    <r>
      <t>T</t>
    </r>
    <r>
      <rPr>
        <vertAlign val="superscript"/>
        <sz val="11"/>
        <color theme="1"/>
        <rFont val="Calibri"/>
        <family val="2"/>
        <scheme val="minor"/>
      </rPr>
      <t>-1</t>
    </r>
  </si>
  <si>
    <t>A =</t>
  </si>
  <si>
    <t>B =</t>
  </si>
  <si>
    <t>modified exponential by three selected points</t>
  </si>
  <si>
    <t>year</t>
  </si>
  <si>
    <t>observations</t>
  </si>
  <si>
    <t>time(t)</t>
  </si>
  <si>
    <t>Yt=a+b*c^t</t>
  </si>
  <si>
    <t>y1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</si>
  <si>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</si>
  <si>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y2</t>
  </si>
  <si>
    <t>y3</t>
  </si>
  <si>
    <t>Modified exponential by partial sum</t>
  </si>
  <si>
    <t>Year</t>
  </si>
  <si>
    <t>Observations</t>
  </si>
  <si>
    <t>Time(t)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</si>
  <si>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=a+b*c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</si>
  <si>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</si>
  <si>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</si>
  <si>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</si>
  <si>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t>Stock of cars(in '000) in netherland(y)</t>
  </si>
  <si>
    <t>Y=log(y)</t>
  </si>
  <si>
    <r>
      <t>log{Y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(trend)}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</si>
  <si>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(trend)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</si>
  <si>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</si>
  <si>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</si>
  <si>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A = loga =</t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</si>
  <si>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</si>
  <si>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t>B = logb =</t>
  </si>
  <si>
    <t>log y</t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</si>
  <si>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</si>
  <si>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</si>
  <si>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</si>
  <si>
    <t>Decades</t>
  </si>
  <si>
    <r>
      <t>Population(in million)(Y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</si>
  <si>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(Trend)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</si>
  <si>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</si>
  <si>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</si>
  <si>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</si>
  <si>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</si>
  <si>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</si>
  <si>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t>k =</t>
  </si>
  <si>
    <t>Days</t>
  </si>
  <si>
    <r>
      <t>Mean heights(in cms) (Y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</si>
  <si>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t</t>
    </r>
  </si>
  <si>
    <t>t-t'</t>
  </si>
  <si>
    <r>
      <t>(t-t')*Z</t>
    </r>
    <r>
      <rPr>
        <vertAlign val="subscript"/>
        <sz val="11"/>
        <color theme="1"/>
        <rFont val="Calibri"/>
        <family val="2"/>
        <scheme val="minor"/>
      </rPr>
      <t>t</t>
    </r>
  </si>
  <si>
    <r>
      <t>(t-t')</t>
    </r>
    <r>
      <rPr>
        <vertAlign val="superscript"/>
        <sz val="11"/>
        <color theme="1"/>
        <rFont val="Calibri"/>
        <family val="2"/>
        <scheme val="minor"/>
      </rPr>
      <t>2</t>
    </r>
  </si>
  <si>
    <t>Sum</t>
  </si>
  <si>
    <t>n=</t>
  </si>
  <si>
    <t>t' =</t>
  </si>
  <si>
    <t>A</t>
  </si>
  <si>
    <t>B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</si>
  <si>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</si>
  <si>
    <t>Annual Figures</t>
  </si>
  <si>
    <t>5-Yearly Moving Averages</t>
  </si>
  <si>
    <t xml:space="preserve"> 7-yearly Moving Averages</t>
  </si>
  <si>
    <t>Annual sales</t>
  </si>
  <si>
    <t>3-Yearly Moving Average</t>
  </si>
  <si>
    <t>Years by Graph by Peak</t>
  </si>
  <si>
    <t>Values</t>
  </si>
  <si>
    <t>Difference</t>
  </si>
  <si>
    <t>Averege of defference</t>
  </si>
  <si>
    <t>Month</t>
  </si>
  <si>
    <t>No. of Person</t>
  </si>
  <si>
    <t>12-Point M.A</t>
  </si>
  <si>
    <t>12-Point M.A Centered</t>
  </si>
  <si>
    <t>Ratio to M.A</t>
  </si>
  <si>
    <t>Jan</t>
  </si>
  <si>
    <t>Feb</t>
  </si>
  <si>
    <t>Seasonal Indices</t>
  </si>
  <si>
    <t>Adjusted Seasonal Indices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</si>
  <si>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</si>
  <si>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</si>
  <si>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</si>
  <si>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</si>
  <si>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</si>
  <si>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</si>
  <si>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</si>
  <si>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</si>
  <si>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</si>
  <si>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</si>
  <si>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Trend values</t>
  </si>
  <si>
    <t>Percentage values</t>
  </si>
  <si>
    <t>Year(t)</t>
  </si>
  <si>
    <t>1 qrt</t>
  </si>
  <si>
    <t>2 qrt</t>
  </si>
  <si>
    <t>3 qrt</t>
  </si>
  <si>
    <t>4 qrt</t>
  </si>
  <si>
    <t>Total of quarterly values</t>
  </si>
  <si>
    <t>Avg of quaterly values(y)</t>
  </si>
  <si>
    <t>x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</si>
  <si>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</si>
  <si>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x*y</t>
  </si>
  <si>
    <t>trend values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</si>
  <si>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</si>
  <si>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2</t>
    </r>
  </si>
  <si>
    <r>
      <t>q</t>
    </r>
    <r>
      <rPr>
        <vertAlign val="subscript"/>
        <sz val="12"/>
        <color theme="1"/>
        <rFont val="Calibri"/>
        <family val="2"/>
        <scheme val="minor"/>
      </rPr>
      <t>3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</si>
  <si>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</si>
  <si>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Total =</t>
  </si>
  <si>
    <t>Average(A.M of seasonal indices) =</t>
  </si>
  <si>
    <t>Adjusted seasonal indices =</t>
  </si>
  <si>
    <t>Yearly increment(b) =</t>
  </si>
  <si>
    <t>Quarterly increment =</t>
  </si>
  <si>
    <t>y</t>
  </si>
  <si>
    <t>[4]y</t>
  </si>
  <si>
    <t>[4][4]y</t>
  </si>
  <si>
    <t>[4][4][5]y</t>
  </si>
  <si>
    <r>
      <t>[4]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[5][-3,3,4,3,-3]y</t>
    </r>
  </si>
  <si>
    <t>Trend Value(15)</t>
  </si>
  <si>
    <t>[5]y</t>
  </si>
  <si>
    <t>[5][5]y</t>
  </si>
  <si>
    <t>[5][5][7]y</t>
  </si>
  <si>
    <t>[5][5][7][-1,0,1,2,1,0,-1]y</t>
  </si>
  <si>
    <t>Trend Value(21)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</si>
  <si>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</si>
  <si>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Δy</t>
    </r>
    <r>
      <rPr>
        <b/>
        <vertAlign val="subscript"/>
        <sz val="11"/>
        <color theme="1"/>
        <rFont val="Calibri"/>
        <family val="2"/>
      </rPr>
      <t>t</t>
    </r>
  </si>
  <si>
    <r>
      <t>Δ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y</t>
    </r>
    <r>
      <rPr>
        <b/>
        <vertAlign val="subscript"/>
        <sz val="11"/>
        <color theme="1"/>
        <rFont val="Calibri"/>
        <family val="2"/>
      </rPr>
      <t>t</t>
    </r>
  </si>
  <si>
    <r>
      <t>Δ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 xml:space="preserve"> y</t>
    </r>
    <r>
      <rPr>
        <b/>
        <vertAlign val="subscript"/>
        <sz val="11"/>
        <color theme="1"/>
        <rFont val="Calibri"/>
        <family val="2"/>
      </rPr>
      <t>t</t>
    </r>
  </si>
  <si>
    <r>
      <t>Δ</t>
    </r>
    <r>
      <rPr>
        <b/>
        <vertAlign val="superscript"/>
        <sz val="11"/>
        <color theme="1"/>
        <rFont val="Calibri"/>
        <family val="2"/>
      </rPr>
      <t>4</t>
    </r>
    <r>
      <rPr>
        <b/>
        <sz val="11"/>
        <color theme="1"/>
        <rFont val="Calibri"/>
        <family val="2"/>
      </rPr>
      <t xml:space="preserve"> y</t>
    </r>
    <r>
      <rPr>
        <b/>
        <vertAlign val="subscript"/>
        <sz val="11"/>
        <color theme="1"/>
        <rFont val="Calibri"/>
        <family val="2"/>
      </rPr>
      <t>t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</si>
  <si>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</t>
    </r>
  </si>
  <si>
    <r>
      <t>µ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 yt)/(</t>
    </r>
    <r>
      <rPr>
        <vertAlign val="superscript"/>
        <sz val="11"/>
        <color theme="1"/>
        <rFont val="Calibri"/>
        <family val="2"/>
        <scheme val="minor"/>
      </rPr>
      <t>2k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</si>
  <si>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=</t>
    </r>
  </si>
  <si>
    <r>
      <t>[(V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-V</t>
    </r>
    <r>
      <rPr>
        <vertAlign val="subscript"/>
        <sz val="11"/>
        <color theme="1"/>
        <rFont val="Calibri"/>
        <family val="2"/>
        <scheme val="minor"/>
      </rPr>
      <t>k+1</t>
    </r>
    <r>
      <rPr>
        <sz val="11"/>
        <color theme="1"/>
        <rFont val="Calibri"/>
        <family val="2"/>
        <scheme val="minor"/>
      </rPr>
      <t>)/V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]*H_(k,25)</t>
    </r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</si>
  <si>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 xml:space="preserve"> 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=</t>
    </r>
  </si>
  <si>
    <t>(r=1,2,3,4)</t>
  </si>
  <si>
    <r>
      <t>∑(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 xml:space="preserve"> y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/n =</t>
    </r>
  </si>
  <si>
    <t>(n=no. of obs)</t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</si>
  <si>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=</t>
    </r>
  </si>
  <si>
    <t>&gt;  1.96</t>
  </si>
  <si>
    <t xml:space="preserve">Significant </t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</si>
  <si>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=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</si>
  <si>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3     </t>
    </r>
    <r>
      <rPr>
        <sz val="11"/>
        <color theme="1"/>
        <rFont val="Calibri"/>
        <family val="2"/>
        <scheme val="minor"/>
      </rPr>
      <t>=</t>
    </r>
  </si>
  <si>
    <t>&lt;  1.96</t>
  </si>
  <si>
    <t>Insignificant</t>
  </si>
  <si>
    <t>k</t>
  </si>
  <si>
    <t>m</t>
  </si>
  <si>
    <t>a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</si>
  <si>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</si>
  <si>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k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</si>
  <si>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(Residuals)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</si>
  <si>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[AR(1)]</t>
    </r>
  </si>
  <si>
    <t>Lag(k)</t>
  </si>
  <si>
    <t>A.C.F</t>
  </si>
  <si>
    <t>A.C.F(population)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</si>
  <si>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</si>
  <si>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t>Sample A.C.F</t>
  </si>
  <si>
    <t>Pop A.C.F</t>
  </si>
  <si>
    <r>
      <t>Z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</si>
  <si>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</si>
  <si>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For α = 0.1</t>
  </si>
  <si>
    <t>For α = 0.3</t>
  </si>
  <si>
    <t>For α = 0.7</t>
  </si>
  <si>
    <t>Sales</t>
  </si>
  <si>
    <t>Predicted</t>
  </si>
  <si>
    <t>|e|</t>
  </si>
  <si>
    <r>
      <t>e</t>
    </r>
    <r>
      <rPr>
        <vertAlign val="superscript"/>
        <sz val="11"/>
        <color theme="1"/>
        <rFont val="Calibri"/>
        <family val="2"/>
        <scheme val="minor"/>
      </rPr>
      <t>2</t>
    </r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</si>
  <si>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</si>
  <si>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</si>
  <si>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</si>
  <si>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</si>
  <si>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</si>
  <si>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</si>
  <si>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</si>
  <si>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</si>
  <si>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</si>
  <si>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</si>
  <si>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</si>
  <si>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</si>
  <si>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march</t>
  </si>
  <si>
    <t>MAE =</t>
  </si>
  <si>
    <t>MSE =</t>
  </si>
  <si>
    <t>RMSE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</si>
</sst>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/>
    <xf numFmtId="0" fontId="6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7" xfId="0" applyFont="1" applyBorder="1"/>
    <xf numFmtId="0" fontId="6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right"/>
    </xf>
    <xf numFmtId="0" fontId="6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8" xfId="0" applyFont="1" applyBorder="1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4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3" xfId="0" applyBorder="1"/>
    <xf numFmtId="0" fontId="0" fillId="0" borderId="15" xfId="0" applyBorder="1"/>
    <xf numFmtId="0" fontId="0" fillId="0" borderId="5" xfId="0" applyBorder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7" xfId="0" applyBorder="1"/>
    <xf numFmtId="0" fontId="0" fillId="0" borderId="19" xfId="0" applyBorder="1" applyAlignment="1">
      <alignment horizontal="left"/>
    </xf>
    <xf numFmtId="0" fontId="0" fillId="0" borderId="6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2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4519559003554847"/>
          <c:w val="0.83953018372703414"/>
          <c:h val="0.6723250497262802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[1]Sheet1!$B$2</c:f>
              <c:strCache>
                <c:ptCount val="1"/>
                <c:pt idx="0">
                  <c:v>Miles Flown(y)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[1]Sheet1!$A$3:$A$31</c:f>
              <c:numCache>
                <c:formatCode>General</c:formatCode>
                <c:ptCount val="29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</c:numCache>
            </c:numRef>
          </c:xVal>
          <c:yVal>
            <c:numRef>
              <c:f>[1]Sheet1!$B$3:$B$31</c:f>
              <c:numCache>
                <c:formatCode>General</c:formatCode>
                <c:ptCount val="29"/>
                <c:pt idx="0">
                  <c:v>412</c:v>
                </c:pt>
                <c:pt idx="1">
                  <c:v>480</c:v>
                </c:pt>
                <c:pt idx="2">
                  <c:v>683</c:v>
                </c:pt>
                <c:pt idx="3">
                  <c:v>1052</c:v>
                </c:pt>
                <c:pt idx="4">
                  <c:v>1385</c:v>
                </c:pt>
                <c:pt idx="5">
                  <c:v>1418</c:v>
                </c:pt>
                <c:pt idx="6">
                  <c:v>1634</c:v>
                </c:pt>
                <c:pt idx="7">
                  <c:v>2178</c:v>
                </c:pt>
                <c:pt idx="8">
                  <c:v>3362</c:v>
                </c:pt>
                <c:pt idx="9">
                  <c:v>5948</c:v>
                </c:pt>
                <c:pt idx="10">
                  <c:v>6109</c:v>
                </c:pt>
                <c:pt idx="11">
                  <c:v>5981</c:v>
                </c:pt>
                <c:pt idx="12">
                  <c:v>6753</c:v>
                </c:pt>
                <c:pt idx="13">
                  <c:v>8003</c:v>
                </c:pt>
                <c:pt idx="14">
                  <c:v>10566</c:v>
                </c:pt>
                <c:pt idx="15">
                  <c:v>12528</c:v>
                </c:pt>
                <c:pt idx="16">
                  <c:v>14760</c:v>
                </c:pt>
                <c:pt idx="17">
                  <c:v>16769</c:v>
                </c:pt>
                <c:pt idx="18">
                  <c:v>19819</c:v>
                </c:pt>
                <c:pt idx="19">
                  <c:v>23362</c:v>
                </c:pt>
                <c:pt idx="20">
                  <c:v>25340</c:v>
                </c:pt>
                <c:pt idx="21">
                  <c:v>25343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0-4BDF-A5D5-4346E0A25F4C}"/>
            </c:ext>
          </c:extLst>
        </c:ser>
        <c:ser>
          <c:idx val="1"/>
          <c:order val="1"/>
          <c:tx>
            <c:strRef>
              <c:f>[1]Sheet1!$I$2</c:f>
              <c:strCache>
                <c:ptCount val="1"/>
                <c:pt idx="0">
                  <c:v>Yt(Trend Values)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[1]Sheet1!$A$3:$A$31</c:f>
              <c:numCache>
                <c:formatCode>General</c:formatCode>
                <c:ptCount val="29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</c:numCache>
            </c:numRef>
          </c:xVal>
          <c:yVal>
            <c:numRef>
              <c:f>[1]Sheet1!$I$3:$I$31</c:f>
              <c:numCache>
                <c:formatCode>General</c:formatCode>
                <c:ptCount val="29"/>
                <c:pt idx="0">
                  <c:v>953.17490118576825</c:v>
                </c:pt>
                <c:pt idx="1">
                  <c:v>723.44847543760443</c:v>
                </c:pt>
                <c:pt idx="2">
                  <c:v>640.46357989836179</c:v>
                </c:pt>
                <c:pt idx="3">
                  <c:v>704.22021456804032</c:v>
                </c:pt>
                <c:pt idx="4">
                  <c:v>914.71837944664139</c:v>
                </c:pt>
                <c:pt idx="5">
                  <c:v>1271.9580745341636</c:v>
                </c:pt>
                <c:pt idx="6">
                  <c:v>1775.9392998306066</c:v>
                </c:pt>
                <c:pt idx="7">
                  <c:v>2426.6620553359712</c:v>
                </c:pt>
                <c:pt idx="8">
                  <c:v>3224.1263410502575</c:v>
                </c:pt>
                <c:pt idx="9">
                  <c:v>4168.3321569734653</c:v>
                </c:pt>
                <c:pt idx="10">
                  <c:v>5259.2795031055939</c:v>
                </c:pt>
                <c:pt idx="11">
                  <c:v>6496.9683794466437</c:v>
                </c:pt>
                <c:pt idx="12">
                  <c:v>7881.3987859966164</c:v>
                </c:pt>
                <c:pt idx="13">
                  <c:v>9412.5707227555104</c:v>
                </c:pt>
                <c:pt idx="14">
                  <c:v>11090.484189723324</c:v>
                </c:pt>
                <c:pt idx="15">
                  <c:v>12915.139186900058</c:v>
                </c:pt>
                <c:pt idx="16">
                  <c:v>14886.535714285717</c:v>
                </c:pt>
                <c:pt idx="17">
                  <c:v>17004.673771880298</c:v>
                </c:pt>
                <c:pt idx="18">
                  <c:v>19269.553359683796</c:v>
                </c:pt>
                <c:pt idx="19">
                  <c:v>21681.174477696215</c:v>
                </c:pt>
                <c:pt idx="20">
                  <c:v>24239.537125917559</c:v>
                </c:pt>
                <c:pt idx="21">
                  <c:v>26944.641304347824</c:v>
                </c:pt>
                <c:pt idx="22">
                  <c:v>29796.487012987011</c:v>
                </c:pt>
                <c:pt idx="23">
                  <c:v>32795.074251835118</c:v>
                </c:pt>
                <c:pt idx="24">
                  <c:v>35940.403020892147</c:v>
                </c:pt>
                <c:pt idx="25">
                  <c:v>39232.473320158097</c:v>
                </c:pt>
                <c:pt idx="26">
                  <c:v>42671.285149632968</c:v>
                </c:pt>
                <c:pt idx="27">
                  <c:v>46256.83850931676</c:v>
                </c:pt>
                <c:pt idx="28">
                  <c:v>49989.133399209473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D0-4BDF-A5D5-4346E0A25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053087"/>
        <c:axId val="1737944863"/>
      </c:scatterChart>
      <c:valAx>
        <c:axId val="2082053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44863"/>
        <c:crosses val="autoZero"/>
        <c:crossBetween val="midCat"/>
      </c:valAx>
      <c:valAx>
        <c:axId val="17379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53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Fitting</a:t>
            </a:r>
            <a:r>
              <a:rPr lang="en-IN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first degree exponential curve </a:t>
            </a:r>
          </a:p>
        </c:rich>
      </c:tx>
      <c:layout>
        <c:manualLayout>
          <c:xMode val="edge"/>
          <c:yMode val="edge"/>
          <c:x val="0.203937445319335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[2]Sheet1!$C$2</c:f>
              <c:strCache>
                <c:ptCount val="1"/>
                <c:pt idx="0">
                  <c:v>Population (y)(in 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[2]Sheet1!$B$3:$B$21</c:f>
              <c:numCache>
                <c:formatCode>General</c:formatCode>
                <c:ptCount val="19"/>
                <c:pt idx="0">
                  <c:v>1890</c:v>
                </c:pt>
                <c:pt idx="1">
                  <c:v>1900</c:v>
                </c:pt>
                <c:pt idx="2">
                  <c:v>1910</c:v>
                </c:pt>
                <c:pt idx="3">
                  <c:v>1920</c:v>
                </c:pt>
                <c:pt idx="4">
                  <c:v>1930</c:v>
                </c:pt>
                <c:pt idx="5">
                  <c:v>1940</c:v>
                </c:pt>
                <c:pt idx="6">
                  <c:v>1950</c:v>
                </c:pt>
                <c:pt idx="7">
                  <c:v>1960</c:v>
                </c:pt>
                <c:pt idx="8">
                  <c:v>1970</c:v>
                </c:pt>
                <c:pt idx="9">
                  <c:v>1980</c:v>
                </c:pt>
                <c:pt idx="10">
                  <c:v>1990</c:v>
                </c:pt>
                <c:pt idx="11">
                  <c:v>2000</c:v>
                </c:pt>
                <c:pt idx="12">
                  <c:v>2010</c:v>
                </c:pt>
                <c:pt idx="13">
                  <c:v>2020</c:v>
                </c:pt>
                <c:pt idx="14">
                  <c:v>2030</c:v>
                </c:pt>
                <c:pt idx="15">
                  <c:v>2040</c:v>
                </c:pt>
                <c:pt idx="16">
                  <c:v>2050</c:v>
                </c:pt>
                <c:pt idx="17">
                  <c:v>2060</c:v>
                </c:pt>
                <c:pt idx="18">
                  <c:v>2070</c:v>
                </c:pt>
              </c:numCache>
            </c:numRef>
          </c:xVal>
          <c:yVal>
            <c:numRef>
              <c:f>[2]Sheet1!$C$3:$C$21</c:f>
              <c:numCache>
                <c:formatCode>General</c:formatCode>
                <c:ptCount val="19"/>
                <c:pt idx="0">
                  <c:v>3.93</c:v>
                </c:pt>
                <c:pt idx="1">
                  <c:v>5.31</c:v>
                </c:pt>
                <c:pt idx="2">
                  <c:v>7.24</c:v>
                </c:pt>
                <c:pt idx="3">
                  <c:v>9.64</c:v>
                </c:pt>
                <c:pt idx="4">
                  <c:v>12.9</c:v>
                </c:pt>
                <c:pt idx="5">
                  <c:v>17.100000000000001</c:v>
                </c:pt>
                <c:pt idx="6">
                  <c:v>23.2</c:v>
                </c:pt>
                <c:pt idx="7">
                  <c:v>31.4</c:v>
                </c:pt>
                <c:pt idx="8">
                  <c:v>39.799999999999997</c:v>
                </c:pt>
                <c:pt idx="9">
                  <c:v>50.2</c:v>
                </c:pt>
                <c:pt idx="10">
                  <c:v>62.9</c:v>
                </c:pt>
                <c:pt idx="11">
                  <c:v>76</c:v>
                </c:pt>
                <c:pt idx="12">
                  <c:v>92</c:v>
                </c:pt>
                <c:pt idx="13">
                  <c:v>105.7</c:v>
                </c:pt>
                <c:pt idx="14">
                  <c:v>122.8</c:v>
                </c:pt>
                <c:pt idx="15">
                  <c:v>131.69999999999999</c:v>
                </c:pt>
                <c:pt idx="16">
                  <c:v>151.30000000000001</c:v>
                </c:pt>
                <c:pt idx="17">
                  <c:v>179.3</c:v>
                </c:pt>
                <c:pt idx="18">
                  <c:v>203.2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9-499B-8149-06152081E426}"/>
            </c:ext>
          </c:extLst>
        </c:ser>
        <c:ser>
          <c:idx val="1"/>
          <c:order val="1"/>
          <c:tx>
            <c:strRef>
              <c:f>[2]Sheet1!$H$2</c:f>
              <c:strCache>
                <c:ptCount val="1"/>
                <c:pt idx="0">
                  <c:v>Yt(trend value)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[2]Sheet1!$B$3:$B$21</c:f>
              <c:numCache>
                <c:formatCode>General</c:formatCode>
                <c:ptCount val="19"/>
                <c:pt idx="0">
                  <c:v>1890</c:v>
                </c:pt>
                <c:pt idx="1">
                  <c:v>1900</c:v>
                </c:pt>
                <c:pt idx="2">
                  <c:v>1910</c:v>
                </c:pt>
                <c:pt idx="3">
                  <c:v>1920</c:v>
                </c:pt>
                <c:pt idx="4">
                  <c:v>1930</c:v>
                </c:pt>
                <c:pt idx="5">
                  <c:v>1940</c:v>
                </c:pt>
                <c:pt idx="6">
                  <c:v>1950</c:v>
                </c:pt>
                <c:pt idx="7">
                  <c:v>1960</c:v>
                </c:pt>
                <c:pt idx="8">
                  <c:v>1970</c:v>
                </c:pt>
                <c:pt idx="9">
                  <c:v>1980</c:v>
                </c:pt>
                <c:pt idx="10">
                  <c:v>1990</c:v>
                </c:pt>
                <c:pt idx="11">
                  <c:v>2000</c:v>
                </c:pt>
                <c:pt idx="12">
                  <c:v>2010</c:v>
                </c:pt>
                <c:pt idx="13">
                  <c:v>2020</c:v>
                </c:pt>
                <c:pt idx="14">
                  <c:v>2030</c:v>
                </c:pt>
                <c:pt idx="15">
                  <c:v>2040</c:v>
                </c:pt>
                <c:pt idx="16">
                  <c:v>2050</c:v>
                </c:pt>
                <c:pt idx="17">
                  <c:v>2060</c:v>
                </c:pt>
                <c:pt idx="18">
                  <c:v>2070</c:v>
                </c:pt>
              </c:numCache>
            </c:numRef>
          </c:xVal>
          <c:yVal>
            <c:numRef>
              <c:f>[2]Sheet1!$H$3:$H$21</c:f>
              <c:numCache>
                <c:formatCode>General</c:formatCode>
                <c:ptCount val="19"/>
                <c:pt idx="0">
                  <c:v>5.4099569954541789</c:v>
                </c:pt>
                <c:pt idx="1">
                  <c:v>6.7429016017472874</c:v>
                </c:pt>
                <c:pt idx="2">
                  <c:v>8.4042668082297922</c:v>
                </c:pt>
                <c:pt idx="3">
                  <c:v>10.474971274326503</c:v>
                </c:pt>
                <c:pt idx="4">
                  <c:v>13.055870988117398</c:v>
                </c:pt>
                <c:pt idx="5">
                  <c:v>16.272671570579099</c:v>
                </c:pt>
                <c:pt idx="6">
                  <c:v>20.282050909122553</c:v>
                </c:pt>
                <c:pt idx="7">
                  <c:v>25.279290330174089</c:v>
                </c:pt>
                <c:pt idx="8">
                  <c:v>31.507785995636251</c:v>
                </c:pt>
                <c:pt idx="9">
                  <c:v>39.27090378648203</c:v>
                </c:pt>
                <c:pt idx="10">
                  <c:v>48.946755078910329</c:v>
                </c:pt>
                <c:pt idx="11">
                  <c:v>61.006613083845544</c:v>
                </c:pt>
                <c:pt idx="12">
                  <c:v>76.037866738292692</c:v>
                </c:pt>
                <c:pt idx="13">
                  <c:v>94.77263014362218</c:v>
                </c:pt>
                <c:pt idx="14">
                  <c:v>118.12340100562743</c:v>
                </c:pt>
                <c:pt idx="15">
                  <c:v>147.22750486075066</c:v>
                </c:pt>
                <c:pt idx="16">
                  <c:v>183.50248979446263</c:v>
                </c:pt>
                <c:pt idx="17">
                  <c:v>228.71516971380652</c:v>
                </c:pt>
                <c:pt idx="18">
                  <c:v>285.06767900428696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D9-499B-8149-06152081E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830096"/>
        <c:axId val="635919968"/>
      </c:scatterChart>
      <c:valAx>
        <c:axId val="63583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19968"/>
        <c:crosses val="autoZero"/>
        <c:crossBetween val="midCat"/>
      </c:valAx>
      <c:valAx>
        <c:axId val="6359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3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modified</a:t>
            </a:r>
            <a:r>
              <a:rPr lang="en-IN" baseline="0"/>
              <a:t> exponential by three selected points</a:t>
            </a:r>
          </a:p>
        </c:rich>
      </c:tx>
      <c:layout>
        <c:manualLayout>
          <c:xMode val="edge"/>
          <c:yMode val="edge"/>
          <c:x val="0.1598292963715037"/>
          <c:y val="4.49799219545228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[3]Sheet1!$B$3</c:f>
              <c:strCache>
                <c:ptCount val="1"/>
                <c:pt idx="0">
                  <c:v>observations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[3]Sheet1!$A$4:$A$24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[3]Sheet1!$B$4:$B$24</c:f>
              <c:numCache>
                <c:formatCode>General</c:formatCode>
                <c:ptCount val="21"/>
                <c:pt idx="0">
                  <c:v>6.8429000000000002</c:v>
                </c:pt>
                <c:pt idx="1">
                  <c:v>7.0243000000000002</c:v>
                </c:pt>
                <c:pt idx="2">
                  <c:v>7.0666000000000002</c:v>
                </c:pt>
                <c:pt idx="3">
                  <c:v>7.0529000000000002</c:v>
                </c:pt>
                <c:pt idx="4">
                  <c:v>6.7945000000000002</c:v>
                </c:pt>
                <c:pt idx="5">
                  <c:v>7.0945</c:v>
                </c:pt>
                <c:pt idx="6">
                  <c:v>7.7169999999999996</c:v>
                </c:pt>
                <c:pt idx="7">
                  <c:v>8.1911000000000005</c:v>
                </c:pt>
                <c:pt idx="8">
                  <c:v>8.5701999999999998</c:v>
                </c:pt>
                <c:pt idx="9">
                  <c:v>9.2226999999999997</c:v>
                </c:pt>
                <c:pt idx="10">
                  <c:v>10.075200000000001</c:v>
                </c:pt>
                <c:pt idx="11">
                  <c:v>11.647</c:v>
                </c:pt>
                <c:pt idx="12">
                  <c:v>12.6035</c:v>
                </c:pt>
                <c:pt idx="13">
                  <c:v>13.724</c:v>
                </c:pt>
                <c:pt idx="14">
                  <c:v>14.693899999999999</c:v>
                </c:pt>
                <c:pt idx="15">
                  <c:v>15.9344</c:v>
                </c:pt>
                <c:pt idx="16">
                  <c:v>16.790199999999999</c:v>
                </c:pt>
                <c:pt idx="17">
                  <c:v>17.373899999999999</c:v>
                </c:pt>
                <c:pt idx="18">
                  <c:v>18.525300000000001</c:v>
                </c:pt>
                <c:pt idx="19">
                  <c:v>19.7821</c:v>
                </c:pt>
                <c:pt idx="20">
                  <c:v>20.4878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D-4B93-9A6E-7289723AC3D9}"/>
            </c:ext>
          </c:extLst>
        </c:ser>
        <c:ser>
          <c:idx val="1"/>
          <c:order val="1"/>
          <c:tx>
            <c:strRef>
              <c:f>[3]Sheet1!$E$3</c:f>
              <c:strCache>
                <c:ptCount val="1"/>
                <c:pt idx="0">
                  <c:v>Yt=a+b*c^t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[3]Sheet1!$A$4:$A$24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[3]Sheet1!$E$4:$E$24</c:f>
              <c:numCache>
                <c:formatCode>General</c:formatCode>
                <c:ptCount val="21"/>
                <c:pt idx="0">
                  <c:v>6.8429000000000002</c:v>
                </c:pt>
                <c:pt idx="1">
                  <c:v>7.0234721400698481</c:v>
                </c:pt>
                <c:pt idx="2">
                  <c:v>7.2264531913463408</c:v>
                </c:pt>
                <c:pt idx="3">
                  <c:v>7.4546240883705046</c:v>
                </c:pt>
                <c:pt idx="4">
                  <c:v>7.7111108782526543</c:v>
                </c:pt>
                <c:pt idx="5">
                  <c:v>7.9994275489676019</c:v>
                </c:pt>
                <c:pt idx="6">
                  <c:v>8.3235241726196296</c:v>
                </c:pt>
                <c:pt idx="7">
                  <c:v>8.687841023262278</c:v>
                </c:pt>
                <c:pt idx="8">
                  <c:v>9.097369410712199</c:v>
                </c:pt>
                <c:pt idx="9">
                  <c:v>9.5577200638085031</c:v>
                </c:pt>
                <c:pt idx="10">
                  <c:v>10.075200000000006</c:v>
                </c:pt>
                <c:pt idx="11">
                  <c:v>10.656898934409341</c:v>
                </c:pt>
                <c:pt idx="12">
                  <c:v>11.31078641221821</c:v>
                </c:pt>
                <c:pt idx="13">
                  <c:v>12.045820995132484</c:v>
                </c:pt>
                <c:pt idx="14">
                  <c:v>12.872072997832381</c:v>
                </c:pt>
                <c:pt idx="15">
                  <c:v>13.800862455953986</c:v>
                </c:pt>
                <c:pt idx="16">
                  <c:v>14.84491421582748</c:v>
                </c:pt>
                <c:pt idx="17">
                  <c:v>16.018532270773385</c:v>
                </c:pt>
                <c:pt idx="18">
                  <c:v>17.337795732444967</c:v>
                </c:pt>
                <c:pt idx="19">
                  <c:v>18.820779122115038</c:v>
                </c:pt>
                <c:pt idx="20">
                  <c:v>20.487800000000028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3D-4B93-9A6E-7289723A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78296"/>
        <c:axId val="472577976"/>
      </c:scatterChart>
      <c:valAx>
        <c:axId val="4725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77976"/>
        <c:crosses val="autoZero"/>
        <c:crossBetween val="midCat"/>
      </c:valAx>
      <c:valAx>
        <c:axId val="4725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78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 exponential</a:t>
            </a:r>
            <a:r>
              <a:rPr lang="en-US" baseline="0"/>
              <a:t> Curve (Partial sum)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[3]Sheet2!$B$3</c:f>
              <c:strCache>
                <c:ptCount val="1"/>
                <c:pt idx="0">
                  <c:v>Observations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[3]Sheet2!$A$4:$A$24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[3]Sheet2!$B$4:$B$24</c:f>
              <c:numCache>
                <c:formatCode>General</c:formatCode>
                <c:ptCount val="21"/>
                <c:pt idx="0">
                  <c:v>6.8429000000000002</c:v>
                </c:pt>
                <c:pt idx="1">
                  <c:v>7.0243000000000002</c:v>
                </c:pt>
                <c:pt idx="2">
                  <c:v>7.0666000000000002</c:v>
                </c:pt>
                <c:pt idx="3">
                  <c:v>7.0529000000000002</c:v>
                </c:pt>
                <c:pt idx="4">
                  <c:v>6.7945000000000002</c:v>
                </c:pt>
                <c:pt idx="5">
                  <c:v>7.0945</c:v>
                </c:pt>
                <c:pt idx="6">
                  <c:v>7.7169999999999996</c:v>
                </c:pt>
                <c:pt idx="7">
                  <c:v>8.1911000000000005</c:v>
                </c:pt>
                <c:pt idx="8">
                  <c:v>8.5701999999999998</c:v>
                </c:pt>
                <c:pt idx="9">
                  <c:v>9.2226999999999997</c:v>
                </c:pt>
                <c:pt idx="10">
                  <c:v>10.075200000000001</c:v>
                </c:pt>
                <c:pt idx="11">
                  <c:v>11.647</c:v>
                </c:pt>
                <c:pt idx="12">
                  <c:v>12.6035</c:v>
                </c:pt>
                <c:pt idx="13">
                  <c:v>13.724</c:v>
                </c:pt>
                <c:pt idx="14">
                  <c:v>14.693899999999999</c:v>
                </c:pt>
                <c:pt idx="15">
                  <c:v>15.9344</c:v>
                </c:pt>
                <c:pt idx="16">
                  <c:v>16.790199999999999</c:v>
                </c:pt>
                <c:pt idx="17">
                  <c:v>17.373899999999999</c:v>
                </c:pt>
                <c:pt idx="18">
                  <c:v>18.525300000000001</c:v>
                </c:pt>
                <c:pt idx="19">
                  <c:v>19.7821</c:v>
                </c:pt>
                <c:pt idx="20">
                  <c:v>20.4878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5-4DA0-ABFA-DCB7DC7DD03F}"/>
            </c:ext>
          </c:extLst>
        </c:ser>
        <c:ser>
          <c:idx val="1"/>
          <c:order val="1"/>
          <c:tx>
            <c:strRef>
              <c:f>[3]Sheet2!$D$3</c:f>
              <c:strCache>
                <c:ptCount val="1"/>
                <c:pt idx="0">
                  <c:v>Yt=a+b*c2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[3]Sheet2!$A$4:$A$24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[3]Sheet2!$D$4:$D$24</c:f>
              <c:numCache>
                <c:formatCode>General</c:formatCode>
                <c:ptCount val="21"/>
                <c:pt idx="0">
                  <c:v>6.1461551772302885</c:v>
                </c:pt>
                <c:pt idx="1">
                  <c:v>6.4074790346951938</c:v>
                </c:pt>
                <c:pt idx="2">
                  <c:v>6.6965672095977169</c:v>
                </c:pt>
                <c:pt idx="3">
                  <c:v>7.0163695180405838</c:v>
                </c:pt>
                <c:pt idx="4">
                  <c:v>7.3701491789342617</c:v>
                </c:pt>
                <c:pt idx="5">
                  <c:v>7.7615161114353306</c:v>
                </c:pt>
                <c:pt idx="6">
                  <c:v>8.1944637700666423</c:v>
                </c:pt>
                <c:pt idx="7">
                  <c:v>8.6734098933797572</c:v>
                </c:pt>
                <c:pt idx="8">
                  <c:v>9.2032415819534741</c:v>
                </c:pt>
                <c:pt idx="9">
                  <c:v>9.7893651656980865</c:v>
                </c:pt>
                <c:pt idx="10">
                  <c:v>10.437761369304608</c:v>
                </c:pt>
                <c:pt idx="11">
                  <c:v>11.155046338739542</c:v>
                </c:pt>
                <c:pt idx="12">
                  <c:v>11.948539151491261</c:v>
                </c:pt>
                <c:pt idx="13">
                  <c:v>12.826336499433246</c:v>
                </c:pt>
                <c:pt idx="14">
                  <c:v>13.797395306357918</c:v>
                </c:pt>
                <c:pt idx="15">
                  <c:v>14.871624123199002</c:v>
                </c:pt>
                <c:pt idx="16">
                  <c:v>16.059984233526819</c:v>
                </c:pt>
                <c:pt idx="17">
                  <c:v>17.374601500983029</c:v>
                </c:pt>
                <c:pt idx="18">
                  <c:v>18.828890099930771</c:v>
                </c:pt>
                <c:pt idx="19">
                  <c:v>20.437689391850796</c:v>
                </c:pt>
                <c:pt idx="20">
                  <c:v>22.217415344151537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5-4DA0-ABFA-DCB7DC7DD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27519"/>
        <c:axId val="1054807087"/>
      </c:scatterChart>
      <c:valAx>
        <c:axId val="125772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807087"/>
        <c:crosses val="autoZero"/>
        <c:crossBetween val="midCat"/>
      </c:valAx>
      <c:valAx>
        <c:axId val="105480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72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Gompertz</a:t>
            </a:r>
            <a:r>
              <a:rPr lang="en-IN" baseline="0"/>
              <a:t> curve by partial sum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[4]Sheet2!$B$1</c:f>
              <c:strCache>
                <c:ptCount val="1"/>
                <c:pt idx="0">
                  <c:v>Stock of cars(in '000) in netherland(y)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[4]Sheet2!$A$2:$A$22</c:f>
              <c:numCache>
                <c:formatCode>General</c:formatCode>
                <c:ptCount val="21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</c:numCache>
            </c:numRef>
          </c:xVal>
          <c:yVal>
            <c:numRef>
              <c:f>[4]Sheet2!$B$2:$B$22</c:f>
              <c:numCache>
                <c:formatCode>General</c:formatCode>
                <c:ptCount val="21"/>
                <c:pt idx="0">
                  <c:v>1273</c:v>
                </c:pt>
                <c:pt idx="1">
                  <c:v>1502</c:v>
                </c:pt>
                <c:pt idx="2">
                  <c:v>1696</c:v>
                </c:pt>
                <c:pt idx="3">
                  <c:v>1952</c:v>
                </c:pt>
                <c:pt idx="4">
                  <c:v>2212</c:v>
                </c:pt>
                <c:pt idx="5">
                  <c:v>1465</c:v>
                </c:pt>
                <c:pt idx="6">
                  <c:v>2702</c:v>
                </c:pt>
                <c:pt idx="7">
                  <c:v>2903</c:v>
                </c:pt>
                <c:pt idx="8">
                  <c:v>3080</c:v>
                </c:pt>
                <c:pt idx="9">
                  <c:v>3214</c:v>
                </c:pt>
                <c:pt idx="10">
                  <c:v>3399</c:v>
                </c:pt>
                <c:pt idx="11">
                  <c:v>3629</c:v>
                </c:pt>
                <c:pt idx="12">
                  <c:v>3851</c:v>
                </c:pt>
                <c:pt idx="13">
                  <c:v>4056</c:v>
                </c:pt>
                <c:pt idx="14">
                  <c:v>4312</c:v>
                </c:pt>
                <c:pt idx="15">
                  <c:v>4515</c:v>
                </c:pt>
                <c:pt idx="16">
                  <c:v>4594</c:v>
                </c:pt>
                <c:pt idx="17">
                  <c:v>4630</c:v>
                </c:pt>
                <c:pt idx="18">
                  <c:v>4728</c:v>
                </c:pt>
                <c:pt idx="19">
                  <c:v>4818</c:v>
                </c:pt>
                <c:pt idx="20">
                  <c:v>4901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70-4DD1-8436-6179D28BCEC4}"/>
            </c:ext>
          </c:extLst>
        </c:ser>
        <c:ser>
          <c:idx val="1"/>
          <c:order val="1"/>
          <c:tx>
            <c:strRef>
              <c:f>[4]Sheet2!$F$1</c:f>
              <c:strCache>
                <c:ptCount val="1"/>
                <c:pt idx="0">
                  <c:v>Yt(trend)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[4]Sheet2!$A$2:$A$22</c:f>
              <c:numCache>
                <c:formatCode>General</c:formatCode>
                <c:ptCount val="21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</c:numCache>
            </c:numRef>
          </c:xVal>
          <c:yVal>
            <c:numRef>
              <c:f>[4]Sheet2!$F$2:$F$22</c:f>
              <c:numCache>
                <c:formatCode>General</c:formatCode>
                <c:ptCount val="21"/>
                <c:pt idx="0">
                  <c:v>1143.6200084388283</c:v>
                </c:pt>
                <c:pt idx="1">
                  <c:v>1360.7217515903742</c:v>
                </c:pt>
                <c:pt idx="2">
                  <c:v>1589.829340988184</c:v>
                </c:pt>
                <c:pt idx="3">
                  <c:v>1827.4831690838298</c:v>
                </c:pt>
                <c:pt idx="4">
                  <c:v>2070.2334761720922</c:v>
                </c:pt>
                <c:pt idx="5">
                  <c:v>2314.792400087902</c:v>
                </c:pt>
                <c:pt idx="6">
                  <c:v>2558.1484843541748</c:v>
                </c:pt>
                <c:pt idx="7">
                  <c:v>2797.64365066651</c:v>
                </c:pt>
                <c:pt idx="8">
                  <c:v>3031.016049003802</c:v>
                </c:pt>
                <c:pt idx="9">
                  <c:v>3256.4141814717077</c:v>
                </c:pt>
                <c:pt idx="10">
                  <c:v>3472.3885088163674</c:v>
                </c:pt>
                <c:pt idx="11">
                  <c:v>3677.8667084276517</c:v>
                </c:pt>
                <c:pt idx="12">
                  <c:v>3872.1181656354215</c:v>
                </c:pt>
                <c:pt idx="13">
                  <c:v>4054.71240185125</c:v>
                </c:pt>
                <c:pt idx="14">
                  <c:v>4225.475164758438</c:v>
                </c:pt>
                <c:pt idx="15">
                  <c:v>4384.4449557015405</c:v>
                </c:pt>
                <c:pt idx="16">
                  <c:v>4531.8319233266648</c:v>
                </c:pt>
                <c:pt idx="17">
                  <c:v>4667.9803461255306</c:v>
                </c:pt>
                <c:pt idx="18">
                  <c:v>4793.3353681135695</c:v>
                </c:pt>
                <c:pt idx="19">
                  <c:v>4908.4142326623733</c:v>
                </c:pt>
                <c:pt idx="20">
                  <c:v>5013.7819616341085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70-4DD1-8436-6179D28BC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31472"/>
        <c:axId val="484432752"/>
      </c:scatterChart>
      <c:valAx>
        <c:axId val="48443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32752"/>
        <c:crosses val="autoZero"/>
        <c:crossBetween val="midCat"/>
      </c:valAx>
      <c:valAx>
        <c:axId val="4844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3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Gompertz curve by three</a:t>
            </a:r>
            <a:r>
              <a:rPr lang="en-IN" baseline="0"/>
              <a:t> selected points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[4]Sheet1!$B$1</c:f>
              <c:strCache>
                <c:ptCount val="1"/>
                <c:pt idx="0">
                  <c:v>Stock of cars(in '000) in netherland(y)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[4]Sheet1!$A$2:$A$22</c:f>
              <c:numCache>
                <c:formatCode>General</c:formatCode>
                <c:ptCount val="21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</c:numCache>
            </c:numRef>
          </c:xVal>
          <c:yVal>
            <c:numRef>
              <c:f>[4]Sheet1!$B$2:$B$22</c:f>
              <c:numCache>
                <c:formatCode>General</c:formatCode>
                <c:ptCount val="21"/>
                <c:pt idx="0">
                  <c:v>1273</c:v>
                </c:pt>
                <c:pt idx="1">
                  <c:v>1502</c:v>
                </c:pt>
                <c:pt idx="2">
                  <c:v>1696</c:v>
                </c:pt>
                <c:pt idx="3">
                  <c:v>1952</c:v>
                </c:pt>
                <c:pt idx="4">
                  <c:v>2212</c:v>
                </c:pt>
                <c:pt idx="5">
                  <c:v>1465</c:v>
                </c:pt>
                <c:pt idx="6">
                  <c:v>2702</c:v>
                </c:pt>
                <c:pt idx="7">
                  <c:v>2903</c:v>
                </c:pt>
                <c:pt idx="8">
                  <c:v>3080</c:v>
                </c:pt>
                <c:pt idx="9">
                  <c:v>3214</c:v>
                </c:pt>
                <c:pt idx="10">
                  <c:v>3399</c:v>
                </c:pt>
                <c:pt idx="11">
                  <c:v>3629</c:v>
                </c:pt>
                <c:pt idx="12">
                  <c:v>3851</c:v>
                </c:pt>
                <c:pt idx="13">
                  <c:v>4056</c:v>
                </c:pt>
                <c:pt idx="14">
                  <c:v>4312</c:v>
                </c:pt>
                <c:pt idx="15">
                  <c:v>4515</c:v>
                </c:pt>
                <c:pt idx="16">
                  <c:v>4594</c:v>
                </c:pt>
                <c:pt idx="17">
                  <c:v>4630</c:v>
                </c:pt>
                <c:pt idx="18">
                  <c:v>4728</c:v>
                </c:pt>
                <c:pt idx="19">
                  <c:v>4818</c:v>
                </c:pt>
                <c:pt idx="20">
                  <c:v>4901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23-42C7-BDDC-DA8767BD6C0B}"/>
            </c:ext>
          </c:extLst>
        </c:ser>
        <c:ser>
          <c:idx val="1"/>
          <c:order val="1"/>
          <c:tx>
            <c:strRef>
              <c:f>[4]Sheet1!$G$1</c:f>
              <c:strCache>
                <c:ptCount val="1"/>
                <c:pt idx="0">
                  <c:v>Yt(trend)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[4]Sheet1!$A$2:$A$22</c:f>
              <c:numCache>
                <c:formatCode>General</c:formatCode>
                <c:ptCount val="21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</c:numCache>
            </c:numRef>
          </c:xVal>
          <c:yVal>
            <c:numRef>
              <c:f>[4]Sheet1!$G$2:$G$22</c:f>
              <c:numCache>
                <c:formatCode>General</c:formatCode>
                <c:ptCount val="21"/>
                <c:pt idx="0">
                  <c:v>1273.0000000000107</c:v>
                </c:pt>
                <c:pt idx="1">
                  <c:v>1474.8094999896596</c:v>
                </c:pt>
                <c:pt idx="2">
                  <c:v>1685.140152995878</c:v>
                </c:pt>
                <c:pt idx="3">
                  <c:v>1901.4872324188448</c:v>
                </c:pt>
                <c:pt idx="4">
                  <c:v>2121.3860640343878</c:v>
                </c:pt>
                <c:pt idx="5">
                  <c:v>2342.4938088879999</c:v>
                </c:pt>
                <c:pt idx="6">
                  <c:v>2562.6517545784764</c:v>
                </c:pt>
                <c:pt idx="7">
                  <c:v>2779.9284379684541</c:v>
                </c:pt>
                <c:pt idx="8">
                  <c:v>2992.6452466996629</c:v>
                </c:pt>
                <c:pt idx="9">
                  <c:v>3199.3869523661319</c:v>
                </c:pt>
                <c:pt idx="10">
                  <c:v>3399.0000000000291</c:v>
                </c:pt>
                <c:pt idx="11">
                  <c:v>3590.5814205862894</c:v>
                </c:pt>
                <c:pt idx="12">
                  <c:v>3773.4610483326387</c:v>
                </c:pt>
                <c:pt idx="13">
                  <c:v>3947.1794020794268</c:v>
                </c:pt>
                <c:pt idx="14">
                  <c:v>4111.4632019613682</c:v>
                </c:pt>
                <c:pt idx="15">
                  <c:v>4266.2000905281384</c:v>
                </c:pt>
                <c:pt idx="16">
                  <c:v>4411.4137469695825</c:v>
                </c:pt>
                <c:pt idx="17">
                  <c:v>4547.240244601513</c:v>
                </c:pt>
                <c:pt idx="18">
                  <c:v>4673.9062152486522</c:v>
                </c:pt>
                <c:pt idx="19">
                  <c:v>4791.7091518680591</c:v>
                </c:pt>
                <c:pt idx="20">
                  <c:v>4901.0000000000418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23-42C7-BDDC-DA8767BD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33232"/>
        <c:axId val="458938352"/>
      </c:scatterChart>
      <c:valAx>
        <c:axId val="45893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8352"/>
        <c:crosses val="autoZero"/>
        <c:crossBetween val="midCat"/>
      </c:valAx>
      <c:valAx>
        <c:axId val="4589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3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[5]Sheet1!$C$2</c:f>
              <c:strCache>
                <c:ptCount val="1"/>
                <c:pt idx="0">
                  <c:v>Population(in million)(Yt)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[5]Sheet1!$B$3:$B$13</c:f>
              <c:numCache>
                <c:formatCode>General</c:formatCode>
                <c:ptCount val="11"/>
                <c:pt idx="0">
                  <c:v>1911</c:v>
                </c:pt>
                <c:pt idx="1">
                  <c:v>1921</c:v>
                </c:pt>
                <c:pt idx="2">
                  <c:v>1931</c:v>
                </c:pt>
                <c:pt idx="3">
                  <c:v>1941</c:v>
                </c:pt>
                <c:pt idx="4">
                  <c:v>1951</c:v>
                </c:pt>
                <c:pt idx="5">
                  <c:v>1961</c:v>
                </c:pt>
                <c:pt idx="6">
                  <c:v>1971</c:v>
                </c:pt>
                <c:pt idx="7">
                  <c:v>1981</c:v>
                </c:pt>
                <c:pt idx="8">
                  <c:v>1991</c:v>
                </c:pt>
                <c:pt idx="9">
                  <c:v>2001</c:v>
                </c:pt>
                <c:pt idx="10">
                  <c:v>2011</c:v>
                </c:pt>
              </c:numCache>
            </c:numRef>
          </c:xVal>
          <c:yVal>
            <c:numRef>
              <c:f>[5]Sheet1!$C$3:$C$13</c:f>
              <c:numCache>
                <c:formatCode>General</c:formatCode>
                <c:ptCount val="11"/>
                <c:pt idx="0">
                  <c:v>1225</c:v>
                </c:pt>
                <c:pt idx="1">
                  <c:v>1279</c:v>
                </c:pt>
                <c:pt idx="2">
                  <c:v>4994</c:v>
                </c:pt>
                <c:pt idx="3">
                  <c:v>11525</c:v>
                </c:pt>
                <c:pt idx="4">
                  <c:v>16190</c:v>
                </c:pt>
                <c:pt idx="5">
                  <c:v>22573</c:v>
                </c:pt>
                <c:pt idx="6">
                  <c:v>30677</c:v>
                </c:pt>
                <c:pt idx="7">
                  <c:v>38517</c:v>
                </c:pt>
                <c:pt idx="8">
                  <c:v>44003</c:v>
                </c:pt>
                <c:pt idx="9">
                  <c:v>49034</c:v>
                </c:pt>
                <c:pt idx="10">
                  <c:v>56244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3-42AA-98F8-5A5B78B17732}"/>
            </c:ext>
          </c:extLst>
        </c:ser>
        <c:ser>
          <c:idx val="1"/>
          <c:order val="1"/>
          <c:tx>
            <c:strRef>
              <c:f>[5]Sheet1!$F$2</c:f>
              <c:strCache>
                <c:ptCount val="1"/>
                <c:pt idx="0">
                  <c:v>Yt(Trend)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[5]Sheet1!$B$3:$B$13</c:f>
              <c:numCache>
                <c:formatCode>General</c:formatCode>
                <c:ptCount val="11"/>
                <c:pt idx="0">
                  <c:v>1911</c:v>
                </c:pt>
                <c:pt idx="1">
                  <c:v>1921</c:v>
                </c:pt>
                <c:pt idx="2">
                  <c:v>1931</c:v>
                </c:pt>
                <c:pt idx="3">
                  <c:v>1941</c:v>
                </c:pt>
                <c:pt idx="4">
                  <c:v>1951</c:v>
                </c:pt>
                <c:pt idx="5">
                  <c:v>1961</c:v>
                </c:pt>
                <c:pt idx="6">
                  <c:v>1971</c:v>
                </c:pt>
                <c:pt idx="7">
                  <c:v>1981</c:v>
                </c:pt>
                <c:pt idx="8">
                  <c:v>1991</c:v>
                </c:pt>
                <c:pt idx="9">
                  <c:v>2001</c:v>
                </c:pt>
                <c:pt idx="10">
                  <c:v>2011</c:v>
                </c:pt>
              </c:numCache>
            </c:numRef>
          </c:xVal>
          <c:yVal>
            <c:numRef>
              <c:f>[5]Sheet1!$F$3:$F$13</c:f>
              <c:numCache>
                <c:formatCode>General</c:formatCode>
                <c:ptCount val="11"/>
                <c:pt idx="0">
                  <c:v>1224.9999999999995</c:v>
                </c:pt>
                <c:pt idx="1">
                  <c:v>2357.2611903386141</c:v>
                </c:pt>
                <c:pt idx="2">
                  <c:v>4455.9000976944844</c:v>
                </c:pt>
                <c:pt idx="3">
                  <c:v>8155.7742482327985</c:v>
                </c:pt>
                <c:pt idx="4">
                  <c:v>14137.246184877211</c:v>
                </c:pt>
                <c:pt idx="5">
                  <c:v>22572.999999999993</c:v>
                </c:pt>
                <c:pt idx="6">
                  <c:v>32434.990935804875</c:v>
                </c:pt>
                <c:pt idx="7">
                  <c:v>41723.549040811755</c:v>
                </c:pt>
                <c:pt idx="8">
                  <c:v>48852.258403008593</c:v>
                </c:pt>
                <c:pt idx="9">
                  <c:v>53510.951268325422</c:v>
                </c:pt>
                <c:pt idx="10">
                  <c:v>56244.000000000007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F3-42AA-98F8-5A5B78B17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23304"/>
        <c:axId val="419721344"/>
      </c:scatterChart>
      <c:valAx>
        <c:axId val="41972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1344"/>
        <c:crosses val="autoZero"/>
        <c:crossBetween val="midCat"/>
      </c:valAx>
      <c:valAx>
        <c:axId val="4197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3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 Curve by Yule's Method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[6]Sheet1!$B$1</c:f>
              <c:strCache>
                <c:ptCount val="1"/>
                <c:pt idx="0">
                  <c:v>Mean heights(in cms) (Yt)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[6]Sheet1!$A$2:$A$13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63</c:v>
                </c:pt>
                <c:pt idx="9">
                  <c:v>70</c:v>
                </c:pt>
                <c:pt idx="10">
                  <c:v>77</c:v>
                </c:pt>
                <c:pt idx="11">
                  <c:v>84</c:v>
                </c:pt>
              </c:numCache>
            </c:numRef>
          </c:xVal>
          <c:yVal>
            <c:numRef>
              <c:f>[6]Sheet1!$B$2:$B$13</c:f>
              <c:numCache>
                <c:formatCode>General</c:formatCode>
                <c:ptCount val="12"/>
                <c:pt idx="0">
                  <c:v>17.93</c:v>
                </c:pt>
                <c:pt idx="1">
                  <c:v>36.36</c:v>
                </c:pt>
                <c:pt idx="2">
                  <c:v>67.760000000000005</c:v>
                </c:pt>
                <c:pt idx="3">
                  <c:v>98.1</c:v>
                </c:pt>
                <c:pt idx="4">
                  <c:v>131</c:v>
                </c:pt>
                <c:pt idx="5">
                  <c:v>169.5</c:v>
                </c:pt>
                <c:pt idx="6">
                  <c:v>205.5</c:v>
                </c:pt>
                <c:pt idx="7">
                  <c:v>228.3</c:v>
                </c:pt>
                <c:pt idx="8">
                  <c:v>247.1</c:v>
                </c:pt>
                <c:pt idx="9">
                  <c:v>250.5</c:v>
                </c:pt>
                <c:pt idx="10">
                  <c:v>253.8</c:v>
                </c:pt>
                <c:pt idx="11">
                  <c:v>254.5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C-46F4-AF9F-162E017ADF10}"/>
            </c:ext>
          </c:extLst>
        </c:ser>
        <c:ser>
          <c:idx val="1"/>
          <c:order val="1"/>
          <c:tx>
            <c:strRef>
              <c:f>[6]Sheet1!$H$1</c:f>
              <c:strCache>
                <c:ptCount val="1"/>
                <c:pt idx="0">
                  <c:v>Yt(trend)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[6]Sheet1!$A$2:$A$13</c:f>
              <c:numCache>
                <c:formatCode>General</c:formatCode>
                <c:ptCount val="12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63</c:v>
                </c:pt>
                <c:pt idx="9">
                  <c:v>70</c:v>
                </c:pt>
                <c:pt idx="10">
                  <c:v>77</c:v>
                </c:pt>
                <c:pt idx="11">
                  <c:v>84</c:v>
                </c:pt>
              </c:numCache>
            </c:numRef>
          </c:xVal>
          <c:yVal>
            <c:numRef>
              <c:f>[6]Sheet1!$H$2:$H$13</c:f>
              <c:numCache>
                <c:formatCode>General</c:formatCode>
                <c:ptCount val="12"/>
                <c:pt idx="0">
                  <c:v>22.052613916564994</c:v>
                </c:pt>
                <c:pt idx="1">
                  <c:v>37.903402991872099</c:v>
                </c:pt>
                <c:pt idx="2">
                  <c:v>62.17051684791889</c:v>
                </c:pt>
                <c:pt idx="3">
                  <c:v>95.307134215754701</c:v>
                </c:pt>
                <c:pt idx="4">
                  <c:v>134.13061222905216</c:v>
                </c:pt>
                <c:pt idx="5">
                  <c:v>172.23030077306899</c:v>
                </c:pt>
                <c:pt idx="6">
                  <c:v>203.64305011711974</c:v>
                </c:pt>
                <c:pt idx="7">
                  <c:v>226.03059413037531</c:v>
                </c:pt>
                <c:pt idx="8">
                  <c:v>240.38154996304763</c:v>
                </c:pt>
                <c:pt idx="9">
                  <c:v>248.96567250911991</c:v>
                </c:pt>
                <c:pt idx="10">
                  <c:v>253.88926329655524</c:v>
                </c:pt>
                <c:pt idx="11">
                  <c:v>256.64551577638991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C-46F4-AF9F-162E017A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11311"/>
        <c:axId val="527384655"/>
      </c:scatterChart>
      <c:valAx>
        <c:axId val="53301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84655"/>
        <c:crosses val="autoZero"/>
        <c:crossBetween val="midCat"/>
      </c:valAx>
      <c:valAx>
        <c:axId val="5273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'[7]Prac 7'!$C$2</c:f>
              <c:strCache>
                <c:ptCount val="1"/>
                <c:pt idx="0">
                  <c:v>Annual Figures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'[7]Prac 7'!$B$3:$B$32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'[7]Prac 7'!$C$3:$C$32</c:f>
              <c:numCache>
                <c:formatCode>General</c:formatCode>
                <c:ptCount val="30"/>
                <c:pt idx="0">
                  <c:v>220</c:v>
                </c:pt>
                <c:pt idx="1">
                  <c:v>208</c:v>
                </c:pt>
                <c:pt idx="2">
                  <c:v>156</c:v>
                </c:pt>
                <c:pt idx="3">
                  <c:v>210</c:v>
                </c:pt>
                <c:pt idx="4">
                  <c:v>218</c:v>
                </c:pt>
                <c:pt idx="5">
                  <c:v>240</c:v>
                </c:pt>
                <c:pt idx="6">
                  <c:v>230</c:v>
                </c:pt>
                <c:pt idx="7">
                  <c:v>220</c:v>
                </c:pt>
                <c:pt idx="8">
                  <c:v>228</c:v>
                </c:pt>
                <c:pt idx="9">
                  <c:v>244</c:v>
                </c:pt>
                <c:pt idx="10">
                  <c:v>260</c:v>
                </c:pt>
                <c:pt idx="11">
                  <c:v>254</c:v>
                </c:pt>
                <c:pt idx="12">
                  <c:v>244</c:v>
                </c:pt>
                <c:pt idx="13">
                  <c:v>236</c:v>
                </c:pt>
                <c:pt idx="14">
                  <c:v>260</c:v>
                </c:pt>
                <c:pt idx="15">
                  <c:v>280</c:v>
                </c:pt>
                <c:pt idx="16">
                  <c:v>270</c:v>
                </c:pt>
                <c:pt idx="17">
                  <c:v>260</c:v>
                </c:pt>
                <c:pt idx="18">
                  <c:v>254</c:v>
                </c:pt>
                <c:pt idx="19">
                  <c:v>270</c:v>
                </c:pt>
                <c:pt idx="20">
                  <c:v>292</c:v>
                </c:pt>
                <c:pt idx="21">
                  <c:v>284</c:v>
                </c:pt>
                <c:pt idx="22">
                  <c:v>276</c:v>
                </c:pt>
                <c:pt idx="23">
                  <c:v>270</c:v>
                </c:pt>
                <c:pt idx="24">
                  <c:v>290</c:v>
                </c:pt>
                <c:pt idx="25">
                  <c:v>310</c:v>
                </c:pt>
                <c:pt idx="26">
                  <c:v>300</c:v>
                </c:pt>
                <c:pt idx="27">
                  <c:v>296</c:v>
                </c:pt>
                <c:pt idx="28">
                  <c:v>286</c:v>
                </c:pt>
                <c:pt idx="29">
                  <c:v>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7-402C-BEB7-F71B3C788932}"/>
            </c:ext>
          </c:extLst>
        </c:ser>
        <c:ser>
          <c:idx val="1"/>
          <c:order val="1"/>
          <c:tx>
            <c:strRef>
              <c:f>'[7]Prac 7'!$D$2</c:f>
              <c:strCache>
                <c:ptCount val="1"/>
                <c:pt idx="0">
                  <c:v>5-Yearly Moving Averages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'[7]Prac 7'!$B$3:$B$32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'[7]Prac 7'!$D$3:$D$32</c:f>
              <c:numCache>
                <c:formatCode>General</c:formatCode>
                <c:ptCount val="30"/>
                <c:pt idx="2">
                  <c:v>202.4</c:v>
                </c:pt>
                <c:pt idx="3">
                  <c:v>206.4</c:v>
                </c:pt>
                <c:pt idx="4">
                  <c:v>210.8</c:v>
                </c:pt>
                <c:pt idx="5">
                  <c:v>223.6</c:v>
                </c:pt>
                <c:pt idx="6">
                  <c:v>227.2</c:v>
                </c:pt>
                <c:pt idx="7">
                  <c:v>232.4</c:v>
                </c:pt>
                <c:pt idx="8">
                  <c:v>236.4</c:v>
                </c:pt>
                <c:pt idx="9">
                  <c:v>241.2</c:v>
                </c:pt>
                <c:pt idx="10">
                  <c:v>246</c:v>
                </c:pt>
                <c:pt idx="11">
                  <c:v>247.6</c:v>
                </c:pt>
                <c:pt idx="12">
                  <c:v>250.8</c:v>
                </c:pt>
                <c:pt idx="13">
                  <c:v>254.8</c:v>
                </c:pt>
                <c:pt idx="14">
                  <c:v>258</c:v>
                </c:pt>
                <c:pt idx="15">
                  <c:v>261.2</c:v>
                </c:pt>
                <c:pt idx="16">
                  <c:v>264.8</c:v>
                </c:pt>
                <c:pt idx="17">
                  <c:v>266.8</c:v>
                </c:pt>
                <c:pt idx="18">
                  <c:v>269.2</c:v>
                </c:pt>
                <c:pt idx="19">
                  <c:v>272</c:v>
                </c:pt>
                <c:pt idx="20">
                  <c:v>275.2</c:v>
                </c:pt>
                <c:pt idx="21">
                  <c:v>278.39999999999998</c:v>
                </c:pt>
                <c:pt idx="22">
                  <c:v>282.39999999999998</c:v>
                </c:pt>
                <c:pt idx="23">
                  <c:v>286</c:v>
                </c:pt>
                <c:pt idx="24">
                  <c:v>289.2</c:v>
                </c:pt>
                <c:pt idx="25">
                  <c:v>293.2</c:v>
                </c:pt>
                <c:pt idx="26">
                  <c:v>296.39999999999998</c:v>
                </c:pt>
                <c:pt idx="27">
                  <c:v>300.8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7-402C-BEB7-F71B3C788932}"/>
            </c:ext>
          </c:extLst>
        </c:ser>
        <c:ser>
          <c:idx val="2"/>
          <c:order val="2"/>
          <c:tx>
            <c:strRef>
              <c:f>'[7]Prac 7'!$E$2</c:f>
              <c:strCache>
                <c:ptCount val="1"/>
                <c:pt idx="0">
                  <c:v> 7-yearly Moving Averages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'[7]Prac 7'!$B$3:$B$32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'[7]Prac 7'!$E$3:$E$32</c:f>
              <c:numCache>
                <c:formatCode>General</c:formatCode>
                <c:ptCount val="30"/>
                <c:pt idx="3">
                  <c:v>211.71428571428572</c:v>
                </c:pt>
                <c:pt idx="4">
                  <c:v>211.71428571428572</c:v>
                </c:pt>
                <c:pt idx="5">
                  <c:v>214.57142857142858</c:v>
                </c:pt>
                <c:pt idx="6">
                  <c:v>227.14285714285714</c:v>
                </c:pt>
                <c:pt idx="7">
                  <c:v>234.28571428571428</c:v>
                </c:pt>
                <c:pt idx="8">
                  <c:v>239.42857142857142</c:v>
                </c:pt>
                <c:pt idx="9">
                  <c:v>240</c:v>
                </c:pt>
                <c:pt idx="10">
                  <c:v>240.85714285714286</c:v>
                </c:pt>
                <c:pt idx="11">
                  <c:v>246.57142857142858</c:v>
                </c:pt>
                <c:pt idx="12">
                  <c:v>254</c:v>
                </c:pt>
                <c:pt idx="13">
                  <c:v>257.71428571428572</c:v>
                </c:pt>
                <c:pt idx="14">
                  <c:v>257.71428571428572</c:v>
                </c:pt>
                <c:pt idx="15">
                  <c:v>257.71428571428572</c:v>
                </c:pt>
                <c:pt idx="16">
                  <c:v>261.42857142857144</c:v>
                </c:pt>
                <c:pt idx="17">
                  <c:v>269.42857142857144</c:v>
                </c:pt>
                <c:pt idx="18">
                  <c:v>272.85714285714283</c:v>
                </c:pt>
                <c:pt idx="19">
                  <c:v>272.28571428571428</c:v>
                </c:pt>
                <c:pt idx="20">
                  <c:v>272.28571428571428</c:v>
                </c:pt>
                <c:pt idx="21">
                  <c:v>276.57142857142856</c:v>
                </c:pt>
                <c:pt idx="22">
                  <c:v>284.57142857142856</c:v>
                </c:pt>
                <c:pt idx="23">
                  <c:v>288.85714285714283</c:v>
                </c:pt>
                <c:pt idx="24">
                  <c:v>289.42857142857144</c:v>
                </c:pt>
                <c:pt idx="25">
                  <c:v>289.71428571428572</c:v>
                </c:pt>
                <c:pt idx="26">
                  <c:v>294.85714285714283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7-402C-BEB7-F71B3C78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80528"/>
        <c:axId val="419273864"/>
      </c:scatterChart>
      <c:valAx>
        <c:axId val="41928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73864"/>
        <c:crosses val="autoZero"/>
        <c:crossBetween val="midCat"/>
      </c:valAx>
      <c:valAx>
        <c:axId val="41927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8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'[7]Prac 8'!$C$2</c:f>
              <c:strCache>
                <c:ptCount val="1"/>
                <c:pt idx="0">
                  <c:v>Annual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'[7]Prac 8'!$B$3:$B$22</c:f>
              <c:numCache>
                <c:formatCode>General</c:formatCode>
                <c:ptCount val="2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</c:numCache>
            </c:numRef>
          </c:xVal>
          <c:yVal>
            <c:numRef>
              <c:f>'[7]Prac 8'!$C$3:$C$22</c:f>
              <c:numCache>
                <c:formatCode>General</c:formatCode>
                <c:ptCount val="20"/>
                <c:pt idx="0">
                  <c:v>80</c:v>
                </c:pt>
                <c:pt idx="1">
                  <c:v>84</c:v>
                </c:pt>
                <c:pt idx="2">
                  <c:v>80</c:v>
                </c:pt>
                <c:pt idx="3">
                  <c:v>88</c:v>
                </c:pt>
                <c:pt idx="4">
                  <c:v>98</c:v>
                </c:pt>
                <c:pt idx="5">
                  <c:v>92</c:v>
                </c:pt>
                <c:pt idx="6">
                  <c:v>84</c:v>
                </c:pt>
                <c:pt idx="7">
                  <c:v>88</c:v>
                </c:pt>
                <c:pt idx="8">
                  <c:v>80</c:v>
                </c:pt>
                <c:pt idx="9">
                  <c:v>100</c:v>
                </c:pt>
                <c:pt idx="10">
                  <c:v>84</c:v>
                </c:pt>
                <c:pt idx="11">
                  <c:v>96</c:v>
                </c:pt>
                <c:pt idx="12">
                  <c:v>92</c:v>
                </c:pt>
                <c:pt idx="13">
                  <c:v>104</c:v>
                </c:pt>
                <c:pt idx="14">
                  <c:v>116</c:v>
                </c:pt>
                <c:pt idx="15">
                  <c:v>112</c:v>
                </c:pt>
                <c:pt idx="16">
                  <c:v>102</c:v>
                </c:pt>
                <c:pt idx="17">
                  <c:v>114</c:v>
                </c:pt>
                <c:pt idx="18">
                  <c:v>108</c:v>
                </c:pt>
                <c:pt idx="19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1-4157-B743-49EFCC5118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7900416"/>
        <c:axId val="417899632"/>
      </c:scatterChart>
      <c:valAx>
        <c:axId val="4179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99632"/>
        <c:crosses val="autoZero"/>
        <c:crossBetween val="midCat"/>
      </c:valAx>
      <c:valAx>
        <c:axId val="4178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0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22062343395927E-2"/>
          <c:y val="0.11732699211016873"/>
          <c:w val="0.90156980048991742"/>
          <c:h val="0.736928824137164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'[7]Prac 8'!$C$2</c:f>
              <c:strCache>
                <c:ptCount val="1"/>
                <c:pt idx="0">
                  <c:v>Annual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'[7]Prac 8'!$B$3:$B$22</c:f>
              <c:numCache>
                <c:formatCode>General</c:formatCode>
                <c:ptCount val="2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</c:numCache>
            </c:numRef>
          </c:xVal>
          <c:yVal>
            <c:numRef>
              <c:f>'[7]Prac 8'!$C$3:$C$22</c:f>
              <c:numCache>
                <c:formatCode>General</c:formatCode>
                <c:ptCount val="20"/>
                <c:pt idx="0">
                  <c:v>80</c:v>
                </c:pt>
                <c:pt idx="1">
                  <c:v>84</c:v>
                </c:pt>
                <c:pt idx="2">
                  <c:v>80</c:v>
                </c:pt>
                <c:pt idx="3">
                  <c:v>88</c:v>
                </c:pt>
                <c:pt idx="4">
                  <c:v>98</c:v>
                </c:pt>
                <c:pt idx="5">
                  <c:v>92</c:v>
                </c:pt>
                <c:pt idx="6">
                  <c:v>84</c:v>
                </c:pt>
                <c:pt idx="7">
                  <c:v>88</c:v>
                </c:pt>
                <c:pt idx="8">
                  <c:v>80</c:v>
                </c:pt>
                <c:pt idx="9">
                  <c:v>100</c:v>
                </c:pt>
                <c:pt idx="10">
                  <c:v>84</c:v>
                </c:pt>
                <c:pt idx="11">
                  <c:v>96</c:v>
                </c:pt>
                <c:pt idx="12">
                  <c:v>92</c:v>
                </c:pt>
                <c:pt idx="13">
                  <c:v>104</c:v>
                </c:pt>
                <c:pt idx="14">
                  <c:v>116</c:v>
                </c:pt>
                <c:pt idx="15">
                  <c:v>112</c:v>
                </c:pt>
                <c:pt idx="16">
                  <c:v>102</c:v>
                </c:pt>
                <c:pt idx="17">
                  <c:v>114</c:v>
                </c:pt>
                <c:pt idx="18">
                  <c:v>108</c:v>
                </c:pt>
                <c:pt idx="19">
                  <c:v>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6-410A-A01B-24971C8E8156}"/>
            </c:ext>
          </c:extLst>
        </c:ser>
        <c:ser>
          <c:idx val="1"/>
          <c:order val="1"/>
          <c:tx>
            <c:strRef>
              <c:f>'[7]Prac 8'!$D$2</c:f>
              <c:strCache>
                <c:ptCount val="1"/>
                <c:pt idx="0">
                  <c:v>3-Yearly Moving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'[7]Prac 8'!$B$3:$B$22</c:f>
              <c:numCache>
                <c:formatCode>General</c:formatCode>
                <c:ptCount val="2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</c:numCache>
            </c:numRef>
          </c:xVal>
          <c:yVal>
            <c:numRef>
              <c:f>'[7]Prac 8'!$D$3:$D$22</c:f>
              <c:numCache>
                <c:formatCode>General</c:formatCode>
                <c:ptCount val="20"/>
                <c:pt idx="1">
                  <c:v>81.333333333333329</c:v>
                </c:pt>
                <c:pt idx="2">
                  <c:v>84</c:v>
                </c:pt>
                <c:pt idx="3">
                  <c:v>88.666666666666671</c:v>
                </c:pt>
                <c:pt idx="4">
                  <c:v>92.666666666666671</c:v>
                </c:pt>
                <c:pt idx="5">
                  <c:v>91.333333333333329</c:v>
                </c:pt>
                <c:pt idx="6">
                  <c:v>88</c:v>
                </c:pt>
                <c:pt idx="7">
                  <c:v>84</c:v>
                </c:pt>
                <c:pt idx="8">
                  <c:v>89.333333333333329</c:v>
                </c:pt>
                <c:pt idx="9">
                  <c:v>88</c:v>
                </c:pt>
                <c:pt idx="10">
                  <c:v>93.333333333333329</c:v>
                </c:pt>
                <c:pt idx="11">
                  <c:v>90.666666666666671</c:v>
                </c:pt>
                <c:pt idx="12">
                  <c:v>97.333333333333329</c:v>
                </c:pt>
                <c:pt idx="13">
                  <c:v>104</c:v>
                </c:pt>
                <c:pt idx="14">
                  <c:v>110.66666666666667</c:v>
                </c:pt>
                <c:pt idx="15">
                  <c:v>110</c:v>
                </c:pt>
                <c:pt idx="16">
                  <c:v>109.33333333333333</c:v>
                </c:pt>
                <c:pt idx="17">
                  <c:v>108</c:v>
                </c:pt>
                <c:pt idx="18">
                  <c:v>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A6-410A-A01B-24971C8E8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31560"/>
        <c:axId val="416301544"/>
      </c:scatterChart>
      <c:valAx>
        <c:axId val="32733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1544"/>
        <c:crosses val="autoZero"/>
        <c:crossBetween val="midCat"/>
      </c:valAx>
      <c:valAx>
        <c:axId val="4163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31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868941747626017E-2"/>
          <c:y val="0.17949774434620253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[8]Sheet1!$B$4</c:f>
              <c:strCache>
                <c:ptCount val="1"/>
                <c:pt idx="0">
                  <c:v>1 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[8]Sheet1!$A$5:$A$9</c:f>
              <c:numCache>
                <c:formatCode>General</c:formatCode>
                <c:ptCount val="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</c:numCache>
            </c:numRef>
          </c:cat>
          <c:val>
            <c:numRef>
              <c:f>[8]Sheet1!$B$5:$B$9</c:f>
              <c:numCache>
                <c:formatCode>General</c:formatCode>
                <c:ptCount val="5"/>
                <c:pt idx="0">
                  <c:v>30</c:v>
                </c:pt>
                <c:pt idx="1">
                  <c:v>34</c:v>
                </c:pt>
                <c:pt idx="2">
                  <c:v>40</c:v>
                </c:pt>
                <c:pt idx="3">
                  <c:v>54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4-46E7-97C0-090DC1C7BF0F}"/>
            </c:ext>
          </c:extLst>
        </c:ser>
        <c:ser>
          <c:idx val="1"/>
          <c:order val="1"/>
          <c:tx>
            <c:strRef>
              <c:f>[8]Sheet1!$C$4</c:f>
              <c:strCache>
                <c:ptCount val="1"/>
                <c:pt idx="0">
                  <c:v>2 qrt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[8]Sheet1!$A$5:$A$9</c:f>
              <c:numCache>
                <c:formatCode>General</c:formatCode>
                <c:ptCount val="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</c:numCache>
            </c:numRef>
          </c:cat>
          <c:val>
            <c:numRef>
              <c:f>[8]Sheet1!$C$5:$C$9</c:f>
              <c:numCache>
                <c:formatCode>General</c:formatCode>
                <c:ptCount val="5"/>
                <c:pt idx="0">
                  <c:v>40</c:v>
                </c:pt>
                <c:pt idx="1">
                  <c:v>52</c:v>
                </c:pt>
                <c:pt idx="2">
                  <c:v>58</c:v>
                </c:pt>
                <c:pt idx="3">
                  <c:v>76</c:v>
                </c:pt>
                <c:pt idx="4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4-46E7-97C0-090DC1C7BF0F}"/>
            </c:ext>
          </c:extLst>
        </c:ser>
        <c:ser>
          <c:idx val="2"/>
          <c:order val="2"/>
          <c:tx>
            <c:strRef>
              <c:f>[8]Sheet1!$D$4</c:f>
              <c:strCache>
                <c:ptCount val="1"/>
                <c:pt idx="0">
                  <c:v>3 qrt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[8]Sheet1!$A$5:$A$9</c:f>
              <c:numCache>
                <c:formatCode>General</c:formatCode>
                <c:ptCount val="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</c:numCache>
            </c:numRef>
          </c:cat>
          <c:val>
            <c:numRef>
              <c:f>[8]Sheet1!$D$5:$D$9</c:f>
              <c:numCache>
                <c:formatCode>General</c:formatCode>
                <c:ptCount val="5"/>
                <c:pt idx="0">
                  <c:v>36</c:v>
                </c:pt>
                <c:pt idx="1">
                  <c:v>50</c:v>
                </c:pt>
                <c:pt idx="2">
                  <c:v>54</c:v>
                </c:pt>
                <c:pt idx="3">
                  <c:v>68</c:v>
                </c:pt>
                <c:pt idx="4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A4-46E7-97C0-090DC1C7BF0F}"/>
            </c:ext>
          </c:extLst>
        </c:ser>
        <c:ser>
          <c:idx val="3"/>
          <c:order val="3"/>
          <c:tx>
            <c:strRef>
              <c:f>[8]Sheet1!$E$4</c:f>
              <c:strCache>
                <c:ptCount val="1"/>
                <c:pt idx="0">
                  <c:v>4 qrt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[8]Sheet1!$A$5:$A$9</c:f>
              <c:numCache>
                <c:formatCode>General</c:formatCode>
                <c:ptCount val="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</c:numCache>
            </c:numRef>
          </c:cat>
          <c:val>
            <c:numRef>
              <c:f>[8]Sheet1!$E$5:$E$9</c:f>
              <c:numCache>
                <c:formatCode>General</c:formatCode>
                <c:ptCount val="5"/>
                <c:pt idx="0">
                  <c:v>34</c:v>
                </c:pt>
                <c:pt idx="1">
                  <c:v>44</c:v>
                </c:pt>
                <c:pt idx="2">
                  <c:v>48</c:v>
                </c:pt>
                <c:pt idx="3">
                  <c:v>62</c:v>
                </c:pt>
                <c:pt idx="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A4-46E7-97C0-090DC1C7B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678904"/>
        <c:axId val="554680472"/>
      </c:lineChart>
      <c:catAx>
        <c:axId val="55467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80472"/>
        <c:crosses val="autoZero"/>
        <c:auto val="1"/>
        <c:lblAlgn val="ctr"/>
        <c:lblOffset val="100"/>
        <c:noMultiLvlLbl val="0"/>
      </c:catAx>
      <c:valAx>
        <c:axId val="55468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7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[8]Sheet1!$L$4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[8]Sheet1!$L$5:$L$9</c:f>
              <c:numCache>
                <c:formatCode>General</c:formatCode>
                <c:ptCount val="5"/>
                <c:pt idx="0">
                  <c:v>27.5</c:v>
                </c:pt>
                <c:pt idx="1">
                  <c:v>39.5</c:v>
                </c:pt>
                <c:pt idx="2">
                  <c:v>51.5</c:v>
                </c:pt>
                <c:pt idx="3">
                  <c:v>63.5</c:v>
                </c:pt>
                <c:pt idx="4">
                  <c:v>75.5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6-4757-91A1-C022CCC5F1A6}"/>
            </c:ext>
          </c:extLst>
        </c:ser>
        <c:ser>
          <c:idx val="1"/>
          <c:order val="1"/>
          <c:tx>
            <c:strRef>
              <c:f>[8]Sheet1!$M$4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[8]Sheet1!$M$5:$M$9</c:f>
              <c:numCache>
                <c:formatCode>General</c:formatCode>
                <c:ptCount val="5"/>
                <c:pt idx="0">
                  <c:v>30.5</c:v>
                </c:pt>
                <c:pt idx="1">
                  <c:v>42.5</c:v>
                </c:pt>
                <c:pt idx="2">
                  <c:v>54.5</c:v>
                </c:pt>
                <c:pt idx="3">
                  <c:v>66.5</c:v>
                </c:pt>
                <c:pt idx="4">
                  <c:v>78.5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6-4757-91A1-C022CCC5F1A6}"/>
            </c:ext>
          </c:extLst>
        </c:ser>
        <c:ser>
          <c:idx val="2"/>
          <c:order val="2"/>
          <c:tx>
            <c:strRef>
              <c:f>[8]Sheet1!$N$4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[8]Sheet1!$N$5:$N$9</c:f>
              <c:numCache>
                <c:formatCode>General</c:formatCode>
                <c:ptCount val="5"/>
                <c:pt idx="0">
                  <c:v>33.5</c:v>
                </c:pt>
                <c:pt idx="1">
                  <c:v>45.5</c:v>
                </c:pt>
                <c:pt idx="2">
                  <c:v>57.5</c:v>
                </c:pt>
                <c:pt idx="3">
                  <c:v>69.5</c:v>
                </c:pt>
                <c:pt idx="4">
                  <c:v>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A6-4757-91A1-C022CCC5F1A6}"/>
            </c:ext>
          </c:extLst>
        </c:ser>
        <c:ser>
          <c:idx val="3"/>
          <c:order val="3"/>
          <c:tx>
            <c:strRef>
              <c:f>[8]Sheet1!$O$4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[8]Sheet1!$O$5:$O$9</c:f>
              <c:numCache>
                <c:formatCode>General</c:formatCode>
                <c:ptCount val="5"/>
                <c:pt idx="0">
                  <c:v>36.5</c:v>
                </c:pt>
                <c:pt idx="1">
                  <c:v>48.5</c:v>
                </c:pt>
                <c:pt idx="2">
                  <c:v>60.5</c:v>
                </c:pt>
                <c:pt idx="3">
                  <c:v>72.5</c:v>
                </c:pt>
                <c:pt idx="4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A6-4757-91A1-C022CCC5F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450888"/>
        <c:axId val="434445008"/>
      </c:lineChart>
      <c:catAx>
        <c:axId val="434450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5008"/>
        <c:crosses val="autoZero"/>
        <c:auto val="1"/>
        <c:lblAlgn val="ctr"/>
        <c:lblOffset val="100"/>
        <c:noMultiLvlLbl val="0"/>
      </c:catAx>
      <c:valAx>
        <c:axId val="4344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5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Trend</a:t>
            </a:r>
          </a:p>
        </c:rich>
      </c:tx>
      <c:layout>
        <c:manualLayout>
          <c:xMode val="edge"/>
          <c:yMode val="edge"/>
          <c:x val="0.405874890638670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[8]Sheet1!$P$5:$P$9</c:f>
              <c:numCache>
                <c:formatCode>General</c:formatCode>
                <c:ptCount val="5"/>
                <c:pt idx="0">
                  <c:v>109.09090909090909</c:v>
                </c:pt>
                <c:pt idx="1">
                  <c:v>86.075949367088612</c:v>
                </c:pt>
                <c:pt idx="2">
                  <c:v>77.669902912621353</c:v>
                </c:pt>
                <c:pt idx="3">
                  <c:v>85.039370078740163</c:v>
                </c:pt>
                <c:pt idx="4">
                  <c:v>105.96026490066225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8-442D-AE38-109FCE9577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[8]Sheet1!$Q$5:$Q$9</c:f>
              <c:numCache>
                <c:formatCode>General</c:formatCode>
                <c:ptCount val="5"/>
                <c:pt idx="0">
                  <c:v>131.14754098360655</c:v>
                </c:pt>
                <c:pt idx="1">
                  <c:v>122.35294117647059</c:v>
                </c:pt>
                <c:pt idx="2">
                  <c:v>106.42201834862385</c:v>
                </c:pt>
                <c:pt idx="3">
                  <c:v>114.28571428571429</c:v>
                </c:pt>
                <c:pt idx="4">
                  <c:v>117.19745222929936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8-442D-AE38-109FCE95775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[8]Sheet1!$R$5:$R$9</c:f>
              <c:numCache>
                <c:formatCode>General</c:formatCode>
                <c:ptCount val="5"/>
                <c:pt idx="0">
                  <c:v>107.46268656716418</c:v>
                </c:pt>
                <c:pt idx="1">
                  <c:v>109.89010989010988</c:v>
                </c:pt>
                <c:pt idx="2">
                  <c:v>93.913043478260875</c:v>
                </c:pt>
                <c:pt idx="3">
                  <c:v>97.841726618705039</c:v>
                </c:pt>
                <c:pt idx="4">
                  <c:v>105.52147239263803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38-442D-AE38-109FCE95775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[8]Sheet1!$S$5:$S$9</c:f>
              <c:numCache>
                <c:formatCode>General</c:formatCode>
                <c:ptCount val="5"/>
                <c:pt idx="0">
                  <c:v>93.150684931506845</c:v>
                </c:pt>
                <c:pt idx="1">
                  <c:v>90.721649484536087</c:v>
                </c:pt>
                <c:pt idx="2">
                  <c:v>79.338842975206617</c:v>
                </c:pt>
                <c:pt idx="3">
                  <c:v>85.517241379310349</c:v>
                </c:pt>
                <c:pt idx="4">
                  <c:v>97.041420118343197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38-442D-AE38-109FCE957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013088"/>
        <c:axId val="437015440"/>
      </c:lineChart>
      <c:catAx>
        <c:axId val="43701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15440"/>
        <c:crosses val="autoZero"/>
        <c:auto val="1"/>
        <c:lblAlgn val="ctr"/>
        <c:lblOffset val="100"/>
        <c:noMultiLvlLbl val="0"/>
      </c:catAx>
      <c:valAx>
        <c:axId val="4370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1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411669695134255E-2"/>
          <c:y val="6.4653196579826017E-2"/>
          <c:w val="0.88695093882495457"/>
          <c:h val="0.82700788666804459"/>
        </c:manualLayout>
      </c:layout>
      <c:lineChart>
        <c:grouping val="standard"/>
        <c:varyColors val="0"/>
        <c:ser>
          <c:idx val="1"/>
          <c:order val="0"/>
          <c:tx>
            <c:strRef>
              <c:f>[9]Sheet1!$G$1</c:f>
              <c:strCache>
                <c:ptCount val="1"/>
                <c:pt idx="0">
                  <c:v>Trend Value(15)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[9]Sheet1!$A$2:$A$74</c:f>
              <c:numCache>
                <c:formatCode>General</c:formatCode>
                <c:ptCount val="73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</c:numCache>
            </c:numRef>
          </c:cat>
          <c:val>
            <c:numRef>
              <c:f>[9]Sheet1!$G$7:$G$65</c:f>
              <c:numCache>
                <c:formatCode>General</c:formatCode>
                <c:ptCount val="59"/>
                <c:pt idx="0">
                  <c:v>2184.3812499999999</c:v>
                </c:pt>
                <c:pt idx="1">
                  <c:v>2193.7531250000002</c:v>
                </c:pt>
                <c:pt idx="2">
                  <c:v>2184.4187499999998</c:v>
                </c:pt>
                <c:pt idx="3">
                  <c:v>2151.0531249999999</c:v>
                </c:pt>
                <c:pt idx="4">
                  <c:v>2094.625</c:v>
                </c:pt>
                <c:pt idx="5">
                  <c:v>2021.34375</c:v>
                </c:pt>
                <c:pt idx="6">
                  <c:v>1944.39375</c:v>
                </c:pt>
                <c:pt idx="7">
                  <c:v>1880.546875</c:v>
                </c:pt>
                <c:pt idx="8">
                  <c:v>1844.2281250000001</c:v>
                </c:pt>
                <c:pt idx="9">
                  <c:v>1838.75</c:v>
                </c:pt>
                <c:pt idx="10">
                  <c:v>1854.3812499999999</c:v>
                </c:pt>
                <c:pt idx="11">
                  <c:v>1875.2</c:v>
                </c:pt>
                <c:pt idx="12">
                  <c:v>1891.08125</c:v>
                </c:pt>
                <c:pt idx="13">
                  <c:v>1903.675</c:v>
                </c:pt>
                <c:pt idx="14">
                  <c:v>1923.1187500000001</c:v>
                </c:pt>
                <c:pt idx="15">
                  <c:v>1954.190625</c:v>
                </c:pt>
                <c:pt idx="16">
                  <c:v>1990.0125</c:v>
                </c:pt>
                <c:pt idx="17">
                  <c:v>2014.75</c:v>
                </c:pt>
                <c:pt idx="18">
                  <c:v>2014.35625</c:v>
                </c:pt>
                <c:pt idx="19">
                  <c:v>1988.15625</c:v>
                </c:pt>
                <c:pt idx="20">
                  <c:v>1949.25</c:v>
                </c:pt>
                <c:pt idx="21">
                  <c:v>1915.921875</c:v>
                </c:pt>
                <c:pt idx="22">
                  <c:v>1900.6375</c:v>
                </c:pt>
                <c:pt idx="23">
                  <c:v>1904.325</c:v>
                </c:pt>
                <c:pt idx="24">
                  <c:v>1915.4281249999999</c:v>
                </c:pt>
                <c:pt idx="25">
                  <c:v>1920.875</c:v>
                </c:pt>
                <c:pt idx="26">
                  <c:v>1913.5843749999999</c:v>
                </c:pt>
                <c:pt idx="27">
                  <c:v>1892.953125</c:v>
                </c:pt>
                <c:pt idx="28">
                  <c:v>1865.70625</c:v>
                </c:pt>
                <c:pt idx="29">
                  <c:v>1842.4593749999999</c:v>
                </c:pt>
                <c:pt idx="30">
                  <c:v>1832.6125</c:v>
                </c:pt>
                <c:pt idx="31">
                  <c:v>1842.2718749999999</c:v>
                </c:pt>
                <c:pt idx="32">
                  <c:v>1872.2718749999999</c:v>
                </c:pt>
                <c:pt idx="33">
                  <c:v>1913.4</c:v>
                </c:pt>
                <c:pt idx="34">
                  <c:v>1949.1125</c:v>
                </c:pt>
                <c:pt idx="35">
                  <c:v>1962.828125</c:v>
                </c:pt>
                <c:pt idx="36">
                  <c:v>1945.6656250000001</c:v>
                </c:pt>
                <c:pt idx="37">
                  <c:v>1901.453125</c:v>
                </c:pt>
                <c:pt idx="38">
                  <c:v>1846.3062500000001</c:v>
                </c:pt>
                <c:pt idx="39">
                  <c:v>1799.1343750000001</c:v>
                </c:pt>
                <c:pt idx="40">
                  <c:v>1767.909375</c:v>
                </c:pt>
                <c:pt idx="41">
                  <c:v>1747.203125</c:v>
                </c:pt>
                <c:pt idx="42">
                  <c:v>1721.1</c:v>
                </c:pt>
                <c:pt idx="43">
                  <c:v>1673.2125000000001</c:v>
                </c:pt>
                <c:pt idx="44">
                  <c:v>1598.903125</c:v>
                </c:pt>
                <c:pt idx="45">
                  <c:v>1510.91875</c:v>
                </c:pt>
                <c:pt idx="46">
                  <c:v>1431.53125</c:v>
                </c:pt>
                <c:pt idx="47">
                  <c:v>1383.465625</c:v>
                </c:pt>
                <c:pt idx="48">
                  <c:v>1381.653125</c:v>
                </c:pt>
                <c:pt idx="49">
                  <c:v>1423.2625</c:v>
                </c:pt>
                <c:pt idx="50">
                  <c:v>1490.55</c:v>
                </c:pt>
                <c:pt idx="51">
                  <c:v>1560.41875</c:v>
                </c:pt>
                <c:pt idx="52">
                  <c:v>1614.9312500000001</c:v>
                </c:pt>
                <c:pt idx="53">
                  <c:v>1648.58125</c:v>
                </c:pt>
                <c:pt idx="54">
                  <c:v>1669.15</c:v>
                </c:pt>
                <c:pt idx="55">
                  <c:v>1688.4375</c:v>
                </c:pt>
                <c:pt idx="56">
                  <c:v>1712.409375</c:v>
                </c:pt>
                <c:pt idx="57">
                  <c:v>1734.9937500000001</c:v>
                </c:pt>
                <c:pt idx="58">
                  <c:v>1744.8687500000001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3-4BFC-BC4D-954F3EBB31B6}"/>
            </c:ext>
          </c:extLst>
        </c:ser>
        <c:ser>
          <c:idx val="0"/>
          <c:order val="1"/>
          <c:tx>
            <c:strRef>
              <c:f>[9]Sheet1!$M$1</c:f>
              <c:strCache>
                <c:ptCount val="1"/>
                <c:pt idx="0">
                  <c:v>Trend Value(21)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[9]Sheet1!$A$2:$A$74</c:f>
              <c:numCache>
                <c:formatCode>General</c:formatCode>
                <c:ptCount val="73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</c:numCache>
            </c:numRef>
          </c:cat>
          <c:val>
            <c:numRef>
              <c:f>[9]Sheet1!$M$8:$M$60</c:f>
              <c:numCache>
                <c:formatCode>General</c:formatCode>
                <c:ptCount val="53"/>
                <c:pt idx="0">
                  <c:v>2122.16</c:v>
                </c:pt>
                <c:pt idx="1">
                  <c:v>2073.5257142857145</c:v>
                </c:pt>
                <c:pt idx="2">
                  <c:v>2016.5742857142857</c:v>
                </c:pt>
                <c:pt idx="3">
                  <c:v>1960.0342857142857</c:v>
                </c:pt>
                <c:pt idx="4">
                  <c:v>1911.4428571428571</c:v>
                </c:pt>
                <c:pt idx="5">
                  <c:v>1876.037142857143</c:v>
                </c:pt>
                <c:pt idx="6">
                  <c:v>1856.1428571428571</c:v>
                </c:pt>
                <c:pt idx="7">
                  <c:v>1852.1142857142856</c:v>
                </c:pt>
                <c:pt idx="8">
                  <c:v>1861.98</c:v>
                </c:pt>
                <c:pt idx="9">
                  <c:v>1882.6</c:v>
                </c:pt>
                <c:pt idx="10">
                  <c:v>1909.3971428571429</c:v>
                </c:pt>
                <c:pt idx="11">
                  <c:v>1937.8228571428572</c:v>
                </c:pt>
                <c:pt idx="12">
                  <c:v>1962.4285714285713</c:v>
                </c:pt>
                <c:pt idx="13">
                  <c:v>1979.16</c:v>
                </c:pt>
                <c:pt idx="14">
                  <c:v>1986.2342857142858</c:v>
                </c:pt>
                <c:pt idx="15">
                  <c:v>1984.2057142857143</c:v>
                </c:pt>
                <c:pt idx="16">
                  <c:v>1974.44</c:v>
                </c:pt>
                <c:pt idx="17">
                  <c:v>1959.4114285714286</c:v>
                </c:pt>
                <c:pt idx="18">
                  <c:v>1942.3057142857142</c:v>
                </c:pt>
                <c:pt idx="19">
                  <c:v>1927.0714285714287</c:v>
                </c:pt>
                <c:pt idx="20">
                  <c:v>1915.9828571428573</c:v>
                </c:pt>
                <c:pt idx="21">
                  <c:v>1908.1971428571428</c:v>
                </c:pt>
                <c:pt idx="22">
                  <c:v>1900.962857142857</c:v>
                </c:pt>
                <c:pt idx="23">
                  <c:v>1891.9142857142858</c:v>
                </c:pt>
                <c:pt idx="24">
                  <c:v>1880.1285714285714</c:v>
                </c:pt>
                <c:pt idx="25">
                  <c:v>1867.6685714285713</c:v>
                </c:pt>
                <c:pt idx="26">
                  <c:v>1859.1228571428571</c:v>
                </c:pt>
                <c:pt idx="27">
                  <c:v>1859.3057142857142</c:v>
                </c:pt>
                <c:pt idx="28">
                  <c:v>1870.0571428571429</c:v>
                </c:pt>
                <c:pt idx="29">
                  <c:v>1888.7628571428572</c:v>
                </c:pt>
                <c:pt idx="30">
                  <c:v>1909.0257142857142</c:v>
                </c:pt>
                <c:pt idx="31">
                  <c:v>1923.6685714285713</c:v>
                </c:pt>
                <c:pt idx="32">
                  <c:v>1927.2485714285715</c:v>
                </c:pt>
                <c:pt idx="33">
                  <c:v>1917.6342857142856</c:v>
                </c:pt>
                <c:pt idx="34">
                  <c:v>1895.9057142857143</c:v>
                </c:pt>
                <c:pt idx="35">
                  <c:v>1865.1771428571428</c:v>
                </c:pt>
                <c:pt idx="36">
                  <c:v>1828.6314285714286</c:v>
                </c:pt>
                <c:pt idx="37">
                  <c:v>1787.8914285714286</c:v>
                </c:pt>
                <c:pt idx="38">
                  <c:v>1742.5285714285715</c:v>
                </c:pt>
                <c:pt idx="39">
                  <c:v>1691.26</c:v>
                </c:pt>
                <c:pt idx="40">
                  <c:v>1633.4285714285713</c:v>
                </c:pt>
                <c:pt idx="41">
                  <c:v>1571.5057142857142</c:v>
                </c:pt>
                <c:pt idx="42">
                  <c:v>1511.6971428571428</c:v>
                </c:pt>
                <c:pt idx="43">
                  <c:v>1462.74</c:v>
                </c:pt>
                <c:pt idx="44">
                  <c:v>1432.78</c:v>
                </c:pt>
                <c:pt idx="45">
                  <c:v>1427.2914285714285</c:v>
                </c:pt>
                <c:pt idx="46">
                  <c:v>1445.9485714285715</c:v>
                </c:pt>
                <c:pt idx="47">
                  <c:v>1483.92</c:v>
                </c:pt>
                <c:pt idx="48">
                  <c:v>1533.0085714285715</c:v>
                </c:pt>
                <c:pt idx="49">
                  <c:v>1584.8171428571429</c:v>
                </c:pt>
                <c:pt idx="50">
                  <c:v>1632.3142857142857</c:v>
                </c:pt>
                <c:pt idx="51">
                  <c:v>1671.4228571428571</c:v>
                </c:pt>
                <c:pt idx="52">
                  <c:v>1699.4885714285715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83-4BFC-BC4D-954F3EBB3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752840"/>
        <c:axId val="352754016"/>
      </c:lineChart>
      <c:catAx>
        <c:axId val="35275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4016"/>
        <c:crosses val="autoZero"/>
        <c:auto val="1"/>
        <c:lblAlgn val="ctr"/>
        <c:lblOffset val="100"/>
        <c:noMultiLvlLbl val="0"/>
      </c:catAx>
      <c:valAx>
        <c:axId val="3527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411669695134255E-2"/>
          <c:y val="6.4653196579826017E-2"/>
          <c:w val="0.88695093882495457"/>
          <c:h val="0.82700788666804459"/>
        </c:manualLayout>
      </c:layout>
      <c:lineChart>
        <c:grouping val="standard"/>
        <c:varyColors val="0"/>
        <c:ser>
          <c:idx val="1"/>
          <c:order val="0"/>
          <c:tx>
            <c:strRef>
              <c:f>[9]Sheet1!$G$1</c:f>
              <c:strCache>
                <c:ptCount val="1"/>
                <c:pt idx="0">
                  <c:v>Trend Value(15)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[9]Sheet1!$A$2:$A$74</c:f>
              <c:numCache>
                <c:formatCode>General</c:formatCode>
                <c:ptCount val="73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</c:numCache>
            </c:numRef>
          </c:cat>
          <c:val>
            <c:numRef>
              <c:f>[9]Sheet1!$G$7:$G$65</c:f>
              <c:numCache>
                <c:formatCode>General</c:formatCode>
                <c:ptCount val="59"/>
                <c:pt idx="0">
                  <c:v>2184.3812499999999</c:v>
                </c:pt>
                <c:pt idx="1">
                  <c:v>2193.7531250000002</c:v>
                </c:pt>
                <c:pt idx="2">
                  <c:v>2184.4187499999998</c:v>
                </c:pt>
                <c:pt idx="3">
                  <c:v>2151.0531249999999</c:v>
                </c:pt>
                <c:pt idx="4">
                  <c:v>2094.625</c:v>
                </c:pt>
                <c:pt idx="5">
                  <c:v>2021.34375</c:v>
                </c:pt>
                <c:pt idx="6">
                  <c:v>1944.39375</c:v>
                </c:pt>
                <c:pt idx="7">
                  <c:v>1880.546875</c:v>
                </c:pt>
                <c:pt idx="8">
                  <c:v>1844.2281250000001</c:v>
                </c:pt>
                <c:pt idx="9">
                  <c:v>1838.75</c:v>
                </c:pt>
                <c:pt idx="10">
                  <c:v>1854.3812499999999</c:v>
                </c:pt>
                <c:pt idx="11">
                  <c:v>1875.2</c:v>
                </c:pt>
                <c:pt idx="12">
                  <c:v>1891.08125</c:v>
                </c:pt>
                <c:pt idx="13">
                  <c:v>1903.675</c:v>
                </c:pt>
                <c:pt idx="14">
                  <c:v>1923.1187500000001</c:v>
                </c:pt>
                <c:pt idx="15">
                  <c:v>1954.190625</c:v>
                </c:pt>
                <c:pt idx="16">
                  <c:v>1990.0125</c:v>
                </c:pt>
                <c:pt idx="17">
                  <c:v>2014.75</c:v>
                </c:pt>
                <c:pt idx="18">
                  <c:v>2014.35625</c:v>
                </c:pt>
                <c:pt idx="19">
                  <c:v>1988.15625</c:v>
                </c:pt>
                <c:pt idx="20">
                  <c:v>1949.25</c:v>
                </c:pt>
                <c:pt idx="21">
                  <c:v>1915.921875</c:v>
                </c:pt>
                <c:pt idx="22">
                  <c:v>1900.6375</c:v>
                </c:pt>
                <c:pt idx="23">
                  <c:v>1904.325</c:v>
                </c:pt>
                <c:pt idx="24">
                  <c:v>1915.4281249999999</c:v>
                </c:pt>
                <c:pt idx="25">
                  <c:v>1920.875</c:v>
                </c:pt>
                <c:pt idx="26">
                  <c:v>1913.5843749999999</c:v>
                </c:pt>
                <c:pt idx="27">
                  <c:v>1892.953125</c:v>
                </c:pt>
                <c:pt idx="28">
                  <c:v>1865.70625</c:v>
                </c:pt>
                <c:pt idx="29">
                  <c:v>1842.4593749999999</c:v>
                </c:pt>
                <c:pt idx="30">
                  <c:v>1832.6125</c:v>
                </c:pt>
                <c:pt idx="31">
                  <c:v>1842.2718749999999</c:v>
                </c:pt>
                <c:pt idx="32">
                  <c:v>1872.2718749999999</c:v>
                </c:pt>
                <c:pt idx="33">
                  <c:v>1913.4</c:v>
                </c:pt>
                <c:pt idx="34">
                  <c:v>1949.1125</c:v>
                </c:pt>
                <c:pt idx="35">
                  <c:v>1962.828125</c:v>
                </c:pt>
                <c:pt idx="36">
                  <c:v>1945.6656250000001</c:v>
                </c:pt>
                <c:pt idx="37">
                  <c:v>1901.453125</c:v>
                </c:pt>
                <c:pt idx="38">
                  <c:v>1846.3062500000001</c:v>
                </c:pt>
                <c:pt idx="39">
                  <c:v>1799.1343750000001</c:v>
                </c:pt>
                <c:pt idx="40">
                  <c:v>1767.909375</c:v>
                </c:pt>
                <c:pt idx="41">
                  <c:v>1747.203125</c:v>
                </c:pt>
                <c:pt idx="42">
                  <c:v>1721.1</c:v>
                </c:pt>
                <c:pt idx="43">
                  <c:v>1673.2125000000001</c:v>
                </c:pt>
                <c:pt idx="44">
                  <c:v>1598.903125</c:v>
                </c:pt>
                <c:pt idx="45">
                  <c:v>1510.91875</c:v>
                </c:pt>
                <c:pt idx="46">
                  <c:v>1431.53125</c:v>
                </c:pt>
                <c:pt idx="47">
                  <c:v>1383.465625</c:v>
                </c:pt>
                <c:pt idx="48">
                  <c:v>1381.653125</c:v>
                </c:pt>
                <c:pt idx="49">
                  <c:v>1423.2625</c:v>
                </c:pt>
                <c:pt idx="50">
                  <c:v>1490.55</c:v>
                </c:pt>
                <c:pt idx="51">
                  <c:v>1560.41875</c:v>
                </c:pt>
                <c:pt idx="52">
                  <c:v>1614.9312500000001</c:v>
                </c:pt>
                <c:pt idx="53">
                  <c:v>1648.58125</c:v>
                </c:pt>
                <c:pt idx="54">
                  <c:v>1669.15</c:v>
                </c:pt>
                <c:pt idx="55">
                  <c:v>1688.4375</c:v>
                </c:pt>
                <c:pt idx="56">
                  <c:v>1712.409375</c:v>
                </c:pt>
                <c:pt idx="57">
                  <c:v>1734.9937500000001</c:v>
                </c:pt>
                <c:pt idx="58">
                  <c:v>1744.8687500000001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B-4ABF-AD47-4FAB2C5AFA93}"/>
            </c:ext>
          </c:extLst>
        </c:ser>
        <c:ser>
          <c:idx val="0"/>
          <c:order val="1"/>
          <c:tx>
            <c:strRef>
              <c:f>[9]Sheet1!$M$1</c:f>
              <c:strCache>
                <c:ptCount val="1"/>
                <c:pt idx="0">
                  <c:v>Trend Value(21)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[9]Sheet1!$A$2:$A$74</c:f>
              <c:numCache>
                <c:formatCode>General</c:formatCode>
                <c:ptCount val="73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</c:numCache>
            </c:numRef>
          </c:cat>
          <c:val>
            <c:numRef>
              <c:f>[9]Sheet1!$M$8:$M$60</c:f>
              <c:numCache>
                <c:formatCode>General</c:formatCode>
                <c:ptCount val="53"/>
                <c:pt idx="0">
                  <c:v>2122.16</c:v>
                </c:pt>
                <c:pt idx="1">
                  <c:v>2073.5257142857145</c:v>
                </c:pt>
                <c:pt idx="2">
                  <c:v>2016.5742857142857</c:v>
                </c:pt>
                <c:pt idx="3">
                  <c:v>1960.0342857142857</c:v>
                </c:pt>
                <c:pt idx="4">
                  <c:v>1911.4428571428571</c:v>
                </c:pt>
                <c:pt idx="5">
                  <c:v>1876.037142857143</c:v>
                </c:pt>
                <c:pt idx="6">
                  <c:v>1856.1428571428571</c:v>
                </c:pt>
                <c:pt idx="7">
                  <c:v>1852.1142857142856</c:v>
                </c:pt>
                <c:pt idx="8">
                  <c:v>1861.98</c:v>
                </c:pt>
                <c:pt idx="9">
                  <c:v>1882.6</c:v>
                </c:pt>
                <c:pt idx="10">
                  <c:v>1909.3971428571429</c:v>
                </c:pt>
                <c:pt idx="11">
                  <c:v>1937.8228571428572</c:v>
                </c:pt>
                <c:pt idx="12">
                  <c:v>1962.4285714285713</c:v>
                </c:pt>
                <c:pt idx="13">
                  <c:v>1979.16</c:v>
                </c:pt>
                <c:pt idx="14">
                  <c:v>1986.2342857142858</c:v>
                </c:pt>
                <c:pt idx="15">
                  <c:v>1984.2057142857143</c:v>
                </c:pt>
                <c:pt idx="16">
                  <c:v>1974.44</c:v>
                </c:pt>
                <c:pt idx="17">
                  <c:v>1959.4114285714286</c:v>
                </c:pt>
                <c:pt idx="18">
                  <c:v>1942.3057142857142</c:v>
                </c:pt>
                <c:pt idx="19">
                  <c:v>1927.0714285714287</c:v>
                </c:pt>
                <c:pt idx="20">
                  <c:v>1915.9828571428573</c:v>
                </c:pt>
                <c:pt idx="21">
                  <c:v>1908.1971428571428</c:v>
                </c:pt>
                <c:pt idx="22">
                  <c:v>1900.962857142857</c:v>
                </c:pt>
                <c:pt idx="23">
                  <c:v>1891.9142857142858</c:v>
                </c:pt>
                <c:pt idx="24">
                  <c:v>1880.1285714285714</c:v>
                </c:pt>
                <c:pt idx="25">
                  <c:v>1867.6685714285713</c:v>
                </c:pt>
                <c:pt idx="26">
                  <c:v>1859.1228571428571</c:v>
                </c:pt>
                <c:pt idx="27">
                  <c:v>1859.3057142857142</c:v>
                </c:pt>
                <c:pt idx="28">
                  <c:v>1870.0571428571429</c:v>
                </c:pt>
                <c:pt idx="29">
                  <c:v>1888.7628571428572</c:v>
                </c:pt>
                <c:pt idx="30">
                  <c:v>1909.0257142857142</c:v>
                </c:pt>
                <c:pt idx="31">
                  <c:v>1923.6685714285713</c:v>
                </c:pt>
                <c:pt idx="32">
                  <c:v>1927.2485714285715</c:v>
                </c:pt>
                <c:pt idx="33">
                  <c:v>1917.6342857142856</c:v>
                </c:pt>
                <c:pt idx="34">
                  <c:v>1895.9057142857143</c:v>
                </c:pt>
                <c:pt idx="35">
                  <c:v>1865.1771428571428</c:v>
                </c:pt>
                <c:pt idx="36">
                  <c:v>1828.6314285714286</c:v>
                </c:pt>
                <c:pt idx="37">
                  <c:v>1787.8914285714286</c:v>
                </c:pt>
                <c:pt idx="38">
                  <c:v>1742.5285714285715</c:v>
                </c:pt>
                <c:pt idx="39">
                  <c:v>1691.26</c:v>
                </c:pt>
                <c:pt idx="40">
                  <c:v>1633.4285714285713</c:v>
                </c:pt>
                <c:pt idx="41">
                  <c:v>1571.5057142857142</c:v>
                </c:pt>
                <c:pt idx="42">
                  <c:v>1511.6971428571428</c:v>
                </c:pt>
                <c:pt idx="43">
                  <c:v>1462.74</c:v>
                </c:pt>
                <c:pt idx="44">
                  <c:v>1432.78</c:v>
                </c:pt>
                <c:pt idx="45">
                  <c:v>1427.2914285714285</c:v>
                </c:pt>
                <c:pt idx="46">
                  <c:v>1445.9485714285715</c:v>
                </c:pt>
                <c:pt idx="47">
                  <c:v>1483.92</c:v>
                </c:pt>
                <c:pt idx="48">
                  <c:v>1533.0085714285715</c:v>
                </c:pt>
                <c:pt idx="49">
                  <c:v>1584.8171428571429</c:v>
                </c:pt>
                <c:pt idx="50">
                  <c:v>1632.3142857142857</c:v>
                </c:pt>
                <c:pt idx="51">
                  <c:v>1671.4228571428571</c:v>
                </c:pt>
                <c:pt idx="52">
                  <c:v>1699.4885714285715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B-4ABF-AD47-4FAB2C5A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752840"/>
        <c:axId val="352754016"/>
      </c:lineChart>
      <c:catAx>
        <c:axId val="35275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4016"/>
        <c:crosses val="autoZero"/>
        <c:auto val="1"/>
        <c:lblAlgn val="ctr"/>
        <c:lblOffset val="100"/>
        <c:noMultiLvlLbl val="0"/>
      </c:catAx>
      <c:valAx>
        <c:axId val="3527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Correlogram of Moving Average Process</a:t>
            </a:r>
          </a:p>
        </c:rich>
      </c:tx>
      <c:layout>
        <c:manualLayout>
          <c:xMode val="edge"/>
          <c:yMode val="edge"/>
          <c:x val="0.23038201279527559"/>
          <c:y val="3.2608695652173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7271161417323"/>
          <c:y val="0.18884057971014495"/>
          <c:w val="0.83468955052493443"/>
          <c:h val="0.69422686294647951"/>
        </c:manualLayout>
      </c:layout>
      <c:scatterChart>
        <c:scatterStyle val="lineMarker"/>
        <c:varyColors val="0"/>
        <c:ser>
          <c:idx val="0"/>
          <c:order val="0"/>
          <c:tx>
            <c:strRef>
              <c:f>[10]Sheet1!$C$13</c:f>
              <c:strCache>
                <c:ptCount val="1"/>
                <c:pt idx="0">
                  <c:v>rk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[10]Sheet1!$B$14:$B$19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[10]Sheet1!$C$14:$C$19</c:f>
              <c:numCache>
                <c:formatCode>General</c:formatCode>
                <c:ptCount val="6"/>
                <c:pt idx="0">
                  <c:v>0.51976415219058192</c:v>
                </c:pt>
                <c:pt idx="1">
                  <c:v>-7.9638296184659313E-2</c:v>
                </c:pt>
                <c:pt idx="2">
                  <c:v>-0.18973586102958673</c:v>
                </c:pt>
                <c:pt idx="3">
                  <c:v>-0.2119457444276989</c:v>
                </c:pt>
                <c:pt idx="4">
                  <c:v>-0.17175643161206736</c:v>
                </c:pt>
                <c:pt idx="5">
                  <c:v>-4.9073266174876388E-2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7-4310-872A-36C5D62D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30264"/>
        <c:axId val="345832224"/>
      </c:scatterChart>
      <c:valAx>
        <c:axId val="34583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32224"/>
        <c:crosses val="autoZero"/>
        <c:crossBetween val="midCat"/>
      </c:valAx>
      <c:valAx>
        <c:axId val="3458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Auto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3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[11]Sheet1!$B$1</c:f>
              <c:strCache>
                <c:ptCount val="1"/>
                <c:pt idx="0">
                  <c:v>Yt[AR(1)]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[11]Sheet1!$B$2:$B$101</c:f>
              <c:numCache>
                <c:formatCode>General</c:formatCode>
                <c:ptCount val="100"/>
                <c:pt idx="0">
                  <c:v>-3.0106548365438357E-2</c:v>
                </c:pt>
                <c:pt idx="1">
                  <c:v>1.7392349036526866</c:v>
                </c:pt>
                <c:pt idx="2">
                  <c:v>0.94768311100779101</c:v>
                </c:pt>
                <c:pt idx="3">
                  <c:v>-0.12030755897285417</c:v>
                </c:pt>
                <c:pt idx="4">
                  <c:v>-0.26370964769739658</c:v>
                </c:pt>
                <c:pt idx="5">
                  <c:v>9.1704536316683516E-3</c:v>
                </c:pt>
                <c:pt idx="6">
                  <c:v>1.0704281595826615</c:v>
                </c:pt>
                <c:pt idx="7">
                  <c:v>-0.56825976274558343</c:v>
                </c:pt>
                <c:pt idx="8">
                  <c:v>2.3439831359661185</c:v>
                </c:pt>
                <c:pt idx="9">
                  <c:v>0.68789375775144446</c:v>
                </c:pt>
                <c:pt idx="10">
                  <c:v>0.31912020324752671</c:v>
                </c:pt>
                <c:pt idx="11">
                  <c:v>-2.0418793017999232E-2</c:v>
                </c:pt>
                <c:pt idx="12">
                  <c:v>3.6791079638190581E-2</c:v>
                </c:pt>
                <c:pt idx="13">
                  <c:v>-0.6470307762863291</c:v>
                </c:pt>
                <c:pt idx="14">
                  <c:v>-1.441621538853997</c:v>
                </c:pt>
                <c:pt idx="15">
                  <c:v>0.65172857109344462</c:v>
                </c:pt>
                <c:pt idx="16">
                  <c:v>-0.48051037371948774</c:v>
                </c:pt>
                <c:pt idx="17">
                  <c:v>-0.19216549596296975</c:v>
                </c:pt>
                <c:pt idx="18">
                  <c:v>0.10096957438922718</c:v>
                </c:pt>
                <c:pt idx="19">
                  <c:v>1.9829866582195059</c:v>
                </c:pt>
                <c:pt idx="20">
                  <c:v>1.1226886775828533</c:v>
                </c:pt>
                <c:pt idx="21">
                  <c:v>0.28885433689531342</c:v>
                </c:pt>
                <c:pt idx="22">
                  <c:v>-1.222966165314602</c:v>
                </c:pt>
                <c:pt idx="23">
                  <c:v>-1.2648626649534092</c:v>
                </c:pt>
                <c:pt idx="24">
                  <c:v>-1.7446359225345121</c:v>
                </c:pt>
                <c:pt idx="25">
                  <c:v>-0.75184993258968635</c:v>
                </c:pt>
                <c:pt idx="26">
                  <c:v>-1.2448705067890704</c:v>
                </c:pt>
                <c:pt idx="27">
                  <c:v>-0.70235145259720766</c:v>
                </c:pt>
                <c:pt idx="28">
                  <c:v>1.3723616252114903</c:v>
                </c:pt>
                <c:pt idx="29">
                  <c:v>-6.4429945474838823E-2</c:v>
                </c:pt>
                <c:pt idx="30">
                  <c:v>1.1760343207328119</c:v>
                </c:pt>
                <c:pt idx="31">
                  <c:v>1.6170455311328173</c:v>
                </c:pt>
                <c:pt idx="32">
                  <c:v>-4.4064658459774142E-2</c:v>
                </c:pt>
                <c:pt idx="33">
                  <c:v>-1.3531415258878041</c:v>
                </c:pt>
                <c:pt idx="34">
                  <c:v>-1.1587921441751678</c:v>
                </c:pt>
                <c:pt idx="35">
                  <c:v>-0.92963289232869295</c:v>
                </c:pt>
                <c:pt idx="36">
                  <c:v>0.19248034743998427</c:v>
                </c:pt>
                <c:pt idx="37">
                  <c:v>9.048337280047114E-3</c:v>
                </c:pt>
                <c:pt idx="38">
                  <c:v>-1.1850629554641452</c:v>
                </c:pt>
                <c:pt idx="39">
                  <c:v>6.4923188190943726E-2</c:v>
                </c:pt>
                <c:pt idx="40">
                  <c:v>-2.0420670624559598</c:v>
                </c:pt>
                <c:pt idx="41">
                  <c:v>-1.0100728486099642</c:v>
                </c:pt>
                <c:pt idx="42">
                  <c:v>1.0838450755009097</c:v>
                </c:pt>
                <c:pt idx="43">
                  <c:v>0.3388823691133464</c:v>
                </c:pt>
                <c:pt idx="44">
                  <c:v>0.27426794269136834</c:v>
                </c:pt>
                <c:pt idx="45">
                  <c:v>-0.85030995537986709</c:v>
                </c:pt>
                <c:pt idx="46">
                  <c:v>-0.82947760644087087</c:v>
                </c:pt>
                <c:pt idx="47">
                  <c:v>-0.45700117816942742</c:v>
                </c:pt>
                <c:pt idx="48">
                  <c:v>-0.80831682109587455</c:v>
                </c:pt>
                <c:pt idx="49">
                  <c:v>0.5926276594539206</c:v>
                </c:pt>
                <c:pt idx="50">
                  <c:v>0.45608467280954257</c:v>
                </c:pt>
                <c:pt idx="51">
                  <c:v>-0.66217748062463055</c:v>
                </c:pt>
                <c:pt idx="52">
                  <c:v>-0.20643141018743272</c:v>
                </c:pt>
                <c:pt idx="53">
                  <c:v>1.0545163656063672</c:v>
                </c:pt>
                <c:pt idx="54">
                  <c:v>2.0035315194633907</c:v>
                </c:pt>
                <c:pt idx="55">
                  <c:v>1.1406132042850787</c:v>
                </c:pt>
                <c:pt idx="56">
                  <c:v>0.6859472635938022</c:v>
                </c:pt>
                <c:pt idx="57">
                  <c:v>1.7810250910270096</c:v>
                </c:pt>
                <c:pt idx="58">
                  <c:v>1.7801158890306419</c:v>
                </c:pt>
                <c:pt idx="59">
                  <c:v>2.082329726828176</c:v>
                </c:pt>
                <c:pt idx="60">
                  <c:v>1.3748008759689405</c:v>
                </c:pt>
                <c:pt idx="61">
                  <c:v>0.8178142885315467</c:v>
                </c:pt>
                <c:pt idx="62">
                  <c:v>-1.0164594388327561</c:v>
                </c:pt>
                <c:pt idx="63">
                  <c:v>-0.2056945858054981</c:v>
                </c:pt>
                <c:pt idx="64">
                  <c:v>-0.56543097848178636</c:v>
                </c:pt>
                <c:pt idx="65">
                  <c:v>1.0690117285610594</c:v>
                </c:pt>
                <c:pt idx="66">
                  <c:v>-1.3468285666815769</c:v>
                </c:pt>
                <c:pt idx="67">
                  <c:v>-0.2781259516949931</c:v>
                </c:pt>
                <c:pt idx="68">
                  <c:v>-0.14924111123942968</c:v>
                </c:pt>
                <c:pt idx="69">
                  <c:v>-1.165228181762346</c:v>
                </c:pt>
                <c:pt idx="70">
                  <c:v>0.12764278476971014</c:v>
                </c:pt>
                <c:pt idx="71">
                  <c:v>0.21724680702609681</c:v>
                </c:pt>
                <c:pt idx="72">
                  <c:v>-1.7017499374842728</c:v>
                </c:pt>
                <c:pt idx="73">
                  <c:v>-0.30134973488422079</c:v>
                </c:pt>
                <c:pt idx="74">
                  <c:v>-0.98599004105650812</c:v>
                </c:pt>
                <c:pt idx="75">
                  <c:v>-0.20543484970875081</c:v>
                </c:pt>
                <c:pt idx="76">
                  <c:v>-0.30050155364922337</c:v>
                </c:pt>
                <c:pt idx="77">
                  <c:v>-0.5540637002566926</c:v>
                </c:pt>
                <c:pt idx="78">
                  <c:v>8.3491802448104918E-2</c:v>
                </c:pt>
                <c:pt idx="79">
                  <c:v>-1.3382577134995997</c:v>
                </c:pt>
                <c:pt idx="80">
                  <c:v>0.41553724551568572</c:v>
                </c:pt>
                <c:pt idx="81">
                  <c:v>-0.34681742064330789</c:v>
                </c:pt>
                <c:pt idx="82">
                  <c:v>1.0329159388811251</c:v>
                </c:pt>
                <c:pt idx="83">
                  <c:v>-0.13411524002914621</c:v>
                </c:pt>
                <c:pt idx="84">
                  <c:v>0.53707980773687614</c:v>
                </c:pt>
                <c:pt idx="85">
                  <c:v>0.64919977145123764</c:v>
                </c:pt>
                <c:pt idx="86">
                  <c:v>1.4865928087456841</c:v>
                </c:pt>
                <c:pt idx="87">
                  <c:v>-0.10364562368192742</c:v>
                </c:pt>
                <c:pt idx="88">
                  <c:v>-1.681695564332176</c:v>
                </c:pt>
                <c:pt idx="89">
                  <c:v>5.4501441859410971E-2</c:v>
                </c:pt>
                <c:pt idx="90">
                  <c:v>-2.7058593151014707E-4</c:v>
                </c:pt>
                <c:pt idx="91">
                  <c:v>-0.46272953563966729</c:v>
                </c:pt>
                <c:pt idx="92">
                  <c:v>-0.31678096273070089</c:v>
                </c:pt>
                <c:pt idx="93">
                  <c:v>0.78912376848875965</c:v>
                </c:pt>
                <c:pt idx="94">
                  <c:v>-0.74719964351686663</c:v>
                </c:pt>
                <c:pt idx="95">
                  <c:v>-0.89453067496538163</c:v>
                </c:pt>
                <c:pt idx="96">
                  <c:v>0.4453374900452215</c:v>
                </c:pt>
                <c:pt idx="97">
                  <c:v>-0.15806881543929205</c:v>
                </c:pt>
                <c:pt idx="98">
                  <c:v>-0.78057555604183293</c:v>
                </c:pt>
                <c:pt idx="99">
                  <c:v>-0.51335360703004418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6-4335-8A3E-C8027C2C7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953328"/>
        <c:axId val="1369910640"/>
      </c:lineChart>
      <c:catAx>
        <c:axId val="137295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10640"/>
        <c:crosses val="autoZero"/>
        <c:auto val="1"/>
        <c:lblAlgn val="ctr"/>
        <c:lblOffset val="100"/>
        <c:noMultiLvlLbl val="0"/>
      </c:catAx>
      <c:valAx>
        <c:axId val="13699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9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A.C.F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[11]Sheet1!$E$3</c:f>
              <c:strCache>
                <c:ptCount val="1"/>
                <c:pt idx="0">
                  <c:v>A.C.F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[11]Sheet1!$D$4:$D$22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[11]Sheet1!$E$4:$E$22</c:f>
              <c:numCache>
                <c:formatCode>General</c:formatCode>
                <c:ptCount val="19"/>
                <c:pt idx="0">
                  <c:v>1</c:v>
                </c:pt>
                <c:pt idx="1">
                  <c:v>0.33880440276000451</c:v>
                </c:pt>
                <c:pt idx="2">
                  <c:v>0.19284155899647937</c:v>
                </c:pt>
                <c:pt idx="3">
                  <c:v>8.2659983453179126E-2</c:v>
                </c:pt>
                <c:pt idx="4">
                  <c:v>1.811549851334911E-2</c:v>
                </c:pt>
                <c:pt idx="5">
                  <c:v>-3.7610247981437125E-2</c:v>
                </c:pt>
                <c:pt idx="6">
                  <c:v>-4.3965156830015006E-2</c:v>
                </c:pt>
                <c:pt idx="7">
                  <c:v>4.2871220444965628E-2</c:v>
                </c:pt>
                <c:pt idx="8">
                  <c:v>-9.048972438604598E-2</c:v>
                </c:pt>
                <c:pt idx="9">
                  <c:v>-9.245687953468941E-2</c:v>
                </c:pt>
                <c:pt idx="10">
                  <c:v>3.6082771571803E-2</c:v>
                </c:pt>
                <c:pt idx="11">
                  <c:v>0.20377258740014573</c:v>
                </c:pt>
                <c:pt idx="12">
                  <c:v>-3.5592601085754925E-2</c:v>
                </c:pt>
                <c:pt idx="13">
                  <c:v>-0.11417562591051808</c:v>
                </c:pt>
                <c:pt idx="14">
                  <c:v>-0.22819935943816078</c:v>
                </c:pt>
                <c:pt idx="15">
                  <c:v>-0.17660226263726189</c:v>
                </c:pt>
                <c:pt idx="16">
                  <c:v>-0.15356726292063611</c:v>
                </c:pt>
                <c:pt idx="17">
                  <c:v>-0.15081994120262285</c:v>
                </c:pt>
                <c:pt idx="18">
                  <c:v>-0.15282987411724144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1-4903-8B20-50F3F76DA574}"/>
            </c:ext>
          </c:extLst>
        </c:ser>
        <c:ser>
          <c:idx val="1"/>
          <c:order val="1"/>
          <c:tx>
            <c:strRef>
              <c:f>[11]Sheet1!$F$3</c:f>
              <c:strCache>
                <c:ptCount val="1"/>
                <c:pt idx="0">
                  <c:v>A.C.F(population)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[11]Sheet1!$D$4:$D$22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[11]Sheet1!$F$4:$F$22</c:f>
              <c:numCache>
                <c:formatCode>General</c:formatCode>
                <c:ptCount val="19"/>
                <c:pt idx="0">
                  <c:v>1</c:v>
                </c:pt>
                <c:pt idx="1">
                  <c:v>0.4</c:v>
                </c:pt>
                <c:pt idx="2">
                  <c:v>0.16000000000000003</c:v>
                </c:pt>
                <c:pt idx="3">
                  <c:v>6.4000000000000015E-2</c:v>
                </c:pt>
                <c:pt idx="4">
                  <c:v>2.5600000000000012E-2</c:v>
                </c:pt>
                <c:pt idx="5">
                  <c:v>1.0240000000000006E-2</c:v>
                </c:pt>
                <c:pt idx="6">
                  <c:v>4.0960000000000024E-3</c:v>
                </c:pt>
                <c:pt idx="7">
                  <c:v>1.6384000000000012E-3</c:v>
                </c:pt>
                <c:pt idx="8">
                  <c:v>6.5536000000000056E-4</c:v>
                </c:pt>
                <c:pt idx="9">
                  <c:v>2.6214400000000023E-4</c:v>
                </c:pt>
                <c:pt idx="10">
                  <c:v>1.0485760000000011E-4</c:v>
                </c:pt>
                <c:pt idx="11">
                  <c:v>4.1943040000000045E-5</c:v>
                </c:pt>
                <c:pt idx="12">
                  <c:v>1.6777216000000023E-5</c:v>
                </c:pt>
                <c:pt idx="13">
                  <c:v>6.7108864000000095E-6</c:v>
                </c:pt>
                <c:pt idx="14">
                  <c:v>2.6843545600000038E-6</c:v>
                </c:pt>
                <c:pt idx="15">
                  <c:v>1.0737418240000018E-6</c:v>
                </c:pt>
                <c:pt idx="16">
                  <c:v>4.2949672960000073E-7</c:v>
                </c:pt>
                <c:pt idx="17">
                  <c:v>1.717986918400003E-7</c:v>
                </c:pt>
                <c:pt idx="18">
                  <c:v>6.8719476736000124E-8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1-4903-8B20-50F3F76D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821248"/>
        <c:axId val="1369907168"/>
      </c:barChart>
      <c:catAx>
        <c:axId val="13838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907168"/>
        <c:crosses val="autoZero"/>
        <c:auto val="1"/>
        <c:lblAlgn val="ctr"/>
        <c:lblOffset val="100"/>
        <c:noMultiLvlLbl val="0"/>
      </c:catAx>
      <c:valAx>
        <c:axId val="13699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[12]Sheet1!$B$1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[12]Sheet1!$B$2:$B$501</c:f>
              <c:numCache>
                <c:formatCode>General</c:formatCode>
                <c:ptCount val="500"/>
                <c:pt idx="0">
                  <c:v>-2.2127551346784458</c:v>
                </c:pt>
                <c:pt idx="1">
                  <c:v>-3.3285914469161071</c:v>
                </c:pt>
                <c:pt idx="2">
                  <c:v>-2.2498052203445695</c:v>
                </c:pt>
                <c:pt idx="3">
                  <c:v>-4.986461135558784</c:v>
                </c:pt>
                <c:pt idx="4">
                  <c:v>-3.6699539123219438</c:v>
                </c:pt>
                <c:pt idx="5">
                  <c:v>8.7827174866106361E-2</c:v>
                </c:pt>
                <c:pt idx="6">
                  <c:v>-0.12260443327249959</c:v>
                </c:pt>
                <c:pt idx="7">
                  <c:v>-0.88075285020750016</c:v>
                </c:pt>
                <c:pt idx="8">
                  <c:v>-5.8573732530931011E-2</c:v>
                </c:pt>
                <c:pt idx="9">
                  <c:v>-1.2057671483489685</c:v>
                </c:pt>
                <c:pt idx="10">
                  <c:v>-0.28615295377676375</c:v>
                </c:pt>
                <c:pt idx="11">
                  <c:v>1.0267217476211954</c:v>
                </c:pt>
                <c:pt idx="12">
                  <c:v>-0.17233423932339065</c:v>
                </c:pt>
                <c:pt idx="13">
                  <c:v>-2.2873118723509833</c:v>
                </c:pt>
                <c:pt idx="14">
                  <c:v>1.714031895971857</c:v>
                </c:pt>
                <c:pt idx="15">
                  <c:v>8.6765430751256645</c:v>
                </c:pt>
                <c:pt idx="16">
                  <c:v>6.3410643633687869</c:v>
                </c:pt>
                <c:pt idx="17">
                  <c:v>2.3775637600920163</c:v>
                </c:pt>
                <c:pt idx="18">
                  <c:v>0.65588164943619631</c:v>
                </c:pt>
                <c:pt idx="19">
                  <c:v>2.7365513233235106</c:v>
                </c:pt>
                <c:pt idx="20">
                  <c:v>6.0345701058395207</c:v>
                </c:pt>
                <c:pt idx="21">
                  <c:v>2.8924987418577075</c:v>
                </c:pt>
                <c:pt idx="22">
                  <c:v>-2.1703808670281433</c:v>
                </c:pt>
                <c:pt idx="23">
                  <c:v>-1.0458029464643914</c:v>
                </c:pt>
                <c:pt idx="24">
                  <c:v>5.1731894927797839</c:v>
                </c:pt>
                <c:pt idx="25">
                  <c:v>3.8465059333248064</c:v>
                </c:pt>
                <c:pt idx="26">
                  <c:v>-0.86113050201674923</c:v>
                </c:pt>
                <c:pt idx="27">
                  <c:v>-0.64156711232499219</c:v>
                </c:pt>
                <c:pt idx="28">
                  <c:v>-0.61974151321919635</c:v>
                </c:pt>
                <c:pt idx="29">
                  <c:v>-1.2039045031997375</c:v>
                </c:pt>
                <c:pt idx="30">
                  <c:v>-0.44285889089223929</c:v>
                </c:pt>
                <c:pt idx="31">
                  <c:v>1.9402932593948208</c:v>
                </c:pt>
                <c:pt idx="32">
                  <c:v>0.73017690738197416</c:v>
                </c:pt>
                <c:pt idx="33">
                  <c:v>-5.1879978855140507</c:v>
                </c:pt>
                <c:pt idx="34">
                  <c:v>-0.12802047422155738</c:v>
                </c:pt>
                <c:pt idx="35">
                  <c:v>6.7977525759488344</c:v>
                </c:pt>
                <c:pt idx="36">
                  <c:v>4.6199593271012418</c:v>
                </c:pt>
                <c:pt idx="37">
                  <c:v>-1.2228101695654914</c:v>
                </c:pt>
                <c:pt idx="38">
                  <c:v>-0.50737617129925638</c:v>
                </c:pt>
                <c:pt idx="39">
                  <c:v>2.1526602722587995</c:v>
                </c:pt>
                <c:pt idx="40">
                  <c:v>3.4734512155409902</c:v>
                </c:pt>
                <c:pt idx="41">
                  <c:v>4.2377050704089925</c:v>
                </c:pt>
                <c:pt idx="42">
                  <c:v>3.057567937503336</c:v>
                </c:pt>
                <c:pt idx="43">
                  <c:v>4.3267828004900366</c:v>
                </c:pt>
                <c:pt idx="44">
                  <c:v>4.8965721362037584</c:v>
                </c:pt>
                <c:pt idx="45">
                  <c:v>2.1336254576453939</c:v>
                </c:pt>
                <c:pt idx="46">
                  <c:v>0.56821363614290021</c:v>
                </c:pt>
                <c:pt idx="47">
                  <c:v>0.30515366233885288</c:v>
                </c:pt>
                <c:pt idx="48">
                  <c:v>2.3284947019419633</c:v>
                </c:pt>
                <c:pt idx="49">
                  <c:v>1.4853821994620375</c:v>
                </c:pt>
                <c:pt idx="50">
                  <c:v>0.2979568307637237</c:v>
                </c:pt>
                <c:pt idx="51">
                  <c:v>0.70298847276717424</c:v>
                </c:pt>
                <c:pt idx="52">
                  <c:v>1.1483612070151139</c:v>
                </c:pt>
                <c:pt idx="53">
                  <c:v>2.3013853933662176</c:v>
                </c:pt>
                <c:pt idx="54">
                  <c:v>1.4553634173353203</c:v>
                </c:pt>
                <c:pt idx="55">
                  <c:v>2.7715032047126442</c:v>
                </c:pt>
                <c:pt idx="56">
                  <c:v>5.1158422138541937</c:v>
                </c:pt>
                <c:pt idx="57">
                  <c:v>4.0711274778004736</c:v>
                </c:pt>
                <c:pt idx="58">
                  <c:v>-2.5340013962704688</c:v>
                </c:pt>
                <c:pt idx="59">
                  <c:v>-3.7715294638474006</c:v>
                </c:pt>
                <c:pt idx="60">
                  <c:v>-1.2230420907144435</c:v>
                </c:pt>
                <c:pt idx="61">
                  <c:v>-0.95935956778703257</c:v>
                </c:pt>
                <c:pt idx="62">
                  <c:v>-1.6293279259116389</c:v>
                </c:pt>
                <c:pt idx="63">
                  <c:v>0.39598626244696788</c:v>
                </c:pt>
                <c:pt idx="64">
                  <c:v>2.2407002688851207</c:v>
                </c:pt>
                <c:pt idx="65">
                  <c:v>-8.1945472629740834E-3</c:v>
                </c:pt>
                <c:pt idx="66">
                  <c:v>-2.9620350687764585</c:v>
                </c:pt>
                <c:pt idx="67">
                  <c:v>-4.1354269342264161</c:v>
                </c:pt>
                <c:pt idx="68">
                  <c:v>-2.7868109100381844</c:v>
                </c:pt>
                <c:pt idx="69">
                  <c:v>-0.23979646357474849</c:v>
                </c:pt>
                <c:pt idx="70">
                  <c:v>-1.1096744856331497E-2</c:v>
                </c:pt>
                <c:pt idx="71">
                  <c:v>0.54121937864692882</c:v>
                </c:pt>
                <c:pt idx="72">
                  <c:v>-0.19200433598598465</c:v>
                </c:pt>
                <c:pt idx="73">
                  <c:v>4.1094790503848344</c:v>
                </c:pt>
                <c:pt idx="74">
                  <c:v>7.4250638135708869</c:v>
                </c:pt>
                <c:pt idx="75">
                  <c:v>6.6197935666423291</c:v>
                </c:pt>
                <c:pt idx="76">
                  <c:v>1.8940522750199307</c:v>
                </c:pt>
                <c:pt idx="77">
                  <c:v>-0.80892959886114113</c:v>
                </c:pt>
                <c:pt idx="78">
                  <c:v>-1.8138216546503827</c:v>
                </c:pt>
                <c:pt idx="79">
                  <c:v>-7.7784061431884766</c:v>
                </c:pt>
                <c:pt idx="80">
                  <c:v>-7.0447276812046766</c:v>
                </c:pt>
                <c:pt idx="81">
                  <c:v>-3.3461938073742203</c:v>
                </c:pt>
                <c:pt idx="82">
                  <c:v>0.5250167305348441</c:v>
                </c:pt>
                <c:pt idx="83">
                  <c:v>0.97288830147590488</c:v>
                </c:pt>
                <c:pt idx="84">
                  <c:v>0.25063127395696938</c:v>
                </c:pt>
                <c:pt idx="85">
                  <c:v>1.1415177141316235</c:v>
                </c:pt>
                <c:pt idx="86">
                  <c:v>0.67136079451302066</c:v>
                </c:pt>
                <c:pt idx="87">
                  <c:v>1.0188250598730519</c:v>
                </c:pt>
                <c:pt idx="88">
                  <c:v>1.2129589777032379</c:v>
                </c:pt>
                <c:pt idx="89">
                  <c:v>-0.6103296072978992</c:v>
                </c:pt>
                <c:pt idx="90">
                  <c:v>0.76343621913110837</c:v>
                </c:pt>
                <c:pt idx="91">
                  <c:v>2.5383419597346801</c:v>
                </c:pt>
                <c:pt idx="92">
                  <c:v>2.3723150661680847</c:v>
                </c:pt>
                <c:pt idx="93">
                  <c:v>0.61470609580283053</c:v>
                </c:pt>
                <c:pt idx="94">
                  <c:v>3.0013707146281376</c:v>
                </c:pt>
                <c:pt idx="95">
                  <c:v>2.3941856852616183</c:v>
                </c:pt>
                <c:pt idx="96">
                  <c:v>-2.7918576961383224</c:v>
                </c:pt>
                <c:pt idx="97">
                  <c:v>-0.53717940318165347</c:v>
                </c:pt>
                <c:pt idx="98">
                  <c:v>-0.119318428914994</c:v>
                </c:pt>
                <c:pt idx="99">
                  <c:v>-1.6311919353029225</c:v>
                </c:pt>
                <c:pt idx="100">
                  <c:v>-0.14398574421647936</c:v>
                </c:pt>
                <c:pt idx="101">
                  <c:v>2.9699967853957787</c:v>
                </c:pt>
                <c:pt idx="102">
                  <c:v>5.3915282478556037</c:v>
                </c:pt>
                <c:pt idx="103">
                  <c:v>5.6401368055958301</c:v>
                </c:pt>
                <c:pt idx="104">
                  <c:v>0.55770487961126491</c:v>
                </c:pt>
                <c:pt idx="105">
                  <c:v>1.0422045306768268</c:v>
                </c:pt>
                <c:pt idx="106">
                  <c:v>3.4592458177939989</c:v>
                </c:pt>
                <c:pt idx="107">
                  <c:v>1.3046656022197567</c:v>
                </c:pt>
                <c:pt idx="108">
                  <c:v>-1.701831934042275</c:v>
                </c:pt>
                <c:pt idx="109">
                  <c:v>-0.22716267267242074</c:v>
                </c:pt>
                <c:pt idx="110">
                  <c:v>4.097028067917563</c:v>
                </c:pt>
                <c:pt idx="111">
                  <c:v>0.94809547590557486</c:v>
                </c:pt>
                <c:pt idx="112">
                  <c:v>-0.51517963584046811</c:v>
                </c:pt>
                <c:pt idx="113">
                  <c:v>-1.1396314221201465</c:v>
                </c:pt>
                <c:pt idx="114">
                  <c:v>0.27363876142771915</c:v>
                </c:pt>
                <c:pt idx="115">
                  <c:v>1.8178070604335517</c:v>
                </c:pt>
                <c:pt idx="116">
                  <c:v>1.2259642971912399</c:v>
                </c:pt>
                <c:pt idx="117">
                  <c:v>1.9198878362658434</c:v>
                </c:pt>
                <c:pt idx="118">
                  <c:v>-0.83101622294634581</c:v>
                </c:pt>
                <c:pt idx="119">
                  <c:v>-5.7791548897512257</c:v>
                </c:pt>
                <c:pt idx="120">
                  <c:v>8.8526576291769743E-2</c:v>
                </c:pt>
                <c:pt idx="121">
                  <c:v>2.3297357074625324</c:v>
                </c:pt>
                <c:pt idx="122">
                  <c:v>1.3122335076332092</c:v>
                </c:pt>
                <c:pt idx="123">
                  <c:v>7.9046913015190512E-2</c:v>
                </c:pt>
                <c:pt idx="124">
                  <c:v>1.6873618733370677</c:v>
                </c:pt>
                <c:pt idx="125">
                  <c:v>1.5289924704120494</c:v>
                </c:pt>
                <c:pt idx="126">
                  <c:v>1.0246394595014863</c:v>
                </c:pt>
                <c:pt idx="127">
                  <c:v>1.5027007975731976</c:v>
                </c:pt>
                <c:pt idx="128">
                  <c:v>1.2010295904474333</c:v>
                </c:pt>
                <c:pt idx="129">
                  <c:v>-1.7157453839899972</c:v>
                </c:pt>
                <c:pt idx="130">
                  <c:v>-3.0227774914237671</c:v>
                </c:pt>
                <c:pt idx="131">
                  <c:v>-3.2507887226529419</c:v>
                </c:pt>
                <c:pt idx="132">
                  <c:v>-0.82012866187142208</c:v>
                </c:pt>
                <c:pt idx="133">
                  <c:v>1.5318582882173359</c:v>
                </c:pt>
                <c:pt idx="134">
                  <c:v>3.1232611945597455</c:v>
                </c:pt>
                <c:pt idx="135">
                  <c:v>-1.109565346268937</c:v>
                </c:pt>
                <c:pt idx="136">
                  <c:v>-5.980753485346213</c:v>
                </c:pt>
                <c:pt idx="137">
                  <c:v>-8.2936458056792617</c:v>
                </c:pt>
                <c:pt idx="138">
                  <c:v>-6.7922410380560905</c:v>
                </c:pt>
                <c:pt idx="139">
                  <c:v>1.5836194506846368</c:v>
                </c:pt>
                <c:pt idx="140">
                  <c:v>4.8089632400660776</c:v>
                </c:pt>
                <c:pt idx="141">
                  <c:v>1.9212075130781159</c:v>
                </c:pt>
                <c:pt idx="142">
                  <c:v>-2.7961050363956019</c:v>
                </c:pt>
                <c:pt idx="143">
                  <c:v>-0.59881131164729595</c:v>
                </c:pt>
                <c:pt idx="144">
                  <c:v>2.1141263459867332</c:v>
                </c:pt>
                <c:pt idx="145">
                  <c:v>2.0362704162835144</c:v>
                </c:pt>
                <c:pt idx="146">
                  <c:v>2.5128611014224589</c:v>
                </c:pt>
                <c:pt idx="147">
                  <c:v>2.1840423869434744</c:v>
                </c:pt>
                <c:pt idx="148">
                  <c:v>0.2840179149643518</c:v>
                </c:pt>
                <c:pt idx="149">
                  <c:v>-0.35801713238470256</c:v>
                </c:pt>
                <c:pt idx="150">
                  <c:v>0.33925334719242528</c:v>
                </c:pt>
                <c:pt idx="151">
                  <c:v>3.4954882721649483</c:v>
                </c:pt>
                <c:pt idx="152">
                  <c:v>1.3535059224523138</c:v>
                </c:pt>
                <c:pt idx="153">
                  <c:v>-0.57444231060799211</c:v>
                </c:pt>
                <c:pt idx="154">
                  <c:v>2.2213889678823762</c:v>
                </c:pt>
                <c:pt idx="155">
                  <c:v>4.805737262358889</c:v>
                </c:pt>
                <c:pt idx="156">
                  <c:v>-0.73503542807884514</c:v>
                </c:pt>
                <c:pt idx="157">
                  <c:v>2.2437889128923416</c:v>
                </c:pt>
                <c:pt idx="158">
                  <c:v>7.2824823291739449</c:v>
                </c:pt>
                <c:pt idx="159">
                  <c:v>3.7514923860726412</c:v>
                </c:pt>
                <c:pt idx="160">
                  <c:v>3.6256187740946189</c:v>
                </c:pt>
                <c:pt idx="161">
                  <c:v>0.79144047049339861</c:v>
                </c:pt>
                <c:pt idx="162">
                  <c:v>0.43332329369150102</c:v>
                </c:pt>
                <c:pt idx="163">
                  <c:v>-2.1787309378851205</c:v>
                </c:pt>
                <c:pt idx="164">
                  <c:v>-1.157432961917948</c:v>
                </c:pt>
                <c:pt idx="165">
                  <c:v>4.5012002374278381</c:v>
                </c:pt>
                <c:pt idx="166">
                  <c:v>5.0843354983953759</c:v>
                </c:pt>
                <c:pt idx="167">
                  <c:v>1.8605514924274758</c:v>
                </c:pt>
                <c:pt idx="168">
                  <c:v>1.8386708688922226</c:v>
                </c:pt>
                <c:pt idx="169">
                  <c:v>3.927727448171936</c:v>
                </c:pt>
                <c:pt idx="170">
                  <c:v>2.1652535906468984</c:v>
                </c:pt>
                <c:pt idx="171">
                  <c:v>3.7921763578196988</c:v>
                </c:pt>
                <c:pt idx="172">
                  <c:v>2.2120839275885373</c:v>
                </c:pt>
                <c:pt idx="173">
                  <c:v>4.5592314563691616</c:v>
                </c:pt>
                <c:pt idx="174">
                  <c:v>5.6220537771878298</c:v>
                </c:pt>
                <c:pt idx="175">
                  <c:v>0.45982187657500617</c:v>
                </c:pt>
                <c:pt idx="176">
                  <c:v>0.47787307266844437</c:v>
                </c:pt>
                <c:pt idx="177">
                  <c:v>0.50311382437939756</c:v>
                </c:pt>
                <c:pt idx="178">
                  <c:v>-0.59296507970429957</c:v>
                </c:pt>
                <c:pt idx="179">
                  <c:v>0.75632488005794585</c:v>
                </c:pt>
                <c:pt idx="180">
                  <c:v>-0.97684733191272244</c:v>
                </c:pt>
                <c:pt idx="181">
                  <c:v>-4.9333029892295599</c:v>
                </c:pt>
                <c:pt idx="182">
                  <c:v>-1.4556662790710106</c:v>
                </c:pt>
                <c:pt idx="183">
                  <c:v>0.47635967348469421</c:v>
                </c:pt>
                <c:pt idx="184">
                  <c:v>-4.4507069105748087</c:v>
                </c:pt>
                <c:pt idx="185">
                  <c:v>-3.0081932891334873</c:v>
                </c:pt>
                <c:pt idx="186">
                  <c:v>-2.2500662453239784</c:v>
                </c:pt>
                <c:pt idx="187">
                  <c:v>-3.3187898225151002</c:v>
                </c:pt>
                <c:pt idx="188">
                  <c:v>-3.4945460356539115</c:v>
                </c:pt>
                <c:pt idx="189">
                  <c:v>-1.3774197213933803</c:v>
                </c:pt>
                <c:pt idx="190">
                  <c:v>1.5565155990771018</c:v>
                </c:pt>
                <c:pt idx="191">
                  <c:v>0.47531239033560269</c:v>
                </c:pt>
                <c:pt idx="192">
                  <c:v>-0.32331627153325826</c:v>
                </c:pt>
                <c:pt idx="193">
                  <c:v>-1.303078079217812</c:v>
                </c:pt>
                <c:pt idx="194">
                  <c:v>9.0069079305976629E-2</c:v>
                </c:pt>
                <c:pt idx="195">
                  <c:v>6.5511358116054907E-2</c:v>
                </c:pt>
                <c:pt idx="196">
                  <c:v>-0.32690877560526133</c:v>
                </c:pt>
                <c:pt idx="197">
                  <c:v>1.6792628230177797</c:v>
                </c:pt>
                <c:pt idx="198">
                  <c:v>1.3340486475499347</c:v>
                </c:pt>
                <c:pt idx="199">
                  <c:v>0.43641102820402011</c:v>
                </c:pt>
                <c:pt idx="200">
                  <c:v>1.3518892956199124</c:v>
                </c:pt>
                <c:pt idx="201">
                  <c:v>-0.28865360945928842</c:v>
                </c:pt>
                <c:pt idx="202">
                  <c:v>-3.5344228308531456</c:v>
                </c:pt>
                <c:pt idx="203">
                  <c:v>-1.1282127161393873</c:v>
                </c:pt>
                <c:pt idx="204">
                  <c:v>1.3562885214923881</c:v>
                </c:pt>
                <c:pt idx="205">
                  <c:v>1.5824425645405427</c:v>
                </c:pt>
                <c:pt idx="206">
                  <c:v>0.12186319509055465</c:v>
                </c:pt>
                <c:pt idx="207">
                  <c:v>-1.8446648937242571</c:v>
                </c:pt>
                <c:pt idx="208">
                  <c:v>0.35396715247770771</c:v>
                </c:pt>
                <c:pt idx="209">
                  <c:v>2.7206679078517482</c:v>
                </c:pt>
                <c:pt idx="210">
                  <c:v>-0.4214480213704519</c:v>
                </c:pt>
                <c:pt idx="211">
                  <c:v>0.91036417870782316</c:v>
                </c:pt>
                <c:pt idx="212">
                  <c:v>0.66428128775442019</c:v>
                </c:pt>
                <c:pt idx="213">
                  <c:v>2.7747300919145346</c:v>
                </c:pt>
                <c:pt idx="214">
                  <c:v>6.201222277013585</c:v>
                </c:pt>
                <c:pt idx="215">
                  <c:v>0.16571266314713284</c:v>
                </c:pt>
                <c:pt idx="216">
                  <c:v>-4.8701567720854655</c:v>
                </c:pt>
                <c:pt idx="217">
                  <c:v>-5.9402736951597035</c:v>
                </c:pt>
                <c:pt idx="218">
                  <c:v>-2.9031798476353288</c:v>
                </c:pt>
                <c:pt idx="219">
                  <c:v>3.3615324355196208</c:v>
                </c:pt>
                <c:pt idx="220">
                  <c:v>5.1449760576360859</c:v>
                </c:pt>
                <c:pt idx="221">
                  <c:v>0.16875492292456329</c:v>
                </c:pt>
                <c:pt idx="222">
                  <c:v>-2.1685741558030713</c:v>
                </c:pt>
                <c:pt idx="223">
                  <c:v>-3.4229160519316792</c:v>
                </c:pt>
                <c:pt idx="224">
                  <c:v>-2.4177952582249418</c:v>
                </c:pt>
                <c:pt idx="225">
                  <c:v>-0.78466064223903231</c:v>
                </c:pt>
                <c:pt idx="226">
                  <c:v>0.38677535485476255</c:v>
                </c:pt>
                <c:pt idx="227">
                  <c:v>0.94858069132897072</c:v>
                </c:pt>
                <c:pt idx="228">
                  <c:v>0.90973389887949452</c:v>
                </c:pt>
                <c:pt idx="229">
                  <c:v>1.0052617653855123</c:v>
                </c:pt>
                <c:pt idx="230">
                  <c:v>0.4107409949938301</c:v>
                </c:pt>
                <c:pt idx="231">
                  <c:v>0.35096491046715528</c:v>
                </c:pt>
                <c:pt idx="232">
                  <c:v>-1.9284043446532451</c:v>
                </c:pt>
                <c:pt idx="233">
                  <c:v>-4.6662753447890282</c:v>
                </c:pt>
                <c:pt idx="234">
                  <c:v>-3.2355874282075092</c:v>
                </c:pt>
                <c:pt idx="235">
                  <c:v>1.3529188436223194E-2</c:v>
                </c:pt>
                <c:pt idx="236">
                  <c:v>-0.88100205175578594</c:v>
                </c:pt>
                <c:pt idx="237">
                  <c:v>-5.5122145568020642</c:v>
                </c:pt>
                <c:pt idx="238">
                  <c:v>-6.3799016061238945</c:v>
                </c:pt>
                <c:pt idx="239">
                  <c:v>0.91009860625490546</c:v>
                </c:pt>
                <c:pt idx="240">
                  <c:v>5.099503141536843</c:v>
                </c:pt>
                <c:pt idx="241">
                  <c:v>3.0153501029417384</c:v>
                </c:pt>
                <c:pt idx="242">
                  <c:v>2.6461302695679478</c:v>
                </c:pt>
                <c:pt idx="243">
                  <c:v>-2.141900040442124</c:v>
                </c:pt>
                <c:pt idx="244">
                  <c:v>-2.3333627723332029</c:v>
                </c:pt>
                <c:pt idx="245">
                  <c:v>1.3499238775693811</c:v>
                </c:pt>
                <c:pt idx="246">
                  <c:v>-0.29187867767177522</c:v>
                </c:pt>
                <c:pt idx="247">
                  <c:v>1.4543475117534399</c:v>
                </c:pt>
                <c:pt idx="248">
                  <c:v>1.7752508938428946</c:v>
                </c:pt>
                <c:pt idx="249">
                  <c:v>-2.8948088584002107</c:v>
                </c:pt>
                <c:pt idx="250">
                  <c:v>-3.398055923753418</c:v>
                </c:pt>
                <c:pt idx="251">
                  <c:v>-1.7303527783951722</c:v>
                </c:pt>
                <c:pt idx="252">
                  <c:v>1.7544580259709619</c:v>
                </c:pt>
                <c:pt idx="253">
                  <c:v>1.4228980944608338</c:v>
                </c:pt>
                <c:pt idx="254">
                  <c:v>-2.284104994032532</c:v>
                </c:pt>
                <c:pt idx="255">
                  <c:v>-5.3120347729418427</c:v>
                </c:pt>
                <c:pt idx="256">
                  <c:v>-5.7111647038254887</c:v>
                </c:pt>
                <c:pt idx="257">
                  <c:v>1.9019353203475475</c:v>
                </c:pt>
                <c:pt idx="258">
                  <c:v>4.5873866838519461</c:v>
                </c:pt>
                <c:pt idx="259">
                  <c:v>1.7832771845860407</c:v>
                </c:pt>
                <c:pt idx="260">
                  <c:v>-0.1749326656863559</c:v>
                </c:pt>
                <c:pt idx="261">
                  <c:v>-2.6432644517626613E-2</c:v>
                </c:pt>
                <c:pt idx="262">
                  <c:v>0.45394608605420217</c:v>
                </c:pt>
                <c:pt idx="263">
                  <c:v>0.84137764133629389</c:v>
                </c:pt>
                <c:pt idx="264">
                  <c:v>2.6585885279928334</c:v>
                </c:pt>
                <c:pt idx="265">
                  <c:v>0.67178552853874862</c:v>
                </c:pt>
                <c:pt idx="266">
                  <c:v>-1.5293835531338118</c:v>
                </c:pt>
                <c:pt idx="267">
                  <c:v>0.98292548500467092</c:v>
                </c:pt>
                <c:pt idx="268">
                  <c:v>1.9874801182595547</c:v>
                </c:pt>
                <c:pt idx="269">
                  <c:v>3.0251285352278501</c:v>
                </c:pt>
                <c:pt idx="270">
                  <c:v>0.73244063969468698</c:v>
                </c:pt>
                <c:pt idx="271">
                  <c:v>-0.16900548871490173</c:v>
                </c:pt>
                <c:pt idx="272">
                  <c:v>1.0442649909236934</c:v>
                </c:pt>
                <c:pt idx="273">
                  <c:v>-2.4829623725963756</c:v>
                </c:pt>
                <c:pt idx="274">
                  <c:v>-1.2421714927768335</c:v>
                </c:pt>
                <c:pt idx="275">
                  <c:v>-3.925151759176515E-2</c:v>
                </c:pt>
                <c:pt idx="276">
                  <c:v>2.2698841348756105</c:v>
                </c:pt>
                <c:pt idx="277">
                  <c:v>0.44201078708283603</c:v>
                </c:pt>
                <c:pt idx="278">
                  <c:v>-5.0712751544779167</c:v>
                </c:pt>
                <c:pt idx="279">
                  <c:v>-4.0096797420119401</c:v>
                </c:pt>
                <c:pt idx="280">
                  <c:v>-9.8479176813270897E-2</c:v>
                </c:pt>
                <c:pt idx="281">
                  <c:v>2.2047497623134404</c:v>
                </c:pt>
                <c:pt idx="282">
                  <c:v>0.58324303608969785</c:v>
                </c:pt>
                <c:pt idx="283">
                  <c:v>-4.3155578168807551</c:v>
                </c:pt>
                <c:pt idx="284">
                  <c:v>-3.3786759559006896</c:v>
                </c:pt>
                <c:pt idx="285">
                  <c:v>-9.3353264674078673E-2</c:v>
                </c:pt>
                <c:pt idx="286">
                  <c:v>0.23735128706903197</c:v>
                </c:pt>
                <c:pt idx="287">
                  <c:v>1.4078977983444929E-2</c:v>
                </c:pt>
                <c:pt idx="288">
                  <c:v>3.1470299290958792</c:v>
                </c:pt>
                <c:pt idx="289">
                  <c:v>3.1504159778705798</c:v>
                </c:pt>
                <c:pt idx="290">
                  <c:v>0.84234216046752408</c:v>
                </c:pt>
                <c:pt idx="291">
                  <c:v>4.4595581130124629</c:v>
                </c:pt>
                <c:pt idx="292">
                  <c:v>5.4072934290161356</c:v>
                </c:pt>
                <c:pt idx="293">
                  <c:v>2.5953227122954559</c:v>
                </c:pt>
                <c:pt idx="294">
                  <c:v>-0.75065827331854962</c:v>
                </c:pt>
                <c:pt idx="295">
                  <c:v>1.9601739040808752</c:v>
                </c:pt>
                <c:pt idx="296">
                  <c:v>4.4485959733719938</c:v>
                </c:pt>
                <c:pt idx="297">
                  <c:v>8.4831299318466336E-2</c:v>
                </c:pt>
                <c:pt idx="298">
                  <c:v>0.40953636926133186</c:v>
                </c:pt>
                <c:pt idx="299">
                  <c:v>1.1366128092049621</c:v>
                </c:pt>
                <c:pt idx="300">
                  <c:v>-3.7255704228300601</c:v>
                </c:pt>
                <c:pt idx="301">
                  <c:v>0.81770849647000432</c:v>
                </c:pt>
                <c:pt idx="302">
                  <c:v>1.8784112398861907</c:v>
                </c:pt>
                <c:pt idx="303">
                  <c:v>-0.44149646782898344</c:v>
                </c:pt>
                <c:pt idx="304">
                  <c:v>0.35785706131719053</c:v>
                </c:pt>
                <c:pt idx="305">
                  <c:v>-2.786319782899227</c:v>
                </c:pt>
                <c:pt idx="306">
                  <c:v>-1.2477212294470519</c:v>
                </c:pt>
                <c:pt idx="307">
                  <c:v>7.1426711656386033E-2</c:v>
                </c:pt>
                <c:pt idx="308">
                  <c:v>0.84726752902497537</c:v>
                </c:pt>
                <c:pt idx="309">
                  <c:v>-1.14197246148251</c:v>
                </c:pt>
                <c:pt idx="310">
                  <c:v>-2.4226619643741287</c:v>
                </c:pt>
                <c:pt idx="311">
                  <c:v>1.7500060494057834</c:v>
                </c:pt>
                <c:pt idx="312">
                  <c:v>0.35007542464882135</c:v>
                </c:pt>
                <c:pt idx="313">
                  <c:v>-1.516321390226949</c:v>
                </c:pt>
                <c:pt idx="314">
                  <c:v>-2.4135197236319073</c:v>
                </c:pt>
                <c:pt idx="315">
                  <c:v>-4.462537617655471</c:v>
                </c:pt>
                <c:pt idx="316">
                  <c:v>-1.6012872947612777</c:v>
                </c:pt>
                <c:pt idx="317">
                  <c:v>0.79480560088995844</c:v>
                </c:pt>
                <c:pt idx="318">
                  <c:v>1.6465560292999726</c:v>
                </c:pt>
                <c:pt idx="319">
                  <c:v>1.5774189705552999</c:v>
                </c:pt>
                <c:pt idx="320">
                  <c:v>2.6995849111699499</c:v>
                </c:pt>
                <c:pt idx="321">
                  <c:v>6.1547580116894096</c:v>
                </c:pt>
                <c:pt idx="322">
                  <c:v>2.3499987946706824</c:v>
                </c:pt>
                <c:pt idx="323">
                  <c:v>-1.5818977772141807</c:v>
                </c:pt>
                <c:pt idx="324">
                  <c:v>-4.1357307054568082</c:v>
                </c:pt>
                <c:pt idx="325">
                  <c:v>-3.9419151107722428</c:v>
                </c:pt>
                <c:pt idx="326">
                  <c:v>-1.1493048077682033</c:v>
                </c:pt>
                <c:pt idx="327">
                  <c:v>-0.80036579674924724</c:v>
                </c:pt>
                <c:pt idx="328">
                  <c:v>-0.91858237283304334</c:v>
                </c:pt>
                <c:pt idx="329">
                  <c:v>-2.2983795133768581</c:v>
                </c:pt>
                <c:pt idx="330">
                  <c:v>0.19439903553575277</c:v>
                </c:pt>
                <c:pt idx="331">
                  <c:v>1.1494375939946622</c:v>
                </c:pt>
                <c:pt idx="332">
                  <c:v>-0.61070750234648585</c:v>
                </c:pt>
                <c:pt idx="333">
                  <c:v>-0.16500780475325882</c:v>
                </c:pt>
                <c:pt idx="334">
                  <c:v>0.30604087442043237</c:v>
                </c:pt>
                <c:pt idx="335">
                  <c:v>1.9110452740278561</c:v>
                </c:pt>
                <c:pt idx="336">
                  <c:v>2.2635822460870259</c:v>
                </c:pt>
                <c:pt idx="337">
                  <c:v>4.3606705730780959</c:v>
                </c:pt>
                <c:pt idx="338">
                  <c:v>1.5536516002612188</c:v>
                </c:pt>
                <c:pt idx="339">
                  <c:v>-3.9399583329213783</c:v>
                </c:pt>
                <c:pt idx="340">
                  <c:v>-2.6865782274398953</c:v>
                </c:pt>
                <c:pt idx="341">
                  <c:v>1.923137460835278</c:v>
                </c:pt>
                <c:pt idx="342">
                  <c:v>2.3666561901336536</c:v>
                </c:pt>
                <c:pt idx="343">
                  <c:v>-2.436150680296123</c:v>
                </c:pt>
                <c:pt idx="344">
                  <c:v>-4.3626578190014698</c:v>
                </c:pt>
                <c:pt idx="345">
                  <c:v>-1.8435166566632688</c:v>
                </c:pt>
                <c:pt idx="346">
                  <c:v>1.3064436643617228E-2</c:v>
                </c:pt>
                <c:pt idx="347">
                  <c:v>3.5694192774826661</c:v>
                </c:pt>
                <c:pt idx="348">
                  <c:v>1.8590353647596203</c:v>
                </c:pt>
                <c:pt idx="349">
                  <c:v>-3.4157219488406554</c:v>
                </c:pt>
                <c:pt idx="350">
                  <c:v>-3.2294465199811384</c:v>
                </c:pt>
                <c:pt idx="351">
                  <c:v>-1.4905294847267214</c:v>
                </c:pt>
                <c:pt idx="352">
                  <c:v>-4.437331881490536</c:v>
                </c:pt>
                <c:pt idx="353">
                  <c:v>-0.12972668628208339</c:v>
                </c:pt>
                <c:pt idx="354">
                  <c:v>2.9507696126529481</c:v>
                </c:pt>
                <c:pt idx="355">
                  <c:v>3.7989648262737319</c:v>
                </c:pt>
                <c:pt idx="356">
                  <c:v>3.2945767998171505</c:v>
                </c:pt>
                <c:pt idx="357">
                  <c:v>0.99384760687826201</c:v>
                </c:pt>
                <c:pt idx="358">
                  <c:v>3.5877219488611445</c:v>
                </c:pt>
                <c:pt idx="359">
                  <c:v>4.9049122026190162</c:v>
                </c:pt>
                <c:pt idx="360">
                  <c:v>-0.1532298483652994</c:v>
                </c:pt>
                <c:pt idx="361">
                  <c:v>-0.9251716619473882</c:v>
                </c:pt>
                <c:pt idx="362">
                  <c:v>-1.8304053810425103</c:v>
                </c:pt>
                <c:pt idx="363">
                  <c:v>0.40137911128113046</c:v>
                </c:pt>
                <c:pt idx="364">
                  <c:v>2.1248847588140052</c:v>
                </c:pt>
                <c:pt idx="365">
                  <c:v>0.3622053554863669</c:v>
                </c:pt>
                <c:pt idx="366">
                  <c:v>-0.31190302252070978</c:v>
                </c:pt>
                <c:pt idx="367">
                  <c:v>-1.2235732356202789</c:v>
                </c:pt>
                <c:pt idx="368">
                  <c:v>-1.5566324691462796</c:v>
                </c:pt>
                <c:pt idx="369">
                  <c:v>-2.5804129109019414</c:v>
                </c:pt>
                <c:pt idx="370">
                  <c:v>-2.5361746338603552</c:v>
                </c:pt>
                <c:pt idx="371">
                  <c:v>1.5676941984565929</c:v>
                </c:pt>
                <c:pt idx="372">
                  <c:v>6.0285456129349768</c:v>
                </c:pt>
                <c:pt idx="373">
                  <c:v>2.7134242372994777</c:v>
                </c:pt>
                <c:pt idx="374">
                  <c:v>-4.52443964604754</c:v>
                </c:pt>
                <c:pt idx="375">
                  <c:v>-4.6245122575783171</c:v>
                </c:pt>
                <c:pt idx="376">
                  <c:v>-0.46391414798563346</c:v>
                </c:pt>
                <c:pt idx="377">
                  <c:v>0.39436872611986473</c:v>
                </c:pt>
                <c:pt idx="378">
                  <c:v>-5.5033269745763391</c:v>
                </c:pt>
                <c:pt idx="379">
                  <c:v>-4.2596984712872654</c:v>
                </c:pt>
                <c:pt idx="380">
                  <c:v>-1.5113610061234795</c:v>
                </c:pt>
                <c:pt idx="381">
                  <c:v>-1.8116602404916193</c:v>
                </c:pt>
                <c:pt idx="382">
                  <c:v>-9.4746155809843913E-2</c:v>
                </c:pt>
                <c:pt idx="383">
                  <c:v>1.8773907868308015</c:v>
                </c:pt>
                <c:pt idx="384">
                  <c:v>2.938978468591813</c:v>
                </c:pt>
                <c:pt idx="385">
                  <c:v>1.2122127373004332</c:v>
                </c:pt>
                <c:pt idx="386">
                  <c:v>1.1242746040807106</c:v>
                </c:pt>
                <c:pt idx="387">
                  <c:v>0.22491713025374338</c:v>
                </c:pt>
                <c:pt idx="388">
                  <c:v>-3.5168795875506476</c:v>
                </c:pt>
                <c:pt idx="389">
                  <c:v>-2.7527880774869118</c:v>
                </c:pt>
                <c:pt idx="390">
                  <c:v>-0.13381577446125448</c:v>
                </c:pt>
                <c:pt idx="391">
                  <c:v>-1.3405169738689438</c:v>
                </c:pt>
                <c:pt idx="392">
                  <c:v>1.609669197932817</c:v>
                </c:pt>
                <c:pt idx="393">
                  <c:v>1.3345288607524708</c:v>
                </c:pt>
                <c:pt idx="394">
                  <c:v>2.2657241061097011</c:v>
                </c:pt>
                <c:pt idx="395">
                  <c:v>1.4592237675969955</c:v>
                </c:pt>
                <c:pt idx="396">
                  <c:v>4.0673749026609585</c:v>
                </c:pt>
                <c:pt idx="397">
                  <c:v>4.1384887481399346</c:v>
                </c:pt>
                <c:pt idx="398">
                  <c:v>-0.36373148759594187</c:v>
                </c:pt>
                <c:pt idx="399">
                  <c:v>-4.0178765630116686</c:v>
                </c:pt>
                <c:pt idx="400">
                  <c:v>-5.7967063185060397</c:v>
                </c:pt>
                <c:pt idx="401">
                  <c:v>-3.5255752663942985</c:v>
                </c:pt>
                <c:pt idx="402">
                  <c:v>-1.629928192414809</c:v>
                </c:pt>
                <c:pt idx="403">
                  <c:v>-0.23286156647372991</c:v>
                </c:pt>
                <c:pt idx="404">
                  <c:v>-0.63569996200385503</c:v>
                </c:pt>
                <c:pt idx="405">
                  <c:v>-1.7270076568820514</c:v>
                </c:pt>
                <c:pt idx="406">
                  <c:v>2.5125227693933994</c:v>
                </c:pt>
                <c:pt idx="407">
                  <c:v>3.3102010092989076</c:v>
                </c:pt>
                <c:pt idx="408">
                  <c:v>-1.4864372133160941</c:v>
                </c:pt>
                <c:pt idx="409">
                  <c:v>-3.1112467695493251</c:v>
                </c:pt>
                <c:pt idx="410">
                  <c:v>-0.96738494903547689</c:v>
                </c:pt>
                <c:pt idx="411">
                  <c:v>-3.8151410990394652</c:v>
                </c:pt>
                <c:pt idx="412">
                  <c:v>-2.0012248569400981</c:v>
                </c:pt>
                <c:pt idx="413">
                  <c:v>0.42247211240464821</c:v>
                </c:pt>
                <c:pt idx="414">
                  <c:v>-3.8691050576744601</c:v>
                </c:pt>
                <c:pt idx="415">
                  <c:v>-1.8161363186663948</c:v>
                </c:pt>
                <c:pt idx="416">
                  <c:v>3.201198524038773</c:v>
                </c:pt>
                <c:pt idx="417">
                  <c:v>3.4929498724523</c:v>
                </c:pt>
                <c:pt idx="418">
                  <c:v>0.78072116593830287</c:v>
                </c:pt>
                <c:pt idx="419">
                  <c:v>-7.2344391810474917E-2</c:v>
                </c:pt>
                <c:pt idx="420">
                  <c:v>1.0544549695623573</c:v>
                </c:pt>
                <c:pt idx="421">
                  <c:v>-0.97021393230534159</c:v>
                </c:pt>
                <c:pt idx="422">
                  <c:v>-4.0782506403047591</c:v>
                </c:pt>
                <c:pt idx="423">
                  <c:v>-4.5234482968226075</c:v>
                </c:pt>
                <c:pt idx="424">
                  <c:v>0.22676522348774597</c:v>
                </c:pt>
                <c:pt idx="425">
                  <c:v>-1.5844925655983388</c:v>
                </c:pt>
                <c:pt idx="426">
                  <c:v>-6.6850698203779757</c:v>
                </c:pt>
                <c:pt idx="427">
                  <c:v>-1.913244432216743</c:v>
                </c:pt>
                <c:pt idx="428">
                  <c:v>-1.9477829482639208</c:v>
                </c:pt>
                <c:pt idx="429">
                  <c:v>-0.16759986465331167</c:v>
                </c:pt>
                <c:pt idx="430">
                  <c:v>4.6536588342860341</c:v>
                </c:pt>
                <c:pt idx="431">
                  <c:v>3.5739130908041261</c:v>
                </c:pt>
                <c:pt idx="432">
                  <c:v>2.1002952053095214</c:v>
                </c:pt>
                <c:pt idx="433">
                  <c:v>-2.6024681574199349</c:v>
                </c:pt>
                <c:pt idx="434">
                  <c:v>-3.1119334380491637</c:v>
                </c:pt>
                <c:pt idx="435">
                  <c:v>-1.1829652066808194</c:v>
                </c:pt>
                <c:pt idx="436">
                  <c:v>-3.2291009119944647</c:v>
                </c:pt>
                <c:pt idx="437">
                  <c:v>0.99964381661266088</c:v>
                </c:pt>
                <c:pt idx="438">
                  <c:v>3.8444240999524482</c:v>
                </c:pt>
                <c:pt idx="439">
                  <c:v>0.54820884543005377</c:v>
                </c:pt>
                <c:pt idx="440">
                  <c:v>-0.34361801226623356</c:v>
                </c:pt>
                <c:pt idx="441">
                  <c:v>0.71356043918058276</c:v>
                </c:pt>
                <c:pt idx="442">
                  <c:v>1.463679382140981</c:v>
                </c:pt>
                <c:pt idx="443">
                  <c:v>-1.19936066766968</c:v>
                </c:pt>
                <c:pt idx="444">
                  <c:v>-4.4307580537861213</c:v>
                </c:pt>
                <c:pt idx="445">
                  <c:v>-1.3145436241757125</c:v>
                </c:pt>
                <c:pt idx="446">
                  <c:v>-0.82387032307451591</c:v>
                </c:pt>
                <c:pt idx="447">
                  <c:v>0.48293441068381071</c:v>
                </c:pt>
                <c:pt idx="448">
                  <c:v>0.23567463358631358</c:v>
                </c:pt>
                <c:pt idx="449">
                  <c:v>-2.9192506190156564</c:v>
                </c:pt>
                <c:pt idx="450">
                  <c:v>1.5153364074649289</c:v>
                </c:pt>
                <c:pt idx="451">
                  <c:v>6.062249667593278</c:v>
                </c:pt>
                <c:pt idx="452">
                  <c:v>2.4882074285415001</c:v>
                </c:pt>
                <c:pt idx="453">
                  <c:v>-2.9252078093122691</c:v>
                </c:pt>
                <c:pt idx="454">
                  <c:v>-2.3392758521367796</c:v>
                </c:pt>
                <c:pt idx="455">
                  <c:v>-1.9831495592370629</c:v>
                </c:pt>
                <c:pt idx="456">
                  <c:v>-2.128662345057819</c:v>
                </c:pt>
                <c:pt idx="457">
                  <c:v>1.2100690582883544</c:v>
                </c:pt>
                <c:pt idx="458">
                  <c:v>2.2807998902862892</c:v>
                </c:pt>
                <c:pt idx="459">
                  <c:v>0.96081930678337812</c:v>
                </c:pt>
                <c:pt idx="460">
                  <c:v>2.6010466172010638</c:v>
                </c:pt>
                <c:pt idx="461">
                  <c:v>1.3246653907117434</c:v>
                </c:pt>
                <c:pt idx="462">
                  <c:v>-0.24704695533728227</c:v>
                </c:pt>
                <c:pt idx="463">
                  <c:v>-1.8778564481181093</c:v>
                </c:pt>
                <c:pt idx="464">
                  <c:v>-2.4151295292540453</c:v>
                </c:pt>
                <c:pt idx="465">
                  <c:v>-1.3651551853399724</c:v>
                </c:pt>
                <c:pt idx="466">
                  <c:v>-3.7450099625857547</c:v>
                </c:pt>
                <c:pt idx="467">
                  <c:v>-1.0418043530080467</c:v>
                </c:pt>
                <c:pt idx="468">
                  <c:v>2.5248064048355445</c:v>
                </c:pt>
                <c:pt idx="469">
                  <c:v>-0.50317066779825836</c:v>
                </c:pt>
                <c:pt idx="470">
                  <c:v>0.85810188465984538</c:v>
                </c:pt>
                <c:pt idx="471">
                  <c:v>2.0317647795309313</c:v>
                </c:pt>
                <c:pt idx="472">
                  <c:v>1.942078597494401</c:v>
                </c:pt>
                <c:pt idx="473">
                  <c:v>2.4890705390134826</c:v>
                </c:pt>
                <c:pt idx="474">
                  <c:v>0.84088605944998562</c:v>
                </c:pt>
                <c:pt idx="475">
                  <c:v>-4.7841167543083429</c:v>
                </c:pt>
                <c:pt idx="476">
                  <c:v>-4.9712116378941573</c:v>
                </c:pt>
                <c:pt idx="477">
                  <c:v>-0.94749520940240473</c:v>
                </c:pt>
                <c:pt idx="478">
                  <c:v>0.56190310715464875</c:v>
                </c:pt>
                <c:pt idx="479">
                  <c:v>2.4523833417333663</c:v>
                </c:pt>
                <c:pt idx="480">
                  <c:v>7.748076313873753E-2</c:v>
                </c:pt>
                <c:pt idx="481">
                  <c:v>-3.7469835660886019</c:v>
                </c:pt>
                <c:pt idx="482">
                  <c:v>-4.3259797166683711</c:v>
                </c:pt>
                <c:pt idx="483">
                  <c:v>-2.4349510567844845</c:v>
                </c:pt>
                <c:pt idx="484">
                  <c:v>-2.2259273464442231</c:v>
                </c:pt>
                <c:pt idx="485">
                  <c:v>0.75175921665504575</c:v>
                </c:pt>
                <c:pt idx="486">
                  <c:v>2.0245233827154152</c:v>
                </c:pt>
                <c:pt idx="487">
                  <c:v>3.1126555768423714</c:v>
                </c:pt>
                <c:pt idx="488">
                  <c:v>0.34857839636970311</c:v>
                </c:pt>
                <c:pt idx="489">
                  <c:v>-0.25212921173078939</c:v>
                </c:pt>
                <c:pt idx="490">
                  <c:v>2.0752609088958707</c:v>
                </c:pt>
                <c:pt idx="491">
                  <c:v>0.86718864622525871</c:v>
                </c:pt>
                <c:pt idx="492">
                  <c:v>-0.77215281635290012</c:v>
                </c:pt>
                <c:pt idx="493">
                  <c:v>0.21818141249241307</c:v>
                </c:pt>
                <c:pt idx="494">
                  <c:v>2.3220127332024276</c:v>
                </c:pt>
                <c:pt idx="495">
                  <c:v>3.7210029404377565</c:v>
                </c:pt>
                <c:pt idx="496">
                  <c:v>1.478475041949423</c:v>
                </c:pt>
                <c:pt idx="497">
                  <c:v>-1.5638934200978838</c:v>
                </c:pt>
                <c:pt idx="498">
                  <c:v>-1.8740629457170144</c:v>
                </c:pt>
                <c:pt idx="499">
                  <c:v>1.9358531062607653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0-4C7E-B4AD-5B2E0D6E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293872"/>
        <c:axId val="2022793072"/>
      </c:lineChart>
      <c:catAx>
        <c:axId val="183529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93072"/>
        <c:crosses val="autoZero"/>
        <c:auto val="1"/>
        <c:lblAlgn val="ctr"/>
        <c:lblOffset val="100"/>
        <c:noMultiLvlLbl val="0"/>
      </c:catAx>
      <c:valAx>
        <c:axId val="202279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A.C.F</a:t>
            </a:r>
          </a:p>
        </c:rich>
      </c:tx>
      <c:layout>
        <c:manualLayout>
          <c:xMode val="edge"/>
          <c:yMode val="edge"/>
          <c:x val="0.428091781281992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[12]Sheet1!$E$1</c:f>
              <c:strCache>
                <c:ptCount val="1"/>
                <c:pt idx="0">
                  <c:v>Sample A.C.F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[12]Sheet1!$D$2:$D$20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[12]Sheet1!$E$2:$E$20</c:f>
              <c:numCache>
                <c:formatCode>General</c:formatCode>
                <c:ptCount val="19"/>
                <c:pt idx="0">
                  <c:v>1</c:v>
                </c:pt>
                <c:pt idx="1">
                  <c:v>0.53138370748046815</c:v>
                </c:pt>
                <c:pt idx="2">
                  <c:v>-5.23461780405177E-3</c:v>
                </c:pt>
                <c:pt idx="3">
                  <c:v>-7.8862646760957111E-2</c:v>
                </c:pt>
                <c:pt idx="4">
                  <c:v>-9.1263313615780883E-3</c:v>
                </c:pt>
                <c:pt idx="5">
                  <c:v>4.0475179805593307E-2</c:v>
                </c:pt>
                <c:pt idx="6">
                  <c:v>5.3083275121544107E-3</c:v>
                </c:pt>
                <c:pt idx="7">
                  <c:v>-2.0022343036098521E-2</c:v>
                </c:pt>
                <c:pt idx="8">
                  <c:v>-3.2480553478671154E-2</c:v>
                </c:pt>
                <c:pt idx="9">
                  <c:v>-3.6189162660774082E-3</c:v>
                </c:pt>
                <c:pt idx="10">
                  <c:v>7.0919105330251503E-2</c:v>
                </c:pt>
                <c:pt idx="11">
                  <c:v>7.7795899619956935E-2</c:v>
                </c:pt>
                <c:pt idx="12">
                  <c:v>2.8541146303146209E-2</c:v>
                </c:pt>
                <c:pt idx="13">
                  <c:v>-2.0152235488984659E-2</c:v>
                </c:pt>
                <c:pt idx="14">
                  <c:v>-5.5271797587455623E-2</c:v>
                </c:pt>
                <c:pt idx="15">
                  <c:v>-8.7360234045492938E-2</c:v>
                </c:pt>
                <c:pt idx="16">
                  <c:v>-6.1115750247932789E-2</c:v>
                </c:pt>
                <c:pt idx="17">
                  <c:v>-5.2715163908494322E-3</c:v>
                </c:pt>
                <c:pt idx="18">
                  <c:v>5.4681573099287792E-3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1-487D-953C-726CCBC8F057}"/>
            </c:ext>
          </c:extLst>
        </c:ser>
        <c:ser>
          <c:idx val="1"/>
          <c:order val="1"/>
          <c:tx>
            <c:strRef>
              <c:f>[12]Sheet1!$F$1</c:f>
              <c:strCache>
                <c:ptCount val="1"/>
                <c:pt idx="0">
                  <c:v>Pop A.C.F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[12]Sheet1!$D$2:$D$20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[12]Sheet1!$F$2:$F$20</c:f>
              <c:numCache>
                <c:formatCode>General</c:formatCode>
                <c:ptCount val="19"/>
                <c:pt idx="0">
                  <c:v>1</c:v>
                </c:pt>
                <c:pt idx="1">
                  <c:v>0.48780487804878048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C1-487D-953C-726CCBC8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83584"/>
        <c:axId val="281585072"/>
      </c:scatterChart>
      <c:valAx>
        <c:axId val="2316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85072"/>
        <c:crosses val="autoZero"/>
        <c:crossBetween val="midCat"/>
      </c:valAx>
      <c:valAx>
        <c:axId val="2815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[12]Sheet2!$B$1</c:f>
              <c:strCache>
                <c:ptCount val="1"/>
                <c:pt idx="0">
                  <c:v>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[12]Sheet2!$B$2:$B$501</c:f>
              <c:numCache>
                <c:formatCode>General</c:formatCode>
                <c:ptCount val="500"/>
                <c:pt idx="0">
                  <c:v>-2.2127551346784458</c:v>
                </c:pt>
                <c:pt idx="1">
                  <c:v>-3.1073159334482625</c:v>
                </c:pt>
                <c:pt idx="2">
                  <c:v>-1.6514154594915453</c:v>
                </c:pt>
                <c:pt idx="3">
                  <c:v>-4.574474132823525</c:v>
                </c:pt>
                <c:pt idx="4">
                  <c:v>-3.0509363568853587</c:v>
                </c:pt>
                <c:pt idx="5">
                  <c:v>0.95690074886078946</c:v>
                </c:pt>
                <c:pt idx="6">
                  <c:v>-9.2655227490467978E-2</c:v>
                </c:pt>
                <c:pt idx="7">
                  <c:v>-0.91001720647909679</c:v>
                </c:pt>
                <c:pt idx="8">
                  <c:v>7.7433924161596224E-2</c:v>
                </c:pt>
                <c:pt idx="9">
                  <c:v>-1.1325653304083971</c:v>
                </c:pt>
                <c:pt idx="10">
                  <c:v>-0.21242294678813778</c:v>
                </c:pt>
                <c:pt idx="11">
                  <c:v>1.2375064670777647</c:v>
                </c:pt>
                <c:pt idx="12">
                  <c:v>-0.38640359889541287</c:v>
                </c:pt>
                <c:pt idx="13">
                  <c:v>-2.3041673102852656</c:v>
                </c:pt>
                <c:pt idx="14">
                  <c:v>1.9907142814190593</c:v>
                </c:pt>
                <c:pt idx="15">
                  <c:v>8.7412563516409136</c:v>
                </c:pt>
                <c:pt idx="16">
                  <c:v>5.0788330554496497</c:v>
                </c:pt>
                <c:pt idx="17">
                  <c:v>1.0179337550653145</c:v>
                </c:pt>
                <c:pt idx="18">
                  <c:v>0.23761640477459878</c:v>
                </c:pt>
                <c:pt idx="19">
                  <c:v>2.5300626020907657</c:v>
                </c:pt>
                <c:pt idx="20">
                  <c:v>5.7949296206061263</c:v>
                </c:pt>
                <c:pt idx="21">
                  <c:v>1.9334438547957689</c:v>
                </c:pt>
                <c:pt idx="22">
                  <c:v>-2.8993008527322672</c:v>
                </c:pt>
                <c:pt idx="23">
                  <c:v>-0.82412861956981942</c:v>
                </c:pt>
                <c:pt idx="24">
                  <c:v>5.5345064993161941</c:v>
                </c:pt>
                <c:pt idx="25">
                  <c:v>3.2492939681105781</c:v>
                </c:pt>
                <c:pt idx="26">
                  <c:v>-1.802649421733804</c:v>
                </c:pt>
                <c:pt idx="27">
                  <c:v>-0.5715401130146347</c:v>
                </c:pt>
                <c:pt idx="28">
                  <c:v>-0.43938030103163328</c:v>
                </c:pt>
                <c:pt idx="29">
                  <c:v>-1.1579058991628699</c:v>
                </c:pt>
                <c:pt idx="30">
                  <c:v>-0.23531902115792036</c:v>
                </c:pt>
                <c:pt idx="31">
                  <c:v>2.0593281533365371</c:v>
                </c:pt>
                <c:pt idx="32">
                  <c:v>0.52949144446756691</c:v>
                </c:pt>
                <c:pt idx="33">
                  <c:v>-5.4885258577996865</c:v>
                </c:pt>
                <c:pt idx="34">
                  <c:v>0.48516631068196148</c:v>
                </c:pt>
                <c:pt idx="35">
                  <c:v>7.3576047725509852</c:v>
                </c:pt>
                <c:pt idx="36">
                  <c:v>3.5179064070689492</c:v>
                </c:pt>
                <c:pt idx="37">
                  <c:v>-2.1627142814395484</c:v>
                </c:pt>
                <c:pt idx="38">
                  <c:v>-0.55716373026371002</c:v>
                </c:pt>
                <c:pt idx="39">
                  <c:v>2.4877899704733863</c:v>
                </c:pt>
                <c:pt idx="40">
                  <c:v>3.0915566640032921</c:v>
                </c:pt>
                <c:pt idx="41">
                  <c:v>3.765343535633292</c:v>
                </c:pt>
                <c:pt idx="42">
                  <c:v>2.316996415174799</c:v>
                </c:pt>
                <c:pt idx="43">
                  <c:v>3.7659422105207341</c:v>
                </c:pt>
                <c:pt idx="44">
                  <c:v>4.3010527406295296</c:v>
                </c:pt>
                <c:pt idx="45">
                  <c:v>1.2550272003863938</c:v>
                </c:pt>
                <c:pt idx="46">
                  <c:v>7.8415268944809213E-2</c:v>
                </c:pt>
                <c:pt idx="47">
                  <c:v>0.21344590095395688</c:v>
                </c:pt>
                <c:pt idx="48">
                  <c:v>2.2577028175874148</c:v>
                </c:pt>
                <c:pt idx="49">
                  <c:v>1.2481355042837095</c:v>
                </c:pt>
                <c:pt idx="50">
                  <c:v>-0.12648297342821024</c:v>
                </c:pt>
                <c:pt idx="51">
                  <c:v>0.71566819315194152</c:v>
                </c:pt>
                <c:pt idx="52">
                  <c:v>1.0083272172778379</c:v>
                </c:pt>
                <c:pt idx="53">
                  <c:v>2.1579787699010922</c:v>
                </c:pt>
                <c:pt idx="54">
                  <c:v>1.1102779353677761</c:v>
                </c:pt>
                <c:pt idx="55">
                  <c:v>2.441758169879904</c:v>
                </c:pt>
                <c:pt idx="56">
                  <c:v>4.8114152377820574</c:v>
                </c:pt>
                <c:pt idx="57">
                  <c:v>3.2487841963302344</c:v>
                </c:pt>
                <c:pt idx="58">
                  <c:v>-3.3064079616451636</c:v>
                </c:pt>
                <c:pt idx="59">
                  <c:v>-3.7144295674806926</c:v>
                </c:pt>
                <c:pt idx="60">
                  <c:v>-0.38476878216897603</c:v>
                </c:pt>
                <c:pt idx="61">
                  <c:v>-0.75336811278248206</c:v>
                </c:pt>
                <c:pt idx="62">
                  <c:v>-1.4535767149936873</c:v>
                </c:pt>
                <c:pt idx="63">
                  <c:v>0.61018999986117717</c:v>
                </c:pt>
                <c:pt idx="64">
                  <c:v>2.3556042378913844</c:v>
                </c:pt>
                <c:pt idx="65">
                  <c:v>-0.40338500184589066</c:v>
                </c:pt>
                <c:pt idx="66">
                  <c:v>-3.093203304160852</c:v>
                </c:pt>
                <c:pt idx="67">
                  <c:v>-3.7326499295886606</c:v>
                </c:pt>
                <c:pt idx="68">
                  <c:v>-2.1030828065704554</c:v>
                </c:pt>
                <c:pt idx="69">
                  <c:v>0.31898753150017001</c:v>
                </c:pt>
                <c:pt idx="70">
                  <c:v>0.12321788744884543</c:v>
                </c:pt>
                <c:pt idx="71">
                  <c:v>0.48283664000337012</c:v>
                </c:pt>
                <c:pt idx="72">
                  <c:v>-0.19720073396456428</c:v>
                </c:pt>
                <c:pt idx="73">
                  <c:v>4.0245927266369108</c:v>
                </c:pt>
                <c:pt idx="74">
                  <c:v>7.1204258347279392</c:v>
                </c:pt>
                <c:pt idx="75">
                  <c:v>5.2991017582826316</c:v>
                </c:pt>
                <c:pt idx="76">
                  <c:v>0.80361360232927836</c:v>
                </c:pt>
                <c:pt idx="77">
                  <c:v>-1.4499426015390782</c:v>
                </c:pt>
                <c:pt idx="78">
                  <c:v>-1.5989287476259051</c:v>
                </c:pt>
                <c:pt idx="79">
                  <c:v>-7.6071523835707922</c:v>
                </c:pt>
                <c:pt idx="80">
                  <c:v>-6.0411257436499</c:v>
                </c:pt>
                <c:pt idx="81">
                  <c:v>-1.8889213606598787</c:v>
                </c:pt>
                <c:pt idx="82">
                  <c:v>1.1027636901417281</c:v>
                </c:pt>
                <c:pt idx="83">
                  <c:v>1.1274278222117573</c:v>
                </c:pt>
                <c:pt idx="84">
                  <c:v>-7.5292518886271864E-2</c:v>
                </c:pt>
                <c:pt idx="85">
                  <c:v>1.1826159607153386</c:v>
                </c:pt>
                <c:pt idx="86">
                  <c:v>0.47420417104149237</c:v>
                </c:pt>
                <c:pt idx="87">
                  <c:v>0.88111073637264781</c:v>
                </c:pt>
                <c:pt idx="88">
                  <c:v>1.0869757716136519</c:v>
                </c:pt>
                <c:pt idx="89">
                  <c:v>-0.83460395217116456</c:v>
                </c:pt>
                <c:pt idx="90">
                  <c:v>0.761296860218863</c:v>
                </c:pt>
                <c:pt idx="91">
                  <c:v>2.5857757464109454</c:v>
                </c:pt>
                <c:pt idx="92">
                  <c:v>1.9278465970273828</c:v>
                </c:pt>
                <c:pt idx="93">
                  <c:v>0.22538097255164746</c:v>
                </c:pt>
                <c:pt idx="94">
                  <c:v>2.776897190415184</c:v>
                </c:pt>
                <c:pt idx="95">
                  <c:v>2.1506862140086014</c:v>
                </c:pt>
                <c:pt idx="96">
                  <c:v>-3.4367508305876981</c:v>
                </c:pt>
                <c:pt idx="97">
                  <c:v>-0.22091626306064405</c:v>
                </c:pt>
                <c:pt idx="98">
                  <c:v>0.23976053853402846</c:v>
                </c:pt>
                <c:pt idx="99">
                  <c:v>-1.7990873857343104</c:v>
                </c:pt>
                <c:pt idx="100">
                  <c:v>0.17731349544192199</c:v>
                </c:pt>
                <c:pt idx="101">
                  <c:v>3.0535943551512901</c:v>
                </c:pt>
                <c:pt idx="102">
                  <c:v>5.0564476623549126</c:v>
                </c:pt>
                <c:pt idx="103">
                  <c:v>4.7750490921316668</c:v>
                </c:pt>
                <c:pt idx="104">
                  <c:v>-0.39254427974810824</c:v>
                </c:pt>
                <c:pt idx="105">
                  <c:v>0.61860600908403285</c:v>
                </c:pt>
                <c:pt idx="106">
                  <c:v>3.5823632060782984</c:v>
                </c:pt>
                <c:pt idx="107">
                  <c:v>0.65180620367755182</c:v>
                </c:pt>
                <c:pt idx="108">
                  <c:v>-2.0018601389892865</c:v>
                </c:pt>
                <c:pt idx="109">
                  <c:v>-7.7890035754535347E-2</c:v>
                </c:pt>
                <c:pt idx="110">
                  <c:v>4.3406926124589518</c:v>
                </c:pt>
                <c:pt idx="111">
                  <c:v>0.3888935680151917</c:v>
                </c:pt>
                <c:pt idx="112">
                  <c:v>-0.98203327070223168</c:v>
                </c:pt>
                <c:pt idx="113">
                  <c:v>-0.90424964582780376</c:v>
                </c:pt>
                <c:pt idx="114">
                  <c:v>0.30233240977395326</c:v>
                </c:pt>
                <c:pt idx="115">
                  <c:v>1.9954145500378218</c:v>
                </c:pt>
                <c:pt idx="116">
                  <c:v>0.84736984717892483</c:v>
                </c:pt>
                <c:pt idx="117">
                  <c:v>1.7366055544698611</c:v>
                </c:pt>
                <c:pt idx="118">
                  <c:v>-1.1215720405743923</c:v>
                </c:pt>
                <c:pt idx="119">
                  <c:v>-5.8475861806073226</c:v>
                </c:pt>
                <c:pt idx="120">
                  <c:v>0.88739034254103899</c:v>
                </c:pt>
                <c:pt idx="121">
                  <c:v>2.8376230147841852</c:v>
                </c:pt>
                <c:pt idx="122">
                  <c:v>0.65524477577127982</c:v>
                </c:pt>
                <c:pt idx="123">
                  <c:v>7.4674062489066273E-3</c:v>
                </c:pt>
                <c:pt idx="124">
                  <c:v>1.4742740859219339</c:v>
                </c:pt>
                <c:pt idx="125">
                  <c:v>1.5149171304074114</c:v>
                </c:pt>
                <c:pt idx="126">
                  <c:v>0.54552810979657806</c:v>
                </c:pt>
                <c:pt idx="127">
                  <c:v>1.4777274373045657</c:v>
                </c:pt>
                <c:pt idx="128">
                  <c:v>0.86581030700472184</c:v>
                </c:pt>
                <c:pt idx="129">
                  <c:v>-1.8682130757952109</c:v>
                </c:pt>
                <c:pt idx="130">
                  <c:v>-2.969434717670083</c:v>
                </c:pt>
                <c:pt idx="131">
                  <c:v>-2.648036115715513</c:v>
                </c:pt>
                <c:pt idx="132">
                  <c:v>-0.37269637687131763</c:v>
                </c:pt>
                <c:pt idx="133">
                  <c:v>1.906083070934983</c:v>
                </c:pt>
                <c:pt idx="134">
                  <c:v>2.8347212719381787</c:v>
                </c:pt>
                <c:pt idx="135">
                  <c:v>-1.4974311852711255</c:v>
                </c:pt>
                <c:pt idx="136">
                  <c:v>-6.1841565184295177</c:v>
                </c:pt>
                <c:pt idx="137">
                  <c:v>-7.3109349614242092</c:v>
                </c:pt>
                <c:pt idx="138">
                  <c:v>-5.5528944358229637</c:v>
                </c:pt>
                <c:pt idx="139">
                  <c:v>2.9300954338395968</c:v>
                </c:pt>
                <c:pt idx="140">
                  <c:v>4.931868716084864</c:v>
                </c:pt>
                <c:pt idx="141">
                  <c:v>1.0252629181195516</c:v>
                </c:pt>
                <c:pt idx="142">
                  <c:v>-3.2332627597497776</c:v>
                </c:pt>
                <c:pt idx="143">
                  <c:v>-0.35371613194001839</c:v>
                </c:pt>
                <c:pt idx="144">
                  <c:v>2.5371523406647611</c:v>
                </c:pt>
                <c:pt idx="145">
                  <c:v>1.6061992482718779</c:v>
                </c:pt>
                <c:pt idx="146">
                  <c:v>2.23046572500607</c:v>
                </c:pt>
                <c:pt idx="147">
                  <c:v>1.7514184946776368</c:v>
                </c:pt>
                <c:pt idx="148">
                  <c:v>-9.0859430201817304E-2</c:v>
                </c:pt>
                <c:pt idx="149">
                  <c:v>-0.52332552513689734</c:v>
                </c:pt>
                <c:pt idx="150">
                  <c:v>0.450498191639781</c:v>
                </c:pt>
                <c:pt idx="151">
                  <c:v>3.4441704883647617</c:v>
                </c:pt>
                <c:pt idx="152">
                  <c:v>0.97716065283748321</c:v>
                </c:pt>
                <c:pt idx="153">
                  <c:v>-1.1078143415943487</c:v>
                </c:pt>
                <c:pt idx="154">
                  <c:v>2.4348296392417978</c:v>
                </c:pt>
                <c:pt idx="155">
                  <c:v>4.5277342906047124</c:v>
                </c:pt>
                <c:pt idx="156">
                  <c:v>-1.437484570487868</c:v>
                </c:pt>
                <c:pt idx="157">
                  <c:v>1.9181043171556666</c:v>
                </c:pt>
                <c:pt idx="158">
                  <c:v>7.4656582000898197</c:v>
                </c:pt>
                <c:pt idx="159">
                  <c:v>2.4279456738440786</c:v>
                </c:pt>
                <c:pt idx="160">
                  <c:v>2.8528104394354159</c:v>
                </c:pt>
                <c:pt idx="161">
                  <c:v>0.29682678359677062</c:v>
                </c:pt>
                <c:pt idx="162">
                  <c:v>2.4746441340539715E-2</c:v>
                </c:pt>
                <c:pt idx="163">
                  <c:v>-2.0534898794721812</c:v>
                </c:pt>
                <c:pt idx="164">
                  <c:v>-1.1264173735980876</c:v>
                </c:pt>
                <c:pt idx="165">
                  <c:v>5.0278772505407687</c:v>
                </c:pt>
                <c:pt idx="166">
                  <c:v>4.4443604565458372</c:v>
                </c:pt>
                <c:pt idx="167">
                  <c:v>0.96385792858200148</c:v>
                </c:pt>
                <c:pt idx="168">
                  <c:v>1.3531034710467793</c:v>
                </c:pt>
                <c:pt idx="169">
                  <c:v>3.7602039810735732</c:v>
                </c:pt>
                <c:pt idx="170">
                  <c:v>1.5387654457299504</c:v>
                </c:pt>
                <c:pt idx="171">
                  <c:v>3.2912960250541801</c:v>
                </c:pt>
                <c:pt idx="172">
                  <c:v>1.8005198398896027</c:v>
                </c:pt>
                <c:pt idx="173">
                  <c:v>3.9088390622055158</c:v>
                </c:pt>
                <c:pt idx="174">
                  <c:v>5.2440277613641229</c:v>
                </c:pt>
                <c:pt idx="175">
                  <c:v>-0.71180897975864355</c:v>
                </c:pt>
                <c:pt idx="176">
                  <c:v>0.24478481464029755</c:v>
                </c:pt>
                <c:pt idx="177">
                  <c:v>0.54983274822006933</c:v>
                </c:pt>
                <c:pt idx="178">
                  <c:v>-0.77622621574846562</c:v>
                </c:pt>
                <c:pt idx="179">
                  <c:v>0.86160753198782913</c:v>
                </c:pt>
                <c:pt idx="180">
                  <c:v>-1.0181129255215637</c:v>
                </c:pt>
                <c:pt idx="181">
                  <c:v>-4.9538707571628038</c:v>
                </c:pt>
                <c:pt idx="182">
                  <c:v>-0.75051229941891506</c:v>
                </c:pt>
                <c:pt idx="183">
                  <c:v>1.0444637155160308</c:v>
                </c:pt>
                <c:pt idx="184">
                  <c:v>-4.6616928557341453</c:v>
                </c:pt>
                <c:pt idx="185">
                  <c:v>-2.489605776645476</c:v>
                </c:pt>
                <c:pt idx="186">
                  <c:v>-1.4739755442860769</c:v>
                </c:pt>
                <c:pt idx="187">
                  <c:v>-3.1130171009863261</c:v>
                </c:pt>
                <c:pt idx="188">
                  <c:v>-2.8772719815606251</c:v>
                </c:pt>
                <c:pt idx="189">
                  <c:v>-0.85802639659959823</c:v>
                </c:pt>
                <c:pt idx="190">
                  <c:v>1.9776521185121965</c:v>
                </c:pt>
                <c:pt idx="191">
                  <c:v>0.25823555915849283</c:v>
                </c:pt>
                <c:pt idx="192">
                  <c:v>-0.50848916544055101</c:v>
                </c:pt>
                <c:pt idx="193">
                  <c:v>-1.2176706150057726</c:v>
                </c:pt>
                <c:pt idx="194">
                  <c:v>0.21671417016477801</c:v>
                </c:pt>
                <c:pt idx="195">
                  <c:v>0.21580399334197864</c:v>
                </c:pt>
                <c:pt idx="196">
                  <c:v>-0.47170783545880113</c:v>
                </c:pt>
                <c:pt idx="197">
                  <c:v>1.8146906768379267</c:v>
                </c:pt>
                <c:pt idx="198">
                  <c:v>1.1231618373130914</c:v>
                </c:pt>
                <c:pt idx="199">
                  <c:v>0.13586304703494534</c:v>
                </c:pt>
                <c:pt idx="200">
                  <c:v>1.2818768482247833</c:v>
                </c:pt>
                <c:pt idx="201">
                  <c:v>-0.45511478674598038</c:v>
                </c:pt>
                <c:pt idx="202">
                  <c:v>-3.6427663872018456</c:v>
                </c:pt>
                <c:pt idx="203">
                  <c:v>-0.63036486608325482</c:v>
                </c:pt>
                <c:pt idx="204">
                  <c:v>1.7777160792320501</c:v>
                </c:pt>
                <c:pt idx="205">
                  <c:v>1.3353142094274517</c:v>
                </c:pt>
                <c:pt idx="206">
                  <c:v>-0.10993608157150447</c:v>
                </c:pt>
                <c:pt idx="207">
                  <c:v>-1.9879003048117738</c:v>
                </c:pt>
                <c:pt idx="208">
                  <c:v>0.62864933170203585</c:v>
                </c:pt>
                <c:pt idx="209">
                  <c:v>2.8344584279693663</c:v>
                </c:pt>
                <c:pt idx="210">
                  <c:v>-0.85534065874526277</c:v>
                </c:pt>
                <c:pt idx="211">
                  <c:v>0.75548950917436741</c:v>
                </c:pt>
                <c:pt idx="212">
                  <c:v>0.78143420978449285</c:v>
                </c:pt>
                <c:pt idx="213">
                  <c:v>2.4325067897734698</c:v>
                </c:pt>
                <c:pt idx="214">
                  <c:v>6.0646716519840993</c:v>
                </c:pt>
                <c:pt idx="215">
                  <c:v>-0.90011508291354403</c:v>
                </c:pt>
                <c:pt idx="216">
                  <c:v>-5.2743102969543543</c:v>
                </c:pt>
                <c:pt idx="217">
                  <c:v>-5.1630777306854725</c:v>
                </c:pt>
                <c:pt idx="218">
                  <c:v>-1.9568778952816501</c:v>
                </c:pt>
                <c:pt idx="219">
                  <c:v>4.0828635974321514</c:v>
                </c:pt>
                <c:pt idx="220">
                  <c:v>4.812393854081165</c:v>
                </c:pt>
                <c:pt idx="221">
                  <c:v>-0.75198340709903277</c:v>
                </c:pt>
                <c:pt idx="222">
                  <c:v>-2.477854195603868</c:v>
                </c:pt>
                <c:pt idx="223">
                  <c:v>-2.9923855890956474</c:v>
                </c:pt>
                <c:pt idx="224">
                  <c:v>-1.986213192139985</c:v>
                </c:pt>
                <c:pt idx="225">
                  <c:v>-0.20356355889816768</c:v>
                </c:pt>
                <c:pt idx="226">
                  <c:v>0.4839228040509625</c:v>
                </c:pt>
                <c:pt idx="227">
                  <c:v>0.98911732493434101</c:v>
                </c:pt>
                <c:pt idx="228">
                  <c:v>0.7050914518913487</c:v>
                </c:pt>
                <c:pt idx="229">
                  <c:v>0.88828619482228532</c:v>
                </c:pt>
                <c:pt idx="230">
                  <c:v>0.22184849512996152</c:v>
                </c:pt>
                <c:pt idx="231">
                  <c:v>0.25995245778176468</c:v>
                </c:pt>
                <c:pt idx="232">
                  <c:v>-1.9728390725504141</c:v>
                </c:pt>
                <c:pt idx="233">
                  <c:v>-4.5080801100993995</c:v>
                </c:pt>
                <c:pt idx="234">
                  <c:v>-2.5098352125496604</c:v>
                </c:pt>
                <c:pt idx="235">
                  <c:v>0.68974122768850066</c:v>
                </c:pt>
                <c:pt idx="236">
                  <c:v>-0.77620711635972839</c:v>
                </c:pt>
                <c:pt idx="237">
                  <c:v>-5.5106561376305763</c:v>
                </c:pt>
                <c:pt idx="238">
                  <c:v>-5.6537264754297212</c:v>
                </c:pt>
                <c:pt idx="239">
                  <c:v>2.0695915736723691</c:v>
                </c:pt>
                <c:pt idx="240">
                  <c:v>5.3568792282021604</c:v>
                </c:pt>
                <c:pt idx="241">
                  <c:v>2.1174791982048191</c:v>
                </c:pt>
                <c:pt idx="242">
                  <c:v>2.0429913547559408</c:v>
                </c:pt>
                <c:pt idx="243">
                  <c:v>-2.5270719561376609</c:v>
                </c:pt>
                <c:pt idx="244">
                  <c:v>-2.3402612896461505</c:v>
                </c:pt>
                <c:pt idx="245">
                  <c:v>2.0171589767414844</c:v>
                </c:pt>
                <c:pt idx="246">
                  <c:v>-0.49398659029975533</c:v>
                </c:pt>
                <c:pt idx="247">
                  <c:v>1.3752369341091253</c:v>
                </c:pt>
                <c:pt idx="248">
                  <c:v>1.7514803403173573</c:v>
                </c:pt>
                <c:pt idx="249">
                  <c:v>-3.3441870073147584</c:v>
                </c:pt>
                <c:pt idx="250">
                  <c:v>-3.1041226975503378</c:v>
                </c:pt>
                <c:pt idx="251">
                  <c:v>-1.0467319953022525</c:v>
                </c:pt>
                <c:pt idx="252">
                  <c:v>2.0602078620868269</c:v>
                </c:pt>
                <c:pt idx="253">
                  <c:v>1.34892297865008</c:v>
                </c:pt>
                <c:pt idx="254">
                  <c:v>-2.7181063160242047</c:v>
                </c:pt>
                <c:pt idx="255">
                  <c:v>-5.021002834837418</c:v>
                </c:pt>
                <c:pt idx="256">
                  <c:v>-4.9559657782083377</c:v>
                </c:pt>
                <c:pt idx="257">
                  <c:v>2.9312996048247442</c:v>
                </c:pt>
                <c:pt idx="258">
                  <c:v>4.7159346650005318</c:v>
                </c:pt>
                <c:pt idx="259">
                  <c:v>0.84131306721246801</c:v>
                </c:pt>
                <c:pt idx="260">
                  <c:v>-0.51716642701649107</c:v>
                </c:pt>
                <c:pt idx="261">
                  <c:v>-9.1807805802091025E-2</c:v>
                </c:pt>
                <c:pt idx="262">
                  <c:v>0.54387601267080754</c:v>
                </c:pt>
                <c:pt idx="263">
                  <c:v>0.7293256203411147</c:v>
                </c:pt>
                <c:pt idx="264">
                  <c:v>2.5733031634445069</c:v>
                </c:pt>
                <c:pt idx="265">
                  <c:v>0.30587943911086768</c:v>
                </c:pt>
                <c:pt idx="266">
                  <c:v>-1.8355549400439486</c:v>
                </c:pt>
                <c:pt idx="267">
                  <c:v>1.2464438441384118</c:v>
                </c:pt>
                <c:pt idx="268">
                  <c:v>1.9842495930788573</c:v>
                </c:pt>
                <c:pt idx="269">
                  <c:v>2.6323798465455184</c:v>
                </c:pt>
                <c:pt idx="270">
                  <c:v>0.34663071346585639</c:v>
                </c:pt>
                <c:pt idx="271">
                  <c:v>-0.53862731874687597</c:v>
                </c:pt>
                <c:pt idx="272">
                  <c:v>1.2103748758818256</c:v>
                </c:pt>
                <c:pt idx="273">
                  <c:v>-2.6864756819122704</c:v>
                </c:pt>
                <c:pt idx="274">
                  <c:v>-1.0399176062492186</c:v>
                </c:pt>
                <c:pt idx="275">
                  <c:v>0.41975499698310159</c:v>
                </c:pt>
                <c:pt idx="276">
                  <c:v>2.1550383735302603</c:v>
                </c:pt>
                <c:pt idx="277">
                  <c:v>0.31474928618990816</c:v>
                </c:pt>
                <c:pt idx="278">
                  <c:v>-5.4676438594469801</c:v>
                </c:pt>
                <c:pt idx="279">
                  <c:v>-3.2738594200054649</c:v>
                </c:pt>
                <c:pt idx="280">
                  <c:v>0.7280875706783263</c:v>
                </c:pt>
                <c:pt idx="281">
                  <c:v>2.3552802304038778</c:v>
                </c:pt>
                <c:pt idx="282">
                  <c:v>0.26203952074865811</c:v>
                </c:pt>
                <c:pt idx="283">
                  <c:v>-4.5578692606795812</c:v>
                </c:pt>
                <c:pt idx="284">
                  <c:v>-2.8699196263914928</c:v>
                </c:pt>
                <c:pt idx="285">
                  <c:v>0.70062083068478387</c:v>
                </c:pt>
                <c:pt idx="286">
                  <c:v>0.28724252842948772</c:v>
                </c:pt>
                <c:pt idx="287">
                  <c:v>-3.0898490877007134E-2</c:v>
                </c:pt>
                <c:pt idx="288">
                  <c:v>3.13413374897209</c:v>
                </c:pt>
                <c:pt idx="289">
                  <c:v>2.8432141334633343</c:v>
                </c:pt>
                <c:pt idx="290">
                  <c:v>0.14365605238708667</c:v>
                </c:pt>
                <c:pt idx="291">
                  <c:v>4.3041895878559444</c:v>
                </c:pt>
                <c:pt idx="292">
                  <c:v>4.9171640057465993</c:v>
                </c:pt>
                <c:pt idx="293">
                  <c:v>1.5547852854069788</c:v>
                </c:pt>
                <c:pt idx="294">
                  <c:v>-1.2592192888405407</c:v>
                </c:pt>
                <c:pt idx="295">
                  <c:v>1.9230240013712319</c:v>
                </c:pt>
                <c:pt idx="296">
                  <c:v>4.4324301597953308</c:v>
                </c:pt>
                <c:pt idx="297">
                  <c:v>-0.73913042797357775</c:v>
                </c:pt>
                <c:pt idx="298">
                  <c:v>0.17050342648872174</c:v>
                </c:pt>
                <c:pt idx="299">
                  <c:v>1.2699192666332237</c:v>
                </c:pt>
                <c:pt idx="300">
                  <c:v>-4.027784143545432</c:v>
                </c:pt>
                <c:pt idx="301">
                  <c:v>1.2047139534843154</c:v>
                </c:pt>
                <c:pt idx="302">
                  <c:v>2.2321501091937535</c:v>
                </c:pt>
                <c:pt idx="303">
                  <c:v>-1.0758703865576535</c:v>
                </c:pt>
                <c:pt idx="304">
                  <c:v>0.53382359510578681</c:v>
                </c:pt>
                <c:pt idx="305">
                  <c:v>-2.8745794224960264</c:v>
                </c:pt>
                <c:pt idx="306">
                  <c:v>-0.97005295174312756</c:v>
                </c:pt>
                <c:pt idx="307">
                  <c:v>0.53132816901779734</c:v>
                </c:pt>
                <c:pt idx="308">
                  <c:v>0.7217479378596181</c:v>
                </c:pt>
                <c:pt idx="309">
                  <c:v>-1.1405688837839989</c:v>
                </c:pt>
                <c:pt idx="310">
                  <c:v>-2.4790410861896817</c:v>
                </c:pt>
                <c:pt idx="311">
                  <c:v>2.2657700355921406</c:v>
                </c:pt>
                <c:pt idx="312">
                  <c:v>0.24699602363398299</c:v>
                </c:pt>
                <c:pt idx="313">
                  <c:v>-1.8188666217611171</c:v>
                </c:pt>
                <c:pt idx="314">
                  <c:v>-2.0898664843116421</c:v>
                </c:pt>
                <c:pt idx="315">
                  <c:v>-4.1768439587031025</c:v>
                </c:pt>
                <c:pt idx="316">
                  <c:v>-0.9008845154312437</c:v>
                </c:pt>
                <c:pt idx="317">
                  <c:v>1.2871196304331534</c:v>
                </c:pt>
                <c:pt idx="318">
                  <c:v>1.4934817045286763</c:v>
                </c:pt>
                <c:pt idx="319">
                  <c:v>1.3762617072643479</c:v>
                </c:pt>
                <c:pt idx="320">
                  <c:v>2.373457618887187</c:v>
                </c:pt>
                <c:pt idx="321">
                  <c:v>5.830217560287565</c:v>
                </c:pt>
                <c:pt idx="322">
                  <c:v>1.4542383723892272</c:v>
                </c:pt>
                <c:pt idx="323">
                  <c:v>-2.3312409211939666</c:v>
                </c:pt>
                <c:pt idx="324">
                  <c:v>-3.8480661714856979</c:v>
                </c:pt>
                <c:pt idx="325">
                  <c:v>-3.4420941119606141</c:v>
                </c:pt>
                <c:pt idx="326">
                  <c:v>-0.32782395464892033</c:v>
                </c:pt>
                <c:pt idx="327">
                  <c:v>-0.55423697631340474</c:v>
                </c:pt>
                <c:pt idx="328">
                  <c:v>-0.80558788795315195</c:v>
                </c:pt>
                <c:pt idx="329">
                  <c:v>-2.1368437046476174</c:v>
                </c:pt>
                <c:pt idx="330">
                  <c:v>0.47872481445665471</c:v>
                </c:pt>
                <c:pt idx="331">
                  <c:v>1.362212969979737</c:v>
                </c:pt>
                <c:pt idx="332">
                  <c:v>-0.93475136964116246</c:v>
                </c:pt>
                <c:pt idx="333">
                  <c:v>-7.4589479481801391E-2</c:v>
                </c:pt>
                <c:pt idx="334">
                  <c:v>0.37234849514788948</c:v>
                </c:pt>
                <c:pt idx="335">
                  <c:v>1.8603966509544989</c:v>
                </c:pt>
                <c:pt idx="336">
                  <c:v>2.0517884422588395</c:v>
                </c:pt>
                <c:pt idx="337">
                  <c:v>3.9215383367263712</c:v>
                </c:pt>
                <c:pt idx="338">
                  <c:v>1.0161738828173839</c:v>
                </c:pt>
                <c:pt idx="339">
                  <c:v>-4.5374754336080514</c:v>
                </c:pt>
                <c:pt idx="340">
                  <c:v>-2.1252990336506628</c:v>
                </c:pt>
                <c:pt idx="341">
                  <c:v>2.5307635951321572</c:v>
                </c:pt>
                <c:pt idx="342">
                  <c:v>2.2255571821006015</c:v>
                </c:pt>
                <c:pt idx="343">
                  <c:v>-2.9445645850501023</c:v>
                </c:pt>
                <c:pt idx="344">
                  <c:v>-4.1856428651954047</c:v>
                </c:pt>
                <c:pt idx="345">
                  <c:v>-1.0616327017487492</c:v>
                </c:pt>
                <c:pt idx="346">
                  <c:v>0.44444050217862241</c:v>
                </c:pt>
                <c:pt idx="347">
                  <c:v>3.591715312722954</c:v>
                </c:pt>
                <c:pt idx="348">
                  <c:v>1.4816437214903999</c:v>
                </c:pt>
                <c:pt idx="349">
                  <c:v>-4.0135960261977743</c:v>
                </c:pt>
                <c:pt idx="350">
                  <c:v>-2.7813821361633018</c:v>
                </c:pt>
                <c:pt idx="351">
                  <c:v>-0.84289195001474582</c:v>
                </c:pt>
                <c:pt idx="352">
                  <c:v>-4.1604996567912167</c:v>
                </c:pt>
                <c:pt idx="353">
                  <c:v>0.39064661905285902</c:v>
                </c:pt>
                <c:pt idx="354">
                  <c:v>3.4349100133113097</c:v>
                </c:pt>
                <c:pt idx="355">
                  <c:v>3.1425208817381645</c:v>
                </c:pt>
                <c:pt idx="356">
                  <c:v>2.8496815502876416</c:v>
                </c:pt>
                <c:pt idx="357">
                  <c:v>0.26051316126540769</c:v>
                </c:pt>
                <c:pt idx="358">
                  <c:v>3.4160893847001716</c:v>
                </c:pt>
                <c:pt idx="359">
                  <c:v>4.4846765376860276</c:v>
                </c:pt>
                <c:pt idx="360">
                  <c:v>-1.0250769264530391</c:v>
                </c:pt>
                <c:pt idx="361">
                  <c:v>-1.1933534551644698</c:v>
                </c:pt>
                <c:pt idx="362">
                  <c:v>-1.4926968106010463</c:v>
                </c:pt>
                <c:pt idx="363">
                  <c:v>0.49928712542168796</c:v>
                </c:pt>
                <c:pt idx="364">
                  <c:v>2.3725015125819482</c:v>
                </c:pt>
                <c:pt idx="365">
                  <c:v>-0.12865234566561412</c:v>
                </c:pt>
                <c:pt idx="366">
                  <c:v>-0.38041434891056269</c:v>
                </c:pt>
                <c:pt idx="367">
                  <c:v>-1.2100149433535989</c:v>
                </c:pt>
                <c:pt idx="368">
                  <c:v>-1.3827411748934537</c:v>
                </c:pt>
                <c:pt idx="369">
                  <c:v>-2.3191480522655183</c:v>
                </c:pt>
                <c:pt idx="370">
                  <c:v>-2.1758187358500436</c:v>
                </c:pt>
                <c:pt idx="371">
                  <c:v>2.0491095256147673</c:v>
                </c:pt>
                <c:pt idx="372">
                  <c:v>5.993878858134849</c:v>
                </c:pt>
                <c:pt idx="373">
                  <c:v>1.8247642401547637</c:v>
                </c:pt>
                <c:pt idx="374">
                  <c:v>-5.2905631946487119</c:v>
                </c:pt>
                <c:pt idx="375">
                  <c:v>-4.1018543015525211</c:v>
                </c:pt>
                <c:pt idx="376">
                  <c:v>0.48529864216106955</c:v>
                </c:pt>
                <c:pt idx="377">
                  <c:v>0.60629236031672917</c:v>
                </c:pt>
                <c:pt idx="378">
                  <c:v>-5.6195199249486905</c:v>
                </c:pt>
                <c:pt idx="379">
                  <c:v>-3.6952851587557229</c:v>
                </c:pt>
                <c:pt idx="380">
                  <c:v>-0.43625641410471871</c:v>
                </c:pt>
                <c:pt idx="381">
                  <c:v>-1.6686681192368269</c:v>
                </c:pt>
                <c:pt idx="382">
                  <c:v>0.27429837246017996</c:v>
                </c:pt>
                <c:pt idx="383">
                  <c:v>1.9539618278940907</c:v>
                </c:pt>
                <c:pt idx="384">
                  <c:v>2.7089317882200703</c:v>
                </c:pt>
                <c:pt idx="385">
                  <c:v>0.72687407737248577</c:v>
                </c:pt>
                <c:pt idx="386">
                  <c:v>0.8035285645746626</c:v>
                </c:pt>
                <c:pt idx="387">
                  <c:v>0.12664395399042405</c:v>
                </c:pt>
                <c:pt idx="388">
                  <c:v>-3.6856076803815085</c:v>
                </c:pt>
                <c:pt idx="389">
                  <c:v>-2.3111010705179069</c:v>
                </c:pt>
                <c:pt idx="390">
                  <c:v>0.49148934522236232</c:v>
                </c:pt>
                <c:pt idx="391">
                  <c:v>-1.2768218766723294</c:v>
                </c:pt>
                <c:pt idx="392">
                  <c:v>1.7195279724546708</c:v>
                </c:pt>
                <c:pt idx="393">
                  <c:v>1.3537783161154946</c:v>
                </c:pt>
                <c:pt idx="394">
                  <c:v>1.7949378161574714</c:v>
                </c:pt>
                <c:pt idx="395">
                  <c:v>1.342374616797315</c:v>
                </c:pt>
                <c:pt idx="396">
                  <c:v>3.5617870253190631</c:v>
                </c:pt>
                <c:pt idx="397">
                  <c:v>3.844376806227956</c:v>
                </c:pt>
                <c:pt idx="398">
                  <c:v>-1.3557657894125441</c:v>
                </c:pt>
                <c:pt idx="399">
                  <c:v>-4.0155737224267796</c:v>
                </c:pt>
                <c:pt idx="400">
                  <c:v>-5.3240146371535957</c:v>
                </c:pt>
                <c:pt idx="401">
                  <c:v>-2.520482667023316</c:v>
                </c:pt>
                <c:pt idx="402">
                  <c:v>-0.92210348157095723</c:v>
                </c:pt>
                <c:pt idx="403">
                  <c:v>6.8986537371529322E-2</c:v>
                </c:pt>
                <c:pt idx="404">
                  <c:v>-0.52790664994972758</c:v>
                </c:pt>
                <c:pt idx="405">
                  <c:v>-1.7030999970302219</c:v>
                </c:pt>
                <c:pt idx="406">
                  <c:v>2.7932373996009119</c:v>
                </c:pt>
                <c:pt idx="407">
                  <c:v>3.1797785595699679</c:v>
                </c:pt>
                <c:pt idx="408">
                  <c:v>-2.215623908341513</c:v>
                </c:pt>
                <c:pt idx="409">
                  <c:v>-3.0412938940571621</c:v>
                </c:pt>
                <c:pt idx="410">
                  <c:v>-0.41493512981105596</c:v>
                </c:pt>
                <c:pt idx="411">
                  <c:v>-3.5381131056055892</c:v>
                </c:pt>
                <c:pt idx="412">
                  <c:v>-1.647856151976157</c:v>
                </c:pt>
                <c:pt idx="413">
                  <c:v>1.1029278539353982</c:v>
                </c:pt>
                <c:pt idx="414">
                  <c:v>-4.0554718907515053</c:v>
                </c:pt>
                <c:pt idx="415">
                  <c:v>-1.3646267689182423</c:v>
                </c:pt>
                <c:pt idx="416">
                  <c:v>3.7954255276417825</c:v>
                </c:pt>
                <c:pt idx="417">
                  <c:v>3.0606756808992941</c:v>
                </c:pt>
                <c:pt idx="418">
                  <c:v>0.13700582712772302</c:v>
                </c:pt>
                <c:pt idx="419">
                  <c:v>-0.33403421184630133</c:v>
                </c:pt>
                <c:pt idx="420">
                  <c:v>1.1148970315844053</c:v>
                </c:pt>
                <c:pt idx="421">
                  <c:v>-1.1095442005171208</c:v>
                </c:pt>
                <c:pt idx="422">
                  <c:v>-4.0806560264172731</c:v>
                </c:pt>
                <c:pt idx="423">
                  <c:v>-3.9196561374410521</c:v>
                </c:pt>
                <c:pt idx="424">
                  <c:v>1.0117264537257142</c:v>
                </c:pt>
                <c:pt idx="425">
                  <c:v>-1.3304484127729665</c:v>
                </c:pt>
                <c:pt idx="426">
                  <c:v>-6.7752089307759888</c:v>
                </c:pt>
                <c:pt idx="427">
                  <c:v>-0.85572764874086715</c:v>
                </c:pt>
                <c:pt idx="428">
                  <c:v>-1.2654579677473521</c:v>
                </c:pt>
                <c:pt idx="429">
                  <c:v>-0.13603266779682599</c:v>
                </c:pt>
                <c:pt idx="430">
                  <c:v>5.0347216529189609</c:v>
                </c:pt>
                <c:pt idx="431">
                  <c:v>2.8372169253998436</c:v>
                </c:pt>
                <c:pt idx="432">
                  <c:v>1.401529061695328</c:v>
                </c:pt>
                <c:pt idx="433">
                  <c:v>-2.9682673812203575</c:v>
                </c:pt>
                <c:pt idx="434">
                  <c:v>-2.9791062843287364</c:v>
                </c:pt>
                <c:pt idx="435">
                  <c:v>-0.4575399543682579</c:v>
                </c:pt>
                <c:pt idx="436">
                  <c:v>-3.0687579055665992</c:v>
                </c:pt>
                <c:pt idx="437">
                  <c:v>1.4308725440059791</c:v>
                </c:pt>
                <c:pt idx="438">
                  <c:v>4.0452969187754206</c:v>
                </c:pt>
                <c:pt idx="439">
                  <c:v>-0.1968605829461012</c:v>
                </c:pt>
                <c:pt idx="440">
                  <c:v>-0.57126817409880459</c:v>
                </c:pt>
                <c:pt idx="441">
                  <c:v>0.82040060078725219</c:v>
                </c:pt>
                <c:pt idx="442">
                  <c:v>1.3755748113908339</c:v>
                </c:pt>
                <c:pt idx="443">
                  <c:v>-1.4179570371197769</c:v>
                </c:pt>
                <c:pt idx="444">
                  <c:v>-4.4286807678872719</c:v>
                </c:pt>
                <c:pt idx="445">
                  <c:v>-0.63325751398224361</c:v>
                </c:pt>
                <c:pt idx="446">
                  <c:v>-0.3512932380544953</c:v>
                </c:pt>
                <c:pt idx="447">
                  <c:v>0.45016849981038831</c:v>
                </c:pt>
                <c:pt idx="448">
                  <c:v>0.37836798583157361</c:v>
                </c:pt>
                <c:pt idx="449">
                  <c:v>-3.1535596463072579</c:v>
                </c:pt>
                <c:pt idx="450">
                  <c:v>1.9475737644825131</c:v>
                </c:pt>
                <c:pt idx="451">
                  <c:v>6.1487762650358491</c:v>
                </c:pt>
                <c:pt idx="452">
                  <c:v>1.5096939023351297</c:v>
                </c:pt>
                <c:pt idx="453">
                  <c:v>-3.6036676647199783</c:v>
                </c:pt>
                <c:pt idx="454">
                  <c:v>-2.0016286725876853</c:v>
                </c:pt>
                <c:pt idx="455">
                  <c:v>-1.4342981558002066</c:v>
                </c:pt>
                <c:pt idx="456">
                  <c:v>-1.9015733414562419</c:v>
                </c:pt>
                <c:pt idx="457">
                  <c:v>1.6378940017602872</c:v>
                </c:pt>
                <c:pt idx="458">
                  <c:v>2.2432654986914713</c:v>
                </c:pt>
                <c:pt idx="459">
                  <c:v>0.52075301937293261</c:v>
                </c:pt>
                <c:pt idx="460">
                  <c:v>2.4008577383938245</c:v>
                </c:pt>
                <c:pt idx="461">
                  <c:v>1.0325479706807528</c:v>
                </c:pt>
                <c:pt idx="462">
                  <c:v>-0.66602888182387687</c:v>
                </c:pt>
                <c:pt idx="463">
                  <c:v>-1.782899289537454</c:v>
                </c:pt>
                <c:pt idx="464">
                  <c:v>-2.2539002202393021</c:v>
                </c:pt>
                <c:pt idx="465">
                  <c:v>-0.87705439000274055</c:v>
                </c:pt>
                <c:pt idx="466">
                  <c:v>-3.5159491744707339</c:v>
                </c:pt>
                <c:pt idx="467">
                  <c:v>-0.57752095017349347</c:v>
                </c:pt>
                <c:pt idx="468">
                  <c:v>3.0065621103858575</c:v>
                </c:pt>
                <c:pt idx="469">
                  <c:v>-0.93269500212045398</c:v>
                </c:pt>
                <c:pt idx="470">
                  <c:v>0.74707713793031871</c:v>
                </c:pt>
                <c:pt idx="471">
                  <c:v>2.1354085220082197</c:v>
                </c:pt>
                <c:pt idx="472">
                  <c:v>1.4843667486275081</c:v>
                </c:pt>
                <c:pt idx="473">
                  <c:v>2.2546792024513707</c:v>
                </c:pt>
                <c:pt idx="474">
                  <c:v>0.39107635529944673</c:v>
                </c:pt>
                <c:pt idx="475">
                  <c:v>-5.0061717047356069</c:v>
                </c:pt>
                <c:pt idx="476">
                  <c:v>-4.483333214011509</c:v>
                </c:pt>
                <c:pt idx="477">
                  <c:v>0.11614656614256091</c:v>
                </c:pt>
                <c:pt idx="478">
                  <c:v>0.79998153523774818</c:v>
                </c:pt>
                <c:pt idx="479">
                  <c:v>2.3952293304319028</c:v>
                </c:pt>
                <c:pt idx="480">
                  <c:v>-0.23441498342435807</c:v>
                </c:pt>
                <c:pt idx="481">
                  <c:v>-3.9956917134986725</c:v>
                </c:pt>
                <c:pt idx="482">
                  <c:v>-3.767810994759202</c:v>
                </c:pt>
                <c:pt idx="483">
                  <c:v>-1.6994913494272623</c:v>
                </c:pt>
                <c:pt idx="484">
                  <c:v>-1.7056040633178782</c:v>
                </c:pt>
                <c:pt idx="485">
                  <c:v>1.045083536155289</c:v>
                </c:pt>
                <c:pt idx="486">
                  <c:v>2.1598734747385606</c:v>
                </c:pt>
                <c:pt idx="487">
                  <c:v>2.6515713216213044</c:v>
                </c:pt>
                <c:pt idx="488">
                  <c:v>1.2755663192365319E-3</c:v>
                </c:pt>
                <c:pt idx="489">
                  <c:v>-0.63167590269586071</c:v>
                </c:pt>
                <c:pt idx="490">
                  <c:v>2.334395503567066</c:v>
                </c:pt>
                <c:pt idx="491">
                  <c:v>0.50278072194487322</c:v>
                </c:pt>
                <c:pt idx="492">
                  <c:v>-0.98239752333029173</c:v>
                </c:pt>
                <c:pt idx="493">
                  <c:v>0.29015473046456464</c:v>
                </c:pt>
                <c:pt idx="494">
                  <c:v>2.3970465008460451</c:v>
                </c:pt>
                <c:pt idx="495">
                  <c:v>3.3851383705041371</c:v>
                </c:pt>
                <c:pt idx="496">
                  <c:v>0.91066385721205734</c:v>
                </c:pt>
                <c:pt idx="497">
                  <c:v>-2.0016925645904848</c:v>
                </c:pt>
                <c:pt idx="498">
                  <c:v>-1.6631292965030298</c:v>
                </c:pt>
                <c:pt idx="499">
                  <c:v>2.2672911654808559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D-4DB0-A803-36CF2B2B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96880"/>
        <c:axId val="281591520"/>
      </c:lineChart>
      <c:catAx>
        <c:axId val="5570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91520"/>
        <c:crosses val="autoZero"/>
        <c:auto val="1"/>
        <c:lblAlgn val="ctr"/>
        <c:lblOffset val="100"/>
        <c:noMultiLvlLbl val="0"/>
      </c:catAx>
      <c:valAx>
        <c:axId val="2815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9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A.C.F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[12]Sheet2!$E$1</c:f>
              <c:strCache>
                <c:ptCount val="1"/>
                <c:pt idx="0">
                  <c:v>Sample A.C.F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[12]Sheet2!$D$2:$D$20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[12]Sheet2!$E$2:$E$20</c:f>
              <c:numCache>
                <c:formatCode>General</c:formatCode>
                <c:ptCount val="19"/>
                <c:pt idx="0">
                  <c:v>1</c:v>
                </c:pt>
                <c:pt idx="1">
                  <c:v>0.42843305144202032</c:v>
                </c:pt>
                <c:pt idx="2">
                  <c:v>-0.13011614084728057</c:v>
                </c:pt>
                <c:pt idx="3">
                  <c:v>-9.819322855993845E-2</c:v>
                </c:pt>
                <c:pt idx="4">
                  <c:v>-1.6192530408510699E-3</c:v>
                </c:pt>
                <c:pt idx="5">
                  <c:v>5.3015221993344165E-2</c:v>
                </c:pt>
                <c:pt idx="6">
                  <c:v>2.2289939271971076E-3</c:v>
                </c:pt>
                <c:pt idx="7">
                  <c:v>-1.8804628941382805E-2</c:v>
                </c:pt>
                <c:pt idx="8">
                  <c:v>-3.6073784354236707E-2</c:v>
                </c:pt>
                <c:pt idx="9">
                  <c:v>-1.410288996968706E-2</c:v>
                </c:pt>
                <c:pt idx="10">
                  <c:v>7.1000383902191738E-2</c:v>
                </c:pt>
                <c:pt idx="11">
                  <c:v>7.4872517142224482E-2</c:v>
                </c:pt>
                <c:pt idx="12">
                  <c:v>2.0823247139788063E-2</c:v>
                </c:pt>
                <c:pt idx="13">
                  <c:v>-1.8246529788949039E-2</c:v>
                </c:pt>
                <c:pt idx="14">
                  <c:v>-4.3108681007835215E-2</c:v>
                </c:pt>
                <c:pt idx="15">
                  <c:v>-8.1735739230636484E-2</c:v>
                </c:pt>
                <c:pt idx="16">
                  <c:v>-5.3600023996796677E-2</c:v>
                </c:pt>
                <c:pt idx="17">
                  <c:v>6.9345340758671485E-3</c:v>
                </c:pt>
                <c:pt idx="18">
                  <c:v>-1.5692419307048258E-3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3-4C43-B205-DA91D8655E9B}"/>
            </c:ext>
          </c:extLst>
        </c:ser>
        <c:ser>
          <c:idx val="1"/>
          <c:order val="1"/>
          <c:tx>
            <c:strRef>
              <c:f>[12]Sheet2!$F$1</c:f>
              <c:strCache>
                <c:ptCount val="1"/>
                <c:pt idx="0">
                  <c:v>Pop A.C.F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[12]Sheet2!$D$2:$D$20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[12]Sheet2!$F$2:$F$20</c:f>
              <c:numCache>
                <c:formatCode>General</c:formatCode>
                <c:ptCount val="19"/>
                <c:pt idx="0">
                  <c:v>1</c:v>
                </c:pt>
                <c:pt idx="1">
                  <c:v>0.36601307189542481</c:v>
                </c:pt>
                <c:pt idx="2">
                  <c:v>-0.13071895424836602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23-4C43-B205-DA91D8655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00720"/>
        <c:axId val="545525904"/>
      </c:scatterChart>
      <c:valAx>
        <c:axId val="55710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25904"/>
        <c:crosses val="autoZero"/>
        <c:crossBetween val="midCat"/>
      </c:valAx>
      <c:valAx>
        <c:axId val="5455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0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</a:t>
            </a:r>
            <a:r>
              <a:rPr lang="el-GR"/>
              <a:t>α = 0.1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[13]Sheet1!$C$2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[13]Sheet1!$C$3:$C$50</c:f>
              <c:numCache>
                <c:formatCode>General</c:formatCode>
                <c:ptCount val="48"/>
                <c:pt idx="0">
                  <c:v>423</c:v>
                </c:pt>
                <c:pt idx="1">
                  <c:v>403</c:v>
                </c:pt>
                <c:pt idx="2">
                  <c:v>474</c:v>
                </c:pt>
                <c:pt idx="3">
                  <c:v>451</c:v>
                </c:pt>
                <c:pt idx="4">
                  <c:v>465</c:v>
                </c:pt>
                <c:pt idx="5">
                  <c:v>445</c:v>
                </c:pt>
                <c:pt idx="6">
                  <c:v>459</c:v>
                </c:pt>
                <c:pt idx="7">
                  <c:v>325</c:v>
                </c:pt>
                <c:pt idx="8">
                  <c:v>365</c:v>
                </c:pt>
                <c:pt idx="9">
                  <c:v>331</c:v>
                </c:pt>
                <c:pt idx="10">
                  <c:v>376</c:v>
                </c:pt>
                <c:pt idx="11">
                  <c:v>331</c:v>
                </c:pt>
                <c:pt idx="12">
                  <c:v>350</c:v>
                </c:pt>
                <c:pt idx="13">
                  <c:v>400</c:v>
                </c:pt>
                <c:pt idx="14">
                  <c:v>470</c:v>
                </c:pt>
                <c:pt idx="15">
                  <c:v>311</c:v>
                </c:pt>
                <c:pt idx="16">
                  <c:v>395</c:v>
                </c:pt>
                <c:pt idx="17">
                  <c:v>333</c:v>
                </c:pt>
                <c:pt idx="18">
                  <c:v>452</c:v>
                </c:pt>
                <c:pt idx="19">
                  <c:v>414</c:v>
                </c:pt>
                <c:pt idx="20">
                  <c:v>310</c:v>
                </c:pt>
                <c:pt idx="21">
                  <c:v>341</c:v>
                </c:pt>
                <c:pt idx="22">
                  <c:v>433</c:v>
                </c:pt>
                <c:pt idx="23">
                  <c:v>378</c:v>
                </c:pt>
                <c:pt idx="24">
                  <c:v>330</c:v>
                </c:pt>
                <c:pt idx="25">
                  <c:v>410</c:v>
                </c:pt>
                <c:pt idx="26">
                  <c:v>408</c:v>
                </c:pt>
                <c:pt idx="27">
                  <c:v>514</c:v>
                </c:pt>
                <c:pt idx="28">
                  <c:v>402</c:v>
                </c:pt>
                <c:pt idx="29">
                  <c:v>343</c:v>
                </c:pt>
                <c:pt idx="30">
                  <c:v>438</c:v>
                </c:pt>
                <c:pt idx="31">
                  <c:v>419</c:v>
                </c:pt>
                <c:pt idx="32">
                  <c:v>374</c:v>
                </c:pt>
                <c:pt idx="33">
                  <c:v>415</c:v>
                </c:pt>
                <c:pt idx="34">
                  <c:v>451</c:v>
                </c:pt>
                <c:pt idx="35">
                  <c:v>333</c:v>
                </c:pt>
                <c:pt idx="36">
                  <c:v>386</c:v>
                </c:pt>
                <c:pt idx="37">
                  <c:v>408</c:v>
                </c:pt>
                <c:pt idx="38">
                  <c:v>333</c:v>
                </c:pt>
                <c:pt idx="39">
                  <c:v>363</c:v>
                </c:pt>
                <c:pt idx="40">
                  <c:v>432</c:v>
                </c:pt>
                <c:pt idx="41">
                  <c:v>419</c:v>
                </c:pt>
                <c:pt idx="42">
                  <c:v>429</c:v>
                </c:pt>
                <c:pt idx="43">
                  <c:v>392</c:v>
                </c:pt>
                <c:pt idx="44">
                  <c:v>385</c:v>
                </c:pt>
                <c:pt idx="45">
                  <c:v>421</c:v>
                </c:pt>
                <c:pt idx="46">
                  <c:v>430</c:v>
                </c:pt>
                <c:pt idx="47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F-40DB-B2AB-007A37F918E2}"/>
            </c:ext>
          </c:extLst>
        </c:ser>
        <c:ser>
          <c:idx val="1"/>
          <c:order val="1"/>
          <c:tx>
            <c:strRef>
              <c:f>[13]Sheet1!$D$2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[13]Sheet1!$D$3:$D$50</c:f>
              <c:numCache>
                <c:formatCode>General</c:formatCode>
                <c:ptCount val="48"/>
                <c:pt idx="0">
                  <c:v>423</c:v>
                </c:pt>
                <c:pt idx="1">
                  <c:v>423</c:v>
                </c:pt>
                <c:pt idx="2">
                  <c:v>421</c:v>
                </c:pt>
                <c:pt idx="3">
                  <c:v>426.30000000000007</c:v>
                </c:pt>
                <c:pt idx="4">
                  <c:v>428.7700000000001</c:v>
                </c:pt>
                <c:pt idx="5">
                  <c:v>432.39300000000009</c:v>
                </c:pt>
                <c:pt idx="6">
                  <c:v>433.65370000000007</c:v>
                </c:pt>
                <c:pt idx="7">
                  <c:v>436.18833000000006</c:v>
                </c:pt>
                <c:pt idx="8">
                  <c:v>425.06949700000007</c:v>
                </c:pt>
                <c:pt idx="9">
                  <c:v>419.06254730000006</c:v>
                </c:pt>
                <c:pt idx="10">
                  <c:v>410.25629257000008</c:v>
                </c:pt>
                <c:pt idx="11">
                  <c:v>406.83066331300012</c:v>
                </c:pt>
                <c:pt idx="12">
                  <c:v>399.24759698170016</c:v>
                </c:pt>
                <c:pt idx="13">
                  <c:v>394.32283728353013</c:v>
                </c:pt>
                <c:pt idx="14">
                  <c:v>394.89055355517712</c:v>
                </c:pt>
                <c:pt idx="15">
                  <c:v>402.40149819965944</c:v>
                </c:pt>
                <c:pt idx="16">
                  <c:v>393.26134837969352</c:v>
                </c:pt>
                <c:pt idx="17">
                  <c:v>393.43521354172418</c:v>
                </c:pt>
                <c:pt idx="18">
                  <c:v>387.39169218755177</c:v>
                </c:pt>
                <c:pt idx="19">
                  <c:v>393.85252296879656</c:v>
                </c:pt>
                <c:pt idx="20">
                  <c:v>395.86727067191691</c:v>
                </c:pt>
                <c:pt idx="21">
                  <c:v>387.28054360472521</c:v>
                </c:pt>
                <c:pt idx="22">
                  <c:v>382.65248924425271</c:v>
                </c:pt>
                <c:pt idx="23">
                  <c:v>387.68724031982748</c:v>
                </c:pt>
                <c:pt idx="24">
                  <c:v>386.71851628784475</c:v>
                </c:pt>
                <c:pt idx="25">
                  <c:v>381.0466646590603</c:v>
                </c:pt>
                <c:pt idx="26">
                  <c:v>383.94199819315429</c:v>
                </c:pt>
                <c:pt idx="27">
                  <c:v>386.34779837383888</c:v>
                </c:pt>
                <c:pt idx="28">
                  <c:v>399.113018536455</c:v>
                </c:pt>
                <c:pt idx="29">
                  <c:v>399.40171668280948</c:v>
                </c:pt>
                <c:pt idx="30">
                  <c:v>393.76154501452856</c:v>
                </c:pt>
                <c:pt idx="31">
                  <c:v>398.18539051307573</c:v>
                </c:pt>
                <c:pt idx="32">
                  <c:v>400.26685146176817</c:v>
                </c:pt>
                <c:pt idx="33">
                  <c:v>397.64016631559133</c:v>
                </c:pt>
                <c:pt idx="34">
                  <c:v>399.37614968403221</c:v>
                </c:pt>
                <c:pt idx="35">
                  <c:v>404.538534715629</c:v>
                </c:pt>
                <c:pt idx="36">
                  <c:v>397.38468124406614</c:v>
                </c:pt>
                <c:pt idx="37">
                  <c:v>396.24621311965956</c:v>
                </c:pt>
                <c:pt idx="38">
                  <c:v>397.42159180769363</c:v>
                </c:pt>
                <c:pt idx="39">
                  <c:v>390.97943262692428</c:v>
                </c:pt>
                <c:pt idx="40">
                  <c:v>388.18148936423188</c:v>
                </c:pt>
                <c:pt idx="41">
                  <c:v>392.56334042780867</c:v>
                </c:pt>
                <c:pt idx="42">
                  <c:v>395.20700638502785</c:v>
                </c:pt>
                <c:pt idx="43">
                  <c:v>398.58630574652511</c:v>
                </c:pt>
                <c:pt idx="44">
                  <c:v>397.92767517187258</c:v>
                </c:pt>
                <c:pt idx="45">
                  <c:v>396.63490765468532</c:v>
                </c:pt>
                <c:pt idx="46">
                  <c:v>399.07141688921683</c:v>
                </c:pt>
                <c:pt idx="47">
                  <c:v>402.16427520029515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F-40DB-B2AB-007A37F9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184416"/>
        <c:axId val="566100640"/>
      </c:lineChart>
      <c:catAx>
        <c:axId val="128118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00640"/>
        <c:crosses val="autoZero"/>
        <c:auto val="1"/>
        <c:lblAlgn val="ctr"/>
        <c:lblOffset val="100"/>
        <c:noMultiLvlLbl val="0"/>
      </c:catAx>
      <c:valAx>
        <c:axId val="5661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</a:t>
            </a:r>
            <a:r>
              <a:rPr lang="el-GR"/>
              <a:t>α = 0.</a:t>
            </a: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620325692524336E-2"/>
          <c:y val="0.24576239279273712"/>
          <c:w val="0.87611600119164557"/>
          <c:h val="0.49018626356864547"/>
        </c:manualLayout>
      </c:layout>
      <c:lineChart>
        <c:grouping val="standard"/>
        <c:varyColors val="0"/>
        <c:ser>
          <c:idx val="0"/>
          <c:order val="0"/>
          <c:tx>
            <c:strRef>
              <c:f>[13]Sheet1!$C$2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[13]Sheet1!$C$3:$C$50</c:f>
              <c:numCache>
                <c:formatCode>General</c:formatCode>
                <c:ptCount val="48"/>
                <c:pt idx="0">
                  <c:v>423</c:v>
                </c:pt>
                <c:pt idx="1">
                  <c:v>403</c:v>
                </c:pt>
                <c:pt idx="2">
                  <c:v>474</c:v>
                </c:pt>
                <c:pt idx="3">
                  <c:v>451</c:v>
                </c:pt>
                <c:pt idx="4">
                  <c:v>465</c:v>
                </c:pt>
                <c:pt idx="5">
                  <c:v>445</c:v>
                </c:pt>
                <c:pt idx="6">
                  <c:v>459</c:v>
                </c:pt>
                <c:pt idx="7">
                  <c:v>325</c:v>
                </c:pt>
                <c:pt idx="8">
                  <c:v>365</c:v>
                </c:pt>
                <c:pt idx="9">
                  <c:v>331</c:v>
                </c:pt>
                <c:pt idx="10">
                  <c:v>376</c:v>
                </c:pt>
                <c:pt idx="11">
                  <c:v>331</c:v>
                </c:pt>
                <c:pt idx="12">
                  <c:v>350</c:v>
                </c:pt>
                <c:pt idx="13">
                  <c:v>400</c:v>
                </c:pt>
                <c:pt idx="14">
                  <c:v>470</c:v>
                </c:pt>
                <c:pt idx="15">
                  <c:v>311</c:v>
                </c:pt>
                <c:pt idx="16">
                  <c:v>395</c:v>
                </c:pt>
                <c:pt idx="17">
                  <c:v>333</c:v>
                </c:pt>
                <c:pt idx="18">
                  <c:v>452</c:v>
                </c:pt>
                <c:pt idx="19">
                  <c:v>414</c:v>
                </c:pt>
                <c:pt idx="20">
                  <c:v>310</c:v>
                </c:pt>
                <c:pt idx="21">
                  <c:v>341</c:v>
                </c:pt>
                <c:pt idx="22">
                  <c:v>433</c:v>
                </c:pt>
                <c:pt idx="23">
                  <c:v>378</c:v>
                </c:pt>
                <c:pt idx="24">
                  <c:v>330</c:v>
                </c:pt>
                <c:pt idx="25">
                  <c:v>410</c:v>
                </c:pt>
                <c:pt idx="26">
                  <c:v>408</c:v>
                </c:pt>
                <c:pt idx="27">
                  <c:v>514</c:v>
                </c:pt>
                <c:pt idx="28">
                  <c:v>402</c:v>
                </c:pt>
                <c:pt idx="29">
                  <c:v>343</c:v>
                </c:pt>
                <c:pt idx="30">
                  <c:v>438</c:v>
                </c:pt>
                <c:pt idx="31">
                  <c:v>419</c:v>
                </c:pt>
                <c:pt idx="32">
                  <c:v>374</c:v>
                </c:pt>
                <c:pt idx="33">
                  <c:v>415</c:v>
                </c:pt>
                <c:pt idx="34">
                  <c:v>451</c:v>
                </c:pt>
                <c:pt idx="35">
                  <c:v>333</c:v>
                </c:pt>
                <c:pt idx="36">
                  <c:v>386</c:v>
                </c:pt>
                <c:pt idx="37">
                  <c:v>408</c:v>
                </c:pt>
                <c:pt idx="38">
                  <c:v>333</c:v>
                </c:pt>
                <c:pt idx="39">
                  <c:v>363</c:v>
                </c:pt>
                <c:pt idx="40">
                  <c:v>432</c:v>
                </c:pt>
                <c:pt idx="41">
                  <c:v>419</c:v>
                </c:pt>
                <c:pt idx="42">
                  <c:v>429</c:v>
                </c:pt>
                <c:pt idx="43">
                  <c:v>392</c:v>
                </c:pt>
                <c:pt idx="44">
                  <c:v>385</c:v>
                </c:pt>
                <c:pt idx="45">
                  <c:v>421</c:v>
                </c:pt>
                <c:pt idx="46">
                  <c:v>430</c:v>
                </c:pt>
                <c:pt idx="47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5-4168-BBF8-558E985BC925}"/>
            </c:ext>
          </c:extLst>
        </c:ser>
        <c:ser>
          <c:idx val="1"/>
          <c:order val="1"/>
          <c:tx>
            <c:strRef>
              <c:f>[13]Sheet1!$L$2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[13]Sheet1!$L$3:$L$50</c:f>
              <c:numCache>
                <c:formatCode>General</c:formatCode>
                <c:ptCount val="48"/>
                <c:pt idx="0">
                  <c:v>423</c:v>
                </c:pt>
                <c:pt idx="1">
                  <c:v>423</c:v>
                </c:pt>
                <c:pt idx="2">
                  <c:v>409</c:v>
                </c:pt>
                <c:pt idx="3">
                  <c:v>454.5</c:v>
                </c:pt>
                <c:pt idx="4">
                  <c:v>452.05</c:v>
                </c:pt>
                <c:pt idx="5">
                  <c:v>461.11500000000001</c:v>
                </c:pt>
                <c:pt idx="6">
                  <c:v>449.83450000000005</c:v>
                </c:pt>
                <c:pt idx="7">
                  <c:v>456.25035000000003</c:v>
                </c:pt>
                <c:pt idx="8">
                  <c:v>364.37510499999996</c:v>
                </c:pt>
                <c:pt idx="9">
                  <c:v>364.81253149999998</c:v>
                </c:pt>
                <c:pt idx="10">
                  <c:v>341.14375945</c:v>
                </c:pt>
                <c:pt idx="11">
                  <c:v>365.54312783500001</c:v>
                </c:pt>
                <c:pt idx="12">
                  <c:v>341.36293835050003</c:v>
                </c:pt>
                <c:pt idx="13">
                  <c:v>347.40888150515002</c:v>
                </c:pt>
                <c:pt idx="14">
                  <c:v>384.22266445154503</c:v>
                </c:pt>
                <c:pt idx="15">
                  <c:v>444.26679933546353</c:v>
                </c:pt>
                <c:pt idx="16">
                  <c:v>350.98003980063908</c:v>
                </c:pt>
                <c:pt idx="17">
                  <c:v>381.79401194019175</c:v>
                </c:pt>
                <c:pt idx="18">
                  <c:v>347.63820358205754</c:v>
                </c:pt>
                <c:pt idx="19">
                  <c:v>420.69146107461722</c:v>
                </c:pt>
                <c:pt idx="20">
                  <c:v>416.00743832238516</c:v>
                </c:pt>
                <c:pt idx="21">
                  <c:v>341.80223149671554</c:v>
                </c:pt>
                <c:pt idx="22">
                  <c:v>341.24066944901466</c:v>
                </c:pt>
                <c:pt idx="23">
                  <c:v>405.47220083470438</c:v>
                </c:pt>
                <c:pt idx="24">
                  <c:v>386.24166025041131</c:v>
                </c:pt>
                <c:pt idx="25">
                  <c:v>346.87249807512342</c:v>
                </c:pt>
                <c:pt idx="26">
                  <c:v>391.06174942253705</c:v>
                </c:pt>
                <c:pt idx="27">
                  <c:v>402.91852482676109</c:v>
                </c:pt>
                <c:pt idx="28">
                  <c:v>480.67555744802831</c:v>
                </c:pt>
                <c:pt idx="29">
                  <c:v>425.6026672344085</c:v>
                </c:pt>
                <c:pt idx="30">
                  <c:v>367.78080017032255</c:v>
                </c:pt>
                <c:pt idx="31">
                  <c:v>416.93424005109677</c:v>
                </c:pt>
                <c:pt idx="32">
                  <c:v>418.38027201532901</c:v>
                </c:pt>
                <c:pt idx="33">
                  <c:v>387.31408160459875</c:v>
                </c:pt>
                <c:pt idx="34">
                  <c:v>406.69422448137965</c:v>
                </c:pt>
                <c:pt idx="35">
                  <c:v>437.70826734441391</c:v>
                </c:pt>
                <c:pt idx="36">
                  <c:v>364.41248020332421</c:v>
                </c:pt>
                <c:pt idx="37">
                  <c:v>379.52374406099727</c:v>
                </c:pt>
                <c:pt idx="38">
                  <c:v>399.45712321829916</c:v>
                </c:pt>
                <c:pt idx="39">
                  <c:v>352.93713696548974</c:v>
                </c:pt>
                <c:pt idx="40">
                  <c:v>359.98114108964694</c:v>
                </c:pt>
                <c:pt idx="41">
                  <c:v>410.39434232689405</c:v>
                </c:pt>
                <c:pt idx="42">
                  <c:v>416.4183026980682</c:v>
                </c:pt>
                <c:pt idx="43">
                  <c:v>425.22549080942042</c:v>
                </c:pt>
                <c:pt idx="44">
                  <c:v>401.9676472428261</c:v>
                </c:pt>
                <c:pt idx="45">
                  <c:v>390.09029417284785</c:v>
                </c:pt>
                <c:pt idx="46">
                  <c:v>411.72708825185435</c:v>
                </c:pt>
                <c:pt idx="47">
                  <c:v>424.5181264755563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5-4168-BBF8-558E985BC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476528"/>
        <c:axId val="1279438016"/>
      </c:lineChart>
      <c:catAx>
        <c:axId val="128247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438016"/>
        <c:crosses val="autoZero"/>
        <c:auto val="1"/>
        <c:lblAlgn val="ctr"/>
        <c:lblOffset val="100"/>
        <c:noMultiLvlLbl val="0"/>
      </c:catAx>
      <c:valAx>
        <c:axId val="12794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4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</a:t>
            </a:r>
            <a:r>
              <a:rPr lang="el-GR"/>
              <a:t>α = 0.</a:t>
            </a: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[13]Sheet1!$C$2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[13]Sheet1!$C$3:$C$50</c:f>
              <c:numCache>
                <c:formatCode>General</c:formatCode>
                <c:ptCount val="48"/>
                <c:pt idx="0">
                  <c:v>423</c:v>
                </c:pt>
                <c:pt idx="1">
                  <c:v>403</c:v>
                </c:pt>
                <c:pt idx="2">
                  <c:v>474</c:v>
                </c:pt>
                <c:pt idx="3">
                  <c:v>451</c:v>
                </c:pt>
                <c:pt idx="4">
                  <c:v>465</c:v>
                </c:pt>
                <c:pt idx="5">
                  <c:v>445</c:v>
                </c:pt>
                <c:pt idx="6">
                  <c:v>459</c:v>
                </c:pt>
                <c:pt idx="7">
                  <c:v>325</c:v>
                </c:pt>
                <c:pt idx="8">
                  <c:v>365</c:v>
                </c:pt>
                <c:pt idx="9">
                  <c:v>331</c:v>
                </c:pt>
                <c:pt idx="10">
                  <c:v>376</c:v>
                </c:pt>
                <c:pt idx="11">
                  <c:v>331</c:v>
                </c:pt>
                <c:pt idx="12">
                  <c:v>350</c:v>
                </c:pt>
                <c:pt idx="13">
                  <c:v>400</c:v>
                </c:pt>
                <c:pt idx="14">
                  <c:v>470</c:v>
                </c:pt>
                <c:pt idx="15">
                  <c:v>311</c:v>
                </c:pt>
                <c:pt idx="16">
                  <c:v>395</c:v>
                </c:pt>
                <c:pt idx="17">
                  <c:v>333</c:v>
                </c:pt>
                <c:pt idx="18">
                  <c:v>452</c:v>
                </c:pt>
                <c:pt idx="19">
                  <c:v>414</c:v>
                </c:pt>
                <c:pt idx="20">
                  <c:v>310</c:v>
                </c:pt>
                <c:pt idx="21">
                  <c:v>341</c:v>
                </c:pt>
                <c:pt idx="22">
                  <c:v>433</c:v>
                </c:pt>
                <c:pt idx="23">
                  <c:v>378</c:v>
                </c:pt>
                <c:pt idx="24">
                  <c:v>330</c:v>
                </c:pt>
                <c:pt idx="25">
                  <c:v>410</c:v>
                </c:pt>
                <c:pt idx="26">
                  <c:v>408</c:v>
                </c:pt>
                <c:pt idx="27">
                  <c:v>514</c:v>
                </c:pt>
                <c:pt idx="28">
                  <c:v>402</c:v>
                </c:pt>
                <c:pt idx="29">
                  <c:v>343</c:v>
                </c:pt>
                <c:pt idx="30">
                  <c:v>438</c:v>
                </c:pt>
                <c:pt idx="31">
                  <c:v>419</c:v>
                </c:pt>
                <c:pt idx="32">
                  <c:v>374</c:v>
                </c:pt>
                <c:pt idx="33">
                  <c:v>415</c:v>
                </c:pt>
                <c:pt idx="34">
                  <c:v>451</c:v>
                </c:pt>
                <c:pt idx="35">
                  <c:v>333</c:v>
                </c:pt>
                <c:pt idx="36">
                  <c:v>386</c:v>
                </c:pt>
                <c:pt idx="37">
                  <c:v>408</c:v>
                </c:pt>
                <c:pt idx="38">
                  <c:v>333</c:v>
                </c:pt>
                <c:pt idx="39">
                  <c:v>363</c:v>
                </c:pt>
                <c:pt idx="40">
                  <c:v>432</c:v>
                </c:pt>
                <c:pt idx="41">
                  <c:v>419</c:v>
                </c:pt>
                <c:pt idx="42">
                  <c:v>429</c:v>
                </c:pt>
                <c:pt idx="43">
                  <c:v>392</c:v>
                </c:pt>
                <c:pt idx="44">
                  <c:v>385</c:v>
                </c:pt>
                <c:pt idx="45">
                  <c:v>421</c:v>
                </c:pt>
                <c:pt idx="46">
                  <c:v>430</c:v>
                </c:pt>
                <c:pt idx="47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6C5-937B-2ECFEA40336E}"/>
            </c:ext>
          </c:extLst>
        </c:ser>
        <c:ser>
          <c:idx val="1"/>
          <c:order val="1"/>
          <c:tx>
            <c:strRef>
              <c:f>[13]Sheet1!$H$2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[13]Sheet1!$H$3:$H$50</c:f>
              <c:numCache>
                <c:formatCode>General</c:formatCode>
                <c:ptCount val="48"/>
                <c:pt idx="0">
                  <c:v>423</c:v>
                </c:pt>
                <c:pt idx="1">
                  <c:v>422.99999999999994</c:v>
                </c:pt>
                <c:pt idx="2">
                  <c:v>416.99999999999994</c:v>
                </c:pt>
                <c:pt idx="3">
                  <c:v>434.09999999999991</c:v>
                </c:pt>
                <c:pt idx="4">
                  <c:v>439.16999999999985</c:v>
                </c:pt>
                <c:pt idx="5">
                  <c:v>446.91899999999987</c:v>
                </c:pt>
                <c:pt idx="6">
                  <c:v>446.34329999999989</c:v>
                </c:pt>
                <c:pt idx="7">
                  <c:v>450.14030999999989</c:v>
                </c:pt>
                <c:pt idx="8">
                  <c:v>412.59821699999992</c:v>
                </c:pt>
                <c:pt idx="9">
                  <c:v>398.31875189999994</c:v>
                </c:pt>
                <c:pt idx="10">
                  <c:v>378.12312632999993</c:v>
                </c:pt>
                <c:pt idx="11">
                  <c:v>377.48618843099996</c:v>
                </c:pt>
                <c:pt idx="12">
                  <c:v>363.54033190169997</c:v>
                </c:pt>
                <c:pt idx="13">
                  <c:v>359.47823233118993</c:v>
                </c:pt>
                <c:pt idx="14">
                  <c:v>371.63476263183293</c:v>
                </c:pt>
                <c:pt idx="15">
                  <c:v>401.14433384228306</c:v>
                </c:pt>
                <c:pt idx="16">
                  <c:v>374.10103368959813</c:v>
                </c:pt>
                <c:pt idx="17">
                  <c:v>380.37072358271865</c:v>
                </c:pt>
                <c:pt idx="18">
                  <c:v>366.15950650790302</c:v>
                </c:pt>
                <c:pt idx="19">
                  <c:v>391.9116545555321</c:v>
                </c:pt>
                <c:pt idx="20">
                  <c:v>398.53815818887244</c:v>
                </c:pt>
                <c:pt idx="21">
                  <c:v>371.97671073221068</c:v>
                </c:pt>
                <c:pt idx="22">
                  <c:v>362.6836975125475</c:v>
                </c:pt>
                <c:pt idx="23">
                  <c:v>383.7785882587832</c:v>
                </c:pt>
                <c:pt idx="24">
                  <c:v>382.04501178114822</c:v>
                </c:pt>
                <c:pt idx="25">
                  <c:v>366.43150824680373</c:v>
                </c:pt>
                <c:pt idx="26">
                  <c:v>379.50205577276262</c:v>
                </c:pt>
                <c:pt idx="27">
                  <c:v>388.05143904093381</c:v>
                </c:pt>
                <c:pt idx="28">
                  <c:v>425.83600732865364</c:v>
                </c:pt>
                <c:pt idx="29">
                  <c:v>418.68520513005751</c:v>
                </c:pt>
                <c:pt idx="30">
                  <c:v>395.9796435910402</c:v>
                </c:pt>
                <c:pt idx="31">
                  <c:v>408.58575051372816</c:v>
                </c:pt>
                <c:pt idx="32">
                  <c:v>411.71002535960969</c:v>
                </c:pt>
                <c:pt idx="33">
                  <c:v>400.39701775172676</c:v>
                </c:pt>
                <c:pt idx="34">
                  <c:v>404.77791242620873</c:v>
                </c:pt>
                <c:pt idx="35">
                  <c:v>418.64453869834608</c:v>
                </c:pt>
                <c:pt idx="36">
                  <c:v>392.9511770888422</c:v>
                </c:pt>
                <c:pt idx="37">
                  <c:v>390.86582396218955</c:v>
                </c:pt>
                <c:pt idx="38">
                  <c:v>396.00607677353264</c:v>
                </c:pt>
                <c:pt idx="39">
                  <c:v>377.1042537414728</c:v>
                </c:pt>
                <c:pt idx="40">
                  <c:v>372.87297761903091</c:v>
                </c:pt>
                <c:pt idx="41">
                  <c:v>390.61108433332163</c:v>
                </c:pt>
                <c:pt idx="42">
                  <c:v>399.12775903332511</c:v>
                </c:pt>
                <c:pt idx="43">
                  <c:v>408.08943132332752</c:v>
                </c:pt>
                <c:pt idx="44">
                  <c:v>403.26260192632924</c:v>
                </c:pt>
                <c:pt idx="45">
                  <c:v>397.78382134843042</c:v>
                </c:pt>
                <c:pt idx="46">
                  <c:v>404.74867494390128</c:v>
                </c:pt>
                <c:pt idx="47">
                  <c:v>412.32407246073086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6C5-937B-2ECFEA40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469808"/>
        <c:axId val="806317232"/>
      </c:lineChart>
      <c:catAx>
        <c:axId val="128246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17232"/>
        <c:crosses val="autoZero"/>
        <c:auto val="1"/>
        <c:lblAlgn val="ctr"/>
        <c:lblOffset val="100"/>
        <c:noMultiLvlLbl val="0"/>
      </c:catAx>
      <c:valAx>
        <c:axId val="8063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4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64293</xdr:colOff>
      <xdr:row>25</xdr:row>
      <xdr:rowOff>133349</xdr:rowOff>
    </xdr:from>
    <xdr:to>
      <xdr:col>14</xdr:col>
      <xdr:colOff>292893</xdr:colOff>
      <xdr:row>40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FAC41-A2AB-46D3-92E2-9CCC9B7D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207168</xdr:colOff>
      <xdr:row>5</xdr:row>
      <xdr:rowOff>119062</xdr:rowOff>
    </xdr:from>
    <xdr:to>
      <xdr:col>15</xdr:col>
      <xdr:colOff>69055</xdr:colOff>
      <xdr:row>20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EC494-50BF-4C29-AC79-4A5BA46B0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143101</xdr:colOff>
      <xdr:row>25</xdr:row>
      <xdr:rowOff>142194</xdr:rowOff>
    </xdr:from>
    <xdr:to>
      <xdr:col>7</xdr:col>
      <xdr:colOff>247876</xdr:colOff>
      <xdr:row>41</xdr:row>
      <xdr:rowOff>62819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431FA-C659-433F-BC8E-CEABAC0C4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45242</xdr:colOff>
      <xdr:row>5</xdr:row>
      <xdr:rowOff>80963</xdr:rowOff>
    </xdr:from>
    <xdr:to>
      <xdr:col>10</xdr:col>
      <xdr:colOff>633412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05759-CABF-4851-AE14-3604E8664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27</xdr:row>
      <xdr:rowOff>130175</xdr:rowOff>
    </xdr:from>
    <xdr:to>
      <xdr:col>5</xdr:col>
      <xdr:colOff>596901</xdr:colOff>
      <xdr:row>42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D27C6-8889-440A-97D9-96BBBFA23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149224</xdr:colOff>
      <xdr:row>26</xdr:row>
      <xdr:rowOff>117475</xdr:rowOff>
    </xdr:from>
    <xdr:to>
      <xdr:col>6</xdr:col>
      <xdr:colOff>507999</xdr:colOff>
      <xdr:row>41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0D08B-0792-4E9D-91A6-89CA6969D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21</xdr:row>
      <xdr:rowOff>47624</xdr:rowOff>
    </xdr:from>
    <xdr:to>
      <xdr:col>6</xdr:col>
      <xdr:colOff>85725</xdr:colOff>
      <xdr:row>35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0FBC4-B3F2-4AEE-A89C-E7ECB57FC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35718</xdr:colOff>
      <xdr:row>26</xdr:row>
      <xdr:rowOff>33337</xdr:rowOff>
    </xdr:from>
    <xdr:to>
      <xdr:col>6</xdr:col>
      <xdr:colOff>392905</xdr:colOff>
      <xdr:row>41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3F9B09-1778-4CCE-ACE9-18B2F854E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85725</xdr:rowOff>
    </xdr:from>
    <xdr:to>
      <xdr:col>13</xdr:col>
      <xdr:colOff>590550</xdr:colOff>
      <xdr:row>27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F0DDE-93AE-41EF-9E6C-83C16CE50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22</xdr:row>
      <xdr:rowOff>80963</xdr:rowOff>
    </xdr:from>
    <xdr:to>
      <xdr:col>13</xdr:col>
      <xdr:colOff>390525</xdr:colOff>
      <xdr:row>36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1D099-EA96-4C2E-B003-3BC851D85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</xdr:row>
      <xdr:rowOff>152399</xdr:rowOff>
    </xdr:from>
    <xdr:to>
      <xdr:col>13</xdr:col>
      <xdr:colOff>623888</xdr:colOff>
      <xdr:row>22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29DBBF-4F22-4F14-A4AC-7DC9C674B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176213</xdr:colOff>
      <xdr:row>10</xdr:row>
      <xdr:rowOff>78105</xdr:rowOff>
    </xdr:from>
    <xdr:to>
      <xdr:col>9</xdr:col>
      <xdr:colOff>557213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9ED50-3945-4203-AC96-C62D727FE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309563</xdr:colOff>
      <xdr:row>25</xdr:row>
      <xdr:rowOff>76199</xdr:rowOff>
    </xdr:from>
    <xdr:to>
      <xdr:col>8</xdr:col>
      <xdr:colOff>452438</xdr:colOff>
      <xdr:row>41</xdr:row>
      <xdr:rowOff>51434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FDB0DC-FB78-4E01-9F7D-5C4C12F1C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381001</xdr:colOff>
      <xdr:row>13</xdr:row>
      <xdr:rowOff>19051</xdr:rowOff>
    </xdr:from>
    <xdr:to>
      <xdr:col>18</xdr:col>
      <xdr:colOff>499111</xdr:colOff>
      <xdr:row>30</xdr:row>
      <xdr:rowOff>51436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190FB4-F59C-436F-9E72-A312DBE5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152399</xdr:colOff>
      <xdr:row>3</xdr:row>
      <xdr:rowOff>38100</xdr:rowOff>
    </xdr:from>
    <xdr:to>
      <xdr:col>21</xdr:col>
      <xdr:colOff>414337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874F6-C5D7-409B-942C-D15D6251F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152399</xdr:colOff>
      <xdr:row>3</xdr:row>
      <xdr:rowOff>38100</xdr:rowOff>
    </xdr:from>
    <xdr:to>
      <xdr:col>21</xdr:col>
      <xdr:colOff>414337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285DE5-B071-41C4-A9C7-C1F087E5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10</xdr:row>
      <xdr:rowOff>171450</xdr:rowOff>
    </xdr:from>
    <xdr:to>
      <xdr:col>10</xdr:col>
      <xdr:colOff>523875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BD4C4-2A2F-47C1-BA3C-C95D177A6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326230</xdr:colOff>
      <xdr:row>1</xdr:row>
      <xdr:rowOff>176213</xdr:rowOff>
    </xdr:from>
    <xdr:to>
      <xdr:col>14</xdr:col>
      <xdr:colOff>364330</xdr:colOff>
      <xdr:row>17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C5D50-1762-4624-A166-B8A2BDA0D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383380</xdr:colOff>
      <xdr:row>17</xdr:row>
      <xdr:rowOff>104776</xdr:rowOff>
    </xdr:from>
    <xdr:to>
      <xdr:col>14</xdr:col>
      <xdr:colOff>421480</xdr:colOff>
      <xdr:row>32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739109-ADB2-4E7E-83BC-FCB9C9B1D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608135</xdr:colOff>
      <xdr:row>0</xdr:row>
      <xdr:rowOff>144157</xdr:rowOff>
    </xdr:from>
    <xdr:to>
      <xdr:col>17</xdr:col>
      <xdr:colOff>471670</xdr:colOff>
      <xdr:row>15</xdr:row>
      <xdr:rowOff>121444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EFE74-FC0A-4FE1-AA0C-7559FE04D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420382</xdr:colOff>
      <xdr:row>16</xdr:row>
      <xdr:rowOff>47990</xdr:rowOff>
    </xdr:from>
    <xdr:to>
      <xdr:col>16</xdr:col>
      <xdr:colOff>540361</xdr:colOff>
      <xdr:row>31</xdr:row>
      <xdr:rowOff>43594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9B17BD-71A4-47C7-AEBC-E1382A546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150017</xdr:colOff>
      <xdr:row>0</xdr:row>
      <xdr:rowOff>95250</xdr:rowOff>
    </xdr:from>
    <xdr:to>
      <xdr:col>18</xdr:col>
      <xdr:colOff>504824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F745D-3E16-494E-AA43-297948185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169067</xdr:colOff>
      <xdr:row>16</xdr:row>
      <xdr:rowOff>38100</xdr:rowOff>
    </xdr:from>
    <xdr:to>
      <xdr:col>18</xdr:col>
      <xdr:colOff>328612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2E4136-FB40-4430-8D95-4EB1DF0CF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183355</xdr:colOff>
      <xdr:row>0</xdr:row>
      <xdr:rowOff>128588</xdr:rowOff>
    </xdr:from>
    <xdr:to>
      <xdr:col>20</xdr:col>
      <xdr:colOff>466725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3C100-FAF8-43DB-8D76-9746371DA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197643</xdr:colOff>
      <xdr:row>33</xdr:row>
      <xdr:rowOff>14286</xdr:rowOff>
    </xdr:from>
    <xdr:to>
      <xdr:col>20</xdr:col>
      <xdr:colOff>490538</xdr:colOff>
      <xdr:row>46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37F1A-0571-453D-A6D9-2B7C69A89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216693</xdr:colOff>
      <xdr:row>17</xdr:row>
      <xdr:rowOff>128587</xdr:rowOff>
    </xdr:from>
    <xdr:to>
      <xdr:col>20</xdr:col>
      <xdr:colOff>481013</xdr:colOff>
      <xdr:row>32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585B99-D1AE-4566-ADA0-29C324A1C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VM5HIRCQ\prac_1_tsa%5b1%5d.xlsx" TargetMode="External"/><Relationship Id="rId1" Type="http://schemas.openxmlformats.org/officeDocument/2006/relationships/externalLinkPath" Target="file:///C:\Users\Asus\AppData\Local\Microsoft\Windows\INetCache\IE\VM5HIRCQ\prac_1_tsa%5b1%5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UB97F1FR\prac_2_ts%5b1%5d.xlsx" TargetMode="External"/><Relationship Id="rId1" Type="http://schemas.openxmlformats.org/officeDocument/2006/relationships/externalLinkPath" Target="file:///C:\Users\Asus\AppData\Local\Microsoft\Windows\INetCache\IE\UB97F1FR\prac_2_ts%5b1%5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VM5HIRCQ\prac_3_ts(a_and_b)%5b1%5d.xlsx" TargetMode="External"/><Relationship Id="rId1" Type="http://schemas.openxmlformats.org/officeDocument/2006/relationships/externalLinkPath" Target="file:///C:\Users\Asus\AppData\Local\Microsoft\Windows\INetCache\IE\VM5HIRCQ\prac_3_ts(a_and_b)%5b1%5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UB97F1FR\prac_4(a_and_b)_ts_(gompetz_curve)%5b1%5d.xlsx" TargetMode="External"/><Relationship Id="rId1" Type="http://schemas.openxmlformats.org/officeDocument/2006/relationships/externalLinkPath" Target="file:///C:\Users\Asus\AppData\Local\Microsoft\Windows\INetCache\IE\UB97F1FR\prac_4(a_and_b)_ts_(gompetz_curve)%5b1%5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FMML8T19\Prac_5_ts%5b1%5d.xlsx" TargetMode="External"/><Relationship Id="rId1" Type="http://schemas.openxmlformats.org/officeDocument/2006/relationships/externalLinkPath" Target="file:///C:\Users\Asus\AppData\Local\Microsoft\Windows\INetCache\IE\FMML8T19\Prac_5_ts%5b1%5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IL6VT36X\prac_6(tsa)_yules_method%5b1%5d.xlsx" TargetMode="External"/><Relationship Id="rId1" Type="http://schemas.openxmlformats.org/officeDocument/2006/relationships/externalLinkPath" Target="file:///C:\Users\Asus\AppData\Local\Microsoft\Windows\INetCache\IE\IL6VT36X\prac_6(tsa)_yules_method%5b1%5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UB97F1FR\p_ts_7,9,10%5b1%5d.xlsx" TargetMode="External"/><Relationship Id="rId1" Type="http://schemas.openxmlformats.org/officeDocument/2006/relationships/externalLinkPath" Target="file:///C:\Users\Asus\AppData\Local\Microsoft\Windows\INetCache\IE\UB97F1FR\p_ts_7,9,10%5b1%5d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VM5HIRCQ\prac_ts_9%5b2%5d.xlsx" TargetMode="External"/><Relationship Id="rId1" Type="http://schemas.openxmlformats.org/officeDocument/2006/relationships/externalLinkPath" Target="file:///C:\Users\Asus\AppData\Local\Microsoft\Windows\INetCache\IE\VM5HIRCQ\prac_ts_9%5b2%5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FMML8T19\TS_12%5b2%5d.xlsx" TargetMode="External"/><Relationship Id="rId1" Type="http://schemas.openxmlformats.org/officeDocument/2006/relationships/externalLinkPath" Target="file:///C:\Users\Asus\AppData\Local\Microsoft\Windows\INetCache\IE\FMML8T19\TS_12%5b2%5d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VM5HIRCQ\TS_Practical_15%5b1%5d.xlsx" TargetMode="External"/><Relationship Id="rId1" Type="http://schemas.openxmlformats.org/officeDocument/2006/relationships/externalLinkPath" Target="file:///C:\Users\Asus\AppData\Local\Microsoft\Windows\INetCache\IE\VM5HIRCQ\TS_Practical_15%5b1%5d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IL6VT36X\prac_16_ts%5b1%5d.xlsx" TargetMode="External"/><Relationship Id="rId1" Type="http://schemas.openxmlformats.org/officeDocument/2006/relationships/externalLinkPath" Target="file:///C:\Users\Asus\AppData\Local\Microsoft\Windows\INetCache\IE\IL6VT36X\prac_16_ts%5b1%5d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UB97F1FR\prac_17_ts%5b1%5d.xlsx" TargetMode="External"/><Relationship Id="rId1" Type="http://schemas.openxmlformats.org/officeDocument/2006/relationships/externalLinkPath" Target="file:///C:\Users\Asus\AppData\Local\Microsoft\Windows\INetCache\IE\UB97F1FR\prac_17_ts%5b1%5d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VM5HIRCQ\PRAC_18_ts%5b1%5d.xlsx" TargetMode="External"/><Relationship Id="rId1" Type="http://schemas.openxmlformats.org/officeDocument/2006/relationships/externalLinkPath" Target="file:///C:\Users\Asus\AppData\Local\Microsoft\Windows\INetCache\IE\VM5HIRCQ\PRAC_18_ts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Miles Flown(y)</v>
          </cell>
          <cell r="I2" t="str">
            <v>Yt(Trend Values)</v>
          </cell>
        </row>
        <row r="3">
          <cell r="A3">
            <v>1937</v>
          </cell>
          <cell r="B3">
            <v>412</v>
          </cell>
          <cell r="I3">
            <v>953.17490118576825</v>
          </cell>
        </row>
        <row r="4">
          <cell r="A4">
            <v>1938</v>
          </cell>
          <cell r="B4">
            <v>480</v>
          </cell>
          <cell r="I4">
            <v>723.44847543760443</v>
          </cell>
        </row>
        <row r="5">
          <cell r="A5">
            <v>1939</v>
          </cell>
          <cell r="B5">
            <v>683</v>
          </cell>
          <cell r="I5">
            <v>640.46357989836179</v>
          </cell>
        </row>
        <row r="6">
          <cell r="A6">
            <v>1940</v>
          </cell>
          <cell r="B6">
            <v>1052</v>
          </cell>
          <cell r="I6">
            <v>704.22021456804032</v>
          </cell>
        </row>
        <row r="7">
          <cell r="A7">
            <v>1941</v>
          </cell>
          <cell r="B7">
            <v>1385</v>
          </cell>
          <cell r="I7">
            <v>914.71837944664139</v>
          </cell>
        </row>
        <row r="8">
          <cell r="A8">
            <v>1942</v>
          </cell>
          <cell r="B8">
            <v>1418</v>
          </cell>
          <cell r="I8">
            <v>1271.9580745341636</v>
          </cell>
        </row>
        <row r="9">
          <cell r="A9">
            <v>1943</v>
          </cell>
          <cell r="B9">
            <v>1634</v>
          </cell>
          <cell r="I9">
            <v>1775.9392998306066</v>
          </cell>
        </row>
        <row r="10">
          <cell r="A10">
            <v>1944</v>
          </cell>
          <cell r="B10">
            <v>2178</v>
          </cell>
          <cell r="I10">
            <v>2426.6620553359712</v>
          </cell>
        </row>
        <row r="11">
          <cell r="A11">
            <v>1945</v>
          </cell>
          <cell r="B11">
            <v>3362</v>
          </cell>
          <cell r="I11">
            <v>3224.1263410502575</v>
          </cell>
        </row>
        <row r="12">
          <cell r="A12">
            <v>1946</v>
          </cell>
          <cell r="B12">
            <v>5948</v>
          </cell>
          <cell r="I12">
            <v>4168.3321569734653</v>
          </cell>
        </row>
        <row r="13">
          <cell r="A13">
            <v>1947</v>
          </cell>
          <cell r="B13">
            <v>6109</v>
          </cell>
          <cell r="I13">
            <v>5259.2795031055939</v>
          </cell>
        </row>
        <row r="14">
          <cell r="A14">
            <v>1948</v>
          </cell>
          <cell r="B14">
            <v>5981</v>
          </cell>
          <cell r="I14">
            <v>6496.9683794466437</v>
          </cell>
        </row>
        <row r="15">
          <cell r="A15">
            <v>1949</v>
          </cell>
          <cell r="B15">
            <v>6753</v>
          </cell>
          <cell r="I15">
            <v>7881.3987859966164</v>
          </cell>
        </row>
        <row r="16">
          <cell r="A16">
            <v>1950</v>
          </cell>
          <cell r="B16">
            <v>8003</v>
          </cell>
          <cell r="I16">
            <v>9412.5707227555104</v>
          </cell>
        </row>
        <row r="17">
          <cell r="A17">
            <v>1951</v>
          </cell>
          <cell r="B17">
            <v>10566</v>
          </cell>
          <cell r="I17">
            <v>11090.484189723324</v>
          </cell>
        </row>
        <row r="18">
          <cell r="A18">
            <v>1952</v>
          </cell>
          <cell r="B18">
            <v>12528</v>
          </cell>
          <cell r="I18">
            <v>12915.139186900058</v>
          </cell>
        </row>
        <row r="19">
          <cell r="A19">
            <v>1953</v>
          </cell>
          <cell r="B19">
            <v>14760</v>
          </cell>
          <cell r="I19">
            <v>14886.535714285717</v>
          </cell>
        </row>
        <row r="20">
          <cell r="A20">
            <v>1954</v>
          </cell>
          <cell r="B20">
            <v>16769</v>
          </cell>
          <cell r="I20">
            <v>17004.673771880298</v>
          </cell>
        </row>
        <row r="21">
          <cell r="A21">
            <v>1955</v>
          </cell>
          <cell r="B21">
            <v>19819</v>
          </cell>
          <cell r="I21">
            <v>19269.553359683796</v>
          </cell>
        </row>
        <row r="22">
          <cell r="A22">
            <v>1956</v>
          </cell>
          <cell r="B22">
            <v>23362</v>
          </cell>
          <cell r="I22">
            <v>21681.174477696215</v>
          </cell>
        </row>
        <row r="23">
          <cell r="A23">
            <v>1957</v>
          </cell>
          <cell r="B23">
            <v>25340</v>
          </cell>
          <cell r="I23">
            <v>24239.537125917559</v>
          </cell>
        </row>
        <row r="24">
          <cell r="A24">
            <v>1958</v>
          </cell>
          <cell r="B24">
            <v>25343</v>
          </cell>
          <cell r="I24">
            <v>26944.641304347824</v>
          </cell>
        </row>
        <row r="25">
          <cell r="A25">
            <v>1959</v>
          </cell>
          <cell r="I25">
            <v>29796.487012987011</v>
          </cell>
        </row>
        <row r="26">
          <cell r="A26">
            <v>1960</v>
          </cell>
          <cell r="I26">
            <v>32795.074251835118</v>
          </cell>
        </row>
        <row r="27">
          <cell r="A27">
            <v>1961</v>
          </cell>
          <cell r="I27">
            <v>35940.403020892147</v>
          </cell>
        </row>
        <row r="28">
          <cell r="A28">
            <v>1962</v>
          </cell>
          <cell r="I28">
            <v>39232.473320158097</v>
          </cell>
        </row>
        <row r="29">
          <cell r="A29">
            <v>1963</v>
          </cell>
          <cell r="I29">
            <v>42671.285149632968</v>
          </cell>
        </row>
        <row r="30">
          <cell r="A30">
            <v>1964</v>
          </cell>
          <cell r="I30">
            <v>46256.83850931676</v>
          </cell>
        </row>
        <row r="31">
          <cell r="A31">
            <v>1965</v>
          </cell>
          <cell r="I31">
            <v>49989.133399209473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Population (y)(in millions)</v>
          </cell>
          <cell r="H2" t="str">
            <v>Yt(trend value)</v>
          </cell>
        </row>
        <row r="3">
          <cell r="B3">
            <v>1890</v>
          </cell>
          <cell r="C3">
            <v>3.93</v>
          </cell>
          <cell r="H3">
            <v>5.4099569954541789</v>
          </cell>
        </row>
        <row r="4">
          <cell r="B4">
            <v>1900</v>
          </cell>
          <cell r="C4">
            <v>5.31</v>
          </cell>
          <cell r="H4">
            <v>6.7429016017472874</v>
          </cell>
        </row>
        <row r="5">
          <cell r="B5">
            <v>1910</v>
          </cell>
          <cell r="C5">
            <v>7.24</v>
          </cell>
          <cell r="H5">
            <v>8.4042668082297922</v>
          </cell>
        </row>
        <row r="6">
          <cell r="B6">
            <v>1920</v>
          </cell>
          <cell r="C6">
            <v>9.64</v>
          </cell>
          <cell r="H6">
            <v>10.474971274326503</v>
          </cell>
        </row>
        <row r="7">
          <cell r="B7">
            <v>1930</v>
          </cell>
          <cell r="C7">
            <v>12.9</v>
          </cell>
          <cell r="H7">
            <v>13.055870988117398</v>
          </cell>
        </row>
        <row r="8">
          <cell r="B8">
            <v>1940</v>
          </cell>
          <cell r="C8">
            <v>17.100000000000001</v>
          </cell>
          <cell r="H8">
            <v>16.272671570579099</v>
          </cell>
        </row>
        <row r="9">
          <cell r="B9">
            <v>1950</v>
          </cell>
          <cell r="C9">
            <v>23.2</v>
          </cell>
          <cell r="H9">
            <v>20.282050909122553</v>
          </cell>
        </row>
        <row r="10">
          <cell r="B10">
            <v>1960</v>
          </cell>
          <cell r="C10">
            <v>31.4</v>
          </cell>
          <cell r="H10">
            <v>25.279290330174089</v>
          </cell>
        </row>
        <row r="11">
          <cell r="B11">
            <v>1970</v>
          </cell>
          <cell r="C11">
            <v>39.799999999999997</v>
          </cell>
          <cell r="H11">
            <v>31.507785995636251</v>
          </cell>
        </row>
        <row r="12">
          <cell r="B12">
            <v>1980</v>
          </cell>
          <cell r="C12">
            <v>50.2</v>
          </cell>
          <cell r="H12">
            <v>39.27090378648203</v>
          </cell>
        </row>
        <row r="13">
          <cell r="B13">
            <v>1990</v>
          </cell>
          <cell r="C13">
            <v>62.9</v>
          </cell>
          <cell r="H13">
            <v>48.946755078910329</v>
          </cell>
        </row>
        <row r="14">
          <cell r="B14">
            <v>2000</v>
          </cell>
          <cell r="C14">
            <v>76</v>
          </cell>
          <cell r="H14">
            <v>61.006613083845544</v>
          </cell>
        </row>
        <row r="15">
          <cell r="B15">
            <v>2010</v>
          </cell>
          <cell r="C15">
            <v>92</v>
          </cell>
          <cell r="H15">
            <v>76.037866738292692</v>
          </cell>
        </row>
        <row r="16">
          <cell r="B16">
            <v>2020</v>
          </cell>
          <cell r="C16">
            <v>105.7</v>
          </cell>
          <cell r="H16">
            <v>94.77263014362218</v>
          </cell>
        </row>
        <row r="17">
          <cell r="B17">
            <v>2030</v>
          </cell>
          <cell r="C17">
            <v>122.8</v>
          </cell>
          <cell r="H17">
            <v>118.12340100562743</v>
          </cell>
        </row>
        <row r="18">
          <cell r="B18">
            <v>2040</v>
          </cell>
          <cell r="C18">
            <v>131.69999999999999</v>
          </cell>
          <cell r="H18">
            <v>147.22750486075066</v>
          </cell>
        </row>
        <row r="19">
          <cell r="B19">
            <v>2050</v>
          </cell>
          <cell r="C19">
            <v>151.30000000000001</v>
          </cell>
          <cell r="H19">
            <v>183.50248979446263</v>
          </cell>
        </row>
        <row r="20">
          <cell r="B20">
            <v>2060</v>
          </cell>
          <cell r="C20">
            <v>179.3</v>
          </cell>
          <cell r="H20">
            <v>228.71516971380652</v>
          </cell>
        </row>
        <row r="21">
          <cell r="B21">
            <v>2070</v>
          </cell>
          <cell r="C21">
            <v>203.2</v>
          </cell>
          <cell r="H21">
            <v>285.06767900428696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3">
          <cell r="B3" t="str">
            <v>observations</v>
          </cell>
          <cell r="E3" t="str">
            <v>Yt=a+b*c^t</v>
          </cell>
        </row>
        <row r="4">
          <cell r="A4">
            <v>1995</v>
          </cell>
          <cell r="B4">
            <v>6.8429000000000002</v>
          </cell>
          <cell r="E4">
            <v>6.8429000000000002</v>
          </cell>
        </row>
        <row r="5">
          <cell r="A5">
            <v>1996</v>
          </cell>
          <cell r="B5">
            <v>7.0243000000000002</v>
          </cell>
          <cell r="E5">
            <v>7.0234721400698481</v>
          </cell>
        </row>
        <row r="6">
          <cell r="A6">
            <v>1997</v>
          </cell>
          <cell r="B6">
            <v>7.0666000000000002</v>
          </cell>
          <cell r="E6">
            <v>7.2264531913463408</v>
          </cell>
        </row>
        <row r="7">
          <cell r="A7">
            <v>1998</v>
          </cell>
          <cell r="B7">
            <v>7.0529000000000002</v>
          </cell>
          <cell r="E7">
            <v>7.4546240883705046</v>
          </cell>
        </row>
        <row r="8">
          <cell r="A8">
            <v>1999</v>
          </cell>
          <cell r="B8">
            <v>6.7945000000000002</v>
          </cell>
          <cell r="E8">
            <v>7.7111108782526543</v>
          </cell>
        </row>
        <row r="9">
          <cell r="A9">
            <v>2000</v>
          </cell>
          <cell r="B9">
            <v>7.0945</v>
          </cell>
          <cell r="E9">
            <v>7.9994275489676019</v>
          </cell>
        </row>
        <row r="10">
          <cell r="A10">
            <v>2001</v>
          </cell>
          <cell r="B10">
            <v>7.7169999999999996</v>
          </cell>
          <cell r="E10">
            <v>8.3235241726196296</v>
          </cell>
        </row>
        <row r="11">
          <cell r="A11">
            <v>2002</v>
          </cell>
          <cell r="B11">
            <v>8.1911000000000005</v>
          </cell>
          <cell r="E11">
            <v>8.687841023262278</v>
          </cell>
        </row>
        <row r="12">
          <cell r="A12">
            <v>2003</v>
          </cell>
          <cell r="B12">
            <v>8.5701999999999998</v>
          </cell>
          <cell r="E12">
            <v>9.097369410712199</v>
          </cell>
        </row>
        <row r="13">
          <cell r="A13">
            <v>2004</v>
          </cell>
          <cell r="B13">
            <v>9.2226999999999997</v>
          </cell>
          <cell r="E13">
            <v>9.5577200638085031</v>
          </cell>
        </row>
        <row r="14">
          <cell r="A14">
            <v>2005</v>
          </cell>
          <cell r="B14">
            <v>10.075200000000001</v>
          </cell>
          <cell r="E14">
            <v>10.075200000000006</v>
          </cell>
        </row>
        <row r="15">
          <cell r="A15">
            <v>2006</v>
          </cell>
          <cell r="B15">
            <v>11.647</v>
          </cell>
          <cell r="E15">
            <v>10.656898934409341</v>
          </cell>
        </row>
        <row r="16">
          <cell r="A16">
            <v>2007</v>
          </cell>
          <cell r="B16">
            <v>12.6035</v>
          </cell>
          <cell r="E16">
            <v>11.31078641221821</v>
          </cell>
        </row>
        <row r="17">
          <cell r="A17">
            <v>2008</v>
          </cell>
          <cell r="B17">
            <v>13.724</v>
          </cell>
          <cell r="E17">
            <v>12.045820995132484</v>
          </cell>
        </row>
        <row r="18">
          <cell r="A18">
            <v>2009</v>
          </cell>
          <cell r="B18">
            <v>14.693899999999999</v>
          </cell>
          <cell r="E18">
            <v>12.872072997832381</v>
          </cell>
        </row>
        <row r="19">
          <cell r="A19">
            <v>2010</v>
          </cell>
          <cell r="B19">
            <v>15.9344</v>
          </cell>
          <cell r="E19">
            <v>13.800862455953986</v>
          </cell>
        </row>
        <row r="20">
          <cell r="A20">
            <v>2011</v>
          </cell>
          <cell r="B20">
            <v>16.790199999999999</v>
          </cell>
          <cell r="E20">
            <v>14.84491421582748</v>
          </cell>
        </row>
        <row r="21">
          <cell r="A21">
            <v>2012</v>
          </cell>
          <cell r="B21">
            <v>17.373899999999999</v>
          </cell>
          <cell r="E21">
            <v>16.018532270773385</v>
          </cell>
        </row>
        <row r="22">
          <cell r="A22">
            <v>2013</v>
          </cell>
          <cell r="B22">
            <v>18.525300000000001</v>
          </cell>
          <cell r="E22">
            <v>17.337795732444967</v>
          </cell>
        </row>
        <row r="23">
          <cell r="A23">
            <v>2014</v>
          </cell>
          <cell r="B23">
            <v>19.7821</v>
          </cell>
          <cell r="E23">
            <v>18.820779122115038</v>
          </cell>
        </row>
        <row r="24">
          <cell r="A24">
            <v>2015</v>
          </cell>
          <cell r="B24">
            <v>20.4878</v>
          </cell>
          <cell r="E24">
            <v>20.487800000000028</v>
          </cell>
        </row>
      </sheetData>
      <sheetData sheetId="1">
        <row r="3">
          <cell r="B3" t="str">
            <v>Observations</v>
          </cell>
          <cell r="D3" t="str">
            <v>Yt=a+b*c2</v>
          </cell>
        </row>
        <row r="4">
          <cell r="A4">
            <v>1995</v>
          </cell>
          <cell r="B4">
            <v>6.8429000000000002</v>
          </cell>
          <cell r="D4">
            <v>6.1461551772302885</v>
          </cell>
        </row>
        <row r="5">
          <cell r="A5">
            <v>1996</v>
          </cell>
          <cell r="B5">
            <v>7.0243000000000002</v>
          </cell>
          <cell r="D5">
            <v>6.4074790346951938</v>
          </cell>
        </row>
        <row r="6">
          <cell r="A6">
            <v>1997</v>
          </cell>
          <cell r="B6">
            <v>7.0666000000000002</v>
          </cell>
          <cell r="D6">
            <v>6.6965672095977169</v>
          </cell>
        </row>
        <row r="7">
          <cell r="A7">
            <v>1998</v>
          </cell>
          <cell r="B7">
            <v>7.0529000000000002</v>
          </cell>
          <cell r="D7">
            <v>7.0163695180405838</v>
          </cell>
        </row>
        <row r="8">
          <cell r="A8">
            <v>1999</v>
          </cell>
          <cell r="B8">
            <v>6.7945000000000002</v>
          </cell>
          <cell r="D8">
            <v>7.3701491789342617</v>
          </cell>
        </row>
        <row r="9">
          <cell r="A9">
            <v>2000</v>
          </cell>
          <cell r="B9">
            <v>7.0945</v>
          </cell>
          <cell r="D9">
            <v>7.7615161114353306</v>
          </cell>
        </row>
        <row r="10">
          <cell r="A10">
            <v>2001</v>
          </cell>
          <cell r="B10">
            <v>7.7169999999999996</v>
          </cell>
          <cell r="D10">
            <v>8.1944637700666423</v>
          </cell>
        </row>
        <row r="11">
          <cell r="A11">
            <v>2002</v>
          </cell>
          <cell r="B11">
            <v>8.1911000000000005</v>
          </cell>
          <cell r="D11">
            <v>8.6734098933797572</v>
          </cell>
        </row>
        <row r="12">
          <cell r="A12">
            <v>2003</v>
          </cell>
          <cell r="B12">
            <v>8.5701999999999998</v>
          </cell>
          <cell r="D12">
            <v>9.2032415819534741</v>
          </cell>
        </row>
        <row r="13">
          <cell r="A13">
            <v>2004</v>
          </cell>
          <cell r="B13">
            <v>9.2226999999999997</v>
          </cell>
          <cell r="D13">
            <v>9.7893651656980865</v>
          </cell>
        </row>
        <row r="14">
          <cell r="A14">
            <v>2005</v>
          </cell>
          <cell r="B14">
            <v>10.075200000000001</v>
          </cell>
          <cell r="D14">
            <v>10.437761369304608</v>
          </cell>
        </row>
        <row r="15">
          <cell r="A15">
            <v>2006</v>
          </cell>
          <cell r="B15">
            <v>11.647</v>
          </cell>
          <cell r="D15">
            <v>11.155046338739542</v>
          </cell>
        </row>
        <row r="16">
          <cell r="A16">
            <v>2007</v>
          </cell>
          <cell r="B16">
            <v>12.6035</v>
          </cell>
          <cell r="D16">
            <v>11.948539151491261</v>
          </cell>
        </row>
        <row r="17">
          <cell r="A17">
            <v>2008</v>
          </cell>
          <cell r="B17">
            <v>13.724</v>
          </cell>
          <cell r="D17">
            <v>12.826336499433246</v>
          </cell>
        </row>
        <row r="18">
          <cell r="A18">
            <v>2009</v>
          </cell>
          <cell r="B18">
            <v>14.693899999999999</v>
          </cell>
          <cell r="D18">
            <v>13.797395306357918</v>
          </cell>
        </row>
        <row r="19">
          <cell r="A19">
            <v>2010</v>
          </cell>
          <cell r="B19">
            <v>15.9344</v>
          </cell>
          <cell r="D19">
            <v>14.871624123199002</v>
          </cell>
        </row>
        <row r="20">
          <cell r="A20">
            <v>2011</v>
          </cell>
          <cell r="B20">
            <v>16.790199999999999</v>
          </cell>
          <cell r="D20">
            <v>16.059984233526819</v>
          </cell>
        </row>
        <row r="21">
          <cell r="A21">
            <v>2012</v>
          </cell>
          <cell r="B21">
            <v>17.373899999999999</v>
          </cell>
          <cell r="D21">
            <v>17.374601500983029</v>
          </cell>
        </row>
        <row r="22">
          <cell r="A22">
            <v>2013</v>
          </cell>
          <cell r="B22">
            <v>18.525300000000001</v>
          </cell>
          <cell r="D22">
            <v>18.828890099930771</v>
          </cell>
        </row>
        <row r="23">
          <cell r="A23">
            <v>2014</v>
          </cell>
          <cell r="B23">
            <v>19.7821</v>
          </cell>
          <cell r="D23">
            <v>20.437689391850796</v>
          </cell>
        </row>
        <row r="24">
          <cell r="A24">
            <v>2015</v>
          </cell>
          <cell r="B24">
            <v>20.4878</v>
          </cell>
          <cell r="D24">
            <v>22.217415344151537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B1" t="str">
            <v>Stock of cars(in '000) in netherland(y)</v>
          </cell>
          <cell r="G1" t="str">
            <v>Yt(trend)</v>
          </cell>
        </row>
        <row r="2">
          <cell r="A2">
            <v>1965</v>
          </cell>
          <cell r="B2">
            <v>1273</v>
          </cell>
          <cell r="G2">
            <v>1273.0000000000107</v>
          </cell>
        </row>
        <row r="3">
          <cell r="A3">
            <v>1966</v>
          </cell>
          <cell r="B3">
            <v>1502</v>
          </cell>
          <cell r="G3">
            <v>1474.8094999896596</v>
          </cell>
        </row>
        <row r="4">
          <cell r="A4">
            <v>1967</v>
          </cell>
          <cell r="B4">
            <v>1696</v>
          </cell>
          <cell r="G4">
            <v>1685.140152995878</v>
          </cell>
        </row>
        <row r="5">
          <cell r="A5">
            <v>1968</v>
          </cell>
          <cell r="B5">
            <v>1952</v>
          </cell>
          <cell r="G5">
            <v>1901.4872324188448</v>
          </cell>
        </row>
        <row r="6">
          <cell r="A6">
            <v>1969</v>
          </cell>
          <cell r="B6">
            <v>2212</v>
          </cell>
          <cell r="G6">
            <v>2121.3860640343878</v>
          </cell>
        </row>
        <row r="7">
          <cell r="A7">
            <v>1970</v>
          </cell>
          <cell r="B7">
            <v>1465</v>
          </cell>
          <cell r="G7">
            <v>2342.4938088879999</v>
          </cell>
        </row>
        <row r="8">
          <cell r="A8">
            <v>1971</v>
          </cell>
          <cell r="B8">
            <v>2702</v>
          </cell>
          <cell r="G8">
            <v>2562.6517545784764</v>
          </cell>
        </row>
        <row r="9">
          <cell r="A9">
            <v>1972</v>
          </cell>
          <cell r="B9">
            <v>2903</v>
          </cell>
          <cell r="G9">
            <v>2779.9284379684541</v>
          </cell>
        </row>
        <row r="10">
          <cell r="A10">
            <v>1973</v>
          </cell>
          <cell r="B10">
            <v>3080</v>
          </cell>
          <cell r="G10">
            <v>2992.6452466996629</v>
          </cell>
        </row>
        <row r="11">
          <cell r="A11">
            <v>1974</v>
          </cell>
          <cell r="B11">
            <v>3214</v>
          </cell>
          <cell r="G11">
            <v>3199.3869523661319</v>
          </cell>
        </row>
        <row r="12">
          <cell r="A12">
            <v>1975</v>
          </cell>
          <cell r="B12">
            <v>3399</v>
          </cell>
          <cell r="G12">
            <v>3399.0000000000291</v>
          </cell>
        </row>
        <row r="13">
          <cell r="A13">
            <v>1976</v>
          </cell>
          <cell r="B13">
            <v>3629</v>
          </cell>
          <cell r="G13">
            <v>3590.5814205862894</v>
          </cell>
        </row>
        <row r="14">
          <cell r="A14">
            <v>1977</v>
          </cell>
          <cell r="B14">
            <v>3851</v>
          </cell>
          <cell r="G14">
            <v>3773.4610483326387</v>
          </cell>
        </row>
        <row r="15">
          <cell r="A15">
            <v>1978</v>
          </cell>
          <cell r="B15">
            <v>4056</v>
          </cell>
          <cell r="G15">
            <v>3947.1794020794268</v>
          </cell>
        </row>
        <row r="16">
          <cell r="A16">
            <v>1979</v>
          </cell>
          <cell r="B16">
            <v>4312</v>
          </cell>
          <cell r="G16">
            <v>4111.4632019613682</v>
          </cell>
        </row>
        <row r="17">
          <cell r="A17">
            <v>1980</v>
          </cell>
          <cell r="B17">
            <v>4515</v>
          </cell>
          <cell r="G17">
            <v>4266.2000905281384</v>
          </cell>
        </row>
        <row r="18">
          <cell r="A18">
            <v>1981</v>
          </cell>
          <cell r="B18">
            <v>4594</v>
          </cell>
          <cell r="G18">
            <v>4411.4137469695825</v>
          </cell>
        </row>
        <row r="19">
          <cell r="A19">
            <v>1982</v>
          </cell>
          <cell r="B19">
            <v>4630</v>
          </cell>
          <cell r="G19">
            <v>4547.240244601513</v>
          </cell>
        </row>
        <row r="20">
          <cell r="A20">
            <v>1983</v>
          </cell>
          <cell r="B20">
            <v>4728</v>
          </cell>
          <cell r="G20">
            <v>4673.9062152486522</v>
          </cell>
        </row>
        <row r="21">
          <cell r="A21">
            <v>1984</v>
          </cell>
          <cell r="B21">
            <v>4818</v>
          </cell>
          <cell r="G21">
            <v>4791.7091518680591</v>
          </cell>
        </row>
        <row r="22">
          <cell r="A22">
            <v>1985</v>
          </cell>
          <cell r="B22">
            <v>4901</v>
          </cell>
          <cell r="G22">
            <v>4901.0000000000418</v>
          </cell>
        </row>
      </sheetData>
      <sheetData sheetId="1">
        <row r="1">
          <cell r="B1" t="str">
            <v>Stock of cars(in '000) in netherland(y)</v>
          </cell>
          <cell r="F1" t="str">
            <v>Yt(trend)</v>
          </cell>
        </row>
        <row r="2">
          <cell r="A2">
            <v>1965</v>
          </cell>
          <cell r="B2">
            <v>1273</v>
          </cell>
          <cell r="F2">
            <v>1143.6200084388283</v>
          </cell>
        </row>
        <row r="3">
          <cell r="A3">
            <v>1966</v>
          </cell>
          <cell r="B3">
            <v>1502</v>
          </cell>
          <cell r="F3">
            <v>1360.7217515903742</v>
          </cell>
        </row>
        <row r="4">
          <cell r="A4">
            <v>1967</v>
          </cell>
          <cell r="B4">
            <v>1696</v>
          </cell>
          <cell r="F4">
            <v>1589.829340988184</v>
          </cell>
        </row>
        <row r="5">
          <cell r="A5">
            <v>1968</v>
          </cell>
          <cell r="B5">
            <v>1952</v>
          </cell>
          <cell r="F5">
            <v>1827.4831690838298</v>
          </cell>
        </row>
        <row r="6">
          <cell r="A6">
            <v>1969</v>
          </cell>
          <cell r="B6">
            <v>2212</v>
          </cell>
          <cell r="F6">
            <v>2070.2334761720922</v>
          </cell>
        </row>
        <row r="7">
          <cell r="A7">
            <v>1970</v>
          </cell>
          <cell r="B7">
            <v>1465</v>
          </cell>
          <cell r="F7">
            <v>2314.792400087902</v>
          </cell>
        </row>
        <row r="8">
          <cell r="A8">
            <v>1971</v>
          </cell>
          <cell r="B8">
            <v>2702</v>
          </cell>
          <cell r="F8">
            <v>2558.1484843541748</v>
          </cell>
        </row>
        <row r="9">
          <cell r="A9">
            <v>1972</v>
          </cell>
          <cell r="B9">
            <v>2903</v>
          </cell>
          <cell r="F9">
            <v>2797.64365066651</v>
          </cell>
        </row>
        <row r="10">
          <cell r="A10">
            <v>1973</v>
          </cell>
          <cell r="B10">
            <v>3080</v>
          </cell>
          <cell r="F10">
            <v>3031.016049003802</v>
          </cell>
        </row>
        <row r="11">
          <cell r="A11">
            <v>1974</v>
          </cell>
          <cell r="B11">
            <v>3214</v>
          </cell>
          <cell r="F11">
            <v>3256.4141814717077</v>
          </cell>
        </row>
        <row r="12">
          <cell r="A12">
            <v>1975</v>
          </cell>
          <cell r="B12">
            <v>3399</v>
          </cell>
          <cell r="F12">
            <v>3472.3885088163674</v>
          </cell>
        </row>
        <row r="13">
          <cell r="A13">
            <v>1976</v>
          </cell>
          <cell r="B13">
            <v>3629</v>
          </cell>
          <cell r="F13">
            <v>3677.8667084276517</v>
          </cell>
        </row>
        <row r="14">
          <cell r="A14">
            <v>1977</v>
          </cell>
          <cell r="B14">
            <v>3851</v>
          </cell>
          <cell r="F14">
            <v>3872.1181656354215</v>
          </cell>
        </row>
        <row r="15">
          <cell r="A15">
            <v>1978</v>
          </cell>
          <cell r="B15">
            <v>4056</v>
          </cell>
          <cell r="F15">
            <v>4054.71240185125</v>
          </cell>
        </row>
        <row r="16">
          <cell r="A16">
            <v>1979</v>
          </cell>
          <cell r="B16">
            <v>4312</v>
          </cell>
          <cell r="F16">
            <v>4225.475164758438</v>
          </cell>
        </row>
        <row r="17">
          <cell r="A17">
            <v>1980</v>
          </cell>
          <cell r="B17">
            <v>4515</v>
          </cell>
          <cell r="F17">
            <v>4384.4449557015405</v>
          </cell>
        </row>
        <row r="18">
          <cell r="A18">
            <v>1981</v>
          </cell>
          <cell r="B18">
            <v>4594</v>
          </cell>
          <cell r="F18">
            <v>4531.8319233266648</v>
          </cell>
        </row>
        <row r="19">
          <cell r="A19">
            <v>1982</v>
          </cell>
          <cell r="B19">
            <v>4630</v>
          </cell>
          <cell r="F19">
            <v>4667.9803461255306</v>
          </cell>
        </row>
        <row r="20">
          <cell r="A20">
            <v>1983</v>
          </cell>
          <cell r="B20">
            <v>4728</v>
          </cell>
          <cell r="F20">
            <v>4793.3353681135695</v>
          </cell>
        </row>
        <row r="21">
          <cell r="A21">
            <v>1984</v>
          </cell>
          <cell r="B21">
            <v>4818</v>
          </cell>
          <cell r="F21">
            <v>4908.4142326623733</v>
          </cell>
        </row>
        <row r="22">
          <cell r="A22">
            <v>1985</v>
          </cell>
          <cell r="B22">
            <v>4901</v>
          </cell>
          <cell r="F22">
            <v>5013.7819616341085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C2" t="str">
            <v>Population(in million)(Yt)</v>
          </cell>
          <cell r="F2" t="str">
            <v>Yt(Trend)</v>
          </cell>
        </row>
        <row r="3">
          <cell r="B3">
            <v>1911</v>
          </cell>
          <cell r="C3">
            <v>1225</v>
          </cell>
          <cell r="F3">
            <v>1224.9999999999995</v>
          </cell>
        </row>
        <row r="4">
          <cell r="B4">
            <v>1921</v>
          </cell>
          <cell r="C4">
            <v>1279</v>
          </cell>
          <cell r="F4">
            <v>2357.2611903386141</v>
          </cell>
        </row>
        <row r="5">
          <cell r="B5">
            <v>1931</v>
          </cell>
          <cell r="C5">
            <v>4994</v>
          </cell>
          <cell r="F5">
            <v>4455.9000976944844</v>
          </cell>
        </row>
        <row r="6">
          <cell r="B6">
            <v>1941</v>
          </cell>
          <cell r="C6">
            <v>11525</v>
          </cell>
          <cell r="F6">
            <v>8155.7742482327985</v>
          </cell>
        </row>
        <row r="7">
          <cell r="B7">
            <v>1951</v>
          </cell>
          <cell r="C7">
            <v>16190</v>
          </cell>
          <cell r="F7">
            <v>14137.246184877211</v>
          </cell>
        </row>
        <row r="8">
          <cell r="B8">
            <v>1961</v>
          </cell>
          <cell r="C8">
            <v>22573</v>
          </cell>
          <cell r="F8">
            <v>22572.999999999993</v>
          </cell>
        </row>
        <row r="9">
          <cell r="B9">
            <v>1971</v>
          </cell>
          <cell r="C9">
            <v>30677</v>
          </cell>
          <cell r="F9">
            <v>32434.990935804875</v>
          </cell>
        </row>
        <row r="10">
          <cell r="B10">
            <v>1981</v>
          </cell>
          <cell r="C10">
            <v>38517</v>
          </cell>
          <cell r="F10">
            <v>41723.549040811755</v>
          </cell>
        </row>
        <row r="11">
          <cell r="B11">
            <v>1991</v>
          </cell>
          <cell r="C11">
            <v>44003</v>
          </cell>
          <cell r="F11">
            <v>48852.258403008593</v>
          </cell>
        </row>
        <row r="12">
          <cell r="B12">
            <v>2001</v>
          </cell>
          <cell r="C12">
            <v>49034</v>
          </cell>
          <cell r="F12">
            <v>53510.951268325422</v>
          </cell>
        </row>
        <row r="13">
          <cell r="B13">
            <v>2011</v>
          </cell>
          <cell r="C13">
            <v>56244</v>
          </cell>
          <cell r="F13">
            <v>56244.000000000007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Mean heights(in cms) (Yt)</v>
          </cell>
          <cell r="H1" t="str">
            <v>Yt(trend)</v>
          </cell>
        </row>
        <row r="2">
          <cell r="A2">
            <v>7</v>
          </cell>
          <cell r="B2">
            <v>17.93</v>
          </cell>
          <cell r="H2">
            <v>22.052613916564994</v>
          </cell>
        </row>
        <row r="3">
          <cell r="A3">
            <v>14</v>
          </cell>
          <cell r="B3">
            <v>36.36</v>
          </cell>
          <cell r="H3">
            <v>37.903402991872099</v>
          </cell>
        </row>
        <row r="4">
          <cell r="A4">
            <v>21</v>
          </cell>
          <cell r="B4">
            <v>67.760000000000005</v>
          </cell>
          <cell r="H4">
            <v>62.17051684791889</v>
          </cell>
        </row>
        <row r="5">
          <cell r="A5">
            <v>28</v>
          </cell>
          <cell r="B5">
            <v>98.1</v>
          </cell>
          <cell r="H5">
            <v>95.307134215754701</v>
          </cell>
        </row>
        <row r="6">
          <cell r="A6">
            <v>35</v>
          </cell>
          <cell r="B6">
            <v>131</v>
          </cell>
          <cell r="H6">
            <v>134.13061222905216</v>
          </cell>
        </row>
        <row r="7">
          <cell r="A7">
            <v>42</v>
          </cell>
          <cell r="B7">
            <v>169.5</v>
          </cell>
          <cell r="H7">
            <v>172.23030077306899</v>
          </cell>
        </row>
        <row r="8">
          <cell r="A8">
            <v>49</v>
          </cell>
          <cell r="B8">
            <v>205.5</v>
          </cell>
          <cell r="H8">
            <v>203.64305011711974</v>
          </cell>
        </row>
        <row r="9">
          <cell r="A9">
            <v>56</v>
          </cell>
          <cell r="B9">
            <v>228.3</v>
          </cell>
          <cell r="H9">
            <v>226.03059413037531</v>
          </cell>
        </row>
        <row r="10">
          <cell r="A10">
            <v>63</v>
          </cell>
          <cell r="B10">
            <v>247.1</v>
          </cell>
          <cell r="H10">
            <v>240.38154996304763</v>
          </cell>
        </row>
        <row r="11">
          <cell r="A11">
            <v>70</v>
          </cell>
          <cell r="B11">
            <v>250.5</v>
          </cell>
          <cell r="H11">
            <v>248.96567250911991</v>
          </cell>
        </row>
        <row r="12">
          <cell r="A12">
            <v>77</v>
          </cell>
          <cell r="B12">
            <v>253.8</v>
          </cell>
          <cell r="H12">
            <v>253.88926329655524</v>
          </cell>
        </row>
        <row r="13">
          <cell r="A13">
            <v>84</v>
          </cell>
          <cell r="B13">
            <v>254.5</v>
          </cell>
          <cell r="H13">
            <v>256.64551577638991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ac 7"/>
      <sheetName val="Prac 8"/>
      <sheetName val="Prac 10"/>
    </sheetNames>
    <sheetDataSet>
      <sheetData sheetId="0">
        <row r="2">
          <cell r="C2" t="str">
            <v>Annual Figures</v>
          </cell>
          <cell r="D2" t="str">
            <v>5-Yearly Moving Averages</v>
          </cell>
          <cell r="E2" t="str">
            <v xml:space="preserve"> 7-yearly Moving Averages</v>
          </cell>
        </row>
        <row r="3">
          <cell r="B3">
            <v>1</v>
          </cell>
          <cell r="C3">
            <v>220</v>
          </cell>
        </row>
        <row r="4">
          <cell r="B4">
            <v>2</v>
          </cell>
          <cell r="C4">
            <v>208</v>
          </cell>
        </row>
        <row r="5">
          <cell r="B5">
            <v>3</v>
          </cell>
          <cell r="C5">
            <v>156</v>
          </cell>
          <cell r="D5">
            <v>202.4</v>
          </cell>
        </row>
        <row r="6">
          <cell r="B6">
            <v>4</v>
          </cell>
          <cell r="C6">
            <v>210</v>
          </cell>
          <cell r="D6">
            <v>206.4</v>
          </cell>
          <cell r="E6">
            <v>211.71428571428572</v>
          </cell>
        </row>
        <row r="7">
          <cell r="B7">
            <v>5</v>
          </cell>
          <cell r="C7">
            <v>218</v>
          </cell>
          <cell r="D7">
            <v>210.8</v>
          </cell>
          <cell r="E7">
            <v>211.71428571428572</v>
          </cell>
        </row>
        <row r="8">
          <cell r="B8">
            <v>6</v>
          </cell>
          <cell r="C8">
            <v>240</v>
          </cell>
          <cell r="D8">
            <v>223.6</v>
          </cell>
          <cell r="E8">
            <v>214.57142857142858</v>
          </cell>
        </row>
        <row r="9">
          <cell r="B9">
            <v>7</v>
          </cell>
          <cell r="C9">
            <v>230</v>
          </cell>
          <cell r="D9">
            <v>227.2</v>
          </cell>
          <cell r="E9">
            <v>227.14285714285714</v>
          </cell>
        </row>
        <row r="10">
          <cell r="B10">
            <v>8</v>
          </cell>
          <cell r="C10">
            <v>220</v>
          </cell>
          <cell r="D10">
            <v>232.4</v>
          </cell>
          <cell r="E10">
            <v>234.28571428571428</v>
          </cell>
        </row>
        <row r="11">
          <cell r="B11">
            <v>9</v>
          </cell>
          <cell r="C11">
            <v>228</v>
          </cell>
          <cell r="D11">
            <v>236.4</v>
          </cell>
          <cell r="E11">
            <v>239.42857142857142</v>
          </cell>
        </row>
        <row r="12">
          <cell r="B12">
            <v>10</v>
          </cell>
          <cell r="C12">
            <v>244</v>
          </cell>
          <cell r="D12">
            <v>241.2</v>
          </cell>
          <cell r="E12">
            <v>240</v>
          </cell>
        </row>
        <row r="13">
          <cell r="B13">
            <v>11</v>
          </cell>
          <cell r="C13">
            <v>260</v>
          </cell>
          <cell r="D13">
            <v>246</v>
          </cell>
          <cell r="E13">
            <v>240.85714285714286</v>
          </cell>
        </row>
        <row r="14">
          <cell r="B14">
            <v>12</v>
          </cell>
          <cell r="C14">
            <v>254</v>
          </cell>
          <cell r="D14">
            <v>247.6</v>
          </cell>
          <cell r="E14">
            <v>246.57142857142858</v>
          </cell>
        </row>
        <row r="15">
          <cell r="B15">
            <v>13</v>
          </cell>
          <cell r="C15">
            <v>244</v>
          </cell>
          <cell r="D15">
            <v>250.8</v>
          </cell>
          <cell r="E15">
            <v>254</v>
          </cell>
        </row>
        <row r="16">
          <cell r="B16">
            <v>14</v>
          </cell>
          <cell r="C16">
            <v>236</v>
          </cell>
          <cell r="D16">
            <v>254.8</v>
          </cell>
          <cell r="E16">
            <v>257.71428571428572</v>
          </cell>
        </row>
        <row r="17">
          <cell r="B17">
            <v>15</v>
          </cell>
          <cell r="C17">
            <v>260</v>
          </cell>
          <cell r="D17">
            <v>258</v>
          </cell>
          <cell r="E17">
            <v>257.71428571428572</v>
          </cell>
        </row>
        <row r="18">
          <cell r="B18">
            <v>16</v>
          </cell>
          <cell r="C18">
            <v>280</v>
          </cell>
          <cell r="D18">
            <v>261.2</v>
          </cell>
          <cell r="E18">
            <v>257.71428571428572</v>
          </cell>
        </row>
        <row r="19">
          <cell r="B19">
            <v>17</v>
          </cell>
          <cell r="C19">
            <v>270</v>
          </cell>
          <cell r="D19">
            <v>264.8</v>
          </cell>
          <cell r="E19">
            <v>261.42857142857144</v>
          </cell>
        </row>
        <row r="20">
          <cell r="B20">
            <v>18</v>
          </cell>
          <cell r="C20">
            <v>260</v>
          </cell>
          <cell r="D20">
            <v>266.8</v>
          </cell>
          <cell r="E20">
            <v>269.42857142857144</v>
          </cell>
        </row>
        <row r="21">
          <cell r="B21">
            <v>19</v>
          </cell>
          <cell r="C21">
            <v>254</v>
          </cell>
          <cell r="D21">
            <v>269.2</v>
          </cell>
          <cell r="E21">
            <v>272.85714285714283</v>
          </cell>
        </row>
        <row r="22">
          <cell r="B22">
            <v>20</v>
          </cell>
          <cell r="C22">
            <v>270</v>
          </cell>
          <cell r="D22">
            <v>272</v>
          </cell>
          <cell r="E22">
            <v>272.28571428571428</v>
          </cell>
        </row>
        <row r="23">
          <cell r="B23">
            <v>21</v>
          </cell>
          <cell r="C23">
            <v>292</v>
          </cell>
          <cell r="D23">
            <v>275.2</v>
          </cell>
          <cell r="E23">
            <v>272.28571428571428</v>
          </cell>
        </row>
        <row r="24">
          <cell r="B24">
            <v>22</v>
          </cell>
          <cell r="C24">
            <v>284</v>
          </cell>
          <cell r="D24">
            <v>278.39999999999998</v>
          </cell>
          <cell r="E24">
            <v>276.57142857142856</v>
          </cell>
        </row>
        <row r="25">
          <cell r="B25">
            <v>23</v>
          </cell>
          <cell r="C25">
            <v>276</v>
          </cell>
          <cell r="D25">
            <v>282.39999999999998</v>
          </cell>
          <cell r="E25">
            <v>284.57142857142856</v>
          </cell>
        </row>
        <row r="26">
          <cell r="B26">
            <v>24</v>
          </cell>
          <cell r="C26">
            <v>270</v>
          </cell>
          <cell r="D26">
            <v>286</v>
          </cell>
          <cell r="E26">
            <v>288.85714285714283</v>
          </cell>
        </row>
        <row r="27">
          <cell r="B27">
            <v>25</v>
          </cell>
          <cell r="C27">
            <v>290</v>
          </cell>
          <cell r="D27">
            <v>289.2</v>
          </cell>
          <cell r="E27">
            <v>289.42857142857144</v>
          </cell>
        </row>
        <row r="28">
          <cell r="B28">
            <v>26</v>
          </cell>
          <cell r="C28">
            <v>310</v>
          </cell>
          <cell r="D28">
            <v>293.2</v>
          </cell>
          <cell r="E28">
            <v>289.71428571428572</v>
          </cell>
        </row>
        <row r="29">
          <cell r="B29">
            <v>27</v>
          </cell>
          <cell r="C29">
            <v>300</v>
          </cell>
          <cell r="D29">
            <v>296.39999999999998</v>
          </cell>
          <cell r="E29">
            <v>294.85714285714283</v>
          </cell>
        </row>
        <row r="30">
          <cell r="B30">
            <v>28</v>
          </cell>
          <cell r="C30">
            <v>296</v>
          </cell>
          <cell r="D30">
            <v>300.8</v>
          </cell>
        </row>
        <row r="31">
          <cell r="B31">
            <v>29</v>
          </cell>
          <cell r="C31">
            <v>286</v>
          </cell>
        </row>
        <row r="32">
          <cell r="B32">
            <v>30</v>
          </cell>
          <cell r="C32">
            <v>312</v>
          </cell>
        </row>
      </sheetData>
      <sheetData sheetId="1">
        <row r="2">
          <cell r="C2" t="str">
            <v>Annual sales</v>
          </cell>
          <cell r="D2" t="str">
            <v>3-Yearly Moving Average</v>
          </cell>
        </row>
        <row r="3">
          <cell r="B3">
            <v>1985</v>
          </cell>
          <cell r="C3">
            <v>80</v>
          </cell>
        </row>
        <row r="4">
          <cell r="B4">
            <v>1986</v>
          </cell>
          <cell r="C4">
            <v>84</v>
          </cell>
          <cell r="D4">
            <v>81.333333333333329</v>
          </cell>
        </row>
        <row r="5">
          <cell r="B5">
            <v>1987</v>
          </cell>
          <cell r="C5">
            <v>80</v>
          </cell>
          <cell r="D5">
            <v>84</v>
          </cell>
        </row>
        <row r="6">
          <cell r="B6">
            <v>1988</v>
          </cell>
          <cell r="C6">
            <v>88</v>
          </cell>
          <cell r="D6">
            <v>88.666666666666671</v>
          </cell>
        </row>
        <row r="7">
          <cell r="B7">
            <v>1989</v>
          </cell>
          <cell r="C7">
            <v>98</v>
          </cell>
          <cell r="D7">
            <v>92.666666666666671</v>
          </cell>
        </row>
        <row r="8">
          <cell r="B8">
            <v>1990</v>
          </cell>
          <cell r="C8">
            <v>92</v>
          </cell>
          <cell r="D8">
            <v>91.333333333333329</v>
          </cell>
        </row>
        <row r="9">
          <cell r="B9">
            <v>1991</v>
          </cell>
          <cell r="C9">
            <v>84</v>
          </cell>
          <cell r="D9">
            <v>88</v>
          </cell>
        </row>
        <row r="10">
          <cell r="B10">
            <v>1992</v>
          </cell>
          <cell r="C10">
            <v>88</v>
          </cell>
          <cell r="D10">
            <v>84</v>
          </cell>
        </row>
        <row r="11">
          <cell r="B11">
            <v>1993</v>
          </cell>
          <cell r="C11">
            <v>80</v>
          </cell>
          <cell r="D11">
            <v>89.333333333333329</v>
          </cell>
        </row>
        <row r="12">
          <cell r="B12">
            <v>1994</v>
          </cell>
          <cell r="C12">
            <v>100</v>
          </cell>
          <cell r="D12">
            <v>88</v>
          </cell>
        </row>
        <row r="13">
          <cell r="B13">
            <v>1995</v>
          </cell>
          <cell r="C13">
            <v>84</v>
          </cell>
          <cell r="D13">
            <v>93.333333333333329</v>
          </cell>
        </row>
        <row r="14">
          <cell r="B14">
            <v>1996</v>
          </cell>
          <cell r="C14">
            <v>96</v>
          </cell>
          <cell r="D14">
            <v>90.666666666666671</v>
          </cell>
        </row>
        <row r="15">
          <cell r="B15">
            <v>1997</v>
          </cell>
          <cell r="C15">
            <v>92</v>
          </cell>
          <cell r="D15">
            <v>97.333333333333329</v>
          </cell>
        </row>
        <row r="16">
          <cell r="B16">
            <v>1998</v>
          </cell>
          <cell r="C16">
            <v>104</v>
          </cell>
          <cell r="D16">
            <v>104</v>
          </cell>
        </row>
        <row r="17">
          <cell r="B17">
            <v>1999</v>
          </cell>
          <cell r="C17">
            <v>116</v>
          </cell>
          <cell r="D17">
            <v>110.66666666666667</v>
          </cell>
        </row>
        <row r="18">
          <cell r="B18">
            <v>2000</v>
          </cell>
          <cell r="C18">
            <v>112</v>
          </cell>
          <cell r="D18">
            <v>110</v>
          </cell>
        </row>
        <row r="19">
          <cell r="B19">
            <v>2001</v>
          </cell>
          <cell r="C19">
            <v>102</v>
          </cell>
          <cell r="D19">
            <v>109.33333333333333</v>
          </cell>
        </row>
        <row r="20">
          <cell r="B20">
            <v>2002</v>
          </cell>
          <cell r="C20">
            <v>114</v>
          </cell>
          <cell r="D20">
            <v>108</v>
          </cell>
        </row>
        <row r="21">
          <cell r="B21">
            <v>2003</v>
          </cell>
          <cell r="C21">
            <v>108</v>
          </cell>
          <cell r="D21">
            <v>116</v>
          </cell>
        </row>
        <row r="22">
          <cell r="B22">
            <v>2004</v>
          </cell>
          <cell r="C22">
            <v>126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4">
          <cell r="B4" t="str">
            <v>1 qrt</v>
          </cell>
          <cell r="C4" t="str">
            <v>2 qrt</v>
          </cell>
          <cell r="D4" t="str">
            <v>3 qrt</v>
          </cell>
          <cell r="E4" t="str">
            <v>4 qrt</v>
          </cell>
          <cell r="L4" t="str">
            <v>q1</v>
          </cell>
          <cell r="M4" t="str">
            <v>q2</v>
          </cell>
          <cell r="N4" t="str">
            <v>q3</v>
          </cell>
          <cell r="O4" t="str">
            <v>q4</v>
          </cell>
        </row>
        <row r="5">
          <cell r="A5">
            <v>1995</v>
          </cell>
          <cell r="B5">
            <v>30</v>
          </cell>
          <cell r="C5">
            <v>40</v>
          </cell>
          <cell r="D5">
            <v>36</v>
          </cell>
          <cell r="E5">
            <v>34</v>
          </cell>
          <cell r="L5">
            <v>27.5</v>
          </cell>
          <cell r="M5">
            <v>30.5</v>
          </cell>
          <cell r="N5">
            <v>33.5</v>
          </cell>
          <cell r="O5">
            <v>36.5</v>
          </cell>
          <cell r="P5">
            <v>109.09090909090909</v>
          </cell>
          <cell r="Q5">
            <v>131.14754098360655</v>
          </cell>
          <cell r="R5">
            <v>107.46268656716418</v>
          </cell>
          <cell r="S5">
            <v>93.150684931506845</v>
          </cell>
        </row>
        <row r="6">
          <cell r="A6">
            <v>1996</v>
          </cell>
          <cell r="B6">
            <v>34</v>
          </cell>
          <cell r="C6">
            <v>52</v>
          </cell>
          <cell r="D6">
            <v>50</v>
          </cell>
          <cell r="E6">
            <v>44</v>
          </cell>
          <cell r="L6">
            <v>39.5</v>
          </cell>
          <cell r="M6">
            <v>42.5</v>
          </cell>
          <cell r="N6">
            <v>45.5</v>
          </cell>
          <cell r="O6">
            <v>48.5</v>
          </cell>
          <cell r="P6">
            <v>86.075949367088612</v>
          </cell>
          <cell r="Q6">
            <v>122.35294117647059</v>
          </cell>
          <cell r="R6">
            <v>109.89010989010988</v>
          </cell>
          <cell r="S6">
            <v>90.721649484536087</v>
          </cell>
        </row>
        <row r="7">
          <cell r="A7">
            <v>1997</v>
          </cell>
          <cell r="B7">
            <v>40</v>
          </cell>
          <cell r="C7">
            <v>58</v>
          </cell>
          <cell r="D7">
            <v>54</v>
          </cell>
          <cell r="E7">
            <v>48</v>
          </cell>
          <cell r="L7">
            <v>51.5</v>
          </cell>
          <cell r="M7">
            <v>54.5</v>
          </cell>
          <cell r="N7">
            <v>57.5</v>
          </cell>
          <cell r="O7">
            <v>60.5</v>
          </cell>
          <cell r="P7">
            <v>77.669902912621353</v>
          </cell>
          <cell r="Q7">
            <v>106.42201834862385</v>
          </cell>
          <cell r="R7">
            <v>93.913043478260875</v>
          </cell>
          <cell r="S7">
            <v>79.338842975206617</v>
          </cell>
        </row>
        <row r="8">
          <cell r="A8">
            <v>1998</v>
          </cell>
          <cell r="B8">
            <v>54</v>
          </cell>
          <cell r="C8">
            <v>76</v>
          </cell>
          <cell r="D8">
            <v>68</v>
          </cell>
          <cell r="E8">
            <v>62</v>
          </cell>
          <cell r="L8">
            <v>63.5</v>
          </cell>
          <cell r="M8">
            <v>66.5</v>
          </cell>
          <cell r="N8">
            <v>69.5</v>
          </cell>
          <cell r="O8">
            <v>72.5</v>
          </cell>
          <cell r="P8">
            <v>85.039370078740163</v>
          </cell>
          <cell r="Q8">
            <v>114.28571428571429</v>
          </cell>
          <cell r="R8">
            <v>97.841726618705039</v>
          </cell>
          <cell r="S8">
            <v>85.517241379310349</v>
          </cell>
        </row>
        <row r="9">
          <cell r="A9">
            <v>1999</v>
          </cell>
          <cell r="B9">
            <v>80</v>
          </cell>
          <cell r="C9">
            <v>92</v>
          </cell>
          <cell r="D9">
            <v>86</v>
          </cell>
          <cell r="E9">
            <v>82</v>
          </cell>
          <cell r="L9">
            <v>75.5</v>
          </cell>
          <cell r="M9">
            <v>78.5</v>
          </cell>
          <cell r="N9">
            <v>81.5</v>
          </cell>
          <cell r="O9">
            <v>84.5</v>
          </cell>
          <cell r="P9">
            <v>105.96026490066225</v>
          </cell>
          <cell r="Q9">
            <v>117.19745222929936</v>
          </cell>
          <cell r="R9">
            <v>105.52147239263803</v>
          </cell>
          <cell r="S9">
            <v>97.041420118343197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G1" t="str">
            <v>Trend Value(15)</v>
          </cell>
          <cell r="M1" t="str">
            <v>Trend Value(21)</v>
          </cell>
        </row>
        <row r="2">
          <cell r="A2">
            <v>1867</v>
          </cell>
        </row>
        <row r="3">
          <cell r="A3">
            <v>1868</v>
          </cell>
        </row>
        <row r="4">
          <cell r="A4">
            <v>1869</v>
          </cell>
        </row>
        <row r="5">
          <cell r="A5">
            <v>1870</v>
          </cell>
        </row>
        <row r="6">
          <cell r="A6">
            <v>1871</v>
          </cell>
        </row>
        <row r="7">
          <cell r="A7">
            <v>1872</v>
          </cell>
          <cell r="G7">
            <v>2184.3812499999999</v>
          </cell>
        </row>
        <row r="8">
          <cell r="A8">
            <v>1873</v>
          </cell>
          <cell r="G8">
            <v>2193.7531250000002</v>
          </cell>
          <cell r="M8">
            <v>2122.16</v>
          </cell>
        </row>
        <row r="9">
          <cell r="A9">
            <v>1874</v>
          </cell>
          <cell r="G9">
            <v>2184.4187499999998</v>
          </cell>
          <cell r="M9">
            <v>2073.5257142857145</v>
          </cell>
        </row>
        <row r="10">
          <cell r="A10">
            <v>1875</v>
          </cell>
          <cell r="G10">
            <v>2151.0531249999999</v>
          </cell>
          <cell r="M10">
            <v>2016.5742857142857</v>
          </cell>
        </row>
        <row r="11">
          <cell r="A11">
            <v>1876</v>
          </cell>
          <cell r="G11">
            <v>2094.625</v>
          </cell>
          <cell r="M11">
            <v>1960.0342857142857</v>
          </cell>
        </row>
        <row r="12">
          <cell r="A12">
            <v>1877</v>
          </cell>
          <cell r="G12">
            <v>2021.34375</v>
          </cell>
          <cell r="M12">
            <v>1911.4428571428571</v>
          </cell>
        </row>
        <row r="13">
          <cell r="A13">
            <v>1878</v>
          </cell>
          <cell r="G13">
            <v>1944.39375</v>
          </cell>
          <cell r="M13">
            <v>1876.037142857143</v>
          </cell>
        </row>
        <row r="14">
          <cell r="A14">
            <v>1879</v>
          </cell>
          <cell r="G14">
            <v>1880.546875</v>
          </cell>
          <cell r="M14">
            <v>1856.1428571428571</v>
          </cell>
        </row>
        <row r="15">
          <cell r="A15">
            <v>1880</v>
          </cell>
          <cell r="G15">
            <v>1844.2281250000001</v>
          </cell>
          <cell r="M15">
            <v>1852.1142857142856</v>
          </cell>
        </row>
        <row r="16">
          <cell r="A16">
            <v>1881</v>
          </cell>
          <cell r="G16">
            <v>1838.75</v>
          </cell>
          <cell r="M16">
            <v>1861.98</v>
          </cell>
        </row>
        <row r="17">
          <cell r="A17">
            <v>1882</v>
          </cell>
          <cell r="G17">
            <v>1854.3812499999999</v>
          </cell>
          <cell r="M17">
            <v>1882.6</v>
          </cell>
        </row>
        <row r="18">
          <cell r="A18">
            <v>1883</v>
          </cell>
          <cell r="G18">
            <v>1875.2</v>
          </cell>
          <cell r="M18">
            <v>1909.3971428571429</v>
          </cell>
        </row>
        <row r="19">
          <cell r="A19">
            <v>1884</v>
          </cell>
          <cell r="G19">
            <v>1891.08125</v>
          </cell>
          <cell r="M19">
            <v>1937.8228571428572</v>
          </cell>
        </row>
        <row r="20">
          <cell r="A20">
            <v>1885</v>
          </cell>
          <cell r="G20">
            <v>1903.675</v>
          </cell>
          <cell r="M20">
            <v>1962.4285714285713</v>
          </cell>
        </row>
        <row r="21">
          <cell r="A21">
            <v>1886</v>
          </cell>
          <cell r="G21">
            <v>1923.1187500000001</v>
          </cell>
          <cell r="M21">
            <v>1979.16</v>
          </cell>
        </row>
        <row r="22">
          <cell r="A22">
            <v>1887</v>
          </cell>
          <cell r="G22">
            <v>1954.190625</v>
          </cell>
          <cell r="M22">
            <v>1986.2342857142858</v>
          </cell>
        </row>
        <row r="23">
          <cell r="A23">
            <v>1888</v>
          </cell>
          <cell r="G23">
            <v>1990.0125</v>
          </cell>
          <cell r="M23">
            <v>1984.2057142857143</v>
          </cell>
        </row>
        <row r="24">
          <cell r="A24">
            <v>1889</v>
          </cell>
          <cell r="G24">
            <v>2014.75</v>
          </cell>
          <cell r="M24">
            <v>1974.44</v>
          </cell>
        </row>
        <row r="25">
          <cell r="A25">
            <v>1890</v>
          </cell>
          <cell r="G25">
            <v>2014.35625</v>
          </cell>
          <cell r="M25">
            <v>1959.4114285714286</v>
          </cell>
        </row>
        <row r="26">
          <cell r="A26">
            <v>1891</v>
          </cell>
          <cell r="G26">
            <v>1988.15625</v>
          </cell>
          <cell r="M26">
            <v>1942.3057142857142</v>
          </cell>
        </row>
        <row r="27">
          <cell r="A27">
            <v>1892</v>
          </cell>
          <cell r="G27">
            <v>1949.25</v>
          </cell>
          <cell r="M27">
            <v>1927.0714285714287</v>
          </cell>
        </row>
        <row r="28">
          <cell r="A28">
            <v>1893</v>
          </cell>
          <cell r="G28">
            <v>1915.921875</v>
          </cell>
          <cell r="M28">
            <v>1915.9828571428573</v>
          </cell>
        </row>
        <row r="29">
          <cell r="A29">
            <v>1894</v>
          </cell>
          <cell r="G29">
            <v>1900.6375</v>
          </cell>
          <cell r="M29">
            <v>1908.1971428571428</v>
          </cell>
        </row>
        <row r="30">
          <cell r="A30">
            <v>1895</v>
          </cell>
          <cell r="G30">
            <v>1904.325</v>
          </cell>
          <cell r="M30">
            <v>1900.962857142857</v>
          </cell>
        </row>
        <row r="31">
          <cell r="A31">
            <v>1896</v>
          </cell>
          <cell r="G31">
            <v>1915.4281249999999</v>
          </cell>
          <cell r="M31">
            <v>1891.9142857142858</v>
          </cell>
        </row>
        <row r="32">
          <cell r="A32">
            <v>1897</v>
          </cell>
          <cell r="G32">
            <v>1920.875</v>
          </cell>
          <cell r="M32">
            <v>1880.1285714285714</v>
          </cell>
        </row>
        <row r="33">
          <cell r="A33">
            <v>1898</v>
          </cell>
          <cell r="G33">
            <v>1913.5843749999999</v>
          </cell>
          <cell r="M33">
            <v>1867.6685714285713</v>
          </cell>
        </row>
        <row r="34">
          <cell r="A34">
            <v>1899</v>
          </cell>
          <cell r="G34">
            <v>1892.953125</v>
          </cell>
          <cell r="M34">
            <v>1859.1228571428571</v>
          </cell>
        </row>
        <row r="35">
          <cell r="A35">
            <v>1900</v>
          </cell>
          <cell r="G35">
            <v>1865.70625</v>
          </cell>
          <cell r="M35">
            <v>1859.3057142857142</v>
          </cell>
        </row>
        <row r="36">
          <cell r="A36">
            <v>1901</v>
          </cell>
          <cell r="G36">
            <v>1842.4593749999999</v>
          </cell>
          <cell r="M36">
            <v>1870.0571428571429</v>
          </cell>
        </row>
        <row r="37">
          <cell r="A37">
            <v>1902</v>
          </cell>
          <cell r="G37">
            <v>1832.6125</v>
          </cell>
          <cell r="M37">
            <v>1888.7628571428572</v>
          </cell>
        </row>
        <row r="38">
          <cell r="A38">
            <v>1903</v>
          </cell>
          <cell r="G38">
            <v>1842.2718749999999</v>
          </cell>
          <cell r="M38">
            <v>1909.0257142857142</v>
          </cell>
        </row>
        <row r="39">
          <cell r="A39">
            <v>1904</v>
          </cell>
          <cell r="G39">
            <v>1872.2718749999999</v>
          </cell>
          <cell r="M39">
            <v>1923.6685714285713</v>
          </cell>
        </row>
        <row r="40">
          <cell r="A40">
            <v>1905</v>
          </cell>
          <cell r="G40">
            <v>1913.4</v>
          </cell>
          <cell r="M40">
            <v>1927.2485714285715</v>
          </cell>
        </row>
        <row r="41">
          <cell r="A41">
            <v>1906</v>
          </cell>
          <cell r="G41">
            <v>1949.1125</v>
          </cell>
          <cell r="M41">
            <v>1917.6342857142856</v>
          </cell>
        </row>
        <row r="42">
          <cell r="A42">
            <v>1907</v>
          </cell>
          <cell r="G42">
            <v>1962.828125</v>
          </cell>
          <cell r="M42">
            <v>1895.9057142857143</v>
          </cell>
        </row>
        <row r="43">
          <cell r="A43">
            <v>1908</v>
          </cell>
          <cell r="G43">
            <v>1945.6656250000001</v>
          </cell>
          <cell r="M43">
            <v>1865.1771428571428</v>
          </cell>
        </row>
        <row r="44">
          <cell r="A44">
            <v>1909</v>
          </cell>
          <cell r="G44">
            <v>1901.453125</v>
          </cell>
          <cell r="M44">
            <v>1828.6314285714286</v>
          </cell>
        </row>
        <row r="45">
          <cell r="A45">
            <v>1910</v>
          </cell>
          <cell r="G45">
            <v>1846.3062500000001</v>
          </cell>
          <cell r="M45">
            <v>1787.8914285714286</v>
          </cell>
        </row>
        <row r="46">
          <cell r="A46">
            <v>1911</v>
          </cell>
          <cell r="G46">
            <v>1799.1343750000001</v>
          </cell>
          <cell r="M46">
            <v>1742.5285714285715</v>
          </cell>
        </row>
        <row r="47">
          <cell r="A47">
            <v>1912</v>
          </cell>
          <cell r="G47">
            <v>1767.909375</v>
          </cell>
          <cell r="M47">
            <v>1691.26</v>
          </cell>
        </row>
        <row r="48">
          <cell r="A48">
            <v>1913</v>
          </cell>
          <cell r="G48">
            <v>1747.203125</v>
          </cell>
          <cell r="M48">
            <v>1633.4285714285713</v>
          </cell>
        </row>
        <row r="49">
          <cell r="A49">
            <v>1914</v>
          </cell>
          <cell r="G49">
            <v>1721.1</v>
          </cell>
          <cell r="M49">
            <v>1571.5057142857142</v>
          </cell>
        </row>
        <row r="50">
          <cell r="A50">
            <v>1915</v>
          </cell>
          <cell r="G50">
            <v>1673.2125000000001</v>
          </cell>
          <cell r="M50">
            <v>1511.6971428571428</v>
          </cell>
        </row>
        <row r="51">
          <cell r="A51">
            <v>1916</v>
          </cell>
          <cell r="G51">
            <v>1598.903125</v>
          </cell>
          <cell r="M51">
            <v>1462.74</v>
          </cell>
        </row>
        <row r="52">
          <cell r="A52">
            <v>1917</v>
          </cell>
          <cell r="G52">
            <v>1510.91875</v>
          </cell>
          <cell r="M52">
            <v>1432.78</v>
          </cell>
        </row>
        <row r="53">
          <cell r="A53">
            <v>1918</v>
          </cell>
          <cell r="G53">
            <v>1431.53125</v>
          </cell>
          <cell r="M53">
            <v>1427.2914285714285</v>
          </cell>
        </row>
        <row r="54">
          <cell r="A54">
            <v>1919</v>
          </cell>
          <cell r="G54">
            <v>1383.465625</v>
          </cell>
          <cell r="M54">
            <v>1445.9485714285715</v>
          </cell>
        </row>
        <row r="55">
          <cell r="A55">
            <v>1920</v>
          </cell>
          <cell r="G55">
            <v>1381.653125</v>
          </cell>
          <cell r="M55">
            <v>1483.92</v>
          </cell>
        </row>
        <row r="56">
          <cell r="A56">
            <v>1921</v>
          </cell>
          <cell r="G56">
            <v>1423.2625</v>
          </cell>
          <cell r="M56">
            <v>1533.0085714285715</v>
          </cell>
        </row>
        <row r="57">
          <cell r="A57">
            <v>1922</v>
          </cell>
          <cell r="G57">
            <v>1490.55</v>
          </cell>
          <cell r="M57">
            <v>1584.8171428571429</v>
          </cell>
        </row>
        <row r="58">
          <cell r="A58">
            <v>1923</v>
          </cell>
          <cell r="G58">
            <v>1560.41875</v>
          </cell>
          <cell r="M58">
            <v>1632.3142857142857</v>
          </cell>
        </row>
        <row r="59">
          <cell r="A59">
            <v>1924</v>
          </cell>
          <cell r="G59">
            <v>1614.9312500000001</v>
          </cell>
          <cell r="M59">
            <v>1671.4228571428571</v>
          </cell>
        </row>
        <row r="60">
          <cell r="A60">
            <v>1925</v>
          </cell>
          <cell r="G60">
            <v>1648.58125</v>
          </cell>
          <cell r="M60">
            <v>1699.4885714285715</v>
          </cell>
        </row>
        <row r="61">
          <cell r="A61">
            <v>1926</v>
          </cell>
          <cell r="G61">
            <v>1669.15</v>
          </cell>
        </row>
        <row r="62">
          <cell r="A62">
            <v>1927</v>
          </cell>
          <cell r="G62">
            <v>1688.4375</v>
          </cell>
        </row>
        <row r="63">
          <cell r="A63">
            <v>1928</v>
          </cell>
          <cell r="G63">
            <v>1712.409375</v>
          </cell>
        </row>
        <row r="64">
          <cell r="A64">
            <v>1929</v>
          </cell>
          <cell r="G64">
            <v>1734.9937500000001</v>
          </cell>
        </row>
        <row r="65">
          <cell r="A65">
            <v>1930</v>
          </cell>
          <cell r="G65">
            <v>1744.8687500000001</v>
          </cell>
        </row>
        <row r="66">
          <cell r="A66">
            <v>1931</v>
          </cell>
        </row>
        <row r="67">
          <cell r="A67">
            <v>1932</v>
          </cell>
        </row>
        <row r="68">
          <cell r="A68">
            <v>1933</v>
          </cell>
        </row>
        <row r="69">
          <cell r="A69">
            <v>1934</v>
          </cell>
        </row>
        <row r="70">
          <cell r="A70">
            <v>1935</v>
          </cell>
        </row>
        <row r="71">
          <cell r="A71">
            <v>1936</v>
          </cell>
        </row>
        <row r="72">
          <cell r="A72">
            <v>1937</v>
          </cell>
        </row>
        <row r="73">
          <cell r="A73">
            <v>1938</v>
          </cell>
        </row>
        <row r="74">
          <cell r="A74">
            <v>1939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3">
          <cell r="C13" t="str">
            <v>rk</v>
          </cell>
        </row>
        <row r="14">
          <cell r="B14">
            <v>1</v>
          </cell>
          <cell r="C14">
            <v>0.51976415219058192</v>
          </cell>
        </row>
        <row r="15">
          <cell r="B15">
            <v>2</v>
          </cell>
          <cell r="C15">
            <v>-7.9638296184659313E-2</v>
          </cell>
        </row>
        <row r="16">
          <cell r="B16">
            <v>3</v>
          </cell>
          <cell r="C16">
            <v>-0.18973586102958673</v>
          </cell>
        </row>
        <row r="17">
          <cell r="B17">
            <v>4</v>
          </cell>
          <cell r="C17">
            <v>-0.2119457444276989</v>
          </cell>
        </row>
        <row r="18">
          <cell r="B18">
            <v>5</v>
          </cell>
          <cell r="C18">
            <v>-0.17175643161206736</v>
          </cell>
        </row>
        <row r="19">
          <cell r="B19">
            <v>6</v>
          </cell>
          <cell r="C19">
            <v>-4.9073266174876388E-2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B1" t="str">
            <v>Yt[AR(1)]</v>
          </cell>
        </row>
        <row r="2">
          <cell r="B2">
            <v>-3.0106548365438357E-2</v>
          </cell>
        </row>
        <row r="3">
          <cell r="B3">
            <v>1.7392349036526866</v>
          </cell>
          <cell r="E3" t="str">
            <v>A.C.F</v>
          </cell>
          <cell r="F3" t="str">
            <v>A.C.F(population)</v>
          </cell>
        </row>
        <row r="4">
          <cell r="B4">
            <v>0.94768311100779101</v>
          </cell>
          <cell r="D4">
            <v>0</v>
          </cell>
          <cell r="E4">
            <v>1</v>
          </cell>
          <cell r="F4">
            <v>1</v>
          </cell>
        </row>
        <row r="5">
          <cell r="B5">
            <v>-0.12030755897285417</v>
          </cell>
          <cell r="D5">
            <v>1</v>
          </cell>
          <cell r="E5">
            <v>0.33880440276000451</v>
          </cell>
          <cell r="F5">
            <v>0.4</v>
          </cell>
        </row>
        <row r="6">
          <cell r="B6">
            <v>-0.26370964769739658</v>
          </cell>
          <cell r="D6">
            <v>2</v>
          </cell>
          <cell r="E6">
            <v>0.19284155899647937</v>
          </cell>
          <cell r="F6">
            <v>0.16000000000000003</v>
          </cell>
        </row>
        <row r="7">
          <cell r="B7">
            <v>9.1704536316683516E-3</v>
          </cell>
          <cell r="D7">
            <v>3</v>
          </cell>
          <cell r="E7">
            <v>8.2659983453179126E-2</v>
          </cell>
          <cell r="F7">
            <v>6.4000000000000015E-2</v>
          </cell>
        </row>
        <row r="8">
          <cell r="B8">
            <v>1.0704281595826615</v>
          </cell>
          <cell r="D8">
            <v>4</v>
          </cell>
          <cell r="E8">
            <v>1.811549851334911E-2</v>
          </cell>
          <cell r="F8">
            <v>2.5600000000000012E-2</v>
          </cell>
        </row>
        <row r="9">
          <cell r="B9">
            <v>-0.56825976274558343</v>
          </cell>
          <cell r="D9">
            <v>5</v>
          </cell>
          <cell r="E9">
            <v>-3.7610247981437125E-2</v>
          </cell>
          <cell r="F9">
            <v>1.0240000000000006E-2</v>
          </cell>
        </row>
        <row r="10">
          <cell r="B10">
            <v>2.3439831359661185</v>
          </cell>
          <cell r="D10">
            <v>6</v>
          </cell>
          <cell r="E10">
            <v>-4.3965156830015006E-2</v>
          </cell>
          <cell r="F10">
            <v>4.0960000000000024E-3</v>
          </cell>
        </row>
        <row r="11">
          <cell r="B11">
            <v>0.68789375775144446</v>
          </cell>
          <cell r="D11">
            <v>7</v>
          </cell>
          <cell r="E11">
            <v>4.2871220444965628E-2</v>
          </cell>
          <cell r="F11">
            <v>1.6384000000000012E-3</v>
          </cell>
        </row>
        <row r="12">
          <cell r="B12">
            <v>0.31912020324752671</v>
          </cell>
          <cell r="D12">
            <v>8</v>
          </cell>
          <cell r="E12">
            <v>-9.048972438604598E-2</v>
          </cell>
          <cell r="F12">
            <v>6.5536000000000056E-4</v>
          </cell>
        </row>
        <row r="13">
          <cell r="B13">
            <v>-2.0418793017999232E-2</v>
          </cell>
          <cell r="D13">
            <v>9</v>
          </cell>
          <cell r="E13">
            <v>-9.245687953468941E-2</v>
          </cell>
          <cell r="F13">
            <v>2.6214400000000023E-4</v>
          </cell>
        </row>
        <row r="14">
          <cell r="B14">
            <v>3.6791079638190581E-2</v>
          </cell>
          <cell r="D14">
            <v>10</v>
          </cell>
          <cell r="E14">
            <v>3.6082771571803E-2</v>
          </cell>
          <cell r="F14">
            <v>1.0485760000000011E-4</v>
          </cell>
        </row>
        <row r="15">
          <cell r="B15">
            <v>-0.6470307762863291</v>
          </cell>
          <cell r="D15">
            <v>11</v>
          </cell>
          <cell r="E15">
            <v>0.20377258740014573</v>
          </cell>
          <cell r="F15">
            <v>4.1943040000000045E-5</v>
          </cell>
        </row>
        <row r="16">
          <cell r="B16">
            <v>-1.441621538853997</v>
          </cell>
          <cell r="D16">
            <v>12</v>
          </cell>
          <cell r="E16">
            <v>-3.5592601085754925E-2</v>
          </cell>
          <cell r="F16">
            <v>1.6777216000000023E-5</v>
          </cell>
        </row>
        <row r="17">
          <cell r="B17">
            <v>0.65172857109344462</v>
          </cell>
          <cell r="D17">
            <v>13</v>
          </cell>
          <cell r="E17">
            <v>-0.11417562591051808</v>
          </cell>
          <cell r="F17">
            <v>6.7108864000000095E-6</v>
          </cell>
        </row>
        <row r="18">
          <cell r="B18">
            <v>-0.48051037371948774</v>
          </cell>
          <cell r="D18">
            <v>14</v>
          </cell>
          <cell r="E18">
            <v>-0.22819935943816078</v>
          </cell>
          <cell r="F18">
            <v>2.6843545600000038E-6</v>
          </cell>
        </row>
        <row r="19">
          <cell r="B19">
            <v>-0.19216549596296975</v>
          </cell>
          <cell r="D19">
            <v>15</v>
          </cell>
          <cell r="E19">
            <v>-0.17660226263726189</v>
          </cell>
          <cell r="F19">
            <v>1.0737418240000018E-6</v>
          </cell>
        </row>
        <row r="20">
          <cell r="B20">
            <v>0.10096957438922718</v>
          </cell>
          <cell r="D20">
            <v>16</v>
          </cell>
          <cell r="E20">
            <v>-0.15356726292063611</v>
          </cell>
          <cell r="F20">
            <v>4.2949672960000073E-7</v>
          </cell>
        </row>
        <row r="21">
          <cell r="B21">
            <v>1.9829866582195059</v>
          </cell>
          <cell r="D21">
            <v>17</v>
          </cell>
          <cell r="E21">
            <v>-0.15081994120262285</v>
          </cell>
          <cell r="F21">
            <v>1.717986918400003E-7</v>
          </cell>
        </row>
        <row r="22">
          <cell r="B22">
            <v>1.1226886775828533</v>
          </cell>
          <cell r="D22">
            <v>18</v>
          </cell>
          <cell r="E22">
            <v>-0.15282987411724144</v>
          </cell>
          <cell r="F22">
            <v>6.8719476736000124E-8</v>
          </cell>
        </row>
        <row r="23">
          <cell r="B23">
            <v>0.28885433689531342</v>
          </cell>
        </row>
        <row r="24">
          <cell r="B24">
            <v>-1.222966165314602</v>
          </cell>
        </row>
        <row r="25">
          <cell r="B25">
            <v>-1.2648626649534092</v>
          </cell>
        </row>
        <row r="26">
          <cell r="B26">
            <v>-1.7446359225345121</v>
          </cell>
        </row>
        <row r="27">
          <cell r="B27">
            <v>-0.75184993258968635</v>
          </cell>
        </row>
        <row r="28">
          <cell r="B28">
            <v>-1.2448705067890704</v>
          </cell>
        </row>
        <row r="29">
          <cell r="B29">
            <v>-0.70235145259720766</v>
          </cell>
        </row>
        <row r="30">
          <cell r="B30">
            <v>1.3723616252114903</v>
          </cell>
        </row>
        <row r="31">
          <cell r="B31">
            <v>-6.4429945474838823E-2</v>
          </cell>
        </row>
        <row r="32">
          <cell r="B32">
            <v>1.1760343207328119</v>
          </cell>
        </row>
        <row r="33">
          <cell r="B33">
            <v>1.6170455311328173</v>
          </cell>
        </row>
        <row r="34">
          <cell r="B34">
            <v>-4.4064658459774142E-2</v>
          </cell>
        </row>
        <row r="35">
          <cell r="B35">
            <v>-1.3531415258878041</v>
          </cell>
        </row>
        <row r="36">
          <cell r="B36">
            <v>-1.1587921441751678</v>
          </cell>
        </row>
        <row r="37">
          <cell r="B37">
            <v>-0.92963289232869295</v>
          </cell>
        </row>
        <row r="38">
          <cell r="B38">
            <v>0.19248034743998427</v>
          </cell>
        </row>
        <row r="39">
          <cell r="B39">
            <v>9.048337280047114E-3</v>
          </cell>
        </row>
        <row r="40">
          <cell r="B40">
            <v>-1.1850629554641452</v>
          </cell>
        </row>
        <row r="41">
          <cell r="B41">
            <v>6.4923188190943726E-2</v>
          </cell>
        </row>
        <row r="42">
          <cell r="B42">
            <v>-2.0420670624559598</v>
          </cell>
        </row>
        <row r="43">
          <cell r="B43">
            <v>-1.0100728486099642</v>
          </cell>
        </row>
        <row r="44">
          <cell r="B44">
            <v>1.0838450755009097</v>
          </cell>
        </row>
        <row r="45">
          <cell r="B45">
            <v>0.3388823691133464</v>
          </cell>
        </row>
        <row r="46">
          <cell r="B46">
            <v>0.27426794269136834</v>
          </cell>
        </row>
        <row r="47">
          <cell r="B47">
            <v>-0.85030995537986709</v>
          </cell>
        </row>
        <row r="48">
          <cell r="B48">
            <v>-0.82947760644087087</v>
          </cell>
        </row>
        <row r="49">
          <cell r="B49">
            <v>-0.45700117816942742</v>
          </cell>
        </row>
        <row r="50">
          <cell r="B50">
            <v>-0.80831682109587455</v>
          </cell>
        </row>
        <row r="51">
          <cell r="B51">
            <v>0.5926276594539206</v>
          </cell>
        </row>
        <row r="52">
          <cell r="B52">
            <v>0.45608467280954257</v>
          </cell>
        </row>
        <row r="53">
          <cell r="B53">
            <v>-0.66217748062463055</v>
          </cell>
        </row>
        <row r="54">
          <cell r="B54">
            <v>-0.20643141018743272</v>
          </cell>
        </row>
        <row r="55">
          <cell r="B55">
            <v>1.0545163656063672</v>
          </cell>
        </row>
        <row r="56">
          <cell r="B56">
            <v>2.0035315194633907</v>
          </cell>
        </row>
        <row r="57">
          <cell r="B57">
            <v>1.1406132042850787</v>
          </cell>
        </row>
        <row r="58">
          <cell r="B58">
            <v>0.6859472635938022</v>
          </cell>
        </row>
        <row r="59">
          <cell r="B59">
            <v>1.7810250910270096</v>
          </cell>
        </row>
        <row r="60">
          <cell r="B60">
            <v>1.7801158890306419</v>
          </cell>
        </row>
        <row r="61">
          <cell r="B61">
            <v>2.082329726828176</v>
          </cell>
        </row>
        <row r="62">
          <cell r="B62">
            <v>1.3748008759689405</v>
          </cell>
        </row>
        <row r="63">
          <cell r="B63">
            <v>0.8178142885315467</v>
          </cell>
        </row>
        <row r="64">
          <cell r="B64">
            <v>-1.0164594388327561</v>
          </cell>
        </row>
        <row r="65">
          <cell r="B65">
            <v>-0.2056945858054981</v>
          </cell>
        </row>
        <row r="66">
          <cell r="B66">
            <v>-0.56543097848178636</v>
          </cell>
        </row>
        <row r="67">
          <cell r="B67">
            <v>1.0690117285610594</v>
          </cell>
        </row>
        <row r="68">
          <cell r="B68">
            <v>-1.3468285666815769</v>
          </cell>
        </row>
        <row r="69">
          <cell r="B69">
            <v>-0.2781259516949931</v>
          </cell>
        </row>
        <row r="70">
          <cell r="B70">
            <v>-0.14924111123942968</v>
          </cell>
        </row>
        <row r="71">
          <cell r="B71">
            <v>-1.165228181762346</v>
          </cell>
        </row>
        <row r="72">
          <cell r="B72">
            <v>0.12764278476971014</v>
          </cell>
        </row>
        <row r="73">
          <cell r="B73">
            <v>0.21724680702609681</v>
          </cell>
        </row>
        <row r="74">
          <cell r="B74">
            <v>-1.7017499374842728</v>
          </cell>
        </row>
        <row r="75">
          <cell r="B75">
            <v>-0.30134973488422079</v>
          </cell>
        </row>
        <row r="76">
          <cell r="B76">
            <v>-0.98599004105650812</v>
          </cell>
        </row>
        <row r="77">
          <cell r="B77">
            <v>-0.20543484970875081</v>
          </cell>
        </row>
        <row r="78">
          <cell r="B78">
            <v>-0.30050155364922337</v>
          </cell>
        </row>
        <row r="79">
          <cell r="B79">
            <v>-0.5540637002566926</v>
          </cell>
        </row>
        <row r="80">
          <cell r="B80">
            <v>8.3491802448104918E-2</v>
          </cell>
        </row>
        <row r="81">
          <cell r="B81">
            <v>-1.3382577134995997</v>
          </cell>
        </row>
        <row r="82">
          <cell r="B82">
            <v>0.41553724551568572</v>
          </cell>
        </row>
        <row r="83">
          <cell r="B83">
            <v>-0.34681742064330789</v>
          </cell>
        </row>
        <row r="84">
          <cell r="B84">
            <v>1.0329159388811251</v>
          </cell>
        </row>
        <row r="85">
          <cell r="B85">
            <v>-0.13411524002914621</v>
          </cell>
        </row>
        <row r="86">
          <cell r="B86">
            <v>0.53707980773687614</v>
          </cell>
        </row>
        <row r="87">
          <cell r="B87">
            <v>0.64919977145123764</v>
          </cell>
        </row>
        <row r="88">
          <cell r="B88">
            <v>1.4865928087456841</v>
          </cell>
        </row>
        <row r="89">
          <cell r="B89">
            <v>-0.10364562368192742</v>
          </cell>
        </row>
        <row r="90">
          <cell r="B90">
            <v>-1.681695564332176</v>
          </cell>
        </row>
        <row r="91">
          <cell r="B91">
            <v>5.4501441859410971E-2</v>
          </cell>
        </row>
        <row r="92">
          <cell r="B92">
            <v>-2.7058593151014707E-4</v>
          </cell>
        </row>
        <row r="93">
          <cell r="B93">
            <v>-0.46272953563966729</v>
          </cell>
        </row>
        <row r="94">
          <cell r="B94">
            <v>-0.31678096273070089</v>
          </cell>
        </row>
        <row r="95">
          <cell r="B95">
            <v>0.78912376848875965</v>
          </cell>
        </row>
        <row r="96">
          <cell r="B96">
            <v>-0.74719964351686663</v>
          </cell>
        </row>
        <row r="97">
          <cell r="B97">
            <v>-0.89453067496538163</v>
          </cell>
        </row>
        <row r="98">
          <cell r="B98">
            <v>0.4453374900452215</v>
          </cell>
        </row>
        <row r="99">
          <cell r="B99">
            <v>-0.15806881543929205</v>
          </cell>
        </row>
        <row r="100">
          <cell r="B100">
            <v>-0.78057555604183293</v>
          </cell>
        </row>
        <row r="101">
          <cell r="B101">
            <v>-0.51335360703004418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1">
          <cell r="B1" t="str">
            <v>Yt</v>
          </cell>
          <cell r="E1" t="str">
            <v>Sample A.C.F</v>
          </cell>
          <cell r="F1" t="str">
            <v>Pop A.C.F</v>
          </cell>
        </row>
        <row r="2">
          <cell r="B2">
            <v>-2.2127551346784458</v>
          </cell>
          <cell r="D2">
            <v>0</v>
          </cell>
          <cell r="E2">
            <v>1</v>
          </cell>
          <cell r="F2">
            <v>1</v>
          </cell>
        </row>
        <row r="3">
          <cell r="B3">
            <v>-3.3285914469161071</v>
          </cell>
          <cell r="D3">
            <v>1</v>
          </cell>
          <cell r="E3">
            <v>0.53138370748046815</v>
          </cell>
          <cell r="F3">
            <v>0.48780487804878048</v>
          </cell>
        </row>
        <row r="4">
          <cell r="B4">
            <v>-2.2498052203445695</v>
          </cell>
          <cell r="D4">
            <v>2</v>
          </cell>
          <cell r="E4">
            <v>-5.23461780405177E-3</v>
          </cell>
          <cell r="F4">
            <v>0</v>
          </cell>
        </row>
        <row r="5">
          <cell r="B5">
            <v>-4.986461135558784</v>
          </cell>
          <cell r="D5">
            <v>3</v>
          </cell>
          <cell r="E5">
            <v>-7.8862646760957111E-2</v>
          </cell>
          <cell r="F5">
            <v>0</v>
          </cell>
        </row>
        <row r="6">
          <cell r="B6">
            <v>-3.6699539123219438</v>
          </cell>
          <cell r="D6">
            <v>4</v>
          </cell>
          <cell r="E6">
            <v>-9.1263313615780883E-3</v>
          </cell>
          <cell r="F6">
            <v>0</v>
          </cell>
        </row>
        <row r="7">
          <cell r="B7">
            <v>8.7827174866106361E-2</v>
          </cell>
          <cell r="D7">
            <v>5</v>
          </cell>
          <cell r="E7">
            <v>4.0475179805593307E-2</v>
          </cell>
          <cell r="F7">
            <v>0</v>
          </cell>
        </row>
        <row r="8">
          <cell r="B8">
            <v>-0.12260443327249959</v>
          </cell>
          <cell r="D8">
            <v>6</v>
          </cell>
          <cell r="E8">
            <v>5.3083275121544107E-3</v>
          </cell>
          <cell r="F8">
            <v>0</v>
          </cell>
        </row>
        <row r="9">
          <cell r="B9">
            <v>-0.88075285020750016</v>
          </cell>
          <cell r="D9">
            <v>7</v>
          </cell>
          <cell r="E9">
            <v>-2.0022343036098521E-2</v>
          </cell>
          <cell r="F9">
            <v>0</v>
          </cell>
        </row>
        <row r="10">
          <cell r="B10">
            <v>-5.8573732530931011E-2</v>
          </cell>
          <cell r="D10">
            <v>8</v>
          </cell>
          <cell r="E10">
            <v>-3.2480553478671154E-2</v>
          </cell>
          <cell r="F10">
            <v>0</v>
          </cell>
        </row>
        <row r="11">
          <cell r="B11">
            <v>-1.2057671483489685</v>
          </cell>
          <cell r="D11">
            <v>9</v>
          </cell>
          <cell r="E11">
            <v>-3.6189162660774082E-3</v>
          </cell>
          <cell r="F11">
            <v>0</v>
          </cell>
        </row>
        <row r="12">
          <cell r="B12">
            <v>-0.28615295377676375</v>
          </cell>
          <cell r="D12">
            <v>10</v>
          </cell>
          <cell r="E12">
            <v>7.0919105330251503E-2</v>
          </cell>
          <cell r="F12">
            <v>0</v>
          </cell>
        </row>
        <row r="13">
          <cell r="B13">
            <v>1.0267217476211954</v>
          </cell>
          <cell r="D13">
            <v>11</v>
          </cell>
          <cell r="E13">
            <v>7.7795899619956935E-2</v>
          </cell>
          <cell r="F13">
            <v>0</v>
          </cell>
        </row>
        <row r="14">
          <cell r="B14">
            <v>-0.17233423932339065</v>
          </cell>
          <cell r="D14">
            <v>12</v>
          </cell>
          <cell r="E14">
            <v>2.8541146303146209E-2</v>
          </cell>
          <cell r="F14">
            <v>0</v>
          </cell>
        </row>
        <row r="15">
          <cell r="B15">
            <v>-2.2873118723509833</v>
          </cell>
          <cell r="D15">
            <v>13</v>
          </cell>
          <cell r="E15">
            <v>-2.0152235488984659E-2</v>
          </cell>
          <cell r="F15">
            <v>0</v>
          </cell>
        </row>
        <row r="16">
          <cell r="B16">
            <v>1.714031895971857</v>
          </cell>
          <cell r="D16">
            <v>14</v>
          </cell>
          <cell r="E16">
            <v>-5.5271797587455623E-2</v>
          </cell>
          <cell r="F16">
            <v>0</v>
          </cell>
        </row>
        <row r="17">
          <cell r="B17">
            <v>8.6765430751256645</v>
          </cell>
          <cell r="D17">
            <v>15</v>
          </cell>
          <cell r="E17">
            <v>-8.7360234045492938E-2</v>
          </cell>
          <cell r="F17">
            <v>0</v>
          </cell>
        </row>
        <row r="18">
          <cell r="B18">
            <v>6.3410643633687869</v>
          </cell>
          <cell r="D18">
            <v>16</v>
          </cell>
          <cell r="E18">
            <v>-6.1115750247932789E-2</v>
          </cell>
          <cell r="F18">
            <v>0</v>
          </cell>
        </row>
        <row r="19">
          <cell r="B19">
            <v>2.3775637600920163</v>
          </cell>
          <cell r="D19">
            <v>17</v>
          </cell>
          <cell r="E19">
            <v>-5.2715163908494322E-3</v>
          </cell>
          <cell r="F19">
            <v>0</v>
          </cell>
        </row>
        <row r="20">
          <cell r="B20">
            <v>0.65588164943619631</v>
          </cell>
          <cell r="D20">
            <v>18</v>
          </cell>
          <cell r="E20">
            <v>5.4681573099287792E-3</v>
          </cell>
          <cell r="F20">
            <v>0</v>
          </cell>
        </row>
        <row r="21">
          <cell r="B21">
            <v>2.7365513233235106</v>
          </cell>
        </row>
        <row r="22">
          <cell r="B22">
            <v>6.0345701058395207</v>
          </cell>
        </row>
        <row r="23">
          <cell r="B23">
            <v>2.8924987418577075</v>
          </cell>
        </row>
        <row r="24">
          <cell r="B24">
            <v>-2.1703808670281433</v>
          </cell>
        </row>
        <row r="25">
          <cell r="B25">
            <v>-1.0458029464643914</v>
          </cell>
        </row>
        <row r="26">
          <cell r="B26">
            <v>5.1731894927797839</v>
          </cell>
        </row>
        <row r="27">
          <cell r="B27">
            <v>3.8465059333248064</v>
          </cell>
        </row>
        <row r="28">
          <cell r="B28">
            <v>-0.86113050201674923</v>
          </cell>
        </row>
        <row r="29">
          <cell r="B29">
            <v>-0.64156711232499219</v>
          </cell>
        </row>
        <row r="30">
          <cell r="B30">
            <v>-0.61974151321919635</v>
          </cell>
        </row>
        <row r="31">
          <cell r="B31">
            <v>-1.2039045031997375</v>
          </cell>
        </row>
        <row r="32">
          <cell r="B32">
            <v>-0.44285889089223929</v>
          </cell>
        </row>
        <row r="33">
          <cell r="B33">
            <v>1.9402932593948208</v>
          </cell>
        </row>
        <row r="34">
          <cell r="B34">
            <v>0.73017690738197416</v>
          </cell>
        </row>
        <row r="35">
          <cell r="B35">
            <v>-5.1879978855140507</v>
          </cell>
        </row>
        <row r="36">
          <cell r="B36">
            <v>-0.12802047422155738</v>
          </cell>
        </row>
        <row r="37">
          <cell r="B37">
            <v>6.7977525759488344</v>
          </cell>
        </row>
        <row r="38">
          <cell r="B38">
            <v>4.6199593271012418</v>
          </cell>
        </row>
        <row r="39">
          <cell r="B39">
            <v>-1.2228101695654914</v>
          </cell>
        </row>
        <row r="40">
          <cell r="B40">
            <v>-0.50737617129925638</v>
          </cell>
        </row>
        <row r="41">
          <cell r="B41">
            <v>2.1526602722587995</v>
          </cell>
        </row>
        <row r="42">
          <cell r="B42">
            <v>3.4734512155409902</v>
          </cell>
        </row>
        <row r="43">
          <cell r="B43">
            <v>4.2377050704089925</v>
          </cell>
        </row>
        <row r="44">
          <cell r="B44">
            <v>3.057567937503336</v>
          </cell>
        </row>
        <row r="45">
          <cell r="B45">
            <v>4.3267828004900366</v>
          </cell>
        </row>
        <row r="46">
          <cell r="B46">
            <v>4.8965721362037584</v>
          </cell>
        </row>
        <row r="47">
          <cell r="B47">
            <v>2.1336254576453939</v>
          </cell>
        </row>
        <row r="48">
          <cell r="B48">
            <v>0.56821363614290021</v>
          </cell>
        </row>
        <row r="49">
          <cell r="B49">
            <v>0.30515366233885288</v>
          </cell>
        </row>
        <row r="50">
          <cell r="B50">
            <v>2.3284947019419633</v>
          </cell>
        </row>
        <row r="51">
          <cell r="B51">
            <v>1.4853821994620375</v>
          </cell>
        </row>
        <row r="52">
          <cell r="B52">
            <v>0.2979568307637237</v>
          </cell>
        </row>
        <row r="53">
          <cell r="B53">
            <v>0.70298847276717424</v>
          </cell>
        </row>
        <row r="54">
          <cell r="B54">
            <v>1.1483612070151139</v>
          </cell>
        </row>
        <row r="55">
          <cell r="B55">
            <v>2.3013853933662176</v>
          </cell>
        </row>
        <row r="56">
          <cell r="B56">
            <v>1.4553634173353203</v>
          </cell>
        </row>
        <row r="57">
          <cell r="B57">
            <v>2.7715032047126442</v>
          </cell>
        </row>
        <row r="58">
          <cell r="B58">
            <v>5.1158422138541937</v>
          </cell>
        </row>
        <row r="59">
          <cell r="B59">
            <v>4.0711274778004736</v>
          </cell>
        </row>
        <row r="60">
          <cell r="B60">
            <v>-2.5340013962704688</v>
          </cell>
        </row>
        <row r="61">
          <cell r="B61">
            <v>-3.7715294638474006</v>
          </cell>
        </row>
        <row r="62">
          <cell r="B62">
            <v>-1.2230420907144435</v>
          </cell>
        </row>
        <row r="63">
          <cell r="B63">
            <v>-0.95935956778703257</v>
          </cell>
        </row>
        <row r="64">
          <cell r="B64">
            <v>-1.6293279259116389</v>
          </cell>
        </row>
        <row r="65">
          <cell r="B65">
            <v>0.39598626244696788</v>
          </cell>
        </row>
        <row r="66">
          <cell r="B66">
            <v>2.2407002688851207</v>
          </cell>
        </row>
        <row r="67">
          <cell r="B67">
            <v>-8.1945472629740834E-3</v>
          </cell>
        </row>
        <row r="68">
          <cell r="B68">
            <v>-2.9620350687764585</v>
          </cell>
        </row>
        <row r="69">
          <cell r="B69">
            <v>-4.1354269342264161</v>
          </cell>
        </row>
        <row r="70">
          <cell r="B70">
            <v>-2.7868109100381844</v>
          </cell>
        </row>
        <row r="71">
          <cell r="B71">
            <v>-0.23979646357474849</v>
          </cell>
        </row>
        <row r="72">
          <cell r="B72">
            <v>-1.1096744856331497E-2</v>
          </cell>
        </row>
        <row r="73">
          <cell r="B73">
            <v>0.54121937864692882</v>
          </cell>
        </row>
        <row r="74">
          <cell r="B74">
            <v>-0.19200433598598465</v>
          </cell>
        </row>
        <row r="75">
          <cell r="B75">
            <v>4.1094790503848344</v>
          </cell>
        </row>
        <row r="76">
          <cell r="B76">
            <v>7.4250638135708869</v>
          </cell>
        </row>
        <row r="77">
          <cell r="B77">
            <v>6.6197935666423291</v>
          </cell>
        </row>
        <row r="78">
          <cell r="B78">
            <v>1.8940522750199307</v>
          </cell>
        </row>
        <row r="79">
          <cell r="B79">
            <v>-0.80892959886114113</v>
          </cell>
        </row>
        <row r="80">
          <cell r="B80">
            <v>-1.8138216546503827</v>
          </cell>
        </row>
        <row r="81">
          <cell r="B81">
            <v>-7.7784061431884766</v>
          </cell>
        </row>
        <row r="82">
          <cell r="B82">
            <v>-7.0447276812046766</v>
          </cell>
        </row>
        <row r="83">
          <cell r="B83">
            <v>-3.3461938073742203</v>
          </cell>
        </row>
        <row r="84">
          <cell r="B84">
            <v>0.5250167305348441</v>
          </cell>
        </row>
        <row r="85">
          <cell r="B85">
            <v>0.97288830147590488</v>
          </cell>
        </row>
        <row r="86">
          <cell r="B86">
            <v>0.25063127395696938</v>
          </cell>
        </row>
        <row r="87">
          <cell r="B87">
            <v>1.1415177141316235</v>
          </cell>
        </row>
        <row r="88">
          <cell r="B88">
            <v>0.67136079451302066</v>
          </cell>
        </row>
        <row r="89">
          <cell r="B89">
            <v>1.0188250598730519</v>
          </cell>
        </row>
        <row r="90">
          <cell r="B90">
            <v>1.2129589777032379</v>
          </cell>
        </row>
        <row r="91">
          <cell r="B91">
            <v>-0.6103296072978992</v>
          </cell>
        </row>
        <row r="92">
          <cell r="B92">
            <v>0.76343621913110837</v>
          </cell>
        </row>
        <row r="93">
          <cell r="B93">
            <v>2.5383419597346801</v>
          </cell>
        </row>
        <row r="94">
          <cell r="B94">
            <v>2.3723150661680847</v>
          </cell>
        </row>
        <row r="95">
          <cell r="B95">
            <v>0.61470609580283053</v>
          </cell>
        </row>
        <row r="96">
          <cell r="B96">
            <v>3.0013707146281376</v>
          </cell>
        </row>
        <row r="97">
          <cell r="B97">
            <v>2.3941856852616183</v>
          </cell>
        </row>
        <row r="98">
          <cell r="B98">
            <v>-2.7918576961383224</v>
          </cell>
        </row>
        <row r="99">
          <cell r="B99">
            <v>-0.53717940318165347</v>
          </cell>
        </row>
        <row r="100">
          <cell r="B100">
            <v>-0.119318428914994</v>
          </cell>
        </row>
        <row r="101">
          <cell r="B101">
            <v>-1.6311919353029225</v>
          </cell>
        </row>
        <row r="102">
          <cell r="B102">
            <v>-0.14398574421647936</v>
          </cell>
        </row>
        <row r="103">
          <cell r="B103">
            <v>2.9699967853957787</v>
          </cell>
        </row>
        <row r="104">
          <cell r="B104">
            <v>5.3915282478556037</v>
          </cell>
        </row>
        <row r="105">
          <cell r="B105">
            <v>5.6401368055958301</v>
          </cell>
        </row>
        <row r="106">
          <cell r="B106">
            <v>0.55770487961126491</v>
          </cell>
        </row>
        <row r="107">
          <cell r="B107">
            <v>1.0422045306768268</v>
          </cell>
        </row>
        <row r="108">
          <cell r="B108">
            <v>3.4592458177939989</v>
          </cell>
        </row>
        <row r="109">
          <cell r="B109">
            <v>1.3046656022197567</v>
          </cell>
        </row>
        <row r="110">
          <cell r="B110">
            <v>-1.701831934042275</v>
          </cell>
        </row>
        <row r="111">
          <cell r="B111">
            <v>-0.22716267267242074</v>
          </cell>
        </row>
        <row r="112">
          <cell r="B112">
            <v>4.097028067917563</v>
          </cell>
        </row>
        <row r="113">
          <cell r="B113">
            <v>0.94809547590557486</v>
          </cell>
        </row>
        <row r="114">
          <cell r="B114">
            <v>-0.51517963584046811</v>
          </cell>
        </row>
        <row r="115">
          <cell r="B115">
            <v>-1.1396314221201465</v>
          </cell>
        </row>
        <row r="116">
          <cell r="B116">
            <v>0.27363876142771915</v>
          </cell>
        </row>
        <row r="117">
          <cell r="B117">
            <v>1.8178070604335517</v>
          </cell>
        </row>
        <row r="118">
          <cell r="B118">
            <v>1.2259642971912399</v>
          </cell>
        </row>
        <row r="119">
          <cell r="B119">
            <v>1.9198878362658434</v>
          </cell>
        </row>
        <row r="120">
          <cell r="B120">
            <v>-0.83101622294634581</v>
          </cell>
        </row>
        <row r="121">
          <cell r="B121">
            <v>-5.7791548897512257</v>
          </cell>
        </row>
        <row r="122">
          <cell r="B122">
            <v>8.8526576291769743E-2</v>
          </cell>
        </row>
        <row r="123">
          <cell r="B123">
            <v>2.3297357074625324</v>
          </cell>
        </row>
        <row r="124">
          <cell r="B124">
            <v>1.3122335076332092</v>
          </cell>
        </row>
        <row r="125">
          <cell r="B125">
            <v>7.9046913015190512E-2</v>
          </cell>
        </row>
        <row r="126">
          <cell r="B126">
            <v>1.6873618733370677</v>
          </cell>
        </row>
        <row r="127">
          <cell r="B127">
            <v>1.5289924704120494</v>
          </cell>
        </row>
        <row r="128">
          <cell r="B128">
            <v>1.0246394595014863</v>
          </cell>
        </row>
        <row r="129">
          <cell r="B129">
            <v>1.5027007975731976</v>
          </cell>
        </row>
        <row r="130">
          <cell r="B130">
            <v>1.2010295904474333</v>
          </cell>
        </row>
        <row r="131">
          <cell r="B131">
            <v>-1.7157453839899972</v>
          </cell>
        </row>
        <row r="132">
          <cell r="B132">
            <v>-3.0227774914237671</v>
          </cell>
        </row>
        <row r="133">
          <cell r="B133">
            <v>-3.2507887226529419</v>
          </cell>
        </row>
        <row r="134">
          <cell r="B134">
            <v>-0.82012866187142208</v>
          </cell>
        </row>
        <row r="135">
          <cell r="B135">
            <v>1.5318582882173359</v>
          </cell>
        </row>
        <row r="136">
          <cell r="B136">
            <v>3.1232611945597455</v>
          </cell>
        </row>
        <row r="137">
          <cell r="B137">
            <v>-1.109565346268937</v>
          </cell>
        </row>
        <row r="138">
          <cell r="B138">
            <v>-5.980753485346213</v>
          </cell>
        </row>
        <row r="139">
          <cell r="B139">
            <v>-8.2936458056792617</v>
          </cell>
        </row>
        <row r="140">
          <cell r="B140">
            <v>-6.7922410380560905</v>
          </cell>
        </row>
        <row r="141">
          <cell r="B141">
            <v>1.5836194506846368</v>
          </cell>
        </row>
        <row r="142">
          <cell r="B142">
            <v>4.8089632400660776</v>
          </cell>
        </row>
        <row r="143">
          <cell r="B143">
            <v>1.9212075130781159</v>
          </cell>
        </row>
        <row r="144">
          <cell r="B144">
            <v>-2.7961050363956019</v>
          </cell>
        </row>
        <row r="145">
          <cell r="B145">
            <v>-0.59881131164729595</v>
          </cell>
        </row>
        <row r="146">
          <cell r="B146">
            <v>2.1141263459867332</v>
          </cell>
        </row>
        <row r="147">
          <cell r="B147">
            <v>2.0362704162835144</v>
          </cell>
        </row>
        <row r="148">
          <cell r="B148">
            <v>2.5128611014224589</v>
          </cell>
        </row>
        <row r="149">
          <cell r="B149">
            <v>2.1840423869434744</v>
          </cell>
        </row>
        <row r="150">
          <cell r="B150">
            <v>0.2840179149643518</v>
          </cell>
        </row>
        <row r="151">
          <cell r="B151">
            <v>-0.35801713238470256</v>
          </cell>
        </row>
        <row r="152">
          <cell r="B152">
            <v>0.33925334719242528</v>
          </cell>
        </row>
        <row r="153">
          <cell r="B153">
            <v>3.4954882721649483</v>
          </cell>
        </row>
        <row r="154">
          <cell r="B154">
            <v>1.3535059224523138</v>
          </cell>
        </row>
        <row r="155">
          <cell r="B155">
            <v>-0.57444231060799211</v>
          </cell>
        </row>
        <row r="156">
          <cell r="B156">
            <v>2.2213889678823762</v>
          </cell>
        </row>
        <row r="157">
          <cell r="B157">
            <v>4.805737262358889</v>
          </cell>
        </row>
        <row r="158">
          <cell r="B158">
            <v>-0.73503542807884514</v>
          </cell>
        </row>
        <row r="159">
          <cell r="B159">
            <v>2.2437889128923416</v>
          </cell>
        </row>
        <row r="160">
          <cell r="B160">
            <v>7.2824823291739449</v>
          </cell>
        </row>
        <row r="161">
          <cell r="B161">
            <v>3.7514923860726412</v>
          </cell>
        </row>
        <row r="162">
          <cell r="B162">
            <v>3.6256187740946189</v>
          </cell>
        </row>
        <row r="163">
          <cell r="B163">
            <v>0.79144047049339861</v>
          </cell>
        </row>
        <row r="164">
          <cell r="B164">
            <v>0.43332329369150102</v>
          </cell>
        </row>
        <row r="165">
          <cell r="B165">
            <v>-2.1787309378851205</v>
          </cell>
        </row>
        <row r="166">
          <cell r="B166">
            <v>-1.157432961917948</v>
          </cell>
        </row>
        <row r="167">
          <cell r="B167">
            <v>4.5012002374278381</v>
          </cell>
        </row>
        <row r="168">
          <cell r="B168">
            <v>5.0843354983953759</v>
          </cell>
        </row>
        <row r="169">
          <cell r="B169">
            <v>1.8605514924274758</v>
          </cell>
        </row>
        <row r="170">
          <cell r="B170">
            <v>1.8386708688922226</v>
          </cell>
        </row>
        <row r="171">
          <cell r="B171">
            <v>3.927727448171936</v>
          </cell>
        </row>
        <row r="172">
          <cell r="B172">
            <v>2.1652535906468984</v>
          </cell>
        </row>
        <row r="173">
          <cell r="B173">
            <v>3.7921763578196988</v>
          </cell>
        </row>
        <row r="174">
          <cell r="B174">
            <v>2.2120839275885373</v>
          </cell>
        </row>
        <row r="175">
          <cell r="B175">
            <v>4.5592314563691616</v>
          </cell>
        </row>
        <row r="176">
          <cell r="B176">
            <v>5.6220537771878298</v>
          </cell>
        </row>
        <row r="177">
          <cell r="B177">
            <v>0.45982187657500617</v>
          </cell>
        </row>
        <row r="178">
          <cell r="B178">
            <v>0.47787307266844437</v>
          </cell>
        </row>
        <row r="179">
          <cell r="B179">
            <v>0.50311382437939756</v>
          </cell>
        </row>
        <row r="180">
          <cell r="B180">
            <v>-0.59296507970429957</v>
          </cell>
        </row>
        <row r="181">
          <cell r="B181">
            <v>0.75632488005794585</v>
          </cell>
        </row>
        <row r="182">
          <cell r="B182">
            <v>-0.97684733191272244</v>
          </cell>
        </row>
        <row r="183">
          <cell r="B183">
            <v>-4.9333029892295599</v>
          </cell>
        </row>
        <row r="184">
          <cell r="B184">
            <v>-1.4556662790710106</v>
          </cell>
        </row>
        <row r="185">
          <cell r="B185">
            <v>0.47635967348469421</v>
          </cell>
        </row>
        <row r="186">
          <cell r="B186">
            <v>-4.4507069105748087</v>
          </cell>
        </row>
        <row r="187">
          <cell r="B187">
            <v>-3.0081932891334873</v>
          </cell>
        </row>
        <row r="188">
          <cell r="B188">
            <v>-2.2500662453239784</v>
          </cell>
        </row>
        <row r="189">
          <cell r="B189">
            <v>-3.3187898225151002</v>
          </cell>
        </row>
        <row r="190">
          <cell r="B190">
            <v>-3.4945460356539115</v>
          </cell>
        </row>
        <row r="191">
          <cell r="B191">
            <v>-1.3774197213933803</v>
          </cell>
        </row>
        <row r="192">
          <cell r="B192">
            <v>1.5565155990771018</v>
          </cell>
        </row>
        <row r="193">
          <cell r="B193">
            <v>0.47531239033560269</v>
          </cell>
        </row>
        <row r="194">
          <cell r="B194">
            <v>-0.32331627153325826</v>
          </cell>
        </row>
        <row r="195">
          <cell r="B195">
            <v>-1.303078079217812</v>
          </cell>
        </row>
        <row r="196">
          <cell r="B196">
            <v>9.0069079305976629E-2</v>
          </cell>
        </row>
        <row r="197">
          <cell r="B197">
            <v>6.5511358116054907E-2</v>
          </cell>
        </row>
        <row r="198">
          <cell r="B198">
            <v>-0.32690877560526133</v>
          </cell>
        </row>
        <row r="199">
          <cell r="B199">
            <v>1.6792628230177797</v>
          </cell>
        </row>
        <row r="200">
          <cell r="B200">
            <v>1.3340486475499347</v>
          </cell>
        </row>
        <row r="201">
          <cell r="B201">
            <v>0.43641102820402011</v>
          </cell>
        </row>
        <row r="202">
          <cell r="B202">
            <v>1.3518892956199124</v>
          </cell>
        </row>
        <row r="203">
          <cell r="B203">
            <v>-0.28865360945928842</v>
          </cell>
        </row>
        <row r="204">
          <cell r="B204">
            <v>-3.5344228308531456</v>
          </cell>
        </row>
        <row r="205">
          <cell r="B205">
            <v>-1.1282127161393873</v>
          </cell>
        </row>
        <row r="206">
          <cell r="B206">
            <v>1.3562885214923881</v>
          </cell>
        </row>
        <row r="207">
          <cell r="B207">
            <v>1.5824425645405427</v>
          </cell>
        </row>
        <row r="208">
          <cell r="B208">
            <v>0.12186319509055465</v>
          </cell>
        </row>
        <row r="209">
          <cell r="B209">
            <v>-1.8446648937242571</v>
          </cell>
        </row>
        <row r="210">
          <cell r="B210">
            <v>0.35396715247770771</v>
          </cell>
        </row>
        <row r="211">
          <cell r="B211">
            <v>2.7206679078517482</v>
          </cell>
        </row>
        <row r="212">
          <cell r="B212">
            <v>-0.4214480213704519</v>
          </cell>
        </row>
        <row r="213">
          <cell r="B213">
            <v>0.91036417870782316</v>
          </cell>
        </row>
        <row r="214">
          <cell r="B214">
            <v>0.66428128775442019</v>
          </cell>
        </row>
        <row r="215">
          <cell r="B215">
            <v>2.7747300919145346</v>
          </cell>
        </row>
        <row r="216">
          <cell r="B216">
            <v>6.201222277013585</v>
          </cell>
        </row>
        <row r="217">
          <cell r="B217">
            <v>0.16571266314713284</v>
          </cell>
        </row>
        <row r="218">
          <cell r="B218">
            <v>-4.8701567720854655</v>
          </cell>
        </row>
        <row r="219">
          <cell r="B219">
            <v>-5.9402736951597035</v>
          </cell>
        </row>
        <row r="220">
          <cell r="B220">
            <v>-2.9031798476353288</v>
          </cell>
        </row>
        <row r="221">
          <cell r="B221">
            <v>3.3615324355196208</v>
          </cell>
        </row>
        <row r="222">
          <cell r="B222">
            <v>5.1449760576360859</v>
          </cell>
        </row>
        <row r="223">
          <cell r="B223">
            <v>0.16875492292456329</v>
          </cell>
        </row>
        <row r="224">
          <cell r="B224">
            <v>-2.1685741558030713</v>
          </cell>
        </row>
        <row r="225">
          <cell r="B225">
            <v>-3.4229160519316792</v>
          </cell>
        </row>
        <row r="226">
          <cell r="B226">
            <v>-2.4177952582249418</v>
          </cell>
        </row>
        <row r="227">
          <cell r="B227">
            <v>-0.78466064223903231</v>
          </cell>
        </row>
        <row r="228">
          <cell r="B228">
            <v>0.38677535485476255</v>
          </cell>
        </row>
        <row r="229">
          <cell r="B229">
            <v>0.94858069132897072</v>
          </cell>
        </row>
        <row r="230">
          <cell r="B230">
            <v>0.90973389887949452</v>
          </cell>
        </row>
        <row r="231">
          <cell r="B231">
            <v>1.0052617653855123</v>
          </cell>
        </row>
        <row r="232">
          <cell r="B232">
            <v>0.4107409949938301</v>
          </cell>
        </row>
        <row r="233">
          <cell r="B233">
            <v>0.35096491046715528</v>
          </cell>
        </row>
        <row r="234">
          <cell r="B234">
            <v>-1.9284043446532451</v>
          </cell>
        </row>
        <row r="235">
          <cell r="B235">
            <v>-4.6662753447890282</v>
          </cell>
        </row>
        <row r="236">
          <cell r="B236">
            <v>-3.2355874282075092</v>
          </cell>
        </row>
        <row r="237">
          <cell r="B237">
            <v>1.3529188436223194E-2</v>
          </cell>
        </row>
        <row r="238">
          <cell r="B238">
            <v>-0.88100205175578594</v>
          </cell>
        </row>
        <row r="239">
          <cell r="B239">
            <v>-5.5122145568020642</v>
          </cell>
        </row>
        <row r="240">
          <cell r="B240">
            <v>-6.3799016061238945</v>
          </cell>
        </row>
        <row r="241">
          <cell r="B241">
            <v>0.91009860625490546</v>
          </cell>
        </row>
        <row r="242">
          <cell r="B242">
            <v>5.099503141536843</v>
          </cell>
        </row>
        <row r="243">
          <cell r="B243">
            <v>3.0153501029417384</v>
          </cell>
        </row>
        <row r="244">
          <cell r="B244">
            <v>2.6461302695679478</v>
          </cell>
        </row>
        <row r="245">
          <cell r="B245">
            <v>-2.141900040442124</v>
          </cell>
        </row>
        <row r="246">
          <cell r="B246">
            <v>-2.3333627723332029</v>
          </cell>
        </row>
        <row r="247">
          <cell r="B247">
            <v>1.3499238775693811</v>
          </cell>
        </row>
        <row r="248">
          <cell r="B248">
            <v>-0.29187867767177522</v>
          </cell>
        </row>
        <row r="249">
          <cell r="B249">
            <v>1.4543475117534399</v>
          </cell>
        </row>
        <row r="250">
          <cell r="B250">
            <v>1.7752508938428946</v>
          </cell>
        </row>
        <row r="251">
          <cell r="B251">
            <v>-2.8948088584002107</v>
          </cell>
        </row>
        <row r="252">
          <cell r="B252">
            <v>-3.398055923753418</v>
          </cell>
        </row>
        <row r="253">
          <cell r="B253">
            <v>-1.7303527783951722</v>
          </cell>
        </row>
        <row r="254">
          <cell r="B254">
            <v>1.7544580259709619</v>
          </cell>
        </row>
        <row r="255">
          <cell r="B255">
            <v>1.4228980944608338</v>
          </cell>
        </row>
        <row r="256">
          <cell r="B256">
            <v>-2.284104994032532</v>
          </cell>
        </row>
        <row r="257">
          <cell r="B257">
            <v>-5.3120347729418427</v>
          </cell>
        </row>
        <row r="258">
          <cell r="B258">
            <v>-5.7111647038254887</v>
          </cell>
        </row>
        <row r="259">
          <cell r="B259">
            <v>1.9019353203475475</v>
          </cell>
        </row>
        <row r="260">
          <cell r="B260">
            <v>4.5873866838519461</v>
          </cell>
        </row>
        <row r="261">
          <cell r="B261">
            <v>1.7832771845860407</v>
          </cell>
        </row>
        <row r="262">
          <cell r="B262">
            <v>-0.1749326656863559</v>
          </cell>
        </row>
        <row r="263">
          <cell r="B263">
            <v>-2.6432644517626613E-2</v>
          </cell>
        </row>
        <row r="264">
          <cell r="B264">
            <v>0.45394608605420217</v>
          </cell>
        </row>
        <row r="265">
          <cell r="B265">
            <v>0.84137764133629389</v>
          </cell>
        </row>
        <row r="266">
          <cell r="B266">
            <v>2.6585885279928334</v>
          </cell>
        </row>
        <row r="267">
          <cell r="B267">
            <v>0.67178552853874862</v>
          </cell>
        </row>
        <row r="268">
          <cell r="B268">
            <v>-1.5293835531338118</v>
          </cell>
        </row>
        <row r="269">
          <cell r="B269">
            <v>0.98292548500467092</v>
          </cell>
        </row>
        <row r="270">
          <cell r="B270">
            <v>1.9874801182595547</v>
          </cell>
        </row>
        <row r="271">
          <cell r="B271">
            <v>3.0251285352278501</v>
          </cell>
        </row>
        <row r="272">
          <cell r="B272">
            <v>0.73244063969468698</v>
          </cell>
        </row>
        <row r="273">
          <cell r="B273">
            <v>-0.16900548871490173</v>
          </cell>
        </row>
        <row r="274">
          <cell r="B274">
            <v>1.0442649909236934</v>
          </cell>
        </row>
        <row r="275">
          <cell r="B275">
            <v>-2.4829623725963756</v>
          </cell>
        </row>
        <row r="276">
          <cell r="B276">
            <v>-1.2421714927768335</v>
          </cell>
        </row>
        <row r="277">
          <cell r="B277">
            <v>-3.925151759176515E-2</v>
          </cell>
        </row>
        <row r="278">
          <cell r="B278">
            <v>2.2698841348756105</v>
          </cell>
        </row>
        <row r="279">
          <cell r="B279">
            <v>0.44201078708283603</v>
          </cell>
        </row>
        <row r="280">
          <cell r="B280">
            <v>-5.0712751544779167</v>
          </cell>
        </row>
        <row r="281">
          <cell r="B281">
            <v>-4.0096797420119401</v>
          </cell>
        </row>
        <row r="282">
          <cell r="B282">
            <v>-9.8479176813270897E-2</v>
          </cell>
        </row>
        <row r="283">
          <cell r="B283">
            <v>2.2047497623134404</v>
          </cell>
        </row>
        <row r="284">
          <cell r="B284">
            <v>0.58324303608969785</v>
          </cell>
        </row>
        <row r="285">
          <cell r="B285">
            <v>-4.3155578168807551</v>
          </cell>
        </row>
        <row r="286">
          <cell r="B286">
            <v>-3.3786759559006896</v>
          </cell>
        </row>
        <row r="287">
          <cell r="B287">
            <v>-9.3353264674078673E-2</v>
          </cell>
        </row>
        <row r="288">
          <cell r="B288">
            <v>0.23735128706903197</v>
          </cell>
        </row>
        <row r="289">
          <cell r="B289">
            <v>1.4078977983444929E-2</v>
          </cell>
        </row>
        <row r="290">
          <cell r="B290">
            <v>3.1470299290958792</v>
          </cell>
        </row>
        <row r="291">
          <cell r="B291">
            <v>3.1504159778705798</v>
          </cell>
        </row>
        <row r="292">
          <cell r="B292">
            <v>0.84234216046752408</v>
          </cell>
        </row>
        <row r="293">
          <cell r="B293">
            <v>4.4595581130124629</v>
          </cell>
        </row>
        <row r="294">
          <cell r="B294">
            <v>5.4072934290161356</v>
          </cell>
        </row>
        <row r="295">
          <cell r="B295">
            <v>2.5953227122954559</v>
          </cell>
        </row>
        <row r="296">
          <cell r="B296">
            <v>-0.75065827331854962</v>
          </cell>
        </row>
        <row r="297">
          <cell r="B297">
            <v>1.9601739040808752</v>
          </cell>
        </row>
        <row r="298">
          <cell r="B298">
            <v>4.4485959733719938</v>
          </cell>
        </row>
        <row r="299">
          <cell r="B299">
            <v>8.4831299318466336E-2</v>
          </cell>
        </row>
        <row r="300">
          <cell r="B300">
            <v>0.40953636926133186</v>
          </cell>
        </row>
        <row r="301">
          <cell r="B301">
            <v>1.1366128092049621</v>
          </cell>
        </row>
        <row r="302">
          <cell r="B302">
            <v>-3.7255704228300601</v>
          </cell>
        </row>
        <row r="303">
          <cell r="B303">
            <v>0.81770849647000432</v>
          </cell>
        </row>
        <row r="304">
          <cell r="B304">
            <v>1.8784112398861907</v>
          </cell>
        </row>
        <row r="305">
          <cell r="B305">
            <v>-0.44149646782898344</v>
          </cell>
        </row>
        <row r="306">
          <cell r="B306">
            <v>0.35785706131719053</v>
          </cell>
        </row>
        <row r="307">
          <cell r="B307">
            <v>-2.786319782899227</v>
          </cell>
        </row>
        <row r="308">
          <cell r="B308">
            <v>-1.2477212294470519</v>
          </cell>
        </row>
        <row r="309">
          <cell r="B309">
            <v>7.1426711656386033E-2</v>
          </cell>
        </row>
        <row r="310">
          <cell r="B310">
            <v>0.84726752902497537</v>
          </cell>
        </row>
        <row r="311">
          <cell r="B311">
            <v>-1.14197246148251</v>
          </cell>
        </row>
        <row r="312">
          <cell r="B312">
            <v>-2.4226619643741287</v>
          </cell>
        </row>
        <row r="313">
          <cell r="B313">
            <v>1.7500060494057834</v>
          </cell>
        </row>
        <row r="314">
          <cell r="B314">
            <v>0.35007542464882135</v>
          </cell>
        </row>
        <row r="315">
          <cell r="B315">
            <v>-1.516321390226949</v>
          </cell>
        </row>
        <row r="316">
          <cell r="B316">
            <v>-2.4135197236319073</v>
          </cell>
        </row>
        <row r="317">
          <cell r="B317">
            <v>-4.462537617655471</v>
          </cell>
        </row>
        <row r="318">
          <cell r="B318">
            <v>-1.6012872947612777</v>
          </cell>
        </row>
        <row r="319">
          <cell r="B319">
            <v>0.79480560088995844</v>
          </cell>
        </row>
        <row r="320">
          <cell r="B320">
            <v>1.6465560292999726</v>
          </cell>
        </row>
        <row r="321">
          <cell r="B321">
            <v>1.5774189705552999</v>
          </cell>
        </row>
        <row r="322">
          <cell r="B322">
            <v>2.6995849111699499</v>
          </cell>
        </row>
        <row r="323">
          <cell r="B323">
            <v>6.1547580116894096</v>
          </cell>
        </row>
        <row r="324">
          <cell r="B324">
            <v>2.3499987946706824</v>
          </cell>
        </row>
        <row r="325">
          <cell r="B325">
            <v>-1.5818977772141807</v>
          </cell>
        </row>
        <row r="326">
          <cell r="B326">
            <v>-4.1357307054568082</v>
          </cell>
        </row>
        <row r="327">
          <cell r="B327">
            <v>-3.9419151107722428</v>
          </cell>
        </row>
        <row r="328">
          <cell r="B328">
            <v>-1.1493048077682033</v>
          </cell>
        </row>
        <row r="329">
          <cell r="B329">
            <v>-0.80036579674924724</v>
          </cell>
        </row>
        <row r="330">
          <cell r="B330">
            <v>-0.91858237283304334</v>
          </cell>
        </row>
        <row r="331">
          <cell r="B331">
            <v>-2.2983795133768581</v>
          </cell>
        </row>
        <row r="332">
          <cell r="B332">
            <v>0.19439903553575277</v>
          </cell>
        </row>
        <row r="333">
          <cell r="B333">
            <v>1.1494375939946622</v>
          </cell>
        </row>
        <row r="334">
          <cell r="B334">
            <v>-0.61070750234648585</v>
          </cell>
        </row>
        <row r="335">
          <cell r="B335">
            <v>-0.16500780475325882</v>
          </cell>
        </row>
        <row r="336">
          <cell r="B336">
            <v>0.30604087442043237</v>
          </cell>
        </row>
        <row r="337">
          <cell r="B337">
            <v>1.9110452740278561</v>
          </cell>
        </row>
        <row r="338">
          <cell r="B338">
            <v>2.2635822460870259</v>
          </cell>
        </row>
        <row r="339">
          <cell r="B339">
            <v>4.3606705730780959</v>
          </cell>
        </row>
        <row r="340">
          <cell r="B340">
            <v>1.5536516002612188</v>
          </cell>
        </row>
        <row r="341">
          <cell r="B341">
            <v>-3.9399583329213783</v>
          </cell>
        </row>
        <row r="342">
          <cell r="B342">
            <v>-2.6865782274398953</v>
          </cell>
        </row>
        <row r="343">
          <cell r="B343">
            <v>1.923137460835278</v>
          </cell>
        </row>
        <row r="344">
          <cell r="B344">
            <v>2.3666561901336536</v>
          </cell>
        </row>
        <row r="345">
          <cell r="B345">
            <v>-2.436150680296123</v>
          </cell>
        </row>
        <row r="346">
          <cell r="B346">
            <v>-4.3626578190014698</v>
          </cell>
        </row>
        <row r="347">
          <cell r="B347">
            <v>-1.8435166566632688</v>
          </cell>
        </row>
        <row r="348">
          <cell r="B348">
            <v>1.3064436643617228E-2</v>
          </cell>
        </row>
        <row r="349">
          <cell r="B349">
            <v>3.5694192774826661</v>
          </cell>
        </row>
        <row r="350">
          <cell r="B350">
            <v>1.8590353647596203</v>
          </cell>
        </row>
        <row r="351">
          <cell r="B351">
            <v>-3.4157219488406554</v>
          </cell>
        </row>
        <row r="352">
          <cell r="B352">
            <v>-3.2294465199811384</v>
          </cell>
        </row>
        <row r="353">
          <cell r="B353">
            <v>-1.4905294847267214</v>
          </cell>
        </row>
        <row r="354">
          <cell r="B354">
            <v>-4.437331881490536</v>
          </cell>
        </row>
        <row r="355">
          <cell r="B355">
            <v>-0.12972668628208339</v>
          </cell>
        </row>
        <row r="356">
          <cell r="B356">
            <v>2.9507696126529481</v>
          </cell>
        </row>
        <row r="357">
          <cell r="B357">
            <v>3.7989648262737319</v>
          </cell>
        </row>
        <row r="358">
          <cell r="B358">
            <v>3.2945767998171505</v>
          </cell>
        </row>
        <row r="359">
          <cell r="B359">
            <v>0.99384760687826201</v>
          </cell>
        </row>
        <row r="360">
          <cell r="B360">
            <v>3.5877219488611445</v>
          </cell>
        </row>
        <row r="361">
          <cell r="B361">
            <v>4.9049122026190162</v>
          </cell>
        </row>
        <row r="362">
          <cell r="B362">
            <v>-0.1532298483652994</v>
          </cell>
        </row>
        <row r="363">
          <cell r="B363">
            <v>-0.9251716619473882</v>
          </cell>
        </row>
        <row r="364">
          <cell r="B364">
            <v>-1.8304053810425103</v>
          </cell>
        </row>
        <row r="365">
          <cell r="B365">
            <v>0.40137911128113046</v>
          </cell>
        </row>
        <row r="366">
          <cell r="B366">
            <v>2.1248847588140052</v>
          </cell>
        </row>
        <row r="367">
          <cell r="B367">
            <v>0.3622053554863669</v>
          </cell>
        </row>
        <row r="368">
          <cell r="B368">
            <v>-0.31190302252070978</v>
          </cell>
        </row>
        <row r="369">
          <cell r="B369">
            <v>-1.2235732356202789</v>
          </cell>
        </row>
        <row r="370">
          <cell r="B370">
            <v>-1.5566324691462796</v>
          </cell>
        </row>
        <row r="371">
          <cell r="B371">
            <v>-2.5804129109019414</v>
          </cell>
        </row>
        <row r="372">
          <cell r="B372">
            <v>-2.5361746338603552</v>
          </cell>
        </row>
        <row r="373">
          <cell r="B373">
            <v>1.5676941984565929</v>
          </cell>
        </row>
        <row r="374">
          <cell r="B374">
            <v>6.0285456129349768</v>
          </cell>
        </row>
        <row r="375">
          <cell r="B375">
            <v>2.7134242372994777</v>
          </cell>
        </row>
        <row r="376">
          <cell r="B376">
            <v>-4.52443964604754</v>
          </cell>
        </row>
        <row r="377">
          <cell r="B377">
            <v>-4.6245122575783171</v>
          </cell>
        </row>
        <row r="378">
          <cell r="B378">
            <v>-0.46391414798563346</v>
          </cell>
        </row>
        <row r="379">
          <cell r="B379">
            <v>0.39436872611986473</v>
          </cell>
        </row>
        <row r="380">
          <cell r="B380">
            <v>-5.5033269745763391</v>
          </cell>
        </row>
        <row r="381">
          <cell r="B381">
            <v>-4.2596984712872654</v>
          </cell>
        </row>
        <row r="382">
          <cell r="B382">
            <v>-1.5113610061234795</v>
          </cell>
        </row>
        <row r="383">
          <cell r="B383">
            <v>-1.8116602404916193</v>
          </cell>
        </row>
        <row r="384">
          <cell r="B384">
            <v>-9.4746155809843913E-2</v>
          </cell>
        </row>
        <row r="385">
          <cell r="B385">
            <v>1.8773907868308015</v>
          </cell>
        </row>
        <row r="386">
          <cell r="B386">
            <v>2.938978468591813</v>
          </cell>
        </row>
        <row r="387">
          <cell r="B387">
            <v>1.2122127373004332</v>
          </cell>
        </row>
        <row r="388">
          <cell r="B388">
            <v>1.1242746040807106</v>
          </cell>
        </row>
        <row r="389">
          <cell r="B389">
            <v>0.22491713025374338</v>
          </cell>
        </row>
        <row r="390">
          <cell r="B390">
            <v>-3.5168795875506476</v>
          </cell>
        </row>
        <row r="391">
          <cell r="B391">
            <v>-2.7527880774869118</v>
          </cell>
        </row>
        <row r="392">
          <cell r="B392">
            <v>-0.13381577446125448</v>
          </cell>
        </row>
        <row r="393">
          <cell r="B393">
            <v>-1.3405169738689438</v>
          </cell>
        </row>
        <row r="394">
          <cell r="B394">
            <v>1.609669197932817</v>
          </cell>
        </row>
        <row r="395">
          <cell r="B395">
            <v>1.3345288607524708</v>
          </cell>
        </row>
        <row r="396">
          <cell r="B396">
            <v>2.2657241061097011</v>
          </cell>
        </row>
        <row r="397">
          <cell r="B397">
            <v>1.4592237675969955</v>
          </cell>
        </row>
        <row r="398">
          <cell r="B398">
            <v>4.0673749026609585</v>
          </cell>
        </row>
        <row r="399">
          <cell r="B399">
            <v>4.1384887481399346</v>
          </cell>
        </row>
        <row r="400">
          <cell r="B400">
            <v>-0.36373148759594187</v>
          </cell>
        </row>
        <row r="401">
          <cell r="B401">
            <v>-4.0178765630116686</v>
          </cell>
        </row>
        <row r="402">
          <cell r="B402">
            <v>-5.7967063185060397</v>
          </cell>
        </row>
        <row r="403">
          <cell r="B403">
            <v>-3.5255752663942985</v>
          </cell>
        </row>
        <row r="404">
          <cell r="B404">
            <v>-1.629928192414809</v>
          </cell>
        </row>
        <row r="405">
          <cell r="B405">
            <v>-0.23286156647372991</v>
          </cell>
        </row>
        <row r="406">
          <cell r="B406">
            <v>-0.63569996200385503</v>
          </cell>
        </row>
        <row r="407">
          <cell r="B407">
            <v>-1.7270076568820514</v>
          </cell>
        </row>
        <row r="408">
          <cell r="B408">
            <v>2.5125227693933994</v>
          </cell>
        </row>
        <row r="409">
          <cell r="B409">
            <v>3.3102010092989076</v>
          </cell>
        </row>
        <row r="410">
          <cell r="B410">
            <v>-1.4864372133160941</v>
          </cell>
        </row>
        <row r="411">
          <cell r="B411">
            <v>-3.1112467695493251</v>
          </cell>
        </row>
        <row r="412">
          <cell r="B412">
            <v>-0.96738494903547689</v>
          </cell>
        </row>
        <row r="413">
          <cell r="B413">
            <v>-3.8151410990394652</v>
          </cell>
        </row>
        <row r="414">
          <cell r="B414">
            <v>-2.0012248569400981</v>
          </cell>
        </row>
        <row r="415">
          <cell r="B415">
            <v>0.42247211240464821</v>
          </cell>
        </row>
        <row r="416">
          <cell r="B416">
            <v>-3.8691050576744601</v>
          </cell>
        </row>
        <row r="417">
          <cell r="B417">
            <v>-1.8161363186663948</v>
          </cell>
        </row>
        <row r="418">
          <cell r="B418">
            <v>3.201198524038773</v>
          </cell>
        </row>
        <row r="419">
          <cell r="B419">
            <v>3.4929498724523</v>
          </cell>
        </row>
        <row r="420">
          <cell r="B420">
            <v>0.78072116593830287</v>
          </cell>
        </row>
        <row r="421">
          <cell r="B421">
            <v>-7.2344391810474917E-2</v>
          </cell>
        </row>
        <row r="422">
          <cell r="B422">
            <v>1.0544549695623573</v>
          </cell>
        </row>
        <row r="423">
          <cell r="B423">
            <v>-0.97021393230534159</v>
          </cell>
        </row>
        <row r="424">
          <cell r="B424">
            <v>-4.0782506403047591</v>
          </cell>
        </row>
        <row r="425">
          <cell r="B425">
            <v>-4.5234482968226075</v>
          </cell>
        </row>
        <row r="426">
          <cell r="B426">
            <v>0.22676522348774597</v>
          </cell>
        </row>
        <row r="427">
          <cell r="B427">
            <v>-1.5844925655983388</v>
          </cell>
        </row>
        <row r="428">
          <cell r="B428">
            <v>-6.6850698203779757</v>
          </cell>
        </row>
        <row r="429">
          <cell r="B429">
            <v>-1.913244432216743</v>
          </cell>
        </row>
        <row r="430">
          <cell r="B430">
            <v>-1.9477829482639208</v>
          </cell>
        </row>
        <row r="431">
          <cell r="B431">
            <v>-0.16759986465331167</v>
          </cell>
        </row>
        <row r="432">
          <cell r="B432">
            <v>4.6536588342860341</v>
          </cell>
        </row>
        <row r="433">
          <cell r="B433">
            <v>3.5739130908041261</v>
          </cell>
        </row>
        <row r="434">
          <cell r="B434">
            <v>2.1002952053095214</v>
          </cell>
        </row>
        <row r="435">
          <cell r="B435">
            <v>-2.6024681574199349</v>
          </cell>
        </row>
        <row r="436">
          <cell r="B436">
            <v>-3.1119334380491637</v>
          </cell>
        </row>
        <row r="437">
          <cell r="B437">
            <v>-1.1829652066808194</v>
          </cell>
        </row>
        <row r="438">
          <cell r="B438">
            <v>-3.2291009119944647</v>
          </cell>
        </row>
        <row r="439">
          <cell r="B439">
            <v>0.99964381661266088</v>
          </cell>
        </row>
        <row r="440">
          <cell r="B440">
            <v>3.8444240999524482</v>
          </cell>
        </row>
        <row r="441">
          <cell r="B441">
            <v>0.54820884543005377</v>
          </cell>
        </row>
        <row r="442">
          <cell r="B442">
            <v>-0.34361801226623356</v>
          </cell>
        </row>
        <row r="443">
          <cell r="B443">
            <v>0.71356043918058276</v>
          </cell>
        </row>
        <row r="444">
          <cell r="B444">
            <v>1.463679382140981</v>
          </cell>
        </row>
        <row r="445">
          <cell r="B445">
            <v>-1.19936066766968</v>
          </cell>
        </row>
        <row r="446">
          <cell r="B446">
            <v>-4.4307580537861213</v>
          </cell>
        </row>
        <row r="447">
          <cell r="B447">
            <v>-1.3145436241757125</v>
          </cell>
        </row>
        <row r="448">
          <cell r="B448">
            <v>-0.82387032307451591</v>
          </cell>
        </row>
        <row r="449">
          <cell r="B449">
            <v>0.48293441068381071</v>
          </cell>
        </row>
        <row r="450">
          <cell r="B450">
            <v>0.23567463358631358</v>
          </cell>
        </row>
        <row r="451">
          <cell r="B451">
            <v>-2.9192506190156564</v>
          </cell>
        </row>
        <row r="452">
          <cell r="B452">
            <v>1.5153364074649289</v>
          </cell>
        </row>
        <row r="453">
          <cell r="B453">
            <v>6.062249667593278</v>
          </cell>
        </row>
        <row r="454">
          <cell r="B454">
            <v>2.4882074285415001</v>
          </cell>
        </row>
        <row r="455">
          <cell r="B455">
            <v>-2.9252078093122691</v>
          </cell>
        </row>
        <row r="456">
          <cell r="B456">
            <v>-2.3392758521367796</v>
          </cell>
        </row>
        <row r="457">
          <cell r="B457">
            <v>-1.9831495592370629</v>
          </cell>
        </row>
        <row r="458">
          <cell r="B458">
            <v>-2.128662345057819</v>
          </cell>
        </row>
        <row r="459">
          <cell r="B459">
            <v>1.2100690582883544</v>
          </cell>
        </row>
        <row r="460">
          <cell r="B460">
            <v>2.2807998902862892</v>
          </cell>
        </row>
        <row r="461">
          <cell r="B461">
            <v>0.96081930678337812</v>
          </cell>
        </row>
        <row r="462">
          <cell r="B462">
            <v>2.6010466172010638</v>
          </cell>
        </row>
        <row r="463">
          <cell r="B463">
            <v>1.3246653907117434</v>
          </cell>
        </row>
        <row r="464">
          <cell r="B464">
            <v>-0.24704695533728227</v>
          </cell>
        </row>
        <row r="465">
          <cell r="B465">
            <v>-1.8778564481181093</v>
          </cell>
        </row>
        <row r="466">
          <cell r="B466">
            <v>-2.4151295292540453</v>
          </cell>
        </row>
        <row r="467">
          <cell r="B467">
            <v>-1.3651551853399724</v>
          </cell>
        </row>
        <row r="468">
          <cell r="B468">
            <v>-3.7450099625857547</v>
          </cell>
        </row>
        <row r="469">
          <cell r="B469">
            <v>-1.0418043530080467</v>
          </cell>
        </row>
        <row r="470">
          <cell r="B470">
            <v>2.5248064048355445</v>
          </cell>
        </row>
        <row r="471">
          <cell r="B471">
            <v>-0.50317066779825836</v>
          </cell>
        </row>
        <row r="472">
          <cell r="B472">
            <v>0.85810188465984538</v>
          </cell>
        </row>
        <row r="473">
          <cell r="B473">
            <v>2.0317647795309313</v>
          </cell>
        </row>
        <row r="474">
          <cell r="B474">
            <v>1.942078597494401</v>
          </cell>
        </row>
        <row r="475">
          <cell r="B475">
            <v>2.4890705390134826</v>
          </cell>
        </row>
        <row r="476">
          <cell r="B476">
            <v>0.84088605944998562</v>
          </cell>
        </row>
        <row r="477">
          <cell r="B477">
            <v>-4.7841167543083429</v>
          </cell>
        </row>
        <row r="478">
          <cell r="B478">
            <v>-4.9712116378941573</v>
          </cell>
        </row>
        <row r="479">
          <cell r="B479">
            <v>-0.94749520940240473</v>
          </cell>
        </row>
        <row r="480">
          <cell r="B480">
            <v>0.56190310715464875</v>
          </cell>
        </row>
        <row r="481">
          <cell r="B481">
            <v>2.4523833417333663</v>
          </cell>
        </row>
        <row r="482">
          <cell r="B482">
            <v>7.748076313873753E-2</v>
          </cell>
        </row>
        <row r="483">
          <cell r="B483">
            <v>-3.7469835660886019</v>
          </cell>
        </row>
        <row r="484">
          <cell r="B484">
            <v>-4.3259797166683711</v>
          </cell>
        </row>
        <row r="485">
          <cell r="B485">
            <v>-2.4349510567844845</v>
          </cell>
        </row>
        <row r="486">
          <cell r="B486">
            <v>-2.2259273464442231</v>
          </cell>
        </row>
        <row r="487">
          <cell r="B487">
            <v>0.75175921665504575</v>
          </cell>
        </row>
        <row r="488">
          <cell r="B488">
            <v>2.0245233827154152</v>
          </cell>
        </row>
        <row r="489">
          <cell r="B489">
            <v>3.1126555768423714</v>
          </cell>
        </row>
        <row r="490">
          <cell r="B490">
            <v>0.34857839636970311</v>
          </cell>
        </row>
        <row r="491">
          <cell r="B491">
            <v>-0.25212921173078939</v>
          </cell>
        </row>
        <row r="492">
          <cell r="B492">
            <v>2.0752609088958707</v>
          </cell>
        </row>
        <row r="493">
          <cell r="B493">
            <v>0.86718864622525871</v>
          </cell>
        </row>
        <row r="494">
          <cell r="B494">
            <v>-0.77215281635290012</v>
          </cell>
        </row>
        <row r="495">
          <cell r="B495">
            <v>0.21818141249241307</v>
          </cell>
        </row>
        <row r="496">
          <cell r="B496">
            <v>2.3220127332024276</v>
          </cell>
        </row>
        <row r="497">
          <cell r="B497">
            <v>3.7210029404377565</v>
          </cell>
        </row>
        <row r="498">
          <cell r="B498">
            <v>1.478475041949423</v>
          </cell>
        </row>
        <row r="499">
          <cell r="B499">
            <v>-1.5638934200978838</v>
          </cell>
        </row>
        <row r="500">
          <cell r="B500">
            <v>-1.8740629457170144</v>
          </cell>
        </row>
        <row r="501">
          <cell r="B501">
            <v>1.9358531062607653</v>
          </cell>
        </row>
      </sheetData>
      <sheetData sheetId="1">
        <row r="1">
          <cell r="B1" t="str">
            <v>Yt</v>
          </cell>
          <cell r="E1" t="str">
            <v>Sample A.C.F</v>
          </cell>
          <cell r="F1" t="str">
            <v>Pop A.C.F</v>
          </cell>
        </row>
        <row r="2">
          <cell r="B2">
            <v>-2.2127551346784458</v>
          </cell>
          <cell r="D2">
            <v>0</v>
          </cell>
          <cell r="E2">
            <v>1</v>
          </cell>
          <cell r="F2">
            <v>1</v>
          </cell>
        </row>
        <row r="3">
          <cell r="B3">
            <v>-3.1073159334482625</v>
          </cell>
          <cell r="D3">
            <v>1</v>
          </cell>
          <cell r="E3">
            <v>0.42843305144202032</v>
          </cell>
          <cell r="F3">
            <v>0.36601307189542481</v>
          </cell>
        </row>
        <row r="4">
          <cell r="B4">
            <v>-1.6514154594915453</v>
          </cell>
          <cell r="D4">
            <v>2</v>
          </cell>
          <cell r="E4">
            <v>-0.13011614084728057</v>
          </cell>
          <cell r="F4">
            <v>-0.13071895424836602</v>
          </cell>
        </row>
        <row r="5">
          <cell r="B5">
            <v>-4.574474132823525</v>
          </cell>
          <cell r="D5">
            <v>3</v>
          </cell>
          <cell r="E5">
            <v>-9.819322855993845E-2</v>
          </cell>
          <cell r="F5">
            <v>0</v>
          </cell>
        </row>
        <row r="6">
          <cell r="B6">
            <v>-3.0509363568853587</v>
          </cell>
          <cell r="D6">
            <v>4</v>
          </cell>
          <cell r="E6">
            <v>-1.6192530408510699E-3</v>
          </cell>
          <cell r="F6">
            <v>0</v>
          </cell>
        </row>
        <row r="7">
          <cell r="B7">
            <v>0.95690074886078946</v>
          </cell>
          <cell r="D7">
            <v>5</v>
          </cell>
          <cell r="E7">
            <v>5.3015221993344165E-2</v>
          </cell>
          <cell r="F7">
            <v>0</v>
          </cell>
        </row>
        <row r="8">
          <cell r="B8">
            <v>-9.2655227490467978E-2</v>
          </cell>
          <cell r="D8">
            <v>6</v>
          </cell>
          <cell r="E8">
            <v>2.2289939271971076E-3</v>
          </cell>
          <cell r="F8">
            <v>0</v>
          </cell>
        </row>
        <row r="9">
          <cell r="B9">
            <v>-0.91001720647909679</v>
          </cell>
          <cell r="D9">
            <v>7</v>
          </cell>
          <cell r="E9">
            <v>-1.8804628941382805E-2</v>
          </cell>
          <cell r="F9">
            <v>0</v>
          </cell>
        </row>
        <row r="10">
          <cell r="B10">
            <v>7.7433924161596224E-2</v>
          </cell>
          <cell r="D10">
            <v>8</v>
          </cell>
          <cell r="E10">
            <v>-3.6073784354236707E-2</v>
          </cell>
          <cell r="F10">
            <v>0</v>
          </cell>
        </row>
        <row r="11">
          <cell r="B11">
            <v>-1.1325653304083971</v>
          </cell>
          <cell r="D11">
            <v>9</v>
          </cell>
          <cell r="E11">
            <v>-1.410288996968706E-2</v>
          </cell>
          <cell r="F11">
            <v>0</v>
          </cell>
        </row>
        <row r="12">
          <cell r="B12">
            <v>-0.21242294678813778</v>
          </cell>
          <cell r="D12">
            <v>10</v>
          </cell>
          <cell r="E12">
            <v>7.1000383902191738E-2</v>
          </cell>
          <cell r="F12">
            <v>0</v>
          </cell>
        </row>
        <row r="13">
          <cell r="B13">
            <v>1.2375064670777647</v>
          </cell>
          <cell r="D13">
            <v>11</v>
          </cell>
          <cell r="E13">
            <v>7.4872517142224482E-2</v>
          </cell>
          <cell r="F13">
            <v>0</v>
          </cell>
        </row>
        <row r="14">
          <cell r="B14">
            <v>-0.38640359889541287</v>
          </cell>
          <cell r="D14">
            <v>12</v>
          </cell>
          <cell r="E14">
            <v>2.0823247139788063E-2</v>
          </cell>
          <cell r="F14">
            <v>0</v>
          </cell>
        </row>
        <row r="15">
          <cell r="B15">
            <v>-2.3041673102852656</v>
          </cell>
          <cell r="D15">
            <v>13</v>
          </cell>
          <cell r="E15">
            <v>-1.8246529788949039E-2</v>
          </cell>
          <cell r="F15">
            <v>0</v>
          </cell>
        </row>
        <row r="16">
          <cell r="B16">
            <v>1.9907142814190593</v>
          </cell>
          <cell r="D16">
            <v>14</v>
          </cell>
          <cell r="E16">
            <v>-4.3108681007835215E-2</v>
          </cell>
          <cell r="F16">
            <v>0</v>
          </cell>
        </row>
        <row r="17">
          <cell r="B17">
            <v>8.7412563516409136</v>
          </cell>
          <cell r="D17">
            <v>15</v>
          </cell>
          <cell r="E17">
            <v>-8.1735739230636484E-2</v>
          </cell>
          <cell r="F17">
            <v>0</v>
          </cell>
        </row>
        <row r="18">
          <cell r="B18">
            <v>5.0788330554496497</v>
          </cell>
          <cell r="D18">
            <v>16</v>
          </cell>
          <cell r="E18">
            <v>-5.3600023996796677E-2</v>
          </cell>
          <cell r="F18">
            <v>0</v>
          </cell>
        </row>
        <row r="19">
          <cell r="B19">
            <v>1.0179337550653145</v>
          </cell>
          <cell r="D19">
            <v>17</v>
          </cell>
          <cell r="E19">
            <v>6.9345340758671485E-3</v>
          </cell>
          <cell r="F19">
            <v>0</v>
          </cell>
        </row>
        <row r="20">
          <cell r="B20">
            <v>0.23761640477459878</v>
          </cell>
          <cell r="D20">
            <v>18</v>
          </cell>
          <cell r="E20">
            <v>-1.5692419307048258E-3</v>
          </cell>
          <cell r="F20">
            <v>0</v>
          </cell>
        </row>
        <row r="21">
          <cell r="B21">
            <v>2.5300626020907657</v>
          </cell>
        </row>
        <row r="22">
          <cell r="B22">
            <v>5.7949296206061263</v>
          </cell>
        </row>
        <row r="23">
          <cell r="B23">
            <v>1.9334438547957689</v>
          </cell>
        </row>
        <row r="24">
          <cell r="B24">
            <v>-2.8993008527322672</v>
          </cell>
        </row>
        <row r="25">
          <cell r="B25">
            <v>-0.82412861956981942</v>
          </cell>
        </row>
        <row r="26">
          <cell r="B26">
            <v>5.5345064993161941</v>
          </cell>
        </row>
        <row r="27">
          <cell r="B27">
            <v>3.2492939681105781</v>
          </cell>
        </row>
        <row r="28">
          <cell r="B28">
            <v>-1.802649421733804</v>
          </cell>
        </row>
        <row r="29">
          <cell r="B29">
            <v>-0.5715401130146347</v>
          </cell>
        </row>
        <row r="30">
          <cell r="B30">
            <v>-0.43938030103163328</v>
          </cell>
        </row>
        <row r="31">
          <cell r="B31">
            <v>-1.1579058991628699</v>
          </cell>
        </row>
        <row r="32">
          <cell r="B32">
            <v>-0.23531902115792036</v>
          </cell>
        </row>
        <row r="33">
          <cell r="B33">
            <v>2.0593281533365371</v>
          </cell>
        </row>
        <row r="34">
          <cell r="B34">
            <v>0.52949144446756691</v>
          </cell>
        </row>
        <row r="35">
          <cell r="B35">
            <v>-5.4885258577996865</v>
          </cell>
        </row>
        <row r="36">
          <cell r="B36">
            <v>0.48516631068196148</v>
          </cell>
        </row>
        <row r="37">
          <cell r="B37">
            <v>7.3576047725509852</v>
          </cell>
        </row>
        <row r="38">
          <cell r="B38">
            <v>3.5179064070689492</v>
          </cell>
        </row>
        <row r="39">
          <cell r="B39">
            <v>-2.1627142814395484</v>
          </cell>
        </row>
        <row r="40">
          <cell r="B40">
            <v>-0.55716373026371002</v>
          </cell>
        </row>
        <row r="41">
          <cell r="B41">
            <v>2.4877899704733863</v>
          </cell>
        </row>
        <row r="42">
          <cell r="B42">
            <v>3.0915566640032921</v>
          </cell>
        </row>
        <row r="43">
          <cell r="B43">
            <v>3.765343535633292</v>
          </cell>
        </row>
        <row r="44">
          <cell r="B44">
            <v>2.316996415174799</v>
          </cell>
        </row>
        <row r="45">
          <cell r="B45">
            <v>3.7659422105207341</v>
          </cell>
        </row>
        <row r="46">
          <cell r="B46">
            <v>4.3010527406295296</v>
          </cell>
        </row>
        <row r="47">
          <cell r="B47">
            <v>1.2550272003863938</v>
          </cell>
        </row>
        <row r="48">
          <cell r="B48">
            <v>7.8415268944809213E-2</v>
          </cell>
        </row>
        <row r="49">
          <cell r="B49">
            <v>0.21344590095395688</v>
          </cell>
        </row>
        <row r="50">
          <cell r="B50">
            <v>2.2577028175874148</v>
          </cell>
        </row>
        <row r="51">
          <cell r="B51">
            <v>1.2481355042837095</v>
          </cell>
        </row>
        <row r="52">
          <cell r="B52">
            <v>-0.12648297342821024</v>
          </cell>
        </row>
        <row r="53">
          <cell r="B53">
            <v>0.71566819315194152</v>
          </cell>
        </row>
        <row r="54">
          <cell r="B54">
            <v>1.0083272172778379</v>
          </cell>
        </row>
        <row r="55">
          <cell r="B55">
            <v>2.1579787699010922</v>
          </cell>
        </row>
        <row r="56">
          <cell r="B56">
            <v>1.1102779353677761</v>
          </cell>
        </row>
        <row r="57">
          <cell r="B57">
            <v>2.441758169879904</v>
          </cell>
        </row>
        <row r="58">
          <cell r="B58">
            <v>4.8114152377820574</v>
          </cell>
        </row>
        <row r="59">
          <cell r="B59">
            <v>3.2487841963302344</v>
          </cell>
        </row>
        <row r="60">
          <cell r="B60">
            <v>-3.3064079616451636</v>
          </cell>
        </row>
        <row r="61">
          <cell r="B61">
            <v>-3.7144295674806926</v>
          </cell>
        </row>
        <row r="62">
          <cell r="B62">
            <v>-0.38476878216897603</v>
          </cell>
        </row>
        <row r="63">
          <cell r="B63">
            <v>-0.75336811278248206</v>
          </cell>
        </row>
        <row r="64">
          <cell r="B64">
            <v>-1.4535767149936873</v>
          </cell>
        </row>
        <row r="65">
          <cell r="B65">
            <v>0.61018999986117717</v>
          </cell>
        </row>
        <row r="66">
          <cell r="B66">
            <v>2.3556042378913844</v>
          </cell>
        </row>
        <row r="67">
          <cell r="B67">
            <v>-0.40338500184589066</v>
          </cell>
        </row>
        <row r="68">
          <cell r="B68">
            <v>-3.093203304160852</v>
          </cell>
        </row>
        <row r="69">
          <cell r="B69">
            <v>-3.7326499295886606</v>
          </cell>
        </row>
        <row r="70">
          <cell r="B70">
            <v>-2.1030828065704554</v>
          </cell>
        </row>
        <row r="71">
          <cell r="B71">
            <v>0.31898753150017001</v>
          </cell>
        </row>
        <row r="72">
          <cell r="B72">
            <v>0.12321788744884543</v>
          </cell>
        </row>
        <row r="73">
          <cell r="B73">
            <v>0.48283664000337012</v>
          </cell>
        </row>
        <row r="74">
          <cell r="B74">
            <v>-0.19720073396456428</v>
          </cell>
        </row>
        <row r="75">
          <cell r="B75">
            <v>4.0245927266369108</v>
          </cell>
        </row>
        <row r="76">
          <cell r="B76">
            <v>7.1204258347279392</v>
          </cell>
        </row>
        <row r="77">
          <cell r="B77">
            <v>5.2991017582826316</v>
          </cell>
        </row>
        <row r="78">
          <cell r="B78">
            <v>0.80361360232927836</v>
          </cell>
        </row>
        <row r="79">
          <cell r="B79">
            <v>-1.4499426015390782</v>
          </cell>
        </row>
        <row r="80">
          <cell r="B80">
            <v>-1.5989287476259051</v>
          </cell>
        </row>
        <row r="81">
          <cell r="B81">
            <v>-7.6071523835707922</v>
          </cell>
        </row>
        <row r="82">
          <cell r="B82">
            <v>-6.0411257436499</v>
          </cell>
        </row>
        <row r="83">
          <cell r="B83">
            <v>-1.8889213606598787</v>
          </cell>
        </row>
        <row r="84">
          <cell r="B84">
            <v>1.1027636901417281</v>
          </cell>
        </row>
        <row r="85">
          <cell r="B85">
            <v>1.1274278222117573</v>
          </cell>
        </row>
        <row r="86">
          <cell r="B86">
            <v>-7.5292518886271864E-2</v>
          </cell>
        </row>
        <row r="87">
          <cell r="B87">
            <v>1.1826159607153386</v>
          </cell>
        </row>
        <row r="88">
          <cell r="B88">
            <v>0.47420417104149237</v>
          </cell>
        </row>
        <row r="89">
          <cell r="B89">
            <v>0.88111073637264781</v>
          </cell>
        </row>
        <row r="90">
          <cell r="B90">
            <v>1.0869757716136519</v>
          </cell>
        </row>
        <row r="91">
          <cell r="B91">
            <v>-0.83460395217116456</v>
          </cell>
        </row>
        <row r="92">
          <cell r="B92">
            <v>0.761296860218863</v>
          </cell>
        </row>
        <row r="93">
          <cell r="B93">
            <v>2.5857757464109454</v>
          </cell>
        </row>
        <row r="94">
          <cell r="B94">
            <v>1.9278465970273828</v>
          </cell>
        </row>
        <row r="95">
          <cell r="B95">
            <v>0.22538097255164746</v>
          </cell>
        </row>
        <row r="96">
          <cell r="B96">
            <v>2.776897190415184</v>
          </cell>
        </row>
        <row r="97">
          <cell r="B97">
            <v>2.1506862140086014</v>
          </cell>
        </row>
        <row r="98">
          <cell r="B98">
            <v>-3.4367508305876981</v>
          </cell>
        </row>
        <row r="99">
          <cell r="B99">
            <v>-0.22091626306064405</v>
          </cell>
        </row>
        <row r="100">
          <cell r="B100">
            <v>0.23976053853402846</v>
          </cell>
        </row>
        <row r="101">
          <cell r="B101">
            <v>-1.7990873857343104</v>
          </cell>
        </row>
        <row r="102">
          <cell r="B102">
            <v>0.17731349544192199</v>
          </cell>
        </row>
        <row r="103">
          <cell r="B103">
            <v>3.0535943551512901</v>
          </cell>
        </row>
        <row r="104">
          <cell r="B104">
            <v>5.0564476623549126</v>
          </cell>
        </row>
        <row r="105">
          <cell r="B105">
            <v>4.7750490921316668</v>
          </cell>
        </row>
        <row r="106">
          <cell r="B106">
            <v>-0.39254427974810824</v>
          </cell>
        </row>
        <row r="107">
          <cell r="B107">
            <v>0.61860600908403285</v>
          </cell>
        </row>
        <row r="108">
          <cell r="B108">
            <v>3.5823632060782984</v>
          </cell>
        </row>
        <row r="109">
          <cell r="B109">
            <v>0.65180620367755182</v>
          </cell>
        </row>
        <row r="110">
          <cell r="B110">
            <v>-2.0018601389892865</v>
          </cell>
        </row>
        <row r="111">
          <cell r="B111">
            <v>-7.7890035754535347E-2</v>
          </cell>
        </row>
        <row r="112">
          <cell r="B112">
            <v>4.3406926124589518</v>
          </cell>
        </row>
        <row r="113">
          <cell r="B113">
            <v>0.3888935680151917</v>
          </cell>
        </row>
        <row r="114">
          <cell r="B114">
            <v>-0.98203327070223168</v>
          </cell>
        </row>
        <row r="115">
          <cell r="B115">
            <v>-0.90424964582780376</v>
          </cell>
        </row>
        <row r="116">
          <cell r="B116">
            <v>0.30233240977395326</v>
          </cell>
        </row>
        <row r="117">
          <cell r="B117">
            <v>1.9954145500378218</v>
          </cell>
        </row>
        <row r="118">
          <cell r="B118">
            <v>0.84736984717892483</v>
          </cell>
        </row>
        <row r="119">
          <cell r="B119">
            <v>1.7366055544698611</v>
          </cell>
        </row>
        <row r="120">
          <cell r="B120">
            <v>-1.1215720405743923</v>
          </cell>
        </row>
        <row r="121">
          <cell r="B121">
            <v>-5.8475861806073226</v>
          </cell>
        </row>
        <row r="122">
          <cell r="B122">
            <v>0.88739034254103899</v>
          </cell>
        </row>
        <row r="123">
          <cell r="B123">
            <v>2.8376230147841852</v>
          </cell>
        </row>
        <row r="124">
          <cell r="B124">
            <v>0.65524477577127982</v>
          </cell>
        </row>
        <row r="125">
          <cell r="B125">
            <v>7.4674062489066273E-3</v>
          </cell>
        </row>
        <row r="126">
          <cell r="B126">
            <v>1.4742740859219339</v>
          </cell>
        </row>
        <row r="127">
          <cell r="B127">
            <v>1.5149171304074114</v>
          </cell>
        </row>
        <row r="128">
          <cell r="B128">
            <v>0.54552810979657806</v>
          </cell>
        </row>
        <row r="129">
          <cell r="B129">
            <v>1.4777274373045657</v>
          </cell>
        </row>
        <row r="130">
          <cell r="B130">
            <v>0.86581030700472184</v>
          </cell>
        </row>
        <row r="131">
          <cell r="B131">
            <v>-1.8682130757952109</v>
          </cell>
        </row>
        <row r="132">
          <cell r="B132">
            <v>-2.969434717670083</v>
          </cell>
        </row>
        <row r="133">
          <cell r="B133">
            <v>-2.648036115715513</v>
          </cell>
        </row>
        <row r="134">
          <cell r="B134">
            <v>-0.37269637687131763</v>
          </cell>
        </row>
        <row r="135">
          <cell r="B135">
            <v>1.906083070934983</v>
          </cell>
        </row>
        <row r="136">
          <cell r="B136">
            <v>2.8347212719381787</v>
          </cell>
        </row>
        <row r="137">
          <cell r="B137">
            <v>-1.4974311852711255</v>
          </cell>
        </row>
        <row r="138">
          <cell r="B138">
            <v>-6.1841565184295177</v>
          </cell>
        </row>
        <row r="139">
          <cell r="B139">
            <v>-7.3109349614242092</v>
          </cell>
        </row>
        <row r="140">
          <cell r="B140">
            <v>-5.5528944358229637</v>
          </cell>
        </row>
        <row r="141">
          <cell r="B141">
            <v>2.9300954338395968</v>
          </cell>
        </row>
        <row r="142">
          <cell r="B142">
            <v>4.931868716084864</v>
          </cell>
        </row>
        <row r="143">
          <cell r="B143">
            <v>1.0252629181195516</v>
          </cell>
        </row>
        <row r="144">
          <cell r="B144">
            <v>-3.2332627597497776</v>
          </cell>
        </row>
        <row r="145">
          <cell r="B145">
            <v>-0.35371613194001839</v>
          </cell>
        </row>
        <row r="146">
          <cell r="B146">
            <v>2.5371523406647611</v>
          </cell>
        </row>
        <row r="147">
          <cell r="B147">
            <v>1.6061992482718779</v>
          </cell>
        </row>
        <row r="148">
          <cell r="B148">
            <v>2.23046572500607</v>
          </cell>
        </row>
        <row r="149">
          <cell r="B149">
            <v>1.7514184946776368</v>
          </cell>
        </row>
        <row r="150">
          <cell r="B150">
            <v>-9.0859430201817304E-2</v>
          </cell>
        </row>
        <row r="151">
          <cell r="B151">
            <v>-0.52332552513689734</v>
          </cell>
        </row>
        <row r="152">
          <cell r="B152">
            <v>0.450498191639781</v>
          </cell>
        </row>
        <row r="153">
          <cell r="B153">
            <v>3.4441704883647617</v>
          </cell>
        </row>
        <row r="154">
          <cell r="B154">
            <v>0.97716065283748321</v>
          </cell>
        </row>
        <row r="155">
          <cell r="B155">
            <v>-1.1078143415943487</v>
          </cell>
        </row>
        <row r="156">
          <cell r="B156">
            <v>2.4348296392417978</v>
          </cell>
        </row>
        <row r="157">
          <cell r="B157">
            <v>4.5277342906047124</v>
          </cell>
        </row>
        <row r="158">
          <cell r="B158">
            <v>-1.437484570487868</v>
          </cell>
        </row>
        <row r="159">
          <cell r="B159">
            <v>1.9181043171556666</v>
          </cell>
        </row>
        <row r="160">
          <cell r="B160">
            <v>7.4656582000898197</v>
          </cell>
        </row>
        <row r="161">
          <cell r="B161">
            <v>2.4279456738440786</v>
          </cell>
        </row>
        <row r="162">
          <cell r="B162">
            <v>2.8528104394354159</v>
          </cell>
        </row>
        <row r="163">
          <cell r="B163">
            <v>0.29682678359677062</v>
          </cell>
        </row>
        <row r="164">
          <cell r="B164">
            <v>2.4746441340539715E-2</v>
          </cell>
        </row>
        <row r="165">
          <cell r="B165">
            <v>-2.0534898794721812</v>
          </cell>
        </row>
        <row r="166">
          <cell r="B166">
            <v>-1.1264173735980876</v>
          </cell>
        </row>
        <row r="167">
          <cell r="B167">
            <v>5.0278772505407687</v>
          </cell>
        </row>
        <row r="168">
          <cell r="B168">
            <v>4.4443604565458372</v>
          </cell>
        </row>
        <row r="169">
          <cell r="B169">
            <v>0.96385792858200148</v>
          </cell>
        </row>
        <row r="170">
          <cell r="B170">
            <v>1.3531034710467793</v>
          </cell>
        </row>
        <row r="171">
          <cell r="B171">
            <v>3.7602039810735732</v>
          </cell>
        </row>
        <row r="172">
          <cell r="B172">
            <v>1.5387654457299504</v>
          </cell>
        </row>
        <row r="173">
          <cell r="B173">
            <v>3.2912960250541801</v>
          </cell>
        </row>
        <row r="174">
          <cell r="B174">
            <v>1.8005198398896027</v>
          </cell>
        </row>
        <row r="175">
          <cell r="B175">
            <v>3.9088390622055158</v>
          </cell>
        </row>
        <row r="176">
          <cell r="B176">
            <v>5.2440277613641229</v>
          </cell>
        </row>
        <row r="177">
          <cell r="B177">
            <v>-0.71180897975864355</v>
          </cell>
        </row>
        <row r="178">
          <cell r="B178">
            <v>0.24478481464029755</v>
          </cell>
        </row>
        <row r="179">
          <cell r="B179">
            <v>0.54983274822006933</v>
          </cell>
        </row>
        <row r="180">
          <cell r="B180">
            <v>-0.77622621574846562</v>
          </cell>
        </row>
        <row r="181">
          <cell r="B181">
            <v>0.86160753198782913</v>
          </cell>
        </row>
        <row r="182">
          <cell r="B182">
            <v>-1.0181129255215637</v>
          </cell>
        </row>
        <row r="183">
          <cell r="B183">
            <v>-4.9538707571628038</v>
          </cell>
        </row>
        <row r="184">
          <cell r="B184">
            <v>-0.75051229941891506</v>
          </cell>
        </row>
        <row r="185">
          <cell r="B185">
            <v>1.0444637155160308</v>
          </cell>
        </row>
        <row r="186">
          <cell r="B186">
            <v>-4.6616928557341453</v>
          </cell>
        </row>
        <row r="187">
          <cell r="B187">
            <v>-2.489605776645476</v>
          </cell>
        </row>
        <row r="188">
          <cell r="B188">
            <v>-1.4739755442860769</v>
          </cell>
        </row>
        <row r="189">
          <cell r="B189">
            <v>-3.1130171009863261</v>
          </cell>
        </row>
        <row r="190">
          <cell r="B190">
            <v>-2.8772719815606251</v>
          </cell>
        </row>
        <row r="191">
          <cell r="B191">
            <v>-0.85802639659959823</v>
          </cell>
        </row>
        <row r="192">
          <cell r="B192">
            <v>1.9776521185121965</v>
          </cell>
        </row>
        <row r="193">
          <cell r="B193">
            <v>0.25823555915849283</v>
          </cell>
        </row>
        <row r="194">
          <cell r="B194">
            <v>-0.50848916544055101</v>
          </cell>
        </row>
        <row r="195">
          <cell r="B195">
            <v>-1.2176706150057726</v>
          </cell>
        </row>
        <row r="196">
          <cell r="B196">
            <v>0.21671417016477801</v>
          </cell>
        </row>
        <row r="197">
          <cell r="B197">
            <v>0.21580399334197864</v>
          </cell>
        </row>
        <row r="198">
          <cell r="B198">
            <v>-0.47170783545880113</v>
          </cell>
        </row>
        <row r="199">
          <cell r="B199">
            <v>1.8146906768379267</v>
          </cell>
        </row>
        <row r="200">
          <cell r="B200">
            <v>1.1231618373130914</v>
          </cell>
        </row>
        <row r="201">
          <cell r="B201">
            <v>0.13586304703494534</v>
          </cell>
        </row>
        <row r="202">
          <cell r="B202">
            <v>1.2818768482247833</v>
          </cell>
        </row>
        <row r="203">
          <cell r="B203">
            <v>-0.45511478674598038</v>
          </cell>
        </row>
        <row r="204">
          <cell r="B204">
            <v>-3.6427663872018456</v>
          </cell>
        </row>
        <row r="205">
          <cell r="B205">
            <v>-0.63036486608325482</v>
          </cell>
        </row>
        <row r="206">
          <cell r="B206">
            <v>1.7777160792320501</v>
          </cell>
        </row>
        <row r="207">
          <cell r="B207">
            <v>1.3353142094274517</v>
          </cell>
        </row>
        <row r="208">
          <cell r="B208">
            <v>-0.10993608157150447</v>
          </cell>
        </row>
        <row r="209">
          <cell r="B209">
            <v>-1.9879003048117738</v>
          </cell>
        </row>
        <row r="210">
          <cell r="B210">
            <v>0.62864933170203585</v>
          </cell>
        </row>
        <row r="211">
          <cell r="B211">
            <v>2.8344584279693663</v>
          </cell>
        </row>
        <row r="212">
          <cell r="B212">
            <v>-0.85534065874526277</v>
          </cell>
        </row>
        <row r="213">
          <cell r="B213">
            <v>0.75548950917436741</v>
          </cell>
        </row>
        <row r="214">
          <cell r="B214">
            <v>0.78143420978449285</v>
          </cell>
        </row>
        <row r="215">
          <cell r="B215">
            <v>2.4325067897734698</v>
          </cell>
        </row>
        <row r="216">
          <cell r="B216">
            <v>6.0646716519840993</v>
          </cell>
        </row>
        <row r="217">
          <cell r="B217">
            <v>-0.90011508291354403</v>
          </cell>
        </row>
        <row r="218">
          <cell r="B218">
            <v>-5.2743102969543543</v>
          </cell>
        </row>
        <row r="219">
          <cell r="B219">
            <v>-5.1630777306854725</v>
          </cell>
        </row>
        <row r="220">
          <cell r="B220">
            <v>-1.9568778952816501</v>
          </cell>
        </row>
        <row r="221">
          <cell r="B221">
            <v>4.0828635974321514</v>
          </cell>
        </row>
        <row r="222">
          <cell r="B222">
            <v>4.812393854081165</v>
          </cell>
        </row>
        <row r="223">
          <cell r="B223">
            <v>-0.75198340709903277</v>
          </cell>
        </row>
        <row r="224">
          <cell r="B224">
            <v>-2.477854195603868</v>
          </cell>
        </row>
        <row r="225">
          <cell r="B225">
            <v>-2.9923855890956474</v>
          </cell>
        </row>
        <row r="226">
          <cell r="B226">
            <v>-1.986213192139985</v>
          </cell>
        </row>
        <row r="227">
          <cell r="B227">
            <v>-0.20356355889816768</v>
          </cell>
        </row>
        <row r="228">
          <cell r="B228">
            <v>0.4839228040509625</v>
          </cell>
        </row>
        <row r="229">
          <cell r="B229">
            <v>0.98911732493434101</v>
          </cell>
        </row>
        <row r="230">
          <cell r="B230">
            <v>0.7050914518913487</v>
          </cell>
        </row>
        <row r="231">
          <cell r="B231">
            <v>0.88828619482228532</v>
          </cell>
        </row>
        <row r="232">
          <cell r="B232">
            <v>0.22184849512996152</v>
          </cell>
        </row>
        <row r="233">
          <cell r="B233">
            <v>0.25995245778176468</v>
          </cell>
        </row>
        <row r="234">
          <cell r="B234">
            <v>-1.9728390725504141</v>
          </cell>
        </row>
        <row r="235">
          <cell r="B235">
            <v>-4.5080801100993995</v>
          </cell>
        </row>
        <row r="236">
          <cell r="B236">
            <v>-2.5098352125496604</v>
          </cell>
        </row>
        <row r="237">
          <cell r="B237">
            <v>0.68974122768850066</v>
          </cell>
        </row>
        <row r="238">
          <cell r="B238">
            <v>-0.77620711635972839</v>
          </cell>
        </row>
        <row r="239">
          <cell r="B239">
            <v>-5.5106561376305763</v>
          </cell>
        </row>
        <row r="240">
          <cell r="B240">
            <v>-5.6537264754297212</v>
          </cell>
        </row>
        <row r="241">
          <cell r="B241">
            <v>2.0695915736723691</v>
          </cell>
        </row>
        <row r="242">
          <cell r="B242">
            <v>5.3568792282021604</v>
          </cell>
        </row>
        <row r="243">
          <cell r="B243">
            <v>2.1174791982048191</v>
          </cell>
        </row>
        <row r="244">
          <cell r="B244">
            <v>2.0429913547559408</v>
          </cell>
        </row>
        <row r="245">
          <cell r="B245">
            <v>-2.5270719561376609</v>
          </cell>
        </row>
        <row r="246">
          <cell r="B246">
            <v>-2.3402612896461505</v>
          </cell>
        </row>
        <row r="247">
          <cell r="B247">
            <v>2.0171589767414844</v>
          </cell>
        </row>
        <row r="248">
          <cell r="B248">
            <v>-0.49398659029975533</v>
          </cell>
        </row>
        <row r="249">
          <cell r="B249">
            <v>1.3752369341091253</v>
          </cell>
        </row>
        <row r="250">
          <cell r="B250">
            <v>1.7514803403173573</v>
          </cell>
        </row>
        <row r="251">
          <cell r="B251">
            <v>-3.3441870073147584</v>
          </cell>
        </row>
        <row r="252">
          <cell r="B252">
            <v>-3.1041226975503378</v>
          </cell>
        </row>
        <row r="253">
          <cell r="B253">
            <v>-1.0467319953022525</v>
          </cell>
        </row>
        <row r="254">
          <cell r="B254">
            <v>2.0602078620868269</v>
          </cell>
        </row>
        <row r="255">
          <cell r="B255">
            <v>1.34892297865008</v>
          </cell>
        </row>
        <row r="256">
          <cell r="B256">
            <v>-2.7181063160242047</v>
          </cell>
        </row>
        <row r="257">
          <cell r="B257">
            <v>-5.021002834837418</v>
          </cell>
        </row>
        <row r="258">
          <cell r="B258">
            <v>-4.9559657782083377</v>
          </cell>
        </row>
        <row r="259">
          <cell r="B259">
            <v>2.9312996048247442</v>
          </cell>
        </row>
        <row r="260">
          <cell r="B260">
            <v>4.7159346650005318</v>
          </cell>
        </row>
        <row r="261">
          <cell r="B261">
            <v>0.84131306721246801</v>
          </cell>
        </row>
        <row r="262">
          <cell r="B262">
            <v>-0.51716642701649107</v>
          </cell>
        </row>
        <row r="263">
          <cell r="B263">
            <v>-9.1807805802091025E-2</v>
          </cell>
        </row>
        <row r="264">
          <cell r="B264">
            <v>0.54387601267080754</v>
          </cell>
        </row>
        <row r="265">
          <cell r="B265">
            <v>0.7293256203411147</v>
          </cell>
        </row>
        <row r="266">
          <cell r="B266">
            <v>2.5733031634445069</v>
          </cell>
        </row>
        <row r="267">
          <cell r="B267">
            <v>0.30587943911086768</v>
          </cell>
        </row>
        <row r="268">
          <cell r="B268">
            <v>-1.8355549400439486</v>
          </cell>
        </row>
        <row r="269">
          <cell r="B269">
            <v>1.2464438441384118</v>
          </cell>
        </row>
        <row r="270">
          <cell r="B270">
            <v>1.9842495930788573</v>
          </cell>
        </row>
        <row r="271">
          <cell r="B271">
            <v>2.6323798465455184</v>
          </cell>
        </row>
        <row r="272">
          <cell r="B272">
            <v>0.34663071346585639</v>
          </cell>
        </row>
        <row r="273">
          <cell r="B273">
            <v>-0.53862731874687597</v>
          </cell>
        </row>
        <row r="274">
          <cell r="B274">
            <v>1.2103748758818256</v>
          </cell>
        </row>
        <row r="275">
          <cell r="B275">
            <v>-2.6864756819122704</v>
          </cell>
        </row>
        <row r="276">
          <cell r="B276">
            <v>-1.0399176062492186</v>
          </cell>
        </row>
        <row r="277">
          <cell r="B277">
            <v>0.41975499698310159</v>
          </cell>
        </row>
        <row r="278">
          <cell r="B278">
            <v>2.1550383735302603</v>
          </cell>
        </row>
        <row r="279">
          <cell r="B279">
            <v>0.31474928618990816</v>
          </cell>
        </row>
        <row r="280">
          <cell r="B280">
            <v>-5.4676438594469801</v>
          </cell>
        </row>
        <row r="281">
          <cell r="B281">
            <v>-3.2738594200054649</v>
          </cell>
        </row>
        <row r="282">
          <cell r="B282">
            <v>0.7280875706783263</v>
          </cell>
        </row>
        <row r="283">
          <cell r="B283">
            <v>2.3552802304038778</v>
          </cell>
        </row>
        <row r="284">
          <cell r="B284">
            <v>0.26203952074865811</v>
          </cell>
        </row>
        <row r="285">
          <cell r="B285">
            <v>-4.5578692606795812</v>
          </cell>
        </row>
        <row r="286">
          <cell r="B286">
            <v>-2.8699196263914928</v>
          </cell>
        </row>
        <row r="287">
          <cell r="B287">
            <v>0.70062083068478387</v>
          </cell>
        </row>
        <row r="288">
          <cell r="B288">
            <v>0.28724252842948772</v>
          </cell>
        </row>
        <row r="289">
          <cell r="B289">
            <v>-3.0898490877007134E-2</v>
          </cell>
        </row>
        <row r="290">
          <cell r="B290">
            <v>3.13413374897209</v>
          </cell>
        </row>
        <row r="291">
          <cell r="B291">
            <v>2.8432141334633343</v>
          </cell>
        </row>
        <row r="292">
          <cell r="B292">
            <v>0.14365605238708667</v>
          </cell>
        </row>
        <row r="293">
          <cell r="B293">
            <v>4.3041895878559444</v>
          </cell>
        </row>
        <row r="294">
          <cell r="B294">
            <v>4.9171640057465993</v>
          </cell>
        </row>
        <row r="295">
          <cell r="B295">
            <v>1.5547852854069788</v>
          </cell>
        </row>
        <row r="296">
          <cell r="B296">
            <v>-1.2592192888405407</v>
          </cell>
        </row>
        <row r="297">
          <cell r="B297">
            <v>1.9230240013712319</v>
          </cell>
        </row>
        <row r="298">
          <cell r="B298">
            <v>4.4324301597953308</v>
          </cell>
        </row>
        <row r="299">
          <cell r="B299">
            <v>-0.73913042797357775</v>
          </cell>
        </row>
        <row r="300">
          <cell r="B300">
            <v>0.17050342648872174</v>
          </cell>
        </row>
        <row r="301">
          <cell r="B301">
            <v>1.2699192666332237</v>
          </cell>
        </row>
        <row r="302">
          <cell r="B302">
            <v>-4.027784143545432</v>
          </cell>
        </row>
        <row r="303">
          <cell r="B303">
            <v>1.2047139534843154</v>
          </cell>
        </row>
        <row r="304">
          <cell r="B304">
            <v>2.2321501091937535</v>
          </cell>
        </row>
        <row r="305">
          <cell r="B305">
            <v>-1.0758703865576535</v>
          </cell>
        </row>
        <row r="306">
          <cell r="B306">
            <v>0.53382359510578681</v>
          </cell>
        </row>
        <row r="307">
          <cell r="B307">
            <v>-2.8745794224960264</v>
          </cell>
        </row>
        <row r="308">
          <cell r="B308">
            <v>-0.97005295174312756</v>
          </cell>
        </row>
        <row r="309">
          <cell r="B309">
            <v>0.53132816901779734</v>
          </cell>
        </row>
        <row r="310">
          <cell r="B310">
            <v>0.7217479378596181</v>
          </cell>
        </row>
        <row r="311">
          <cell r="B311">
            <v>-1.1405688837839989</v>
          </cell>
        </row>
        <row r="312">
          <cell r="B312">
            <v>-2.4790410861896817</v>
          </cell>
        </row>
        <row r="313">
          <cell r="B313">
            <v>2.2657700355921406</v>
          </cell>
        </row>
        <row r="314">
          <cell r="B314">
            <v>0.24699602363398299</v>
          </cell>
        </row>
        <row r="315">
          <cell r="B315">
            <v>-1.8188666217611171</v>
          </cell>
        </row>
        <row r="316">
          <cell r="B316">
            <v>-2.0898664843116421</v>
          </cell>
        </row>
        <row r="317">
          <cell r="B317">
            <v>-4.1768439587031025</v>
          </cell>
        </row>
        <row r="318">
          <cell r="B318">
            <v>-0.9008845154312437</v>
          </cell>
        </row>
        <row r="319">
          <cell r="B319">
            <v>1.2871196304331534</v>
          </cell>
        </row>
        <row r="320">
          <cell r="B320">
            <v>1.4934817045286763</v>
          </cell>
        </row>
        <row r="321">
          <cell r="B321">
            <v>1.3762617072643479</v>
          </cell>
        </row>
        <row r="322">
          <cell r="B322">
            <v>2.373457618887187</v>
          </cell>
        </row>
        <row r="323">
          <cell r="B323">
            <v>5.830217560287565</v>
          </cell>
        </row>
        <row r="324">
          <cell r="B324">
            <v>1.4542383723892272</v>
          </cell>
        </row>
        <row r="325">
          <cell r="B325">
            <v>-2.3312409211939666</v>
          </cell>
        </row>
        <row r="326">
          <cell r="B326">
            <v>-3.8480661714856979</v>
          </cell>
        </row>
        <row r="327">
          <cell r="B327">
            <v>-3.4420941119606141</v>
          </cell>
        </row>
        <row r="328">
          <cell r="B328">
            <v>-0.32782395464892033</v>
          </cell>
        </row>
        <row r="329">
          <cell r="B329">
            <v>-0.55423697631340474</v>
          </cell>
        </row>
        <row r="330">
          <cell r="B330">
            <v>-0.80558788795315195</v>
          </cell>
        </row>
        <row r="331">
          <cell r="B331">
            <v>-2.1368437046476174</v>
          </cell>
        </row>
        <row r="332">
          <cell r="B332">
            <v>0.47872481445665471</v>
          </cell>
        </row>
        <row r="333">
          <cell r="B333">
            <v>1.362212969979737</v>
          </cell>
        </row>
        <row r="334">
          <cell r="B334">
            <v>-0.93475136964116246</v>
          </cell>
        </row>
        <row r="335">
          <cell r="B335">
            <v>-7.4589479481801391E-2</v>
          </cell>
        </row>
        <row r="336">
          <cell r="B336">
            <v>0.37234849514788948</v>
          </cell>
        </row>
        <row r="337">
          <cell r="B337">
            <v>1.8603966509544989</v>
          </cell>
        </row>
        <row r="338">
          <cell r="B338">
            <v>2.0517884422588395</v>
          </cell>
        </row>
        <row r="339">
          <cell r="B339">
            <v>3.9215383367263712</v>
          </cell>
        </row>
        <row r="340">
          <cell r="B340">
            <v>1.0161738828173839</v>
          </cell>
        </row>
        <row r="341">
          <cell r="B341">
            <v>-4.5374754336080514</v>
          </cell>
        </row>
        <row r="342">
          <cell r="B342">
            <v>-2.1252990336506628</v>
          </cell>
        </row>
        <row r="343">
          <cell r="B343">
            <v>2.5307635951321572</v>
          </cell>
        </row>
        <row r="344">
          <cell r="B344">
            <v>2.2255571821006015</v>
          </cell>
        </row>
        <row r="345">
          <cell r="B345">
            <v>-2.9445645850501023</v>
          </cell>
        </row>
        <row r="346">
          <cell r="B346">
            <v>-4.1856428651954047</v>
          </cell>
        </row>
        <row r="347">
          <cell r="B347">
            <v>-1.0616327017487492</v>
          </cell>
        </row>
        <row r="348">
          <cell r="B348">
            <v>0.44444050217862241</v>
          </cell>
        </row>
        <row r="349">
          <cell r="B349">
            <v>3.591715312722954</v>
          </cell>
        </row>
        <row r="350">
          <cell r="B350">
            <v>1.4816437214903999</v>
          </cell>
        </row>
        <row r="351">
          <cell r="B351">
            <v>-4.0135960261977743</v>
          </cell>
        </row>
        <row r="352">
          <cell r="B352">
            <v>-2.7813821361633018</v>
          </cell>
        </row>
        <row r="353">
          <cell r="B353">
            <v>-0.84289195001474582</v>
          </cell>
        </row>
        <row r="354">
          <cell r="B354">
            <v>-4.1604996567912167</v>
          </cell>
        </row>
        <row r="355">
          <cell r="B355">
            <v>0.39064661905285902</v>
          </cell>
        </row>
        <row r="356">
          <cell r="B356">
            <v>3.4349100133113097</v>
          </cell>
        </row>
        <row r="357">
          <cell r="B357">
            <v>3.1425208817381645</v>
          </cell>
        </row>
        <row r="358">
          <cell r="B358">
            <v>2.8496815502876416</v>
          </cell>
        </row>
        <row r="359">
          <cell r="B359">
            <v>0.26051316126540769</v>
          </cell>
        </row>
        <row r="360">
          <cell r="B360">
            <v>3.4160893847001716</v>
          </cell>
        </row>
        <row r="361">
          <cell r="B361">
            <v>4.4846765376860276</v>
          </cell>
        </row>
        <row r="362">
          <cell r="B362">
            <v>-1.0250769264530391</v>
          </cell>
        </row>
        <row r="363">
          <cell r="B363">
            <v>-1.1933534551644698</v>
          </cell>
        </row>
        <row r="364">
          <cell r="B364">
            <v>-1.4926968106010463</v>
          </cell>
        </row>
        <row r="365">
          <cell r="B365">
            <v>0.49928712542168796</v>
          </cell>
        </row>
        <row r="366">
          <cell r="B366">
            <v>2.3725015125819482</v>
          </cell>
        </row>
        <row r="367">
          <cell r="B367">
            <v>-0.12865234566561412</v>
          </cell>
        </row>
        <row r="368">
          <cell r="B368">
            <v>-0.38041434891056269</v>
          </cell>
        </row>
        <row r="369">
          <cell r="B369">
            <v>-1.2100149433535989</v>
          </cell>
        </row>
        <row r="370">
          <cell r="B370">
            <v>-1.3827411748934537</v>
          </cell>
        </row>
        <row r="371">
          <cell r="B371">
            <v>-2.3191480522655183</v>
          </cell>
        </row>
        <row r="372">
          <cell r="B372">
            <v>-2.1758187358500436</v>
          </cell>
        </row>
        <row r="373">
          <cell r="B373">
            <v>2.0491095256147673</v>
          </cell>
        </row>
        <row r="374">
          <cell r="B374">
            <v>5.993878858134849</v>
          </cell>
        </row>
        <row r="375">
          <cell r="B375">
            <v>1.8247642401547637</v>
          </cell>
        </row>
        <row r="376">
          <cell r="B376">
            <v>-5.2905631946487119</v>
          </cell>
        </row>
        <row r="377">
          <cell r="B377">
            <v>-4.1018543015525211</v>
          </cell>
        </row>
        <row r="378">
          <cell r="B378">
            <v>0.48529864216106955</v>
          </cell>
        </row>
        <row r="379">
          <cell r="B379">
            <v>0.60629236031672917</v>
          </cell>
        </row>
        <row r="380">
          <cell r="B380">
            <v>-5.6195199249486905</v>
          </cell>
        </row>
        <row r="381">
          <cell r="B381">
            <v>-3.6952851587557229</v>
          </cell>
        </row>
        <row r="382">
          <cell r="B382">
            <v>-0.43625641410471871</v>
          </cell>
        </row>
        <row r="383">
          <cell r="B383">
            <v>-1.6686681192368269</v>
          </cell>
        </row>
        <row r="384">
          <cell r="B384">
            <v>0.27429837246017996</v>
          </cell>
        </row>
        <row r="385">
          <cell r="B385">
            <v>1.9539618278940907</v>
          </cell>
        </row>
        <row r="386">
          <cell r="B386">
            <v>2.7089317882200703</v>
          </cell>
        </row>
        <row r="387">
          <cell r="B387">
            <v>0.72687407737248577</v>
          </cell>
        </row>
        <row r="388">
          <cell r="B388">
            <v>0.8035285645746626</v>
          </cell>
        </row>
        <row r="389">
          <cell r="B389">
            <v>0.12664395399042405</v>
          </cell>
        </row>
        <row r="390">
          <cell r="B390">
            <v>-3.6856076803815085</v>
          </cell>
        </row>
        <row r="391">
          <cell r="B391">
            <v>-2.3111010705179069</v>
          </cell>
        </row>
        <row r="392">
          <cell r="B392">
            <v>0.49148934522236232</v>
          </cell>
        </row>
        <row r="393">
          <cell r="B393">
            <v>-1.2768218766723294</v>
          </cell>
        </row>
        <row r="394">
          <cell r="B394">
            <v>1.7195279724546708</v>
          </cell>
        </row>
        <row r="395">
          <cell r="B395">
            <v>1.3537783161154946</v>
          </cell>
        </row>
        <row r="396">
          <cell r="B396">
            <v>1.7949378161574714</v>
          </cell>
        </row>
        <row r="397">
          <cell r="B397">
            <v>1.342374616797315</v>
          </cell>
        </row>
        <row r="398">
          <cell r="B398">
            <v>3.5617870253190631</v>
          </cell>
        </row>
        <row r="399">
          <cell r="B399">
            <v>3.844376806227956</v>
          </cell>
        </row>
        <row r="400">
          <cell r="B400">
            <v>-1.3557657894125441</v>
          </cell>
        </row>
        <row r="401">
          <cell r="B401">
            <v>-4.0155737224267796</v>
          </cell>
        </row>
        <row r="402">
          <cell r="B402">
            <v>-5.3240146371535957</v>
          </cell>
        </row>
        <row r="403">
          <cell r="B403">
            <v>-2.520482667023316</v>
          </cell>
        </row>
        <row r="404">
          <cell r="B404">
            <v>-0.92210348157095723</v>
          </cell>
        </row>
        <row r="405">
          <cell r="B405">
            <v>6.8986537371529322E-2</v>
          </cell>
        </row>
        <row r="406">
          <cell r="B406">
            <v>-0.52790664994972758</v>
          </cell>
        </row>
        <row r="407">
          <cell r="B407">
            <v>-1.7030999970302219</v>
          </cell>
        </row>
        <row r="408">
          <cell r="B408">
            <v>2.7932373996009119</v>
          </cell>
        </row>
        <row r="409">
          <cell r="B409">
            <v>3.1797785595699679</v>
          </cell>
        </row>
        <row r="410">
          <cell r="B410">
            <v>-2.215623908341513</v>
          </cell>
        </row>
        <row r="411">
          <cell r="B411">
            <v>-3.0412938940571621</v>
          </cell>
        </row>
        <row r="412">
          <cell r="B412">
            <v>-0.41493512981105596</v>
          </cell>
        </row>
        <row r="413">
          <cell r="B413">
            <v>-3.5381131056055892</v>
          </cell>
        </row>
        <row r="414">
          <cell r="B414">
            <v>-1.647856151976157</v>
          </cell>
        </row>
        <row r="415">
          <cell r="B415">
            <v>1.1029278539353982</v>
          </cell>
        </row>
        <row r="416">
          <cell r="B416">
            <v>-4.0554718907515053</v>
          </cell>
        </row>
        <row r="417">
          <cell r="B417">
            <v>-1.3646267689182423</v>
          </cell>
        </row>
        <row r="418">
          <cell r="B418">
            <v>3.7954255276417825</v>
          </cell>
        </row>
        <row r="419">
          <cell r="B419">
            <v>3.0606756808992941</v>
          </cell>
        </row>
        <row r="420">
          <cell r="B420">
            <v>0.13700582712772302</v>
          </cell>
        </row>
        <row r="421">
          <cell r="B421">
            <v>-0.33403421184630133</v>
          </cell>
        </row>
        <row r="422">
          <cell r="B422">
            <v>1.1148970315844053</v>
          </cell>
        </row>
        <row r="423">
          <cell r="B423">
            <v>-1.1095442005171208</v>
          </cell>
        </row>
        <row r="424">
          <cell r="B424">
            <v>-4.0806560264172731</v>
          </cell>
        </row>
        <row r="425">
          <cell r="B425">
            <v>-3.9196561374410521</v>
          </cell>
        </row>
        <row r="426">
          <cell r="B426">
            <v>1.0117264537257142</v>
          </cell>
        </row>
        <row r="427">
          <cell r="B427">
            <v>-1.3304484127729665</v>
          </cell>
        </row>
        <row r="428">
          <cell r="B428">
            <v>-6.7752089307759888</v>
          </cell>
        </row>
        <row r="429">
          <cell r="B429">
            <v>-0.85572764874086715</v>
          </cell>
        </row>
        <row r="430">
          <cell r="B430">
            <v>-1.2654579677473521</v>
          </cell>
        </row>
        <row r="431">
          <cell r="B431">
            <v>-0.13603266779682599</v>
          </cell>
        </row>
        <row r="432">
          <cell r="B432">
            <v>5.0347216529189609</v>
          </cell>
        </row>
        <row r="433">
          <cell r="B433">
            <v>2.8372169253998436</v>
          </cell>
        </row>
        <row r="434">
          <cell r="B434">
            <v>1.401529061695328</v>
          </cell>
        </row>
        <row r="435">
          <cell r="B435">
            <v>-2.9682673812203575</v>
          </cell>
        </row>
        <row r="436">
          <cell r="B436">
            <v>-2.9791062843287364</v>
          </cell>
        </row>
        <row r="437">
          <cell r="B437">
            <v>-0.4575399543682579</v>
          </cell>
        </row>
        <row r="438">
          <cell r="B438">
            <v>-3.0687579055665992</v>
          </cell>
        </row>
        <row r="439">
          <cell r="B439">
            <v>1.4308725440059791</v>
          </cell>
        </row>
        <row r="440">
          <cell r="B440">
            <v>4.0452969187754206</v>
          </cell>
        </row>
        <row r="441">
          <cell r="B441">
            <v>-0.1968605829461012</v>
          </cell>
        </row>
        <row r="442">
          <cell r="B442">
            <v>-0.57126817409880459</v>
          </cell>
        </row>
        <row r="443">
          <cell r="B443">
            <v>0.82040060078725219</v>
          </cell>
        </row>
        <row r="444">
          <cell r="B444">
            <v>1.3755748113908339</v>
          </cell>
        </row>
        <row r="445">
          <cell r="B445">
            <v>-1.4179570371197769</v>
          </cell>
        </row>
        <row r="446">
          <cell r="B446">
            <v>-4.4286807678872719</v>
          </cell>
        </row>
        <row r="447">
          <cell r="B447">
            <v>-0.63325751398224361</v>
          </cell>
        </row>
        <row r="448">
          <cell r="B448">
            <v>-0.3512932380544953</v>
          </cell>
        </row>
        <row r="449">
          <cell r="B449">
            <v>0.45016849981038831</v>
          </cell>
        </row>
        <row r="450">
          <cell r="B450">
            <v>0.37836798583157361</v>
          </cell>
        </row>
        <row r="451">
          <cell r="B451">
            <v>-3.1535596463072579</v>
          </cell>
        </row>
        <row r="452">
          <cell r="B452">
            <v>1.9475737644825131</v>
          </cell>
        </row>
        <row r="453">
          <cell r="B453">
            <v>6.1487762650358491</v>
          </cell>
        </row>
        <row r="454">
          <cell r="B454">
            <v>1.5096939023351297</v>
          </cell>
        </row>
        <row r="455">
          <cell r="B455">
            <v>-3.6036676647199783</v>
          </cell>
        </row>
        <row r="456">
          <cell r="B456">
            <v>-2.0016286725876853</v>
          </cell>
        </row>
        <row r="457">
          <cell r="B457">
            <v>-1.4342981558002066</v>
          </cell>
        </row>
        <row r="458">
          <cell r="B458">
            <v>-1.9015733414562419</v>
          </cell>
        </row>
        <row r="459">
          <cell r="B459">
            <v>1.6378940017602872</v>
          </cell>
        </row>
        <row r="460">
          <cell r="B460">
            <v>2.2432654986914713</v>
          </cell>
        </row>
        <row r="461">
          <cell r="B461">
            <v>0.52075301937293261</v>
          </cell>
        </row>
        <row r="462">
          <cell r="B462">
            <v>2.4008577383938245</v>
          </cell>
        </row>
        <row r="463">
          <cell r="B463">
            <v>1.0325479706807528</v>
          </cell>
        </row>
        <row r="464">
          <cell r="B464">
            <v>-0.66602888182387687</v>
          </cell>
        </row>
        <row r="465">
          <cell r="B465">
            <v>-1.782899289537454</v>
          </cell>
        </row>
        <row r="466">
          <cell r="B466">
            <v>-2.2539002202393021</v>
          </cell>
        </row>
        <row r="467">
          <cell r="B467">
            <v>-0.87705439000274055</v>
          </cell>
        </row>
        <row r="468">
          <cell r="B468">
            <v>-3.5159491744707339</v>
          </cell>
        </row>
        <row r="469">
          <cell r="B469">
            <v>-0.57752095017349347</v>
          </cell>
        </row>
        <row r="470">
          <cell r="B470">
            <v>3.0065621103858575</v>
          </cell>
        </row>
        <row r="471">
          <cell r="B471">
            <v>-0.93269500212045398</v>
          </cell>
        </row>
        <row r="472">
          <cell r="B472">
            <v>0.74707713793031871</v>
          </cell>
        </row>
        <row r="473">
          <cell r="B473">
            <v>2.1354085220082197</v>
          </cell>
        </row>
        <row r="474">
          <cell r="B474">
            <v>1.4843667486275081</v>
          </cell>
        </row>
        <row r="475">
          <cell r="B475">
            <v>2.2546792024513707</v>
          </cell>
        </row>
        <row r="476">
          <cell r="B476">
            <v>0.39107635529944673</v>
          </cell>
        </row>
        <row r="477">
          <cell r="B477">
            <v>-5.0061717047356069</v>
          </cell>
        </row>
        <row r="478">
          <cell r="B478">
            <v>-4.483333214011509</v>
          </cell>
        </row>
        <row r="479">
          <cell r="B479">
            <v>0.11614656614256091</v>
          </cell>
        </row>
        <row r="480">
          <cell r="B480">
            <v>0.79998153523774818</v>
          </cell>
        </row>
        <row r="481">
          <cell r="B481">
            <v>2.3952293304319028</v>
          </cell>
        </row>
        <row r="482">
          <cell r="B482">
            <v>-0.23441498342435807</v>
          </cell>
        </row>
        <row r="483">
          <cell r="B483">
            <v>-3.9956917134986725</v>
          </cell>
        </row>
        <row r="484">
          <cell r="B484">
            <v>-3.767810994759202</v>
          </cell>
        </row>
        <row r="485">
          <cell r="B485">
            <v>-1.6994913494272623</v>
          </cell>
        </row>
        <row r="486">
          <cell r="B486">
            <v>-1.7056040633178782</v>
          </cell>
        </row>
        <row r="487">
          <cell r="B487">
            <v>1.045083536155289</v>
          </cell>
        </row>
        <row r="488">
          <cell r="B488">
            <v>2.1598734747385606</v>
          </cell>
        </row>
        <row r="489">
          <cell r="B489">
            <v>2.6515713216213044</v>
          </cell>
        </row>
        <row r="490">
          <cell r="B490">
            <v>1.2755663192365319E-3</v>
          </cell>
        </row>
        <row r="491">
          <cell r="B491">
            <v>-0.63167590269586071</v>
          </cell>
        </row>
        <row r="492">
          <cell r="B492">
            <v>2.334395503567066</v>
          </cell>
        </row>
        <row r="493">
          <cell r="B493">
            <v>0.50278072194487322</v>
          </cell>
        </row>
        <row r="494">
          <cell r="B494">
            <v>-0.98239752333029173</v>
          </cell>
        </row>
        <row r="495">
          <cell r="B495">
            <v>0.29015473046456464</v>
          </cell>
        </row>
        <row r="496">
          <cell r="B496">
            <v>2.3970465008460451</v>
          </cell>
        </row>
        <row r="497">
          <cell r="B497">
            <v>3.3851383705041371</v>
          </cell>
        </row>
        <row r="498">
          <cell r="B498">
            <v>0.91066385721205734</v>
          </cell>
        </row>
        <row r="499">
          <cell r="B499">
            <v>-2.0016925645904848</v>
          </cell>
        </row>
        <row r="500">
          <cell r="B500">
            <v>-1.6631292965030298</v>
          </cell>
        </row>
        <row r="501">
          <cell r="B501">
            <v>2.2672911654808559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Sales</v>
          </cell>
          <cell r="D2" t="str">
            <v>Predicted</v>
          </cell>
          <cell r="H2" t="str">
            <v>Predicted</v>
          </cell>
          <cell r="L2" t="str">
            <v>Predicted</v>
          </cell>
        </row>
        <row r="3">
          <cell r="C3">
            <v>423</v>
          </cell>
          <cell r="D3">
            <v>423</v>
          </cell>
          <cell r="H3">
            <v>423</v>
          </cell>
          <cell r="L3">
            <v>423</v>
          </cell>
        </row>
        <row r="4">
          <cell r="C4">
            <v>403</v>
          </cell>
          <cell r="D4">
            <v>423</v>
          </cell>
          <cell r="H4">
            <v>422.99999999999994</v>
          </cell>
          <cell r="L4">
            <v>423</v>
          </cell>
        </row>
        <row r="5">
          <cell r="C5">
            <v>474</v>
          </cell>
          <cell r="D5">
            <v>421</v>
          </cell>
          <cell r="H5">
            <v>416.99999999999994</v>
          </cell>
          <cell r="L5">
            <v>409</v>
          </cell>
        </row>
        <row r="6">
          <cell r="C6">
            <v>451</v>
          </cell>
          <cell r="D6">
            <v>426.30000000000007</v>
          </cell>
          <cell r="H6">
            <v>434.09999999999991</v>
          </cell>
          <cell r="L6">
            <v>454.5</v>
          </cell>
        </row>
        <row r="7">
          <cell r="C7">
            <v>465</v>
          </cell>
          <cell r="D7">
            <v>428.7700000000001</v>
          </cell>
          <cell r="H7">
            <v>439.16999999999985</v>
          </cell>
          <cell r="L7">
            <v>452.05</v>
          </cell>
        </row>
        <row r="8">
          <cell r="C8">
            <v>445</v>
          </cell>
          <cell r="D8">
            <v>432.39300000000009</v>
          </cell>
          <cell r="H8">
            <v>446.91899999999987</v>
          </cell>
          <cell r="L8">
            <v>461.11500000000001</v>
          </cell>
        </row>
        <row r="9">
          <cell r="C9">
            <v>459</v>
          </cell>
          <cell r="D9">
            <v>433.65370000000007</v>
          </cell>
          <cell r="H9">
            <v>446.34329999999989</v>
          </cell>
          <cell r="L9">
            <v>449.83450000000005</v>
          </cell>
        </row>
        <row r="10">
          <cell r="C10">
            <v>325</v>
          </cell>
          <cell r="D10">
            <v>436.18833000000006</v>
          </cell>
          <cell r="H10">
            <v>450.14030999999989</v>
          </cell>
          <cell r="L10">
            <v>456.25035000000003</v>
          </cell>
        </row>
        <row r="11">
          <cell r="C11">
            <v>365</v>
          </cell>
          <cell r="D11">
            <v>425.06949700000007</v>
          </cell>
          <cell r="H11">
            <v>412.59821699999992</v>
          </cell>
          <cell r="L11">
            <v>364.37510499999996</v>
          </cell>
        </row>
        <row r="12">
          <cell r="C12">
            <v>331</v>
          </cell>
          <cell r="D12">
            <v>419.06254730000006</v>
          </cell>
          <cell r="H12">
            <v>398.31875189999994</v>
          </cell>
          <cell r="L12">
            <v>364.81253149999998</v>
          </cell>
        </row>
        <row r="13">
          <cell r="C13">
            <v>376</v>
          </cell>
          <cell r="D13">
            <v>410.25629257000008</v>
          </cell>
          <cell r="H13">
            <v>378.12312632999993</v>
          </cell>
          <cell r="L13">
            <v>341.14375945</v>
          </cell>
        </row>
        <row r="14">
          <cell r="C14">
            <v>331</v>
          </cell>
          <cell r="D14">
            <v>406.83066331300012</v>
          </cell>
          <cell r="H14">
            <v>377.48618843099996</v>
          </cell>
          <cell r="L14">
            <v>365.54312783500001</v>
          </cell>
        </row>
        <row r="15">
          <cell r="C15">
            <v>350</v>
          </cell>
          <cell r="D15">
            <v>399.24759698170016</v>
          </cell>
          <cell r="H15">
            <v>363.54033190169997</v>
          </cell>
          <cell r="L15">
            <v>341.36293835050003</v>
          </cell>
        </row>
        <row r="16">
          <cell r="C16">
            <v>400</v>
          </cell>
          <cell r="D16">
            <v>394.32283728353013</v>
          </cell>
          <cell r="H16">
            <v>359.47823233118993</v>
          </cell>
          <cell r="L16">
            <v>347.40888150515002</v>
          </cell>
        </row>
        <row r="17">
          <cell r="C17">
            <v>470</v>
          </cell>
          <cell r="D17">
            <v>394.89055355517712</v>
          </cell>
          <cell r="H17">
            <v>371.63476263183293</v>
          </cell>
          <cell r="L17">
            <v>384.22266445154503</v>
          </cell>
        </row>
        <row r="18">
          <cell r="C18">
            <v>311</v>
          </cell>
          <cell r="D18">
            <v>402.40149819965944</v>
          </cell>
          <cell r="H18">
            <v>401.14433384228306</v>
          </cell>
          <cell r="L18">
            <v>444.26679933546353</v>
          </cell>
        </row>
        <row r="19">
          <cell r="C19">
            <v>395</v>
          </cell>
          <cell r="D19">
            <v>393.26134837969352</v>
          </cell>
          <cell r="H19">
            <v>374.10103368959813</v>
          </cell>
          <cell r="L19">
            <v>350.98003980063908</v>
          </cell>
        </row>
        <row r="20">
          <cell r="C20">
            <v>333</v>
          </cell>
          <cell r="D20">
            <v>393.43521354172418</v>
          </cell>
          <cell r="H20">
            <v>380.37072358271865</v>
          </cell>
          <cell r="L20">
            <v>381.79401194019175</v>
          </cell>
        </row>
        <row r="21">
          <cell r="C21">
            <v>452</v>
          </cell>
          <cell r="D21">
            <v>387.39169218755177</v>
          </cell>
          <cell r="H21">
            <v>366.15950650790302</v>
          </cell>
          <cell r="L21">
            <v>347.63820358205754</v>
          </cell>
        </row>
        <row r="22">
          <cell r="C22">
            <v>414</v>
          </cell>
          <cell r="D22">
            <v>393.85252296879656</v>
          </cell>
          <cell r="H22">
            <v>391.9116545555321</v>
          </cell>
          <cell r="L22">
            <v>420.69146107461722</v>
          </cell>
        </row>
        <row r="23">
          <cell r="C23">
            <v>310</v>
          </cell>
          <cell r="D23">
            <v>395.86727067191691</v>
          </cell>
          <cell r="H23">
            <v>398.53815818887244</v>
          </cell>
          <cell r="L23">
            <v>416.00743832238516</v>
          </cell>
        </row>
        <row r="24">
          <cell r="C24">
            <v>341</v>
          </cell>
          <cell r="D24">
            <v>387.28054360472521</v>
          </cell>
          <cell r="H24">
            <v>371.97671073221068</v>
          </cell>
          <cell r="L24">
            <v>341.80223149671554</v>
          </cell>
        </row>
        <row r="25">
          <cell r="C25">
            <v>433</v>
          </cell>
          <cell r="D25">
            <v>382.65248924425271</v>
          </cell>
          <cell r="H25">
            <v>362.6836975125475</v>
          </cell>
          <cell r="L25">
            <v>341.24066944901466</v>
          </cell>
        </row>
        <row r="26">
          <cell r="C26">
            <v>378</v>
          </cell>
          <cell r="D26">
            <v>387.68724031982748</v>
          </cell>
          <cell r="H26">
            <v>383.7785882587832</v>
          </cell>
          <cell r="L26">
            <v>405.47220083470438</v>
          </cell>
        </row>
        <row r="27">
          <cell r="C27">
            <v>330</v>
          </cell>
          <cell r="D27">
            <v>386.71851628784475</v>
          </cell>
          <cell r="H27">
            <v>382.04501178114822</v>
          </cell>
          <cell r="L27">
            <v>386.24166025041131</v>
          </cell>
        </row>
        <row r="28">
          <cell r="C28">
            <v>410</v>
          </cell>
          <cell r="D28">
            <v>381.0466646590603</v>
          </cell>
          <cell r="H28">
            <v>366.43150824680373</v>
          </cell>
          <cell r="L28">
            <v>346.87249807512342</v>
          </cell>
        </row>
        <row r="29">
          <cell r="C29">
            <v>408</v>
          </cell>
          <cell r="D29">
            <v>383.94199819315429</v>
          </cell>
          <cell r="H29">
            <v>379.50205577276262</v>
          </cell>
          <cell r="L29">
            <v>391.06174942253705</v>
          </cell>
        </row>
        <row r="30">
          <cell r="C30">
            <v>514</v>
          </cell>
          <cell r="D30">
            <v>386.34779837383888</v>
          </cell>
          <cell r="H30">
            <v>388.05143904093381</v>
          </cell>
          <cell r="L30">
            <v>402.91852482676109</v>
          </cell>
        </row>
        <row r="31">
          <cell r="C31">
            <v>402</v>
          </cell>
          <cell r="D31">
            <v>399.113018536455</v>
          </cell>
          <cell r="H31">
            <v>425.83600732865364</v>
          </cell>
          <cell r="L31">
            <v>480.67555744802831</v>
          </cell>
        </row>
        <row r="32">
          <cell r="C32">
            <v>343</v>
          </cell>
          <cell r="D32">
            <v>399.40171668280948</v>
          </cell>
          <cell r="H32">
            <v>418.68520513005751</v>
          </cell>
          <cell r="L32">
            <v>425.6026672344085</v>
          </cell>
        </row>
        <row r="33">
          <cell r="C33">
            <v>438</v>
          </cell>
          <cell r="D33">
            <v>393.76154501452856</v>
          </cell>
          <cell r="H33">
            <v>395.9796435910402</v>
          </cell>
          <cell r="L33">
            <v>367.78080017032255</v>
          </cell>
        </row>
        <row r="34">
          <cell r="C34">
            <v>419</v>
          </cell>
          <cell r="D34">
            <v>398.18539051307573</v>
          </cell>
          <cell r="H34">
            <v>408.58575051372816</v>
          </cell>
          <cell r="L34">
            <v>416.93424005109677</v>
          </cell>
        </row>
        <row r="35">
          <cell r="C35">
            <v>374</v>
          </cell>
          <cell r="D35">
            <v>400.26685146176817</v>
          </cell>
          <cell r="H35">
            <v>411.71002535960969</v>
          </cell>
          <cell r="L35">
            <v>418.38027201532901</v>
          </cell>
        </row>
        <row r="36">
          <cell r="C36">
            <v>415</v>
          </cell>
          <cell r="D36">
            <v>397.64016631559133</v>
          </cell>
          <cell r="H36">
            <v>400.39701775172676</v>
          </cell>
          <cell r="L36">
            <v>387.31408160459875</v>
          </cell>
        </row>
        <row r="37">
          <cell r="C37">
            <v>451</v>
          </cell>
          <cell r="D37">
            <v>399.37614968403221</v>
          </cell>
          <cell r="H37">
            <v>404.77791242620873</v>
          </cell>
          <cell r="L37">
            <v>406.69422448137965</v>
          </cell>
        </row>
        <row r="38">
          <cell r="C38">
            <v>333</v>
          </cell>
          <cell r="D38">
            <v>404.538534715629</v>
          </cell>
          <cell r="H38">
            <v>418.64453869834608</v>
          </cell>
          <cell r="L38">
            <v>437.70826734441391</v>
          </cell>
        </row>
        <row r="39">
          <cell r="C39">
            <v>386</v>
          </cell>
          <cell r="D39">
            <v>397.38468124406614</v>
          </cell>
          <cell r="H39">
            <v>392.9511770888422</v>
          </cell>
          <cell r="L39">
            <v>364.41248020332421</v>
          </cell>
        </row>
        <row r="40">
          <cell r="C40">
            <v>408</v>
          </cell>
          <cell r="D40">
            <v>396.24621311965956</v>
          </cell>
          <cell r="H40">
            <v>390.86582396218955</v>
          </cell>
          <cell r="L40">
            <v>379.52374406099727</v>
          </cell>
        </row>
        <row r="41">
          <cell r="C41">
            <v>333</v>
          </cell>
          <cell r="D41">
            <v>397.42159180769363</v>
          </cell>
          <cell r="H41">
            <v>396.00607677353264</v>
          </cell>
          <cell r="L41">
            <v>399.45712321829916</v>
          </cell>
        </row>
        <row r="42">
          <cell r="C42">
            <v>363</v>
          </cell>
          <cell r="D42">
            <v>390.97943262692428</v>
          </cell>
          <cell r="H42">
            <v>377.1042537414728</v>
          </cell>
          <cell r="L42">
            <v>352.93713696548974</v>
          </cell>
        </row>
        <row r="43">
          <cell r="C43">
            <v>432</v>
          </cell>
          <cell r="D43">
            <v>388.18148936423188</v>
          </cell>
          <cell r="H43">
            <v>372.87297761903091</v>
          </cell>
          <cell r="L43">
            <v>359.98114108964694</v>
          </cell>
        </row>
        <row r="44">
          <cell r="C44">
            <v>419</v>
          </cell>
          <cell r="D44">
            <v>392.56334042780867</v>
          </cell>
          <cell r="H44">
            <v>390.61108433332163</v>
          </cell>
          <cell r="L44">
            <v>410.39434232689405</v>
          </cell>
        </row>
        <row r="45">
          <cell r="C45">
            <v>429</v>
          </cell>
          <cell r="D45">
            <v>395.20700638502785</v>
          </cell>
          <cell r="H45">
            <v>399.12775903332511</v>
          </cell>
          <cell r="L45">
            <v>416.4183026980682</v>
          </cell>
        </row>
        <row r="46">
          <cell r="C46">
            <v>392</v>
          </cell>
          <cell r="D46">
            <v>398.58630574652511</v>
          </cell>
          <cell r="H46">
            <v>408.08943132332752</v>
          </cell>
          <cell r="L46">
            <v>425.22549080942042</v>
          </cell>
        </row>
        <row r="47">
          <cell r="C47">
            <v>385</v>
          </cell>
          <cell r="D47">
            <v>397.92767517187258</v>
          </cell>
          <cell r="H47">
            <v>403.26260192632924</v>
          </cell>
          <cell r="L47">
            <v>401.9676472428261</v>
          </cell>
        </row>
        <row r="48">
          <cell r="C48">
            <v>421</v>
          </cell>
          <cell r="D48">
            <v>396.63490765468532</v>
          </cell>
          <cell r="H48">
            <v>397.78382134843042</v>
          </cell>
          <cell r="L48">
            <v>390.09029417284785</v>
          </cell>
        </row>
        <row r="49">
          <cell r="C49">
            <v>430</v>
          </cell>
          <cell r="D49">
            <v>399.07141688921683</v>
          </cell>
          <cell r="H49">
            <v>404.74867494390128</v>
          </cell>
          <cell r="L49">
            <v>411.72708825185435</v>
          </cell>
        </row>
        <row r="50">
          <cell r="C50">
            <v>443</v>
          </cell>
          <cell r="D50">
            <v>402.16427520029515</v>
          </cell>
          <cell r="H50">
            <v>412.32407246073086</v>
          </cell>
          <cell r="L50">
            <v>424.5181264755563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AFE7-7A35-4602-BF18-F45B59692633}">
  <dimension ref="A1:N34"/>
  <sheetViews>
    <sheetView workbookViewId="0">
      <selection sqref="A1:O42"/>
    </sheetView>
  </sheetViews>
  <sheetFormatPr defaultRowHeight="14.25" x14ac:dyDescent="0.45"/>
  <sheetData>
    <row r="1" spans="1:14" ht="25.9" thickBot="1" x14ac:dyDescent="0.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</row>
    <row r="2" spans="1:14" x14ac:dyDescent="0.45">
      <c r="A2" s="7">
        <v>1937</v>
      </c>
      <c r="B2" s="7">
        <v>412</v>
      </c>
      <c r="C2" s="8">
        <f>A2-A$13</f>
        <v>-11</v>
      </c>
      <c r="D2" s="9">
        <f>B2*C2</f>
        <v>-4532</v>
      </c>
      <c r="E2" s="9">
        <f>C2^2</f>
        <v>121</v>
      </c>
      <c r="F2" s="9">
        <f>E2*C2</f>
        <v>-1331</v>
      </c>
      <c r="G2" s="9">
        <f>E2^2</f>
        <v>14641</v>
      </c>
      <c r="H2" s="9">
        <f>B2*E2</f>
        <v>49852</v>
      </c>
      <c r="I2" s="9">
        <f>K$22+K$23*C2+K$24*E2</f>
        <v>503.98122529644365</v>
      </c>
      <c r="J2" s="6"/>
      <c r="K2" s="6"/>
      <c r="L2" s="6"/>
      <c r="M2" s="6"/>
      <c r="N2" s="6"/>
    </row>
    <row r="3" spans="1:14" x14ac:dyDescent="0.45">
      <c r="A3" s="10">
        <v>1938</v>
      </c>
      <c r="B3" s="10">
        <v>480</v>
      </c>
      <c r="C3" s="11">
        <f t="shared" ref="C3:C30" si="0">A3-A$13</f>
        <v>-10</v>
      </c>
      <c r="D3" s="12">
        <f t="shared" ref="D3:D21" si="1">B3*C3</f>
        <v>-4800</v>
      </c>
      <c r="E3" s="12">
        <f t="shared" ref="E3:E30" si="2">C3^2</f>
        <v>100</v>
      </c>
      <c r="F3" s="12">
        <f t="shared" ref="F3:F23" si="3">E3*C3</f>
        <v>-1000</v>
      </c>
      <c r="G3" s="12">
        <f t="shared" ref="G3:G23" si="4">E3^2</f>
        <v>10000</v>
      </c>
      <c r="H3" s="12">
        <f t="shared" ref="H3:H23" si="5">B3*E3</f>
        <v>48000</v>
      </c>
      <c r="I3" s="12">
        <f t="shared" ref="I3:I22" si="6">K$22+K$23*C3+K$24*E3</f>
        <v>577.35199040090424</v>
      </c>
      <c r="J3" s="6"/>
      <c r="K3" s="6"/>
      <c r="L3" s="6"/>
      <c r="M3" s="6"/>
      <c r="N3" s="6"/>
    </row>
    <row r="4" spans="1:14" x14ac:dyDescent="0.45">
      <c r="A4" s="10">
        <v>1939</v>
      </c>
      <c r="B4" s="10">
        <v>683</v>
      </c>
      <c r="C4" s="11">
        <f t="shared" si="0"/>
        <v>-9</v>
      </c>
      <c r="D4" s="12">
        <f t="shared" si="1"/>
        <v>-6147</v>
      </c>
      <c r="E4" s="12">
        <f t="shared" si="2"/>
        <v>81</v>
      </c>
      <c r="F4" s="12">
        <f t="shared" si="3"/>
        <v>-729</v>
      </c>
      <c r="G4" s="12">
        <f t="shared" si="4"/>
        <v>6561</v>
      </c>
      <c r="H4" s="12">
        <f t="shared" si="5"/>
        <v>55323</v>
      </c>
      <c r="I4" s="12">
        <f t="shared" si="6"/>
        <v>650.72275550536494</v>
      </c>
      <c r="J4" s="6"/>
      <c r="K4" s="6"/>
      <c r="L4" s="6"/>
      <c r="M4" s="6"/>
      <c r="N4" s="6"/>
    </row>
    <row r="5" spans="1:14" x14ac:dyDescent="0.45">
      <c r="A5" s="10">
        <v>1940</v>
      </c>
      <c r="B5" s="10">
        <v>1052</v>
      </c>
      <c r="C5" s="11">
        <f t="shared" si="0"/>
        <v>-8</v>
      </c>
      <c r="D5" s="12">
        <f t="shared" si="1"/>
        <v>-8416</v>
      </c>
      <c r="E5" s="12">
        <f t="shared" si="2"/>
        <v>64</v>
      </c>
      <c r="F5" s="12">
        <f t="shared" si="3"/>
        <v>-512</v>
      </c>
      <c r="G5" s="12">
        <f t="shared" si="4"/>
        <v>4096</v>
      </c>
      <c r="H5" s="12">
        <f t="shared" si="5"/>
        <v>67328</v>
      </c>
      <c r="I5" s="12">
        <f t="shared" si="6"/>
        <v>724.09352060982565</v>
      </c>
      <c r="J5" s="6"/>
      <c r="K5" s="6"/>
      <c r="L5" s="6"/>
      <c r="M5" s="6"/>
      <c r="N5" s="6"/>
    </row>
    <row r="6" spans="1:14" x14ac:dyDescent="0.45">
      <c r="A6" s="10">
        <v>1941</v>
      </c>
      <c r="B6" s="10">
        <v>1385</v>
      </c>
      <c r="C6" s="11">
        <f t="shared" si="0"/>
        <v>-7</v>
      </c>
      <c r="D6" s="12">
        <f t="shared" si="1"/>
        <v>-9695</v>
      </c>
      <c r="E6" s="12">
        <f t="shared" si="2"/>
        <v>49</v>
      </c>
      <c r="F6" s="12">
        <f t="shared" si="3"/>
        <v>-343</v>
      </c>
      <c r="G6" s="12">
        <f t="shared" si="4"/>
        <v>2401</v>
      </c>
      <c r="H6" s="12">
        <f t="shared" si="5"/>
        <v>67865</v>
      </c>
      <c r="I6" s="12">
        <f t="shared" si="6"/>
        <v>797.46428571428635</v>
      </c>
      <c r="J6" s="6"/>
      <c r="K6" s="6"/>
      <c r="L6" s="6"/>
      <c r="M6" s="6"/>
      <c r="N6" s="6"/>
    </row>
    <row r="7" spans="1:14" x14ac:dyDescent="0.45">
      <c r="A7" s="10">
        <v>1942</v>
      </c>
      <c r="B7" s="10">
        <v>1418</v>
      </c>
      <c r="C7" s="11">
        <f t="shared" si="0"/>
        <v>-6</v>
      </c>
      <c r="D7" s="12">
        <f t="shared" si="1"/>
        <v>-8508</v>
      </c>
      <c r="E7" s="12">
        <f t="shared" si="2"/>
        <v>36</v>
      </c>
      <c r="F7" s="12">
        <f t="shared" si="3"/>
        <v>-216</v>
      </c>
      <c r="G7" s="12">
        <f t="shared" si="4"/>
        <v>1296</v>
      </c>
      <c r="H7" s="12">
        <f t="shared" si="5"/>
        <v>51048</v>
      </c>
      <c r="I7" s="12">
        <f t="shared" si="6"/>
        <v>870.83505081874705</v>
      </c>
      <c r="J7" s="6"/>
      <c r="K7" s="6"/>
      <c r="L7" s="6"/>
      <c r="M7" s="6"/>
      <c r="N7" s="6"/>
    </row>
    <row r="8" spans="1:14" x14ac:dyDescent="0.45">
      <c r="A8" s="10">
        <v>1943</v>
      </c>
      <c r="B8" s="10">
        <v>1634</v>
      </c>
      <c r="C8" s="11">
        <f t="shared" si="0"/>
        <v>-5</v>
      </c>
      <c r="D8" s="12">
        <f t="shared" si="1"/>
        <v>-8170</v>
      </c>
      <c r="E8" s="12">
        <f t="shared" si="2"/>
        <v>25</v>
      </c>
      <c r="F8" s="12">
        <f t="shared" si="3"/>
        <v>-125</v>
      </c>
      <c r="G8" s="12">
        <f t="shared" si="4"/>
        <v>625</v>
      </c>
      <c r="H8" s="12">
        <f t="shared" si="5"/>
        <v>40850</v>
      </c>
      <c r="I8" s="12">
        <f t="shared" si="6"/>
        <v>944.20581592320764</v>
      </c>
      <c r="J8" s="6"/>
      <c r="K8" s="6"/>
      <c r="L8" s="6"/>
      <c r="M8" s="6"/>
      <c r="N8" s="6"/>
    </row>
    <row r="9" spans="1:14" x14ac:dyDescent="0.45">
      <c r="A9" s="10">
        <v>1944</v>
      </c>
      <c r="B9" s="10">
        <v>2178</v>
      </c>
      <c r="C9" s="11">
        <f t="shared" si="0"/>
        <v>-4</v>
      </c>
      <c r="D9" s="12">
        <f t="shared" si="1"/>
        <v>-8712</v>
      </c>
      <c r="E9" s="12">
        <f t="shared" si="2"/>
        <v>16</v>
      </c>
      <c r="F9" s="12">
        <f t="shared" si="3"/>
        <v>-64</v>
      </c>
      <c r="G9" s="12">
        <f t="shared" si="4"/>
        <v>256</v>
      </c>
      <c r="H9" s="12">
        <f t="shared" si="5"/>
        <v>34848</v>
      </c>
      <c r="I9" s="12">
        <f t="shared" si="6"/>
        <v>1017.5765810276683</v>
      </c>
      <c r="J9" s="13"/>
      <c r="K9" s="6"/>
      <c r="L9" s="6"/>
      <c r="M9" s="6"/>
      <c r="N9" s="6"/>
    </row>
    <row r="10" spans="1:14" x14ac:dyDescent="0.45">
      <c r="A10" s="10">
        <v>1945</v>
      </c>
      <c r="B10" s="10">
        <v>3362</v>
      </c>
      <c r="C10" s="11">
        <f t="shared" si="0"/>
        <v>-3</v>
      </c>
      <c r="D10" s="12">
        <f t="shared" si="1"/>
        <v>-10086</v>
      </c>
      <c r="E10" s="12">
        <f t="shared" si="2"/>
        <v>9</v>
      </c>
      <c r="F10" s="12">
        <f t="shared" si="3"/>
        <v>-27</v>
      </c>
      <c r="G10" s="12">
        <f t="shared" si="4"/>
        <v>81</v>
      </c>
      <c r="H10" s="12">
        <f t="shared" si="5"/>
        <v>30258</v>
      </c>
      <c r="I10" s="12">
        <f t="shared" si="6"/>
        <v>1090.947346132129</v>
      </c>
      <c r="J10" s="14" t="s">
        <v>9</v>
      </c>
      <c r="K10" s="15">
        <v>22</v>
      </c>
      <c r="L10" s="6"/>
      <c r="M10" s="6"/>
      <c r="N10" s="6"/>
    </row>
    <row r="11" spans="1:14" ht="14.65" thickBot="1" x14ac:dyDescent="0.5">
      <c r="A11" s="10">
        <v>1946</v>
      </c>
      <c r="B11" s="10">
        <v>5948</v>
      </c>
      <c r="C11" s="11">
        <f t="shared" si="0"/>
        <v>-2</v>
      </c>
      <c r="D11" s="12">
        <f t="shared" si="1"/>
        <v>-11896</v>
      </c>
      <c r="E11" s="12">
        <f t="shared" si="2"/>
        <v>4</v>
      </c>
      <c r="F11" s="12">
        <f t="shared" si="3"/>
        <v>-8</v>
      </c>
      <c r="G11" s="12">
        <f t="shared" si="4"/>
        <v>16</v>
      </c>
      <c r="H11" s="12">
        <f t="shared" si="5"/>
        <v>23792</v>
      </c>
      <c r="I11" s="12">
        <f t="shared" si="6"/>
        <v>1164.3181112365896</v>
      </c>
      <c r="J11" s="6"/>
      <c r="K11" s="6"/>
      <c r="L11" s="6"/>
      <c r="M11" s="6"/>
      <c r="N11" s="6"/>
    </row>
    <row r="12" spans="1:14" ht="14.65" thickBot="1" x14ac:dyDescent="0.5">
      <c r="A12" s="10">
        <v>1947</v>
      </c>
      <c r="B12" s="10">
        <v>6109</v>
      </c>
      <c r="C12" s="11">
        <f t="shared" si="0"/>
        <v>-1</v>
      </c>
      <c r="D12" s="12">
        <f t="shared" si="1"/>
        <v>-6109</v>
      </c>
      <c r="E12" s="12">
        <f t="shared" si="2"/>
        <v>1</v>
      </c>
      <c r="F12" s="12">
        <f t="shared" si="3"/>
        <v>-1</v>
      </c>
      <c r="G12" s="12">
        <f t="shared" si="4"/>
        <v>1</v>
      </c>
      <c r="H12" s="12">
        <f t="shared" si="5"/>
        <v>6109</v>
      </c>
      <c r="I12" s="12">
        <f t="shared" si="6"/>
        <v>1237.6888763410504</v>
      </c>
      <c r="J12" s="16" t="s">
        <v>10</v>
      </c>
      <c r="K12" s="17"/>
      <c r="L12" s="18"/>
      <c r="M12" s="6"/>
      <c r="N12" s="19" t="s">
        <v>11</v>
      </c>
    </row>
    <row r="13" spans="1:14" x14ac:dyDescent="0.45">
      <c r="A13" s="10">
        <v>1948</v>
      </c>
      <c r="B13" s="10">
        <v>5981</v>
      </c>
      <c r="C13" s="11">
        <f t="shared" si="0"/>
        <v>0</v>
      </c>
      <c r="D13" s="12">
        <f t="shared" si="1"/>
        <v>0</v>
      </c>
      <c r="E13" s="12">
        <f t="shared" si="2"/>
        <v>0</v>
      </c>
      <c r="F13" s="12">
        <f t="shared" si="3"/>
        <v>0</v>
      </c>
      <c r="G13" s="12">
        <f t="shared" si="4"/>
        <v>0</v>
      </c>
      <c r="H13" s="12">
        <f t="shared" si="5"/>
        <v>0</v>
      </c>
      <c r="I13" s="12">
        <f t="shared" si="6"/>
        <v>1311.059641445511</v>
      </c>
      <c r="J13" s="20">
        <f>K10</f>
        <v>22</v>
      </c>
      <c r="K13" s="21">
        <f>C32</f>
        <v>-11</v>
      </c>
      <c r="L13" s="22">
        <f>E32</f>
        <v>891</v>
      </c>
      <c r="M13" s="23"/>
      <c r="N13" s="24">
        <f>B32</f>
        <v>193885</v>
      </c>
    </row>
    <row r="14" spans="1:14" x14ac:dyDescent="0.45">
      <c r="A14" s="10">
        <v>1949</v>
      </c>
      <c r="B14" s="10">
        <v>6753</v>
      </c>
      <c r="C14" s="11">
        <f t="shared" si="0"/>
        <v>1</v>
      </c>
      <c r="D14" s="12">
        <f t="shared" si="1"/>
        <v>6753</v>
      </c>
      <c r="E14" s="12">
        <f t="shared" si="2"/>
        <v>1</v>
      </c>
      <c r="F14" s="12">
        <f t="shared" si="3"/>
        <v>1</v>
      </c>
      <c r="G14" s="12">
        <f t="shared" si="4"/>
        <v>1</v>
      </c>
      <c r="H14" s="12">
        <f t="shared" si="5"/>
        <v>6753</v>
      </c>
      <c r="I14" s="12">
        <f t="shared" si="6"/>
        <v>1384.4304065499716</v>
      </c>
      <c r="J14" s="25">
        <f>C32</f>
        <v>-11</v>
      </c>
      <c r="K14" s="23">
        <f>E32</f>
        <v>891</v>
      </c>
      <c r="L14" s="26">
        <f>F32</f>
        <v>-1331</v>
      </c>
      <c r="M14" s="23"/>
      <c r="N14" s="24">
        <f>D32</f>
        <v>999031</v>
      </c>
    </row>
    <row r="15" spans="1:14" x14ac:dyDescent="0.45">
      <c r="A15" s="10">
        <v>1950</v>
      </c>
      <c r="B15" s="10">
        <v>8003</v>
      </c>
      <c r="C15" s="11">
        <f t="shared" si="0"/>
        <v>2</v>
      </c>
      <c r="D15" s="12">
        <f t="shared" si="1"/>
        <v>16006</v>
      </c>
      <c r="E15" s="12">
        <f t="shared" si="2"/>
        <v>4</v>
      </c>
      <c r="F15" s="12">
        <f t="shared" si="3"/>
        <v>8</v>
      </c>
      <c r="G15" s="12">
        <f t="shared" si="4"/>
        <v>16</v>
      </c>
      <c r="H15" s="12">
        <f t="shared" si="5"/>
        <v>32012</v>
      </c>
      <c r="I15" s="12">
        <f t="shared" si="6"/>
        <v>1457.8011716544324</v>
      </c>
      <c r="J15" s="27">
        <f>E32</f>
        <v>891</v>
      </c>
      <c r="K15" s="28">
        <f>F32</f>
        <v>-1331</v>
      </c>
      <c r="L15" s="29">
        <f>G32</f>
        <v>65307</v>
      </c>
      <c r="M15" s="23"/>
      <c r="N15" s="30">
        <f>H32</f>
        <v>8835403</v>
      </c>
    </row>
    <row r="16" spans="1:14" ht="15" x14ac:dyDescent="0.45">
      <c r="A16" s="10">
        <v>1951</v>
      </c>
      <c r="B16" s="10">
        <v>10566</v>
      </c>
      <c r="C16" s="11">
        <f t="shared" si="0"/>
        <v>3</v>
      </c>
      <c r="D16" s="12">
        <f t="shared" si="1"/>
        <v>31698</v>
      </c>
      <c r="E16" s="12">
        <f t="shared" si="2"/>
        <v>9</v>
      </c>
      <c r="F16" s="12">
        <f t="shared" si="3"/>
        <v>27</v>
      </c>
      <c r="G16" s="12">
        <f t="shared" si="4"/>
        <v>81</v>
      </c>
      <c r="H16" s="12">
        <f t="shared" si="5"/>
        <v>95094</v>
      </c>
      <c r="I16" s="12">
        <f t="shared" si="6"/>
        <v>1531.171936758893</v>
      </c>
      <c r="J16" s="16" t="s">
        <v>12</v>
      </c>
      <c r="K16" s="31"/>
      <c r="L16" s="32"/>
      <c r="M16" s="6"/>
      <c r="N16" s="6"/>
    </row>
    <row r="17" spans="1:14" x14ac:dyDescent="0.45">
      <c r="A17" s="10">
        <v>1952</v>
      </c>
      <c r="B17" s="10">
        <v>12528</v>
      </c>
      <c r="C17" s="11">
        <f t="shared" si="0"/>
        <v>4</v>
      </c>
      <c r="D17" s="12">
        <f t="shared" si="1"/>
        <v>50112</v>
      </c>
      <c r="E17" s="12">
        <f t="shared" si="2"/>
        <v>16</v>
      </c>
      <c r="F17" s="12">
        <f t="shared" si="3"/>
        <v>64</v>
      </c>
      <c r="G17" s="12">
        <f t="shared" si="4"/>
        <v>256</v>
      </c>
      <c r="H17" s="12">
        <f t="shared" si="5"/>
        <v>200448</v>
      </c>
      <c r="I17" s="12">
        <f t="shared" si="6"/>
        <v>1604.5427018633536</v>
      </c>
      <c r="J17" s="33">
        <f t="array" ref="J17:L19">MINVERSE(J13:L15)</f>
        <v>0.10220214568040656</v>
      </c>
      <c r="K17" s="34">
        <v>-8.4697910784867268E-4</v>
      </c>
      <c r="L17" s="35">
        <v>-1.4116318464144548E-3</v>
      </c>
      <c r="M17" s="6"/>
      <c r="N17" s="6"/>
    </row>
    <row r="18" spans="1:14" x14ac:dyDescent="0.45">
      <c r="A18" s="10">
        <v>1953</v>
      </c>
      <c r="B18" s="10">
        <v>14760</v>
      </c>
      <c r="C18" s="11">
        <f t="shared" si="0"/>
        <v>5</v>
      </c>
      <c r="D18" s="12">
        <f t="shared" si="1"/>
        <v>73800</v>
      </c>
      <c r="E18" s="12">
        <f t="shared" si="2"/>
        <v>25</v>
      </c>
      <c r="F18" s="12">
        <f t="shared" si="3"/>
        <v>125</v>
      </c>
      <c r="G18" s="12">
        <f t="shared" si="4"/>
        <v>625</v>
      </c>
      <c r="H18" s="12">
        <f t="shared" si="5"/>
        <v>369000</v>
      </c>
      <c r="I18" s="12">
        <f t="shared" si="6"/>
        <v>1677.9134669678144</v>
      </c>
      <c r="J18" s="36">
        <v>-8.4697910784867312E-4</v>
      </c>
      <c r="K18" s="6">
        <v>1.1645962732919255E-3</v>
      </c>
      <c r="L18" s="37">
        <v>3.5290796160361375E-5</v>
      </c>
      <c r="M18" s="6"/>
      <c r="N18" s="6"/>
    </row>
    <row r="19" spans="1:14" x14ac:dyDescent="0.45">
      <c r="A19" s="10">
        <v>1954</v>
      </c>
      <c r="B19" s="10">
        <v>16769</v>
      </c>
      <c r="C19" s="11">
        <f t="shared" si="0"/>
        <v>6</v>
      </c>
      <c r="D19" s="12">
        <f t="shared" si="1"/>
        <v>100614</v>
      </c>
      <c r="E19" s="12">
        <f t="shared" si="2"/>
        <v>36</v>
      </c>
      <c r="F19" s="12">
        <f t="shared" si="3"/>
        <v>216</v>
      </c>
      <c r="G19" s="12">
        <f t="shared" si="4"/>
        <v>1296</v>
      </c>
      <c r="H19" s="12">
        <f t="shared" si="5"/>
        <v>603684</v>
      </c>
      <c r="I19" s="12">
        <f t="shared" si="6"/>
        <v>1751.284232072275</v>
      </c>
      <c r="J19" s="38">
        <v>-1.4116318464144552E-3</v>
      </c>
      <c r="K19" s="39">
        <v>3.5290796160361375E-5</v>
      </c>
      <c r="L19" s="8">
        <v>3.5290796160361375E-5</v>
      </c>
      <c r="M19" s="6"/>
      <c r="N19" s="6"/>
    </row>
    <row r="20" spans="1:14" x14ac:dyDescent="0.45">
      <c r="A20" s="10">
        <v>1955</v>
      </c>
      <c r="B20" s="10">
        <v>19819</v>
      </c>
      <c r="C20" s="11">
        <f t="shared" si="0"/>
        <v>7</v>
      </c>
      <c r="D20" s="12">
        <f t="shared" si="1"/>
        <v>138733</v>
      </c>
      <c r="E20" s="12">
        <f t="shared" si="2"/>
        <v>49</v>
      </c>
      <c r="F20" s="12">
        <f t="shared" si="3"/>
        <v>343</v>
      </c>
      <c r="G20" s="12">
        <f t="shared" si="4"/>
        <v>2401</v>
      </c>
      <c r="H20" s="12">
        <f>B20*E20</f>
        <v>971131</v>
      </c>
      <c r="I20" s="12">
        <f t="shared" si="6"/>
        <v>1824.6549971767358</v>
      </c>
      <c r="J20" s="6"/>
      <c r="K20" s="6"/>
      <c r="L20" s="6"/>
      <c r="M20" s="6"/>
      <c r="N20" s="6"/>
    </row>
    <row r="21" spans="1:14" x14ac:dyDescent="0.45">
      <c r="A21" s="10">
        <v>1956</v>
      </c>
      <c r="B21" s="10">
        <v>23362</v>
      </c>
      <c r="C21" s="11">
        <f t="shared" si="0"/>
        <v>8</v>
      </c>
      <c r="D21" s="12">
        <f t="shared" si="1"/>
        <v>186896</v>
      </c>
      <c r="E21" s="12">
        <f t="shared" si="2"/>
        <v>64</v>
      </c>
      <c r="F21" s="12">
        <f t="shared" si="3"/>
        <v>512</v>
      </c>
      <c r="G21" s="12">
        <f t="shared" si="4"/>
        <v>4096</v>
      </c>
      <c r="H21" s="12">
        <f t="shared" si="5"/>
        <v>1495168</v>
      </c>
      <c r="I21" s="12">
        <f t="shared" si="6"/>
        <v>1898.0257622811964</v>
      </c>
      <c r="J21" s="14" t="s">
        <v>13</v>
      </c>
      <c r="K21" s="40">
        <f t="array" ref="K21:K23">MMULT(J17:L19,N13:N15)</f>
        <v>6496.9683794466455</v>
      </c>
      <c r="L21" s="6"/>
      <c r="M21" s="6"/>
      <c r="N21" s="6"/>
    </row>
    <row r="22" spans="1:14" x14ac:dyDescent="0.45">
      <c r="A22" s="10">
        <v>1957</v>
      </c>
      <c r="B22" s="10">
        <v>25340</v>
      </c>
      <c r="C22" s="11">
        <f t="shared" si="0"/>
        <v>9</v>
      </c>
      <c r="D22" s="12">
        <f>B22*C22</f>
        <v>228060</v>
      </c>
      <c r="E22" s="12">
        <f>C22^2</f>
        <v>81</v>
      </c>
      <c r="F22" s="12">
        <f>E22*C22</f>
        <v>729</v>
      </c>
      <c r="G22" s="12">
        <f t="shared" si="4"/>
        <v>6561</v>
      </c>
      <c r="H22" s="12">
        <f t="shared" si="5"/>
        <v>2052540</v>
      </c>
      <c r="I22" s="12">
        <f t="shared" si="6"/>
        <v>1971.396527385657</v>
      </c>
      <c r="J22" s="14" t="s">
        <v>14</v>
      </c>
      <c r="K22" s="40">
        <v>1311.059641445511</v>
      </c>
      <c r="L22" s="6"/>
      <c r="M22" s="6"/>
      <c r="N22" s="6"/>
    </row>
    <row r="23" spans="1:14" x14ac:dyDescent="0.45">
      <c r="A23" s="10">
        <v>1958</v>
      </c>
      <c r="B23" s="10">
        <v>25343</v>
      </c>
      <c r="C23" s="11">
        <f t="shared" si="0"/>
        <v>10</v>
      </c>
      <c r="D23" s="12">
        <f>B23*C23</f>
        <v>253430</v>
      </c>
      <c r="E23" s="12">
        <f t="shared" ref="E23:E42" si="7">C23^2</f>
        <v>100</v>
      </c>
      <c r="F23" s="12">
        <f t="shared" ref="F23:F42" si="8">E23*C23</f>
        <v>1000</v>
      </c>
      <c r="G23" s="12">
        <f t="shared" si="4"/>
        <v>10000</v>
      </c>
      <c r="H23" s="12">
        <f t="shared" si="5"/>
        <v>2534300</v>
      </c>
      <c r="I23" s="12">
        <f>K$22+K$23*C23+K$24*E23</f>
        <v>2044.7672924901178</v>
      </c>
      <c r="J23" s="14" t="s">
        <v>15</v>
      </c>
      <c r="K23" s="40">
        <v>73.370765104460673</v>
      </c>
      <c r="L23" s="6"/>
      <c r="M23" s="6"/>
      <c r="N23" s="6"/>
    </row>
    <row r="24" spans="1:14" x14ac:dyDescent="0.45">
      <c r="A24" s="10">
        <v>1959</v>
      </c>
      <c r="B24" s="6"/>
      <c r="C24" s="12">
        <f t="shared" si="0"/>
        <v>11</v>
      </c>
      <c r="D24" s="6"/>
      <c r="E24" s="12">
        <f t="shared" si="7"/>
        <v>121</v>
      </c>
      <c r="F24" s="6"/>
      <c r="G24" s="6"/>
      <c r="H24" s="6"/>
      <c r="I24" s="12">
        <f t="shared" ref="I24:I30" si="9">K$22+K$23*C24+K$24*E24</f>
        <v>2118.1380575945786</v>
      </c>
      <c r="J24" s="6"/>
      <c r="K24" s="6"/>
      <c r="L24" s="6"/>
      <c r="M24" s="6"/>
      <c r="N24" s="6"/>
    </row>
    <row r="25" spans="1:14" x14ac:dyDescent="0.45">
      <c r="A25" s="10">
        <v>1960</v>
      </c>
      <c r="B25" s="6"/>
      <c r="C25" s="12">
        <f t="shared" si="0"/>
        <v>12</v>
      </c>
      <c r="D25" s="6"/>
      <c r="E25" s="12">
        <f t="shared" si="7"/>
        <v>144</v>
      </c>
      <c r="F25" s="6"/>
      <c r="G25" s="6"/>
      <c r="H25" s="6"/>
      <c r="I25" s="12">
        <f t="shared" si="9"/>
        <v>2191.5088226990392</v>
      </c>
      <c r="J25" s="6"/>
      <c r="K25" s="6"/>
      <c r="L25" s="6"/>
      <c r="M25" s="6"/>
      <c r="N25" s="6"/>
    </row>
    <row r="26" spans="1:14" x14ac:dyDescent="0.45">
      <c r="A26" s="10">
        <v>1961</v>
      </c>
      <c r="B26" s="13"/>
      <c r="C26" s="12">
        <f t="shared" si="0"/>
        <v>13</v>
      </c>
      <c r="D26" s="6"/>
      <c r="E26" s="12">
        <f t="shared" si="7"/>
        <v>169</v>
      </c>
      <c r="F26" s="6"/>
      <c r="G26" s="6"/>
      <c r="H26" s="6"/>
      <c r="I26" s="12">
        <f t="shared" si="9"/>
        <v>2264.8795878034998</v>
      </c>
      <c r="J26" s="6"/>
      <c r="K26" s="6"/>
      <c r="L26" s="6"/>
      <c r="M26" s="6"/>
      <c r="N26" s="6"/>
    </row>
    <row r="27" spans="1:14" x14ac:dyDescent="0.45">
      <c r="A27" s="10">
        <v>1962</v>
      </c>
      <c r="B27" s="6"/>
      <c r="C27" s="12">
        <f t="shared" si="0"/>
        <v>14</v>
      </c>
      <c r="D27" s="6"/>
      <c r="E27" s="12">
        <f t="shared" si="7"/>
        <v>196</v>
      </c>
      <c r="F27" s="6"/>
      <c r="G27" s="6"/>
      <c r="H27" s="6"/>
      <c r="I27" s="12">
        <f t="shared" si="9"/>
        <v>2338.2503529079604</v>
      </c>
      <c r="J27" s="6"/>
      <c r="K27" s="6"/>
      <c r="L27" s="6"/>
      <c r="M27" s="6"/>
      <c r="N27" s="6"/>
    </row>
    <row r="28" spans="1:14" x14ac:dyDescent="0.45">
      <c r="A28" s="10">
        <v>1963</v>
      </c>
      <c r="B28" s="6"/>
      <c r="C28" s="12">
        <f t="shared" si="0"/>
        <v>15</v>
      </c>
      <c r="D28" s="6"/>
      <c r="E28" s="12">
        <f t="shared" si="7"/>
        <v>225</v>
      </c>
      <c r="F28" s="6"/>
      <c r="G28" s="6"/>
      <c r="H28" s="6"/>
      <c r="I28" s="12">
        <f t="shared" si="9"/>
        <v>2411.621118012421</v>
      </c>
      <c r="J28" s="6"/>
      <c r="K28" s="6"/>
      <c r="L28" s="6"/>
      <c r="M28" s="6"/>
      <c r="N28" s="6"/>
    </row>
    <row r="29" spans="1:14" x14ac:dyDescent="0.45">
      <c r="A29" s="10">
        <v>1964</v>
      </c>
      <c r="B29" s="6"/>
      <c r="C29" s="12">
        <f t="shared" si="0"/>
        <v>16</v>
      </c>
      <c r="D29" s="6"/>
      <c r="E29" s="12">
        <f t="shared" si="7"/>
        <v>256</v>
      </c>
      <c r="F29" s="6"/>
      <c r="G29" s="6"/>
      <c r="H29" s="6"/>
      <c r="I29" s="12">
        <f t="shared" si="9"/>
        <v>2484.9918831168816</v>
      </c>
      <c r="J29" s="6"/>
      <c r="K29" s="6"/>
      <c r="L29" s="6"/>
      <c r="M29" s="6"/>
      <c r="N29" s="6"/>
    </row>
    <row r="30" spans="1:14" x14ac:dyDescent="0.45">
      <c r="A30" s="10">
        <v>1965</v>
      </c>
      <c r="B30" s="6"/>
      <c r="C30" s="12">
        <f t="shared" si="0"/>
        <v>17</v>
      </c>
      <c r="D30" s="6"/>
      <c r="E30" s="12">
        <f t="shared" si="7"/>
        <v>289</v>
      </c>
      <c r="F30" s="6"/>
      <c r="G30" s="6"/>
      <c r="H30" s="6"/>
      <c r="I30" s="12">
        <f t="shared" si="9"/>
        <v>2558.3626482213422</v>
      </c>
      <c r="J30" s="6"/>
      <c r="K30" s="6"/>
      <c r="L30" s="6"/>
      <c r="M30" s="6"/>
      <c r="N30" s="6"/>
    </row>
    <row r="31" spans="1:14" x14ac:dyDescent="0.45">
      <c r="A31" s="3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12" t="s">
        <v>16</v>
      </c>
      <c r="B32" s="12">
        <f t="shared" ref="B32:G32" si="10">SUM(B2:B23)</f>
        <v>193885</v>
      </c>
      <c r="C32" s="12">
        <f t="shared" si="10"/>
        <v>-11</v>
      </c>
      <c r="D32" s="12">
        <f>SUM(D2:D23)</f>
        <v>999031</v>
      </c>
      <c r="E32" s="12">
        <f t="shared" si="10"/>
        <v>891</v>
      </c>
      <c r="F32" s="12">
        <f t="shared" si="10"/>
        <v>-1331</v>
      </c>
      <c r="G32" s="12">
        <f t="shared" si="10"/>
        <v>65307</v>
      </c>
      <c r="H32" s="12">
        <f>SUM(H2:H23)</f>
        <v>8835403</v>
      </c>
      <c r="I32" s="12">
        <f>K$22+K$23*C32+K$24*E32</f>
        <v>503.98122529644365</v>
      </c>
      <c r="J32" s="6"/>
      <c r="K32" s="6"/>
      <c r="L32" s="6"/>
      <c r="M32" s="6"/>
      <c r="N32" s="6"/>
    </row>
    <row r="34" spans="2:3" x14ac:dyDescent="0.45">
      <c r="B34" s="41"/>
      <c r="C34" s="42"/>
    </row>
  </sheetData>
  <mergeCells count="2">
    <mergeCell ref="J12:L12"/>
    <mergeCell ref="J16:L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34B2-334F-475C-A668-FD0D350F2FFA}">
  <dimension ref="B2:K32"/>
  <sheetViews>
    <sheetView workbookViewId="0">
      <selection activeCell="H4" sqref="H4"/>
    </sheetView>
  </sheetViews>
  <sheetFormatPr defaultRowHeight="14.25" x14ac:dyDescent="0.45"/>
  <cols>
    <col min="8" max="8" width="12.796875" bestFit="1" customWidth="1"/>
  </cols>
  <sheetData>
    <row r="2" spans="2:11" ht="42.75" x14ac:dyDescent="0.55000000000000004">
      <c r="B2" s="43" t="s">
        <v>17</v>
      </c>
      <c r="C2" s="43" t="s">
        <v>18</v>
      </c>
      <c r="D2" s="44" t="s">
        <v>19</v>
      </c>
      <c r="E2" s="44" t="s">
        <v>20</v>
      </c>
      <c r="F2" s="44" t="s">
        <v>21</v>
      </c>
      <c r="G2" s="44" t="s">
        <v>22</v>
      </c>
      <c r="H2" s="44" t="s">
        <v>23</v>
      </c>
      <c r="I2" s="45"/>
      <c r="J2" s="46"/>
      <c r="K2" s="46"/>
    </row>
    <row r="3" spans="2:11" x14ac:dyDescent="0.45">
      <c r="B3" s="47">
        <v>1890</v>
      </c>
      <c r="C3" s="47">
        <v>3.93</v>
      </c>
      <c r="D3" s="48">
        <f>LOG10(C3)</f>
        <v>0.59439255037542671</v>
      </c>
      <c r="E3" s="48">
        <f>B3-B$12</f>
        <v>-90</v>
      </c>
      <c r="F3" s="48">
        <f>E3*D3</f>
        <v>-53.495329533788407</v>
      </c>
      <c r="G3" s="48">
        <f>E3^2</f>
        <v>8100</v>
      </c>
      <c r="H3" s="48">
        <f>H$31*H$32^E3</f>
        <v>5.4099569954541789</v>
      </c>
      <c r="I3" s="45"/>
    </row>
    <row r="4" spans="2:11" x14ac:dyDescent="0.45">
      <c r="B4" s="47">
        <v>1900</v>
      </c>
      <c r="C4" s="47">
        <v>5.31</v>
      </c>
      <c r="D4" s="48">
        <f t="shared" ref="D4:D21" si="0">LOG10(C4)</f>
        <v>0.72509452108146899</v>
      </c>
      <c r="E4" s="48">
        <f t="shared" ref="E4:E21" si="1">B4-B$12</f>
        <v>-80</v>
      </c>
      <c r="F4" s="48">
        <f t="shared" ref="F4:F21" si="2">E4*D4</f>
        <v>-58.007561686517519</v>
      </c>
      <c r="G4" s="48">
        <f t="shared" ref="G4:G21" si="3">E4^2</f>
        <v>6400</v>
      </c>
      <c r="H4" s="48">
        <f t="shared" ref="H3:H21" si="4">H$31*H$32^E4</f>
        <v>6.7429016017472874</v>
      </c>
      <c r="I4" s="45"/>
    </row>
    <row r="5" spans="2:11" x14ac:dyDescent="0.45">
      <c r="B5" s="47">
        <v>1910</v>
      </c>
      <c r="C5" s="47">
        <v>7.24</v>
      </c>
      <c r="D5" s="48">
        <f t="shared" si="0"/>
        <v>0.85973856619714695</v>
      </c>
      <c r="E5" s="48">
        <f t="shared" si="1"/>
        <v>-70</v>
      </c>
      <c r="F5" s="48">
        <f t="shared" si="2"/>
        <v>-60.181699633800285</v>
      </c>
      <c r="G5" s="48">
        <f t="shared" si="3"/>
        <v>4900</v>
      </c>
      <c r="H5" s="48">
        <f t="shared" si="4"/>
        <v>8.4042668082297922</v>
      </c>
      <c r="I5" s="45"/>
    </row>
    <row r="6" spans="2:11" x14ac:dyDescent="0.45">
      <c r="B6" s="47">
        <v>1920</v>
      </c>
      <c r="C6" s="47">
        <v>9.64</v>
      </c>
      <c r="D6" s="48">
        <f t="shared" si="0"/>
        <v>0.98407703390283086</v>
      </c>
      <c r="E6" s="48">
        <f t="shared" si="1"/>
        <v>-60</v>
      </c>
      <c r="F6" s="48">
        <f t="shared" si="2"/>
        <v>-59.044622034169848</v>
      </c>
      <c r="G6" s="48">
        <f t="shared" si="3"/>
        <v>3600</v>
      </c>
      <c r="H6" s="48">
        <f t="shared" si="4"/>
        <v>10.474971274326503</v>
      </c>
      <c r="I6" s="45"/>
    </row>
    <row r="7" spans="2:11" x14ac:dyDescent="0.45">
      <c r="B7" s="47">
        <v>1930</v>
      </c>
      <c r="C7" s="47">
        <v>12.9</v>
      </c>
      <c r="D7" s="48">
        <f t="shared" si="0"/>
        <v>1.110589710299249</v>
      </c>
      <c r="E7" s="48">
        <f t="shared" si="1"/>
        <v>-50</v>
      </c>
      <c r="F7" s="48">
        <f t="shared" si="2"/>
        <v>-55.529485514962452</v>
      </c>
      <c r="G7" s="48">
        <f t="shared" si="3"/>
        <v>2500</v>
      </c>
      <c r="H7" s="48">
        <f t="shared" si="4"/>
        <v>13.055870988117398</v>
      </c>
      <c r="I7" s="45"/>
    </row>
    <row r="8" spans="2:11" x14ac:dyDescent="0.45">
      <c r="B8" s="47">
        <v>1940</v>
      </c>
      <c r="C8" s="47">
        <v>17.100000000000001</v>
      </c>
      <c r="D8" s="48">
        <f t="shared" si="0"/>
        <v>1.2329961103921538</v>
      </c>
      <c r="E8" s="48">
        <f t="shared" si="1"/>
        <v>-40</v>
      </c>
      <c r="F8" s="48">
        <f t="shared" si="2"/>
        <v>-49.319844415686156</v>
      </c>
      <c r="G8" s="48">
        <f t="shared" si="3"/>
        <v>1600</v>
      </c>
      <c r="H8" s="48">
        <f t="shared" si="4"/>
        <v>16.272671570579099</v>
      </c>
      <c r="I8" s="45"/>
    </row>
    <row r="9" spans="2:11" x14ac:dyDescent="0.45">
      <c r="B9" s="47">
        <v>1950</v>
      </c>
      <c r="C9" s="47">
        <v>23.2</v>
      </c>
      <c r="D9" s="48">
        <f t="shared" si="0"/>
        <v>1.3654879848908996</v>
      </c>
      <c r="E9" s="48">
        <f t="shared" si="1"/>
        <v>-30</v>
      </c>
      <c r="F9" s="48">
        <f t="shared" si="2"/>
        <v>-40.964639546726985</v>
      </c>
      <c r="G9" s="48">
        <f t="shared" si="3"/>
        <v>900</v>
      </c>
      <c r="H9" s="48">
        <f t="shared" si="4"/>
        <v>20.282050909122553</v>
      </c>
      <c r="I9" s="45"/>
    </row>
    <row r="10" spans="2:11" x14ac:dyDescent="0.45">
      <c r="B10" s="47">
        <v>1960</v>
      </c>
      <c r="C10" s="47">
        <v>31.4</v>
      </c>
      <c r="D10" s="48">
        <f t="shared" si="0"/>
        <v>1.4969296480732148</v>
      </c>
      <c r="E10" s="48">
        <f t="shared" si="1"/>
        <v>-20</v>
      </c>
      <c r="F10" s="48">
        <f t="shared" si="2"/>
        <v>-29.938592961464295</v>
      </c>
      <c r="G10" s="48">
        <f t="shared" si="3"/>
        <v>400</v>
      </c>
      <c r="H10" s="48">
        <f t="shared" si="4"/>
        <v>25.279290330174089</v>
      </c>
      <c r="I10" s="45"/>
    </row>
    <row r="11" spans="2:11" x14ac:dyDescent="0.45">
      <c r="B11" s="47">
        <v>1970</v>
      </c>
      <c r="C11" s="47">
        <v>39.799999999999997</v>
      </c>
      <c r="D11" s="48">
        <f t="shared" si="0"/>
        <v>1.5998830720736879</v>
      </c>
      <c r="E11" s="48">
        <f t="shared" si="1"/>
        <v>-10</v>
      </c>
      <c r="F11" s="48">
        <f t="shared" si="2"/>
        <v>-15.998830720736878</v>
      </c>
      <c r="G11" s="48">
        <f t="shared" si="3"/>
        <v>100</v>
      </c>
      <c r="H11" s="48">
        <f t="shared" si="4"/>
        <v>31.507785995636251</v>
      </c>
      <c r="I11" s="45"/>
    </row>
    <row r="12" spans="2:11" x14ac:dyDescent="0.45">
      <c r="B12" s="47">
        <v>1980</v>
      </c>
      <c r="C12" s="47">
        <v>50.2</v>
      </c>
      <c r="D12" s="48">
        <f t="shared" si="0"/>
        <v>1.7007037171450194</v>
      </c>
      <c r="E12" s="48">
        <f t="shared" si="1"/>
        <v>0</v>
      </c>
      <c r="F12" s="48">
        <f t="shared" si="2"/>
        <v>0</v>
      </c>
      <c r="G12" s="48">
        <f t="shared" si="3"/>
        <v>0</v>
      </c>
      <c r="H12" s="48">
        <f t="shared" si="4"/>
        <v>39.27090378648203</v>
      </c>
      <c r="I12" s="45"/>
    </row>
    <row r="13" spans="2:11" x14ac:dyDescent="0.45">
      <c r="B13" s="47">
        <v>1990</v>
      </c>
      <c r="C13" s="47">
        <v>62.9</v>
      </c>
      <c r="D13" s="48">
        <f t="shared" si="0"/>
        <v>1.7986506454452689</v>
      </c>
      <c r="E13" s="48">
        <f t="shared" si="1"/>
        <v>10</v>
      </c>
      <c r="F13" s="48">
        <f t="shared" si="2"/>
        <v>17.986506454452687</v>
      </c>
      <c r="G13" s="48">
        <f t="shared" si="3"/>
        <v>100</v>
      </c>
      <c r="H13" s="48">
        <f t="shared" si="4"/>
        <v>48.946755078910329</v>
      </c>
      <c r="I13" s="45"/>
    </row>
    <row r="14" spans="2:11" ht="15.4" x14ac:dyDescent="0.45">
      <c r="B14" s="49">
        <v>2000</v>
      </c>
      <c r="C14" s="47">
        <v>76</v>
      </c>
      <c r="D14" s="48">
        <f t="shared" si="0"/>
        <v>1.8808135922807914</v>
      </c>
      <c r="E14" s="48">
        <f t="shared" si="1"/>
        <v>20</v>
      </c>
      <c r="F14" s="48">
        <f t="shared" si="2"/>
        <v>37.616271845615827</v>
      </c>
      <c r="G14" s="48">
        <f t="shared" si="3"/>
        <v>400</v>
      </c>
      <c r="H14" s="48">
        <f t="shared" si="4"/>
        <v>61.006613083845544</v>
      </c>
      <c r="I14" s="45"/>
    </row>
    <row r="15" spans="2:11" x14ac:dyDescent="0.45">
      <c r="B15" s="47">
        <v>2010</v>
      </c>
      <c r="C15" s="47">
        <v>92</v>
      </c>
      <c r="D15" s="48">
        <f t="shared" si="0"/>
        <v>1.9637878273455553</v>
      </c>
      <c r="E15" s="48">
        <f t="shared" si="1"/>
        <v>30</v>
      </c>
      <c r="F15" s="48">
        <f t="shared" si="2"/>
        <v>58.91363482036666</v>
      </c>
      <c r="G15" s="48">
        <f t="shared" si="3"/>
        <v>900</v>
      </c>
      <c r="H15" s="48">
        <f t="shared" si="4"/>
        <v>76.037866738292692</v>
      </c>
      <c r="I15" s="45"/>
    </row>
    <row r="16" spans="2:11" x14ac:dyDescent="0.45">
      <c r="B16" s="47">
        <v>2020</v>
      </c>
      <c r="C16" s="47">
        <v>105.7</v>
      </c>
      <c r="D16" s="48">
        <f t="shared" si="0"/>
        <v>2.0240749873074262</v>
      </c>
      <c r="E16" s="48">
        <f t="shared" si="1"/>
        <v>40</v>
      </c>
      <c r="F16" s="48">
        <f t="shared" si="2"/>
        <v>80.962999492297044</v>
      </c>
      <c r="G16" s="48">
        <f t="shared" si="3"/>
        <v>1600</v>
      </c>
      <c r="H16" s="48">
        <f t="shared" si="4"/>
        <v>94.77263014362218</v>
      </c>
      <c r="I16" s="45"/>
    </row>
    <row r="17" spans="2:11" x14ac:dyDescent="0.45">
      <c r="B17" s="47">
        <v>2030</v>
      </c>
      <c r="C17" s="47">
        <v>122.8</v>
      </c>
      <c r="D17" s="48">
        <f t="shared" si="0"/>
        <v>2.089198366805149</v>
      </c>
      <c r="E17" s="48">
        <f t="shared" si="1"/>
        <v>50</v>
      </c>
      <c r="F17" s="48">
        <f t="shared" si="2"/>
        <v>104.45991834025745</v>
      </c>
      <c r="G17" s="48">
        <f t="shared" si="3"/>
        <v>2500</v>
      </c>
      <c r="H17" s="48">
        <f t="shared" si="4"/>
        <v>118.12340100562743</v>
      </c>
      <c r="I17" s="45"/>
    </row>
    <row r="18" spans="2:11" x14ac:dyDescent="0.45">
      <c r="B18" s="47">
        <v>2040</v>
      </c>
      <c r="C18" s="47">
        <v>131.69999999999999</v>
      </c>
      <c r="D18" s="48">
        <f t="shared" si="0"/>
        <v>2.1195857749617839</v>
      </c>
      <c r="E18" s="48">
        <f t="shared" si="1"/>
        <v>60</v>
      </c>
      <c r="F18" s="48">
        <f t="shared" si="2"/>
        <v>127.17514649770703</v>
      </c>
      <c r="G18" s="48">
        <f t="shared" si="3"/>
        <v>3600</v>
      </c>
      <c r="H18" s="48">
        <f t="shared" si="4"/>
        <v>147.22750486075066</v>
      </c>
      <c r="I18" s="45"/>
    </row>
    <row r="19" spans="2:11" x14ac:dyDescent="0.45">
      <c r="B19" s="47">
        <v>2050</v>
      </c>
      <c r="C19" s="47">
        <v>151.30000000000001</v>
      </c>
      <c r="D19" s="48">
        <f t="shared" si="0"/>
        <v>2.1798389280231869</v>
      </c>
      <c r="E19" s="48">
        <f t="shared" si="1"/>
        <v>70</v>
      </c>
      <c r="F19" s="48">
        <f t="shared" si="2"/>
        <v>152.58872496162309</v>
      </c>
      <c r="G19" s="48">
        <f t="shared" si="3"/>
        <v>4900</v>
      </c>
      <c r="H19" s="48">
        <f t="shared" si="4"/>
        <v>183.50248979446263</v>
      </c>
      <c r="I19" s="45"/>
    </row>
    <row r="20" spans="2:11" x14ac:dyDescent="0.45">
      <c r="B20" s="47">
        <v>2060</v>
      </c>
      <c r="C20" s="47">
        <v>179.3</v>
      </c>
      <c r="D20" s="48">
        <f t="shared" si="0"/>
        <v>2.253580289562183</v>
      </c>
      <c r="E20" s="48">
        <f t="shared" si="1"/>
        <v>80</v>
      </c>
      <c r="F20" s="48">
        <f t="shared" si="2"/>
        <v>180.28642316497465</v>
      </c>
      <c r="G20" s="48">
        <f t="shared" si="3"/>
        <v>6400</v>
      </c>
      <c r="H20" s="48">
        <f t="shared" si="4"/>
        <v>228.71516971380652</v>
      </c>
      <c r="I20" s="45"/>
    </row>
    <row r="21" spans="2:11" x14ac:dyDescent="0.45">
      <c r="B21" s="47">
        <v>2070</v>
      </c>
      <c r="C21" s="47">
        <v>203.2</v>
      </c>
      <c r="D21" s="48">
        <f t="shared" si="0"/>
        <v>2.3079237036118818</v>
      </c>
      <c r="E21" s="48">
        <f t="shared" si="1"/>
        <v>90</v>
      </c>
      <c r="F21" s="48">
        <f t="shared" si="2"/>
        <v>207.71313332506935</v>
      </c>
      <c r="G21" s="48">
        <f t="shared" si="3"/>
        <v>8100</v>
      </c>
      <c r="H21" s="48">
        <f t="shared" si="4"/>
        <v>285.06767900428696</v>
      </c>
      <c r="I21" s="45"/>
    </row>
    <row r="22" spans="2:11" x14ac:dyDescent="0.45">
      <c r="B22" s="50" t="s">
        <v>16</v>
      </c>
      <c r="C22" s="50"/>
      <c r="D22" s="51">
        <f>SUM(D3:D21)</f>
        <v>30.287347029774324</v>
      </c>
      <c r="E22" s="51">
        <f t="shared" ref="E22:G22" si="5">SUM(E3:E21)</f>
        <v>0</v>
      </c>
      <c r="F22" s="51">
        <f t="shared" si="5"/>
        <v>545.22215285451102</v>
      </c>
      <c r="G22" s="51">
        <f t="shared" si="5"/>
        <v>57000</v>
      </c>
      <c r="H22" s="51"/>
      <c r="I22" s="45"/>
      <c r="J22" s="45"/>
      <c r="K22" s="45"/>
    </row>
    <row r="23" spans="2:11" ht="14.65" thickBot="1" x14ac:dyDescent="0.5"/>
    <row r="24" spans="2:11" ht="14.65" thickBot="1" x14ac:dyDescent="0.5">
      <c r="B24" s="52" t="s">
        <v>24</v>
      </c>
      <c r="C24" s="53"/>
      <c r="D24" s="53"/>
      <c r="E24" s="53"/>
      <c r="F24" s="53"/>
      <c r="G24" s="53"/>
      <c r="H24" s="54"/>
    </row>
    <row r="25" spans="2:11" ht="15.75" x14ac:dyDescent="0.45">
      <c r="B25" s="55" t="s">
        <v>9</v>
      </c>
      <c r="C25" s="56">
        <f>COUNT(B3:B21)</f>
        <v>19</v>
      </c>
      <c r="E25" s="57" t="s">
        <v>25</v>
      </c>
      <c r="G25" s="58" t="s">
        <v>26</v>
      </c>
      <c r="H25" s="58"/>
    </row>
    <row r="26" spans="2:11" x14ac:dyDescent="0.45">
      <c r="C26" s="45"/>
      <c r="D26" s="45"/>
      <c r="E26" s="59">
        <f>D22</f>
        <v>30.287347029774324</v>
      </c>
      <c r="G26" s="60">
        <f t="array" ref="G26:H27">MINVERSE(B28:C29)</f>
        <v>5.2631578947368418E-2</v>
      </c>
      <c r="H26" s="61">
        <v>0</v>
      </c>
    </row>
    <row r="27" spans="2:11" x14ac:dyDescent="0.45">
      <c r="B27" s="64" t="s">
        <v>10</v>
      </c>
      <c r="C27" s="64"/>
      <c r="E27" s="57">
        <f>F22</f>
        <v>545.22215285451102</v>
      </c>
      <c r="G27" s="62">
        <v>0</v>
      </c>
      <c r="H27" s="63">
        <v>1.7543859649122806E-5</v>
      </c>
    </row>
    <row r="28" spans="2:11" x14ac:dyDescent="0.45">
      <c r="B28" s="60">
        <f>C25</f>
        <v>19</v>
      </c>
      <c r="C28" s="61">
        <f>E22</f>
        <v>0</v>
      </c>
      <c r="F28" s="45"/>
      <c r="G28" s="45"/>
    </row>
    <row r="29" spans="2:11" x14ac:dyDescent="0.45">
      <c r="B29" s="62">
        <f>E22</f>
        <v>0</v>
      </c>
      <c r="C29" s="63">
        <f>G22</f>
        <v>57000</v>
      </c>
    </row>
    <row r="30" spans="2:11" x14ac:dyDescent="0.45">
      <c r="C30" s="45"/>
      <c r="D30" s="45"/>
    </row>
    <row r="31" spans="2:11" x14ac:dyDescent="0.45">
      <c r="D31" s="65" t="s">
        <v>27</v>
      </c>
      <c r="E31" s="66">
        <f t="array" ref="E31:E32">MMULT(G26:H27,E26:E27)</f>
        <v>1.5940708963039116</v>
      </c>
      <c r="G31" s="65" t="s">
        <v>13</v>
      </c>
      <c r="H31" s="66">
        <f>10^E31</f>
        <v>39.27090378648203</v>
      </c>
    </row>
    <row r="32" spans="2:11" x14ac:dyDescent="0.45">
      <c r="D32" s="55" t="s">
        <v>28</v>
      </c>
      <c r="E32" s="56">
        <v>9.5653009272721225E-3</v>
      </c>
      <c r="G32" s="55" t="s">
        <v>14</v>
      </c>
      <c r="H32" s="56">
        <f>10^E32</f>
        <v>1.0222692584130701</v>
      </c>
    </row>
  </sheetData>
  <mergeCells count="4">
    <mergeCell ref="B27:C27"/>
    <mergeCell ref="B22:C22"/>
    <mergeCell ref="B24:H24"/>
    <mergeCell ref="G25:H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6F11-6607-4200-AE2C-9445F820BFF4}">
  <dimension ref="A1:H30"/>
  <sheetViews>
    <sheetView workbookViewId="0">
      <selection activeCell="I16" sqref="I16"/>
    </sheetView>
  </sheetViews>
  <sheetFormatPr defaultRowHeight="14.25" x14ac:dyDescent="0.45"/>
  <sheetData>
    <row r="1" spans="1:8" x14ac:dyDescent="0.45">
      <c r="A1" s="67" t="s">
        <v>29</v>
      </c>
      <c r="B1" s="67"/>
      <c r="C1" s="67"/>
      <c r="D1" s="67"/>
      <c r="E1" s="67"/>
    </row>
    <row r="2" spans="1:8" x14ac:dyDescent="0.45">
      <c r="A2" s="45"/>
      <c r="B2" s="45"/>
      <c r="C2" s="45"/>
      <c r="D2" s="45"/>
      <c r="E2" s="45"/>
    </row>
    <row r="3" spans="1:8" x14ac:dyDescent="0.45">
      <c r="A3" s="51" t="s">
        <v>30</v>
      </c>
      <c r="B3" s="51" t="s">
        <v>31</v>
      </c>
      <c r="C3" s="51"/>
      <c r="D3" s="51" t="s">
        <v>32</v>
      </c>
      <c r="E3" s="51" t="s">
        <v>33</v>
      </c>
    </row>
    <row r="4" spans="1:8" x14ac:dyDescent="0.45">
      <c r="A4" s="51">
        <v>1995</v>
      </c>
      <c r="B4" s="44">
        <v>6.8429000000000002</v>
      </c>
      <c r="C4" s="44" t="s">
        <v>34</v>
      </c>
      <c r="D4" s="51">
        <v>1</v>
      </c>
      <c r="E4" s="51">
        <f t="shared" ref="E4:E24" si="0">H$5+H$6*H$7^D4</f>
        <v>6.8429000000000002</v>
      </c>
    </row>
    <row r="5" spans="1:8" x14ac:dyDescent="0.45">
      <c r="A5" s="51">
        <v>1996</v>
      </c>
      <c r="B5" s="51">
        <v>7.0243000000000002</v>
      </c>
      <c r="C5" s="51"/>
      <c r="D5" s="51">
        <v>2</v>
      </c>
      <c r="E5" s="51">
        <f t="shared" si="0"/>
        <v>7.0234721400698481</v>
      </c>
      <c r="G5" s="51" t="s">
        <v>13</v>
      </c>
      <c r="H5" s="51">
        <f>(B4*B24-B14^2)/(B24-2*B14+B4)</f>
        <v>5.3878405609793463</v>
      </c>
    </row>
    <row r="6" spans="1:8" x14ac:dyDescent="0.45">
      <c r="A6" s="51">
        <v>1997</v>
      </c>
      <c r="B6" s="51">
        <v>7.0666000000000002</v>
      </c>
      <c r="C6" s="51"/>
      <c r="D6" s="51">
        <v>3</v>
      </c>
      <c r="E6" s="51">
        <f t="shared" si="0"/>
        <v>7.2264531913463408</v>
      </c>
      <c r="G6" s="51" t="s">
        <v>14</v>
      </c>
      <c r="H6" s="51">
        <f>((B14-B4)^2/(B24-2*B14+B4))*((B14-B4)/(B24-B14))^(1/(11-1))</f>
        <v>1.2944222880927601</v>
      </c>
    </row>
    <row r="7" spans="1:8" x14ac:dyDescent="0.45">
      <c r="A7" s="51">
        <v>1998</v>
      </c>
      <c r="B7" s="51">
        <v>7.0529000000000002</v>
      </c>
      <c r="C7" s="51"/>
      <c r="D7" s="51">
        <v>4</v>
      </c>
      <c r="E7" s="51">
        <f t="shared" si="0"/>
        <v>7.4546240883705046</v>
      </c>
      <c r="G7" s="51" t="s">
        <v>15</v>
      </c>
      <c r="H7" s="51">
        <f>((B24-B14)/(B14-B4))^(1/10)</f>
        <v>1.1240994939638917</v>
      </c>
    </row>
    <row r="8" spans="1:8" x14ac:dyDescent="0.45">
      <c r="A8" s="51">
        <v>1999</v>
      </c>
      <c r="B8" s="51">
        <v>6.7945000000000002</v>
      </c>
      <c r="C8" s="51"/>
      <c r="D8" s="51">
        <v>5</v>
      </c>
      <c r="E8" s="51">
        <f t="shared" si="0"/>
        <v>7.7111108782526543</v>
      </c>
    </row>
    <row r="9" spans="1:8" ht="15.75" x14ac:dyDescent="0.55000000000000004">
      <c r="A9" s="51">
        <v>2000</v>
      </c>
      <c r="B9" s="51">
        <v>7.0945</v>
      </c>
      <c r="C9" s="51"/>
      <c r="D9" s="51">
        <v>6</v>
      </c>
      <c r="E9" s="51">
        <f t="shared" si="0"/>
        <v>7.9994275489676019</v>
      </c>
      <c r="G9" s="65" t="s">
        <v>35</v>
      </c>
      <c r="H9" s="66">
        <v>1</v>
      </c>
    </row>
    <row r="10" spans="1:8" ht="15.75" x14ac:dyDescent="0.55000000000000004">
      <c r="A10" s="51">
        <v>2001</v>
      </c>
      <c r="B10" s="51">
        <v>7.7169999999999996</v>
      </c>
      <c r="C10" s="51"/>
      <c r="D10" s="51">
        <v>7</v>
      </c>
      <c r="E10" s="51">
        <f t="shared" si="0"/>
        <v>8.3235241726196296</v>
      </c>
      <c r="G10" s="68" t="s">
        <v>35</v>
      </c>
      <c r="H10" s="69">
        <v>11</v>
      </c>
    </row>
    <row r="11" spans="1:8" ht="15.75" x14ac:dyDescent="0.55000000000000004">
      <c r="A11" s="51">
        <v>2002</v>
      </c>
      <c r="B11" s="51">
        <v>8.1911000000000005</v>
      </c>
      <c r="C11" s="51"/>
      <c r="D11" s="51">
        <v>8</v>
      </c>
      <c r="E11" s="51">
        <f t="shared" si="0"/>
        <v>8.687841023262278</v>
      </c>
      <c r="G11" s="55" t="s">
        <v>35</v>
      </c>
      <c r="H11" s="56">
        <v>21</v>
      </c>
    </row>
    <row r="12" spans="1:8" x14ac:dyDescent="0.45">
      <c r="A12" s="51">
        <v>2003</v>
      </c>
      <c r="B12" s="51">
        <v>8.5701999999999998</v>
      </c>
      <c r="C12" s="51"/>
      <c r="D12" s="51">
        <v>9</v>
      </c>
      <c r="E12" s="51">
        <f t="shared" si="0"/>
        <v>9.097369410712199</v>
      </c>
    </row>
    <row r="13" spans="1:8" x14ac:dyDescent="0.45">
      <c r="A13" s="51">
        <v>2004</v>
      </c>
      <c r="B13" s="51">
        <v>9.2226999999999997</v>
      </c>
      <c r="C13" s="51"/>
      <c r="D13" s="51">
        <v>10</v>
      </c>
      <c r="E13" s="51">
        <f t="shared" si="0"/>
        <v>9.5577200638085031</v>
      </c>
    </row>
    <row r="14" spans="1:8" x14ac:dyDescent="0.45">
      <c r="A14" s="51">
        <v>2005</v>
      </c>
      <c r="B14" s="44">
        <v>10.075200000000001</v>
      </c>
      <c r="C14" s="44" t="s">
        <v>36</v>
      </c>
      <c r="D14" s="51">
        <v>11</v>
      </c>
      <c r="E14" s="51">
        <f t="shared" si="0"/>
        <v>10.075200000000006</v>
      </c>
    </row>
    <row r="15" spans="1:8" x14ac:dyDescent="0.45">
      <c r="A15" s="51">
        <v>2006</v>
      </c>
      <c r="B15" s="51">
        <v>11.647</v>
      </c>
      <c r="C15" s="51"/>
      <c r="D15" s="51">
        <v>12</v>
      </c>
      <c r="E15" s="51">
        <f t="shared" si="0"/>
        <v>10.656898934409341</v>
      </c>
    </row>
    <row r="16" spans="1:8" x14ac:dyDescent="0.45">
      <c r="A16" s="51">
        <v>2007</v>
      </c>
      <c r="B16" s="51">
        <v>12.6035</v>
      </c>
      <c r="C16" s="51"/>
      <c r="D16" s="51">
        <v>13</v>
      </c>
      <c r="E16" s="51">
        <f t="shared" si="0"/>
        <v>11.31078641221821</v>
      </c>
    </row>
    <row r="17" spans="1:5" x14ac:dyDescent="0.45">
      <c r="A17" s="51">
        <v>2008</v>
      </c>
      <c r="B17" s="51">
        <v>13.724</v>
      </c>
      <c r="C17" s="51"/>
      <c r="D17" s="51">
        <v>14</v>
      </c>
      <c r="E17" s="51">
        <f t="shared" si="0"/>
        <v>12.045820995132484</v>
      </c>
    </row>
    <row r="18" spans="1:5" x14ac:dyDescent="0.45">
      <c r="A18" s="51">
        <v>2009</v>
      </c>
      <c r="B18" s="51">
        <v>14.693899999999999</v>
      </c>
      <c r="C18" s="51"/>
      <c r="D18" s="51">
        <v>15</v>
      </c>
      <c r="E18" s="51">
        <f t="shared" si="0"/>
        <v>12.872072997832381</v>
      </c>
    </row>
    <row r="19" spans="1:5" x14ac:dyDescent="0.45">
      <c r="A19" s="51">
        <v>2010</v>
      </c>
      <c r="B19" s="51">
        <v>15.9344</v>
      </c>
      <c r="C19" s="51"/>
      <c r="D19" s="51">
        <v>16</v>
      </c>
      <c r="E19" s="51">
        <f t="shared" si="0"/>
        <v>13.800862455953986</v>
      </c>
    </row>
    <row r="20" spans="1:5" x14ac:dyDescent="0.45">
      <c r="A20" s="51">
        <v>2011</v>
      </c>
      <c r="B20" s="51">
        <v>16.790199999999999</v>
      </c>
      <c r="C20" s="51"/>
      <c r="D20" s="51">
        <v>17</v>
      </c>
      <c r="E20" s="51">
        <f t="shared" si="0"/>
        <v>14.84491421582748</v>
      </c>
    </row>
    <row r="21" spans="1:5" x14ac:dyDescent="0.45">
      <c r="A21" s="51">
        <v>2012</v>
      </c>
      <c r="B21" s="51">
        <v>17.373899999999999</v>
      </c>
      <c r="C21" s="51"/>
      <c r="D21" s="51">
        <v>18</v>
      </c>
      <c r="E21" s="51">
        <f t="shared" si="0"/>
        <v>16.018532270773385</v>
      </c>
    </row>
    <row r="22" spans="1:5" x14ac:dyDescent="0.45">
      <c r="A22" s="51">
        <v>2013</v>
      </c>
      <c r="B22" s="51">
        <v>18.525300000000001</v>
      </c>
      <c r="C22" s="51"/>
      <c r="D22" s="51">
        <v>19</v>
      </c>
      <c r="E22" s="51">
        <f t="shared" si="0"/>
        <v>17.337795732444967</v>
      </c>
    </row>
    <row r="23" spans="1:5" x14ac:dyDescent="0.45">
      <c r="A23" s="51">
        <v>2014</v>
      </c>
      <c r="B23" s="51">
        <v>19.7821</v>
      </c>
      <c r="C23" s="51"/>
      <c r="D23" s="51">
        <v>20</v>
      </c>
      <c r="E23" s="51">
        <f t="shared" si="0"/>
        <v>18.820779122115038</v>
      </c>
    </row>
    <row r="24" spans="1:5" x14ac:dyDescent="0.45">
      <c r="A24" s="51">
        <v>2015</v>
      </c>
      <c r="B24" s="44">
        <v>20.4878</v>
      </c>
      <c r="C24" s="44" t="s">
        <v>37</v>
      </c>
      <c r="D24" s="51">
        <v>21</v>
      </c>
      <c r="E24" s="51">
        <f t="shared" si="0"/>
        <v>20.487800000000028</v>
      </c>
    </row>
    <row r="25" spans="1:5" x14ac:dyDescent="0.45">
      <c r="A25" s="45"/>
      <c r="B25" s="45"/>
      <c r="C25" s="45"/>
      <c r="D25" s="45"/>
      <c r="E25" s="45"/>
    </row>
    <row r="26" spans="1:5" x14ac:dyDescent="0.45">
      <c r="C26" s="45"/>
      <c r="D26" s="45"/>
      <c r="E26" s="45"/>
    </row>
    <row r="27" spans="1:5" x14ac:dyDescent="0.45">
      <c r="D27" s="45"/>
      <c r="E27" s="45"/>
    </row>
    <row r="28" spans="1:5" x14ac:dyDescent="0.45">
      <c r="D28" s="45"/>
      <c r="E28" s="45"/>
    </row>
    <row r="29" spans="1:5" x14ac:dyDescent="0.45">
      <c r="A29" s="45"/>
      <c r="D29" s="45"/>
      <c r="E29" s="45"/>
    </row>
    <row r="30" spans="1:5" x14ac:dyDescent="0.45">
      <c r="A30" s="45"/>
      <c r="B30" s="45"/>
      <c r="C30" s="45"/>
      <c r="D30" s="45"/>
      <c r="E30" s="45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F331-D253-4D68-8B17-70E487E525C6}">
  <dimension ref="A1:D30"/>
  <sheetViews>
    <sheetView workbookViewId="0">
      <selection activeCell="M14" sqref="M14"/>
    </sheetView>
  </sheetViews>
  <sheetFormatPr defaultRowHeight="14.25" x14ac:dyDescent="0.45"/>
  <sheetData>
    <row r="1" spans="1:4" x14ac:dyDescent="0.45">
      <c r="A1" s="67" t="s">
        <v>38</v>
      </c>
      <c r="B1" s="67"/>
      <c r="C1" s="67"/>
      <c r="D1" s="67"/>
    </row>
    <row r="2" spans="1:4" x14ac:dyDescent="0.45">
      <c r="A2" s="45"/>
      <c r="B2" s="45"/>
      <c r="C2" s="45"/>
      <c r="D2" s="45"/>
    </row>
    <row r="3" spans="1:4" ht="16.5" x14ac:dyDescent="0.55000000000000004">
      <c r="A3" s="70" t="s">
        <v>39</v>
      </c>
      <c r="B3" s="70" t="s">
        <v>40</v>
      </c>
      <c r="C3" s="70" t="s">
        <v>41</v>
      </c>
      <c r="D3" s="70" t="s">
        <v>42</v>
      </c>
    </row>
    <row r="4" spans="1:4" x14ac:dyDescent="0.45">
      <c r="A4" s="59">
        <v>1995</v>
      </c>
      <c r="B4" s="59">
        <v>6.8429000000000002</v>
      </c>
      <c r="C4" s="59">
        <v>1</v>
      </c>
      <c r="D4" s="59">
        <f t="shared" ref="D4:D24" si="0">D$27+D$29*D$28^C4</f>
        <v>6.1461551772302885</v>
      </c>
    </row>
    <row r="5" spans="1:4" x14ac:dyDescent="0.45">
      <c r="A5" s="48">
        <v>1996</v>
      </c>
      <c r="B5" s="48">
        <v>7.0243000000000002</v>
      </c>
      <c r="C5" s="48">
        <v>2</v>
      </c>
      <c r="D5" s="48">
        <f t="shared" si="0"/>
        <v>6.4074790346951938</v>
      </c>
    </row>
    <row r="6" spans="1:4" x14ac:dyDescent="0.45">
      <c r="A6" s="48">
        <v>1997</v>
      </c>
      <c r="B6" s="48">
        <v>7.0666000000000002</v>
      </c>
      <c r="C6" s="48">
        <v>3</v>
      </c>
      <c r="D6" s="48">
        <f t="shared" si="0"/>
        <v>6.6965672095977169</v>
      </c>
    </row>
    <row r="7" spans="1:4" x14ac:dyDescent="0.45">
      <c r="A7" s="48">
        <v>1998</v>
      </c>
      <c r="B7" s="48">
        <v>7.0529000000000002</v>
      </c>
      <c r="C7" s="48">
        <v>4</v>
      </c>
      <c r="D7" s="48">
        <f t="shared" si="0"/>
        <v>7.0163695180405838</v>
      </c>
    </row>
    <row r="8" spans="1:4" x14ac:dyDescent="0.45">
      <c r="A8" s="48">
        <v>1999</v>
      </c>
      <c r="B8" s="48">
        <v>6.7945000000000002</v>
      </c>
      <c r="C8" s="48">
        <v>5</v>
      </c>
      <c r="D8" s="48">
        <f t="shared" si="0"/>
        <v>7.3701491789342617</v>
      </c>
    </row>
    <row r="9" spans="1:4" x14ac:dyDescent="0.45">
      <c r="A9" s="48">
        <v>2000</v>
      </c>
      <c r="B9" s="48">
        <v>7.0945</v>
      </c>
      <c r="C9" s="48">
        <v>6</v>
      </c>
      <c r="D9" s="48">
        <f t="shared" si="0"/>
        <v>7.7615161114353306</v>
      </c>
    </row>
    <row r="10" spans="1:4" x14ac:dyDescent="0.45">
      <c r="A10" s="48">
        <v>2001</v>
      </c>
      <c r="B10" s="48">
        <v>7.7169999999999996</v>
      </c>
      <c r="C10" s="48">
        <v>7</v>
      </c>
      <c r="D10" s="48">
        <f t="shared" si="0"/>
        <v>8.1944637700666423</v>
      </c>
    </row>
    <row r="11" spans="1:4" x14ac:dyDescent="0.45">
      <c r="A11" s="48">
        <v>2002</v>
      </c>
      <c r="B11" s="48">
        <v>8.1911000000000005</v>
      </c>
      <c r="C11" s="48">
        <v>8</v>
      </c>
      <c r="D11" s="48">
        <f t="shared" si="0"/>
        <v>8.6734098933797572</v>
      </c>
    </row>
    <row r="12" spans="1:4" x14ac:dyDescent="0.45">
      <c r="A12" s="48">
        <v>2003</v>
      </c>
      <c r="B12" s="48">
        <v>8.5701999999999998</v>
      </c>
      <c r="C12" s="48">
        <v>9</v>
      </c>
      <c r="D12" s="48">
        <f t="shared" si="0"/>
        <v>9.2032415819534741</v>
      </c>
    </row>
    <row r="13" spans="1:4" x14ac:dyDescent="0.45">
      <c r="A13" s="48">
        <v>2004</v>
      </c>
      <c r="B13" s="48">
        <v>9.2226999999999997</v>
      </c>
      <c r="C13" s="48">
        <v>10</v>
      </c>
      <c r="D13" s="48">
        <f t="shared" si="0"/>
        <v>9.7893651656980865</v>
      </c>
    </row>
    <row r="14" spans="1:4" x14ac:dyDescent="0.45">
      <c r="A14" s="48">
        <v>2005</v>
      </c>
      <c r="B14" s="48">
        <v>10.075200000000001</v>
      </c>
      <c r="C14" s="48">
        <v>11</v>
      </c>
      <c r="D14" s="48">
        <f t="shared" si="0"/>
        <v>10.437761369304608</v>
      </c>
    </row>
    <row r="15" spans="1:4" x14ac:dyDescent="0.45">
      <c r="A15" s="48">
        <v>2006</v>
      </c>
      <c r="B15" s="48">
        <v>11.647</v>
      </c>
      <c r="C15" s="48">
        <v>12</v>
      </c>
      <c r="D15" s="48">
        <f t="shared" si="0"/>
        <v>11.155046338739542</v>
      </c>
    </row>
    <row r="16" spans="1:4" x14ac:dyDescent="0.45">
      <c r="A16" s="48">
        <v>2007</v>
      </c>
      <c r="B16" s="48">
        <v>12.6035</v>
      </c>
      <c r="C16" s="48">
        <v>13</v>
      </c>
      <c r="D16" s="48">
        <f t="shared" si="0"/>
        <v>11.948539151491261</v>
      </c>
    </row>
    <row r="17" spans="1:4" x14ac:dyDescent="0.45">
      <c r="A17" s="48">
        <v>2008</v>
      </c>
      <c r="B17" s="48">
        <v>13.724</v>
      </c>
      <c r="C17" s="48">
        <v>14</v>
      </c>
      <c r="D17" s="48">
        <f t="shared" si="0"/>
        <v>12.826336499433246</v>
      </c>
    </row>
    <row r="18" spans="1:4" x14ac:dyDescent="0.45">
      <c r="A18" s="48">
        <v>2009</v>
      </c>
      <c r="B18" s="48">
        <v>14.693899999999999</v>
      </c>
      <c r="C18" s="48">
        <v>15</v>
      </c>
      <c r="D18" s="48">
        <f t="shared" si="0"/>
        <v>13.797395306357918</v>
      </c>
    </row>
    <row r="19" spans="1:4" x14ac:dyDescent="0.45">
      <c r="A19" s="48">
        <v>2010</v>
      </c>
      <c r="B19" s="48">
        <v>15.9344</v>
      </c>
      <c r="C19" s="48">
        <v>16</v>
      </c>
      <c r="D19" s="48">
        <f t="shared" si="0"/>
        <v>14.871624123199002</v>
      </c>
    </row>
    <row r="20" spans="1:4" x14ac:dyDescent="0.45">
      <c r="A20" s="48">
        <v>2011</v>
      </c>
      <c r="B20" s="48">
        <v>16.790199999999999</v>
      </c>
      <c r="C20" s="48">
        <v>17</v>
      </c>
      <c r="D20" s="48">
        <f t="shared" si="0"/>
        <v>16.059984233526819</v>
      </c>
    </row>
    <row r="21" spans="1:4" x14ac:dyDescent="0.45">
      <c r="A21" s="48">
        <v>2012</v>
      </c>
      <c r="B21" s="48">
        <v>17.373899999999999</v>
      </c>
      <c r="C21" s="48">
        <v>18</v>
      </c>
      <c r="D21" s="48">
        <f t="shared" si="0"/>
        <v>17.374601500983029</v>
      </c>
    </row>
    <row r="22" spans="1:4" x14ac:dyDescent="0.45">
      <c r="A22" s="48">
        <v>2013</v>
      </c>
      <c r="B22" s="48">
        <v>18.525300000000001</v>
      </c>
      <c r="C22" s="48">
        <v>19</v>
      </c>
      <c r="D22" s="48">
        <f t="shared" si="0"/>
        <v>18.828890099930771</v>
      </c>
    </row>
    <row r="23" spans="1:4" x14ac:dyDescent="0.45">
      <c r="A23" s="48">
        <v>2014</v>
      </c>
      <c r="B23" s="48">
        <v>19.7821</v>
      </c>
      <c r="C23" s="48">
        <v>20</v>
      </c>
      <c r="D23" s="48">
        <f t="shared" si="0"/>
        <v>20.437689391850796</v>
      </c>
    </row>
    <row r="24" spans="1:4" x14ac:dyDescent="0.45">
      <c r="A24" s="57">
        <v>2015</v>
      </c>
      <c r="B24" s="57">
        <v>20.4878</v>
      </c>
      <c r="C24" s="57">
        <v>21</v>
      </c>
      <c r="D24" s="57">
        <f t="shared" si="0"/>
        <v>22.217415344151537</v>
      </c>
    </row>
    <row r="25" spans="1:4" x14ac:dyDescent="0.45">
      <c r="A25" s="45"/>
      <c r="B25" s="45"/>
      <c r="C25" s="45"/>
      <c r="D25" s="45"/>
    </row>
    <row r="26" spans="1:4" x14ac:dyDescent="0.45">
      <c r="A26" s="45"/>
      <c r="B26" s="65" t="s">
        <v>9</v>
      </c>
      <c r="C26" s="66">
        <v>7</v>
      </c>
      <c r="D26" s="45"/>
    </row>
    <row r="27" spans="1:4" ht="15.75" x14ac:dyDescent="0.55000000000000004">
      <c r="A27" s="71" t="s">
        <v>43</v>
      </c>
      <c r="B27" s="72">
        <f>SUM(B4:B10)</f>
        <v>49.592700000000008</v>
      </c>
      <c r="C27" s="71" t="s">
        <v>13</v>
      </c>
      <c r="D27" s="72">
        <f>((B27*B29-B28^2)/(B29-2*B28+B27))/C26</f>
        <v>3.6865175998334441</v>
      </c>
    </row>
    <row r="28" spans="1:4" ht="15.75" x14ac:dyDescent="0.55000000000000004">
      <c r="A28" s="71" t="s">
        <v>44</v>
      </c>
      <c r="B28" s="72">
        <f>SUM(B11:B17)</f>
        <v>74.033699999999996</v>
      </c>
      <c r="C28" s="71" t="s">
        <v>15</v>
      </c>
      <c r="D28" s="72">
        <f>((B29-B28)/(B28-B27))^(1/C26)</f>
        <v>1.1062448630100525</v>
      </c>
    </row>
    <row r="29" spans="1:4" ht="15.75" x14ac:dyDescent="0.55000000000000004">
      <c r="A29" s="71" t="s">
        <v>45</v>
      </c>
      <c r="B29" s="72">
        <f>SUM(B18:B24)</f>
        <v>123.58759999999998</v>
      </c>
      <c r="C29" s="71" t="s">
        <v>14</v>
      </c>
      <c r="D29" s="72">
        <f>((D28-1)*(B28-B27)^3)/(D28*(B29-2*B28+B27)^2)</f>
        <v>2.223411524555476</v>
      </c>
    </row>
    <row r="30" spans="1:4" x14ac:dyDescent="0.45">
      <c r="A30" s="45"/>
      <c r="B30" s="45"/>
      <c r="C30" s="45"/>
      <c r="D30" s="45"/>
    </row>
  </sheetData>
  <mergeCells count="1"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5586-8B0C-47BC-A53D-95DA86265240}">
  <dimension ref="A1:F28"/>
  <sheetViews>
    <sheetView workbookViewId="0">
      <selection activeCell="I17" sqref="I17"/>
    </sheetView>
  </sheetViews>
  <sheetFormatPr defaultRowHeight="14.25" x14ac:dyDescent="0.45"/>
  <cols>
    <col min="2" max="2" width="30.53125" bestFit="1" customWidth="1"/>
    <col min="5" max="5" width="11.73046875" bestFit="1" customWidth="1"/>
  </cols>
  <sheetData>
    <row r="1" spans="1:6" ht="15.75" x14ac:dyDescent="0.55000000000000004">
      <c r="A1" s="59" t="s">
        <v>39</v>
      </c>
      <c r="B1" s="59" t="s">
        <v>46</v>
      </c>
      <c r="C1" s="59" t="s">
        <v>47</v>
      </c>
      <c r="D1" s="59" t="s">
        <v>20</v>
      </c>
      <c r="E1" s="59" t="s">
        <v>48</v>
      </c>
      <c r="F1" s="59" t="s">
        <v>49</v>
      </c>
    </row>
    <row r="2" spans="1:6" x14ac:dyDescent="0.45">
      <c r="A2" s="59">
        <v>1965</v>
      </c>
      <c r="B2" s="60">
        <v>1273</v>
      </c>
      <c r="C2" s="59">
        <f>LOG(B2)</f>
        <v>3.1048284036536553</v>
      </c>
      <c r="D2" s="59">
        <v>1</v>
      </c>
      <c r="E2" s="59">
        <f>F$25+F$27*F$26^D2</f>
        <v>3.0582817450407598</v>
      </c>
      <c r="F2" s="59">
        <f>10^E2</f>
        <v>1143.6200084388283</v>
      </c>
    </row>
    <row r="3" spans="1:6" x14ac:dyDescent="0.45">
      <c r="A3" s="48">
        <v>1966</v>
      </c>
      <c r="B3" s="73">
        <v>1502</v>
      </c>
      <c r="C3" s="48">
        <f t="shared" ref="C3:C22" si="0">LOG(B3)</f>
        <v>3.1766699326681498</v>
      </c>
      <c r="D3" s="48">
        <v>2</v>
      </c>
      <c r="E3" s="48">
        <f t="shared" ref="E3:E22" si="1">F$25+F$27*F$26^D3</f>
        <v>3.1337693271847646</v>
      </c>
      <c r="F3" s="48">
        <f t="shared" ref="F3:F22" si="2">10^E3</f>
        <v>1360.7217515903742</v>
      </c>
    </row>
    <row r="4" spans="1:6" x14ac:dyDescent="0.45">
      <c r="A4" s="48">
        <v>1967</v>
      </c>
      <c r="B4" s="73">
        <v>1696</v>
      </c>
      <c r="C4" s="48">
        <f t="shared" si="0"/>
        <v>3.229425847920695</v>
      </c>
      <c r="D4" s="48">
        <v>3</v>
      </c>
      <c r="E4" s="48">
        <f t="shared" si="1"/>
        <v>3.2013505078141913</v>
      </c>
      <c r="F4" s="48">
        <f t="shared" si="2"/>
        <v>1589.829340988184</v>
      </c>
    </row>
    <row r="5" spans="1:6" x14ac:dyDescent="0.45">
      <c r="A5" s="48">
        <v>1968</v>
      </c>
      <c r="B5" s="73">
        <v>1952</v>
      </c>
      <c r="C5" s="48">
        <f t="shared" si="0"/>
        <v>3.290479813330673</v>
      </c>
      <c r="D5" s="48">
        <v>4</v>
      </c>
      <c r="E5" s="48">
        <f t="shared" si="1"/>
        <v>3.2618533858445744</v>
      </c>
      <c r="F5" s="48">
        <f t="shared" si="2"/>
        <v>1827.4831690838298</v>
      </c>
    </row>
    <row r="6" spans="1:6" x14ac:dyDescent="0.45">
      <c r="A6" s="48">
        <v>1969</v>
      </c>
      <c r="B6" s="73">
        <v>2212</v>
      </c>
      <c r="C6" s="48">
        <f t="shared" si="0"/>
        <v>3.3447851226326608</v>
      </c>
      <c r="D6" s="48">
        <v>5</v>
      </c>
      <c r="E6" s="48">
        <f t="shared" si="1"/>
        <v>3.31601932695223</v>
      </c>
      <c r="F6" s="48">
        <f t="shared" si="2"/>
        <v>2070.2334761720922</v>
      </c>
    </row>
    <row r="7" spans="1:6" x14ac:dyDescent="0.45">
      <c r="A7" s="48">
        <v>1970</v>
      </c>
      <c r="B7" s="73">
        <v>1465</v>
      </c>
      <c r="C7" s="48">
        <f t="shared" si="0"/>
        <v>3.1658376246901283</v>
      </c>
      <c r="D7" s="48">
        <v>6</v>
      </c>
      <c r="E7" s="48">
        <f t="shared" si="1"/>
        <v>3.3645120478208916</v>
      </c>
      <c r="F7" s="48">
        <f t="shared" si="2"/>
        <v>2314.792400087902</v>
      </c>
    </row>
    <row r="8" spans="1:6" x14ac:dyDescent="0.45">
      <c r="A8" s="48">
        <v>1971</v>
      </c>
      <c r="B8" s="73">
        <v>2702</v>
      </c>
      <c r="C8" s="48">
        <f t="shared" si="0"/>
        <v>3.4316853446860116</v>
      </c>
      <c r="D8" s="48">
        <v>7</v>
      </c>
      <c r="E8" s="48">
        <f t="shared" si="1"/>
        <v>3.4079257489245465</v>
      </c>
      <c r="F8" s="48">
        <f t="shared" si="2"/>
        <v>2558.1484843541748</v>
      </c>
    </row>
    <row r="9" spans="1:6" x14ac:dyDescent="0.45">
      <c r="A9" s="48">
        <v>1972</v>
      </c>
      <c r="B9" s="73">
        <v>2903</v>
      </c>
      <c r="C9" s="48">
        <f t="shared" si="0"/>
        <v>3.4628470358316736</v>
      </c>
      <c r="D9" s="48">
        <v>8</v>
      </c>
      <c r="E9" s="48">
        <f t="shared" si="1"/>
        <v>3.4467923955006818</v>
      </c>
      <c r="F9" s="48">
        <f t="shared" si="2"/>
        <v>2797.64365066651</v>
      </c>
    </row>
    <row r="10" spans="1:6" x14ac:dyDescent="0.45">
      <c r="A10" s="48">
        <v>1973</v>
      </c>
      <c r="B10" s="73">
        <v>3080</v>
      </c>
      <c r="C10" s="48">
        <f t="shared" si="0"/>
        <v>3.4885507165004443</v>
      </c>
      <c r="D10" s="48">
        <v>9</v>
      </c>
      <c r="E10" s="48">
        <f t="shared" si="1"/>
        <v>3.4815882359305843</v>
      </c>
      <c r="F10" s="48">
        <f t="shared" si="2"/>
        <v>3031.016049003802</v>
      </c>
    </row>
    <row r="11" spans="1:6" x14ac:dyDescent="0.45">
      <c r="A11" s="48">
        <v>1974</v>
      </c>
      <c r="B11" s="73">
        <v>3214</v>
      </c>
      <c r="C11" s="48">
        <f t="shared" si="0"/>
        <v>3.5070458724273257</v>
      </c>
      <c r="D11" s="48">
        <v>10</v>
      </c>
      <c r="E11" s="48">
        <f t="shared" si="1"/>
        <v>3.5127396373989739</v>
      </c>
      <c r="F11" s="48">
        <f t="shared" si="2"/>
        <v>3256.4141814717077</v>
      </c>
    </row>
    <row r="12" spans="1:6" x14ac:dyDescent="0.45">
      <c r="A12" s="48">
        <v>1975</v>
      </c>
      <c r="B12" s="73">
        <v>3399</v>
      </c>
      <c r="C12" s="48">
        <f t="shared" si="0"/>
        <v>3.5313511645830595</v>
      </c>
      <c r="D12" s="48">
        <v>11</v>
      </c>
      <c r="E12" s="48">
        <f t="shared" si="1"/>
        <v>3.5406283103396294</v>
      </c>
      <c r="F12" s="48">
        <f t="shared" si="2"/>
        <v>3472.3885088163674</v>
      </c>
    </row>
    <row r="13" spans="1:6" x14ac:dyDescent="0.45">
      <c r="A13" s="48">
        <v>1976</v>
      </c>
      <c r="B13" s="73">
        <v>3629</v>
      </c>
      <c r="C13" s="48">
        <f t="shared" si="0"/>
        <v>3.5597869682005565</v>
      </c>
      <c r="D13" s="48">
        <v>12</v>
      </c>
      <c r="E13" s="48">
        <f t="shared" si="1"/>
        <v>3.5655959856841912</v>
      </c>
      <c r="F13" s="48">
        <f t="shared" si="2"/>
        <v>3677.8667084276517</v>
      </c>
    </row>
    <row r="14" spans="1:6" x14ac:dyDescent="0.45">
      <c r="A14" s="48">
        <v>1977</v>
      </c>
      <c r="B14" s="73">
        <v>3851</v>
      </c>
      <c r="C14" s="48">
        <f t="shared" si="0"/>
        <v>3.5855735186227311</v>
      </c>
      <c r="D14" s="48">
        <v>13</v>
      </c>
      <c r="E14" s="48">
        <f t="shared" si="1"/>
        <v>3.5879486022263247</v>
      </c>
      <c r="F14" s="48">
        <f t="shared" si="2"/>
        <v>3872.1181656354215</v>
      </c>
    </row>
    <row r="15" spans="1:6" x14ac:dyDescent="0.45">
      <c r="A15" s="48">
        <v>1978</v>
      </c>
      <c r="B15" s="73">
        <v>4056</v>
      </c>
      <c r="C15" s="48">
        <f t="shared" si="0"/>
        <v>3.6080979463252794</v>
      </c>
      <c r="D15" s="48">
        <v>14</v>
      </c>
      <c r="E15" s="48">
        <f t="shared" si="1"/>
        <v>3.607960055410671</v>
      </c>
      <c r="F15" s="48">
        <f t="shared" si="2"/>
        <v>4054.71240185125</v>
      </c>
    </row>
    <row r="16" spans="1:6" x14ac:dyDescent="0.45">
      <c r="A16" s="48">
        <v>1979</v>
      </c>
      <c r="B16" s="73">
        <v>4312</v>
      </c>
      <c r="C16" s="48">
        <f t="shared" si="0"/>
        <v>3.6346787521786821</v>
      </c>
      <c r="D16" s="48">
        <v>15</v>
      </c>
      <c r="E16" s="48">
        <f t="shared" si="1"/>
        <v>3.6258755534819787</v>
      </c>
      <c r="F16" s="48">
        <f t="shared" si="2"/>
        <v>4225.475164758438</v>
      </c>
    </row>
    <row r="17" spans="1:6" x14ac:dyDescent="0.45">
      <c r="A17" s="48">
        <v>1980</v>
      </c>
      <c r="B17" s="73">
        <v>4515</v>
      </c>
      <c r="C17" s="48">
        <f t="shared" si="0"/>
        <v>3.6546577546495245</v>
      </c>
      <c r="D17" s="48">
        <v>16</v>
      </c>
      <c r="E17" s="48">
        <f t="shared" si="1"/>
        <v>3.6419146221186391</v>
      </c>
      <c r="F17" s="48">
        <f t="shared" si="2"/>
        <v>4384.4449557015405</v>
      </c>
    </row>
    <row r="18" spans="1:6" x14ac:dyDescent="0.45">
      <c r="A18" s="48">
        <v>1981</v>
      </c>
      <c r="B18" s="73">
        <v>4594</v>
      </c>
      <c r="C18" s="48">
        <f t="shared" si="0"/>
        <v>3.6621909908590071</v>
      </c>
      <c r="D18" s="48">
        <v>17</v>
      </c>
      <c r="E18" s="48">
        <f t="shared" si="1"/>
        <v>3.6562737943675807</v>
      </c>
      <c r="F18" s="48">
        <f t="shared" si="2"/>
        <v>4531.8319233266648</v>
      </c>
    </row>
    <row r="19" spans="1:6" x14ac:dyDescent="0.45">
      <c r="A19" s="48">
        <v>1982</v>
      </c>
      <c r="B19" s="73">
        <v>4630</v>
      </c>
      <c r="C19" s="48">
        <f t="shared" si="0"/>
        <v>3.6655809910179533</v>
      </c>
      <c r="D19" s="48">
        <v>18</v>
      </c>
      <c r="E19" s="48">
        <f t="shared" si="1"/>
        <v>3.6691290188413701</v>
      </c>
      <c r="F19" s="48">
        <f t="shared" si="2"/>
        <v>4667.9803461255306</v>
      </c>
    </row>
    <row r="20" spans="1:6" x14ac:dyDescent="0.45">
      <c r="A20" s="48">
        <v>1983</v>
      </c>
      <c r="B20" s="73">
        <v>4728</v>
      </c>
      <c r="C20" s="48">
        <f t="shared" si="0"/>
        <v>3.6746774678731988</v>
      </c>
      <c r="D20" s="48">
        <v>19</v>
      </c>
      <c r="E20" s="48">
        <f t="shared" si="1"/>
        <v>3.6806378156860968</v>
      </c>
      <c r="F20" s="48">
        <f t="shared" si="2"/>
        <v>4793.3353681135695</v>
      </c>
    </row>
    <row r="21" spans="1:6" x14ac:dyDescent="0.45">
      <c r="A21" s="48">
        <v>1984</v>
      </c>
      <c r="B21" s="73">
        <v>4818</v>
      </c>
      <c r="C21" s="48">
        <f t="shared" si="0"/>
        <v>3.6828667956623247</v>
      </c>
      <c r="D21" s="48">
        <v>20</v>
      </c>
      <c r="E21" s="48">
        <f t="shared" si="1"/>
        <v>3.6909412067379801</v>
      </c>
      <c r="F21" s="48">
        <f t="shared" si="2"/>
        <v>4908.4142326623733</v>
      </c>
    </row>
    <row r="22" spans="1:6" x14ac:dyDescent="0.45">
      <c r="A22" s="57">
        <v>1985</v>
      </c>
      <c r="B22" s="62">
        <v>4901</v>
      </c>
      <c r="C22" s="57">
        <f t="shared" si="0"/>
        <v>3.6902847025126295</v>
      </c>
      <c r="D22" s="57">
        <v>21</v>
      </c>
      <c r="E22" s="57">
        <f t="shared" si="1"/>
        <v>3.700165443519662</v>
      </c>
      <c r="F22" s="57">
        <f t="shared" si="2"/>
        <v>5013.7819616341085</v>
      </c>
    </row>
    <row r="24" spans="1:6" ht="15.75" x14ac:dyDescent="0.55000000000000004">
      <c r="C24" s="71" t="s">
        <v>50</v>
      </c>
      <c r="D24" s="72">
        <f>SUM(C2:C8)</f>
        <v>22.743712089581972</v>
      </c>
      <c r="E24" s="71" t="s">
        <v>9</v>
      </c>
      <c r="F24" s="72">
        <v>7</v>
      </c>
    </row>
    <row r="25" spans="1:6" ht="15.75" x14ac:dyDescent="0.55000000000000004">
      <c r="C25" s="71" t="s">
        <v>51</v>
      </c>
      <c r="D25" s="72">
        <f>SUM(C9:C15)</f>
        <v>24.74325322249107</v>
      </c>
      <c r="E25" s="71" t="s">
        <v>52</v>
      </c>
      <c r="F25" s="72">
        <f>((D24*D26-D25^2)/(D26-2*D25+D24))*(1/F24)</f>
        <v>3.7790110233908654</v>
      </c>
    </row>
    <row r="26" spans="1:6" ht="15.75" x14ac:dyDescent="0.55000000000000004">
      <c r="C26" s="71" t="s">
        <v>53</v>
      </c>
      <c r="D26" s="72">
        <f>SUM(C16:C22)</f>
        <v>25.664937454753321</v>
      </c>
      <c r="E26" s="71" t="s">
        <v>15</v>
      </c>
      <c r="F26" s="72">
        <f>((D26-D25)/(D25-D24))^(1/7)</f>
        <v>0.8952622234012596</v>
      </c>
    </row>
    <row r="27" spans="1:6" x14ac:dyDescent="0.45">
      <c r="E27" s="71" t="s">
        <v>54</v>
      </c>
      <c r="F27" s="72">
        <f>(((D25-D24)^3)/((D26-2*D25+D24)^2))*((F26-1)/F26)</f>
        <v>-0.80504824118673024</v>
      </c>
    </row>
    <row r="28" spans="1:6" x14ac:dyDescent="0.45">
      <c r="E28" s="4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788E-8832-4EC4-9B2C-92754809F6DA}">
  <dimension ref="A1:G26"/>
  <sheetViews>
    <sheetView workbookViewId="0">
      <selection sqref="A1:H42"/>
    </sheetView>
  </sheetViews>
  <sheetFormatPr defaultRowHeight="14.25" x14ac:dyDescent="0.45"/>
  <cols>
    <col min="2" max="2" width="30.53125" bestFit="1" customWidth="1"/>
    <col min="6" max="6" width="11.73046875" bestFit="1" customWidth="1"/>
  </cols>
  <sheetData>
    <row r="1" spans="1:7" ht="15.75" x14ac:dyDescent="0.55000000000000004">
      <c r="A1" s="59" t="s">
        <v>39</v>
      </c>
      <c r="B1" s="59" t="s">
        <v>46</v>
      </c>
      <c r="C1" s="59" t="s">
        <v>55</v>
      </c>
      <c r="D1" s="59"/>
      <c r="E1" s="59" t="s">
        <v>20</v>
      </c>
      <c r="F1" s="59" t="s">
        <v>48</v>
      </c>
      <c r="G1" s="59" t="s">
        <v>49</v>
      </c>
    </row>
    <row r="2" spans="1:7" ht="15.75" x14ac:dyDescent="0.55000000000000004">
      <c r="A2" s="59">
        <v>1965</v>
      </c>
      <c r="B2" s="59">
        <v>1273</v>
      </c>
      <c r="C2" s="70">
        <f t="shared" ref="C2:C22" si="0">LOG10(B2)</f>
        <v>3.1048284036536553</v>
      </c>
      <c r="D2" s="51" t="s">
        <v>56</v>
      </c>
      <c r="E2" s="59">
        <v>1</v>
      </c>
      <c r="F2" s="59">
        <f t="shared" ref="F2:F22" si="1">G$24+G$26*G$25^E2</f>
        <v>3.1048284036536589</v>
      </c>
      <c r="G2" s="59">
        <f>10^F2</f>
        <v>1273.0000000000107</v>
      </c>
    </row>
    <row r="3" spans="1:7" x14ac:dyDescent="0.45">
      <c r="A3" s="48">
        <v>1966</v>
      </c>
      <c r="B3" s="48">
        <v>1502</v>
      </c>
      <c r="C3" s="48">
        <f t="shared" si="0"/>
        <v>3.1766699326681498</v>
      </c>
      <c r="D3" s="45"/>
      <c r="E3" s="48">
        <v>2</v>
      </c>
      <c r="F3" s="48">
        <f t="shared" si="1"/>
        <v>3.1687359264522499</v>
      </c>
      <c r="G3" s="48">
        <f t="shared" ref="G3:G22" si="2">10^F3</f>
        <v>1474.8094999896596</v>
      </c>
    </row>
    <row r="4" spans="1:7" x14ac:dyDescent="0.45">
      <c r="A4" s="48">
        <v>1967</v>
      </c>
      <c r="B4" s="48">
        <v>1696</v>
      </c>
      <c r="C4" s="48">
        <f t="shared" si="0"/>
        <v>3.229425847920695</v>
      </c>
      <c r="D4" s="45"/>
      <c r="E4" s="48">
        <v>3</v>
      </c>
      <c r="F4" s="48">
        <f t="shared" si="1"/>
        <v>3.2266360269530434</v>
      </c>
      <c r="G4" s="48">
        <f t="shared" si="2"/>
        <v>1685.140152995878</v>
      </c>
    </row>
    <row r="5" spans="1:7" x14ac:dyDescent="0.45">
      <c r="A5" s="48">
        <v>1968</v>
      </c>
      <c r="B5" s="48">
        <v>1952</v>
      </c>
      <c r="C5" s="48">
        <f t="shared" si="0"/>
        <v>3.290479813330673</v>
      </c>
      <c r="D5" s="45"/>
      <c r="E5" s="48">
        <v>4</v>
      </c>
      <c r="F5" s="48">
        <f t="shared" si="1"/>
        <v>3.279093413676784</v>
      </c>
      <c r="G5" s="48">
        <f t="shared" si="2"/>
        <v>1901.4872324188448</v>
      </c>
    </row>
    <row r="6" spans="1:7" x14ac:dyDescent="0.45">
      <c r="A6" s="48">
        <v>1969</v>
      </c>
      <c r="B6" s="48">
        <v>2212</v>
      </c>
      <c r="C6" s="48">
        <f t="shared" si="0"/>
        <v>3.3447851226326608</v>
      </c>
      <c r="D6" s="45"/>
      <c r="E6" s="48">
        <v>5</v>
      </c>
      <c r="F6" s="48">
        <f t="shared" si="1"/>
        <v>3.326619711525721</v>
      </c>
      <c r="G6" s="48">
        <f t="shared" si="2"/>
        <v>2121.3860640343878</v>
      </c>
    </row>
    <row r="7" spans="1:7" x14ac:dyDescent="0.45">
      <c r="A7" s="48">
        <v>1970</v>
      </c>
      <c r="B7" s="48">
        <v>1465</v>
      </c>
      <c r="C7" s="48">
        <f t="shared" si="0"/>
        <v>3.1658376246901283</v>
      </c>
      <c r="D7" s="45"/>
      <c r="E7" s="48">
        <v>6</v>
      </c>
      <c r="F7" s="48">
        <f t="shared" si="1"/>
        <v>3.3696784517393965</v>
      </c>
      <c r="G7" s="48">
        <f t="shared" si="2"/>
        <v>2342.4938088879999</v>
      </c>
    </row>
    <row r="8" spans="1:7" x14ac:dyDescent="0.45">
      <c r="A8" s="48">
        <v>1971</v>
      </c>
      <c r="B8" s="48">
        <v>2702</v>
      </c>
      <c r="C8" s="48">
        <f t="shared" si="0"/>
        <v>3.4316853446860116</v>
      </c>
      <c r="D8" s="45"/>
      <c r="E8" s="48">
        <v>7</v>
      </c>
      <c r="F8" s="48">
        <f t="shared" si="1"/>
        <v>3.4086895927856009</v>
      </c>
      <c r="G8" s="48">
        <f t="shared" si="2"/>
        <v>2562.6517545784764</v>
      </c>
    </row>
    <row r="9" spans="1:7" x14ac:dyDescent="0.45">
      <c r="A9" s="48">
        <v>1972</v>
      </c>
      <c r="B9" s="48">
        <v>2903</v>
      </c>
      <c r="C9" s="48">
        <f t="shared" si="0"/>
        <v>3.4628470358316736</v>
      </c>
      <c r="D9" s="45"/>
      <c r="E9" s="48">
        <v>8</v>
      </c>
      <c r="F9" s="48">
        <f t="shared" si="1"/>
        <v>3.4440336162794303</v>
      </c>
      <c r="G9" s="48">
        <f t="shared" si="2"/>
        <v>2779.9284379684541</v>
      </c>
    </row>
    <row r="10" spans="1:7" x14ac:dyDescent="0.45">
      <c r="A10" s="48">
        <v>1973</v>
      </c>
      <c r="B10" s="48">
        <v>3080</v>
      </c>
      <c r="C10" s="48">
        <f t="shared" si="0"/>
        <v>3.4885507165004443</v>
      </c>
      <c r="D10" s="45"/>
      <c r="E10" s="48">
        <v>9</v>
      </c>
      <c r="F10" s="48">
        <f t="shared" si="1"/>
        <v>3.4760552378785738</v>
      </c>
      <c r="G10" s="48">
        <f t="shared" si="2"/>
        <v>2992.6452466996629</v>
      </c>
    </row>
    <row r="11" spans="1:7" x14ac:dyDescent="0.45">
      <c r="A11" s="48">
        <v>1974</v>
      </c>
      <c r="B11" s="48">
        <v>3214</v>
      </c>
      <c r="C11" s="48">
        <f t="shared" si="0"/>
        <v>3.5070458724273257</v>
      </c>
      <c r="D11" s="45"/>
      <c r="E11" s="48">
        <v>10</v>
      </c>
      <c r="F11" s="48">
        <f t="shared" si="1"/>
        <v>3.505066769347756</v>
      </c>
      <c r="G11" s="48">
        <f t="shared" si="2"/>
        <v>3199.3869523661319</v>
      </c>
    </row>
    <row r="12" spans="1:7" ht="15.75" x14ac:dyDescent="0.55000000000000004">
      <c r="A12" s="48">
        <v>1975</v>
      </c>
      <c r="B12" s="48">
        <v>3399</v>
      </c>
      <c r="C12" s="74">
        <f t="shared" si="0"/>
        <v>3.5313511645830595</v>
      </c>
      <c r="D12" s="51" t="s">
        <v>57</v>
      </c>
      <c r="E12" s="48">
        <v>11</v>
      </c>
      <c r="F12" s="48">
        <f t="shared" si="1"/>
        <v>3.5313511645830631</v>
      </c>
      <c r="G12" s="48">
        <f t="shared" si="2"/>
        <v>3399.0000000000291</v>
      </c>
    </row>
    <row r="13" spans="1:7" x14ac:dyDescent="0.45">
      <c r="A13" s="48">
        <v>1976</v>
      </c>
      <c r="B13" s="48">
        <v>3629</v>
      </c>
      <c r="C13" s="48">
        <f t="shared" si="0"/>
        <v>3.5597869682005565</v>
      </c>
      <c r="D13" s="45"/>
      <c r="E13" s="48">
        <v>12</v>
      </c>
      <c r="F13" s="48">
        <f t="shared" si="1"/>
        <v>3.555164779304496</v>
      </c>
      <c r="G13" s="48">
        <f t="shared" si="2"/>
        <v>3590.5814205862894</v>
      </c>
    </row>
    <row r="14" spans="1:7" x14ac:dyDescent="0.45">
      <c r="A14" s="48">
        <v>1977</v>
      </c>
      <c r="B14" s="48">
        <v>3851</v>
      </c>
      <c r="C14" s="48">
        <f t="shared" si="0"/>
        <v>3.5855735186227311</v>
      </c>
      <c r="D14" s="45"/>
      <c r="E14" s="48">
        <v>13</v>
      </c>
      <c r="F14" s="48">
        <f t="shared" si="1"/>
        <v>3.5767398713324496</v>
      </c>
      <c r="G14" s="48">
        <f t="shared" si="2"/>
        <v>3773.4610483326387</v>
      </c>
    </row>
    <row r="15" spans="1:7" x14ac:dyDescent="0.45">
      <c r="A15" s="48">
        <v>1978</v>
      </c>
      <c r="B15" s="48">
        <v>4056</v>
      </c>
      <c r="C15" s="48">
        <f t="shared" si="0"/>
        <v>3.6080979463252794</v>
      </c>
      <c r="D15" s="45"/>
      <c r="E15" s="48">
        <v>14</v>
      </c>
      <c r="F15" s="48">
        <f t="shared" si="1"/>
        <v>3.5962868658336968</v>
      </c>
      <c r="G15" s="48">
        <f t="shared" si="2"/>
        <v>3947.1794020794268</v>
      </c>
    </row>
    <row r="16" spans="1:7" x14ac:dyDescent="0.45">
      <c r="A16" s="48">
        <v>1979</v>
      </c>
      <c r="B16" s="48">
        <v>4312</v>
      </c>
      <c r="C16" s="48">
        <f t="shared" si="0"/>
        <v>3.6346787521786821</v>
      </c>
      <c r="D16" s="45"/>
      <c r="E16" s="48">
        <v>15</v>
      </c>
      <c r="F16" s="48">
        <f t="shared" si="1"/>
        <v>3.6139964076301689</v>
      </c>
      <c r="G16" s="48">
        <f t="shared" si="2"/>
        <v>4111.4632019613682</v>
      </c>
    </row>
    <row r="17" spans="1:7" x14ac:dyDescent="0.45">
      <c r="A17" s="48">
        <v>1980</v>
      </c>
      <c r="B17" s="48">
        <v>4515</v>
      </c>
      <c r="C17" s="48">
        <f t="shared" si="0"/>
        <v>3.6546577546495245</v>
      </c>
      <c r="D17" s="45"/>
      <c r="E17" s="48">
        <v>16</v>
      </c>
      <c r="F17" s="48">
        <f t="shared" si="1"/>
        <v>3.6300412205870147</v>
      </c>
      <c r="G17" s="48">
        <f t="shared" si="2"/>
        <v>4266.2000905281384</v>
      </c>
    </row>
    <row r="18" spans="1:7" x14ac:dyDescent="0.45">
      <c r="A18" s="48">
        <v>1981</v>
      </c>
      <c r="B18" s="48">
        <v>4594</v>
      </c>
      <c r="C18" s="48">
        <f t="shared" si="0"/>
        <v>3.6621909908590071</v>
      </c>
      <c r="D18" s="45"/>
      <c r="E18" s="48">
        <v>17</v>
      </c>
      <c r="F18" s="48">
        <f t="shared" si="1"/>
        <v>3.6445777922148275</v>
      </c>
      <c r="G18" s="48">
        <f t="shared" si="2"/>
        <v>4411.4137469695825</v>
      </c>
    </row>
    <row r="19" spans="1:7" x14ac:dyDescent="0.45">
      <c r="A19" s="48">
        <v>1982</v>
      </c>
      <c r="B19" s="48">
        <v>4630</v>
      </c>
      <c r="C19" s="48">
        <f t="shared" si="0"/>
        <v>3.6655809910179533</v>
      </c>
      <c r="D19" s="45"/>
      <c r="E19" s="48">
        <v>18</v>
      </c>
      <c r="F19" s="48">
        <f t="shared" si="1"/>
        <v>3.6577478999162309</v>
      </c>
      <c r="G19" s="48">
        <f t="shared" si="2"/>
        <v>4547.240244601513</v>
      </c>
    </row>
    <row r="20" spans="1:7" x14ac:dyDescent="0.45">
      <c r="A20" s="48">
        <v>1983</v>
      </c>
      <c r="B20" s="48">
        <v>4728</v>
      </c>
      <c r="C20" s="48">
        <f t="shared" si="0"/>
        <v>3.6746774678731988</v>
      </c>
      <c r="D20" s="45"/>
      <c r="E20" s="48">
        <v>19</v>
      </c>
      <c r="F20" s="48">
        <f t="shared" si="1"/>
        <v>3.669679993762534</v>
      </c>
      <c r="G20" s="48">
        <f t="shared" si="2"/>
        <v>4673.9062152486522</v>
      </c>
    </row>
    <row r="21" spans="1:7" x14ac:dyDescent="0.45">
      <c r="A21" s="48">
        <v>1984</v>
      </c>
      <c r="B21" s="48">
        <v>4818</v>
      </c>
      <c r="C21" s="48">
        <f t="shared" si="0"/>
        <v>3.6828667956623247</v>
      </c>
      <c r="D21" s="45"/>
      <c r="E21" s="48">
        <v>20</v>
      </c>
      <c r="F21" s="48">
        <f t="shared" si="1"/>
        <v>3.680490449286888</v>
      </c>
      <c r="G21" s="48">
        <f t="shared" si="2"/>
        <v>4791.7091518680591</v>
      </c>
    </row>
    <row r="22" spans="1:7" ht="15.75" x14ac:dyDescent="0.55000000000000004">
      <c r="A22" s="57">
        <v>1985</v>
      </c>
      <c r="B22" s="57">
        <v>4901</v>
      </c>
      <c r="C22" s="75">
        <f t="shared" si="0"/>
        <v>3.6902847025126295</v>
      </c>
      <c r="D22" s="76" t="s">
        <v>58</v>
      </c>
      <c r="E22" s="57">
        <v>21</v>
      </c>
      <c r="F22" s="57">
        <f t="shared" si="1"/>
        <v>3.6902847025126331</v>
      </c>
      <c r="G22" s="57">
        <f t="shared" si="2"/>
        <v>4901.0000000000418</v>
      </c>
    </row>
    <row r="24" spans="1:7" x14ac:dyDescent="0.45">
      <c r="F24" s="71" t="s">
        <v>52</v>
      </c>
      <c r="G24" s="72">
        <f>((C2*C22)-C12^2)/(C22-2*C12+C2)</f>
        <v>3.7846826352680405</v>
      </c>
    </row>
    <row r="25" spans="1:7" x14ac:dyDescent="0.45">
      <c r="F25" s="71" t="s">
        <v>15</v>
      </c>
      <c r="G25" s="72">
        <f>((C22-C12)/(C12-C2))^(1/(E12-E2))</f>
        <v>0.90599819810367821</v>
      </c>
    </row>
    <row r="26" spans="1:7" x14ac:dyDescent="0.45">
      <c r="F26" s="71" t="s">
        <v>54</v>
      </c>
      <c r="G26" s="72">
        <f>(((C12-C2)^2)/(C22-2*C12+C2))/(G25^E2)</f>
        <v>-0.75039247653843821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42E-2A60-4750-B7F9-15C5D1C34BA9}">
  <dimension ref="B2:F21"/>
  <sheetViews>
    <sheetView workbookViewId="0">
      <selection activeCell="K14" sqref="K14"/>
    </sheetView>
  </sheetViews>
  <sheetFormatPr defaultRowHeight="14.25" x14ac:dyDescent="0.45"/>
  <cols>
    <col min="3" max="3" width="20.46484375" bestFit="1" customWidth="1"/>
    <col min="4" max="4" width="12.33203125" bestFit="1" customWidth="1"/>
    <col min="5" max="5" width="2.73046875" bestFit="1" customWidth="1"/>
    <col min="6" max="6" width="11.73046875" bestFit="1" customWidth="1"/>
  </cols>
  <sheetData>
    <row r="2" spans="2:6" ht="15.75" x14ac:dyDescent="0.55000000000000004">
      <c r="B2" s="51" t="s">
        <v>59</v>
      </c>
      <c r="C2" s="51" t="s">
        <v>60</v>
      </c>
      <c r="D2" s="51"/>
      <c r="E2" s="77" t="s">
        <v>20</v>
      </c>
      <c r="F2" s="51" t="s">
        <v>61</v>
      </c>
    </row>
    <row r="3" spans="2:6" ht="15.75" x14ac:dyDescent="0.55000000000000004">
      <c r="B3" s="59">
        <v>1911</v>
      </c>
      <c r="C3" s="59">
        <v>1225</v>
      </c>
      <c r="D3" s="71" t="s">
        <v>35</v>
      </c>
      <c r="E3" s="72">
        <v>1</v>
      </c>
      <c r="F3" s="59">
        <f>D$19/(1+(10^(D$21+D$20*E3)))</f>
        <v>1224.9999999999995</v>
      </c>
    </row>
    <row r="4" spans="2:6" x14ac:dyDescent="0.45">
      <c r="B4" s="48">
        <v>1921</v>
      </c>
      <c r="C4" s="48">
        <v>1279</v>
      </c>
      <c r="D4" s="41"/>
      <c r="E4" s="78">
        <v>2</v>
      </c>
      <c r="F4" s="48">
        <f t="shared" ref="F4:F13" si="0">D$19/(1+(10^(D$21+D$20*E4)))</f>
        <v>2357.2611903386141</v>
      </c>
    </row>
    <row r="5" spans="2:6" x14ac:dyDescent="0.45">
      <c r="B5" s="48">
        <v>1931</v>
      </c>
      <c r="C5" s="48">
        <v>4994</v>
      </c>
      <c r="D5" s="41"/>
      <c r="E5" s="79">
        <v>3</v>
      </c>
      <c r="F5" s="48">
        <f t="shared" si="0"/>
        <v>4455.9000976944844</v>
      </c>
    </row>
    <row r="6" spans="2:6" x14ac:dyDescent="0.45">
      <c r="B6" s="48">
        <v>1941</v>
      </c>
      <c r="C6" s="48">
        <v>11525</v>
      </c>
      <c r="D6" s="41"/>
      <c r="E6" s="79">
        <v>4</v>
      </c>
      <c r="F6" s="48">
        <f t="shared" si="0"/>
        <v>8155.7742482327985</v>
      </c>
    </row>
    <row r="7" spans="2:6" x14ac:dyDescent="0.45">
      <c r="B7" s="48">
        <v>1951</v>
      </c>
      <c r="C7" s="48">
        <v>16190</v>
      </c>
      <c r="D7" s="41"/>
      <c r="E7" s="80">
        <v>5</v>
      </c>
      <c r="F7" s="48">
        <f t="shared" si="0"/>
        <v>14137.246184877211</v>
      </c>
    </row>
    <row r="8" spans="2:6" ht="15.75" x14ac:dyDescent="0.55000000000000004">
      <c r="B8" s="48">
        <v>1961</v>
      </c>
      <c r="C8" s="48">
        <v>22573</v>
      </c>
      <c r="D8" s="71" t="s">
        <v>62</v>
      </c>
      <c r="E8" s="72">
        <v>6</v>
      </c>
      <c r="F8" s="48">
        <f t="shared" si="0"/>
        <v>22572.999999999993</v>
      </c>
    </row>
    <row r="9" spans="2:6" x14ac:dyDescent="0.45">
      <c r="B9" s="48">
        <v>1971</v>
      </c>
      <c r="C9" s="48">
        <v>30677</v>
      </c>
      <c r="D9" s="41"/>
      <c r="E9" s="78">
        <v>7</v>
      </c>
      <c r="F9" s="48">
        <f t="shared" si="0"/>
        <v>32434.990935804875</v>
      </c>
    </row>
    <row r="10" spans="2:6" x14ac:dyDescent="0.45">
      <c r="B10" s="48">
        <v>1981</v>
      </c>
      <c r="C10" s="48">
        <v>38517</v>
      </c>
      <c r="D10" s="41"/>
      <c r="E10" s="79">
        <v>8</v>
      </c>
      <c r="F10" s="48">
        <f t="shared" si="0"/>
        <v>41723.549040811755</v>
      </c>
    </row>
    <row r="11" spans="2:6" x14ac:dyDescent="0.45">
      <c r="B11" s="48">
        <v>1991</v>
      </c>
      <c r="C11" s="48">
        <v>44003</v>
      </c>
      <c r="D11" s="41"/>
      <c r="E11" s="79">
        <v>9</v>
      </c>
      <c r="F11" s="48">
        <f t="shared" si="0"/>
        <v>48852.258403008593</v>
      </c>
    </row>
    <row r="12" spans="2:6" x14ac:dyDescent="0.45">
      <c r="B12" s="48">
        <v>2001</v>
      </c>
      <c r="C12" s="48">
        <v>49034</v>
      </c>
      <c r="D12" s="41"/>
      <c r="E12" s="80">
        <v>10</v>
      </c>
      <c r="F12" s="48">
        <f t="shared" si="0"/>
        <v>53510.951268325422</v>
      </c>
    </row>
    <row r="13" spans="2:6" ht="15.75" x14ac:dyDescent="0.55000000000000004">
      <c r="B13" s="57">
        <v>2011</v>
      </c>
      <c r="C13" s="57">
        <v>56244</v>
      </c>
      <c r="D13" s="71" t="s">
        <v>63</v>
      </c>
      <c r="E13" s="72">
        <v>11</v>
      </c>
      <c r="F13" s="57">
        <f t="shared" si="0"/>
        <v>56244.000000000007</v>
      </c>
    </row>
    <row r="15" spans="2:6" ht="15.75" x14ac:dyDescent="0.55000000000000004">
      <c r="C15" s="71" t="s">
        <v>64</v>
      </c>
      <c r="D15" s="72">
        <f>C3</f>
        <v>1225</v>
      </c>
      <c r="E15" s="41"/>
      <c r="F15" s="81"/>
    </row>
    <row r="16" spans="2:6" ht="15.75" x14ac:dyDescent="0.55000000000000004">
      <c r="C16" s="71" t="s">
        <v>65</v>
      </c>
      <c r="D16" s="72">
        <f>C8</f>
        <v>22573</v>
      </c>
      <c r="E16" s="41"/>
      <c r="F16" s="81"/>
    </row>
    <row r="17" spans="3:6" ht="15.75" x14ac:dyDescent="0.55000000000000004">
      <c r="C17" s="71" t="s">
        <v>66</v>
      </c>
      <c r="D17" s="72">
        <f>C13</f>
        <v>56244</v>
      </c>
      <c r="E17" s="41"/>
      <c r="F17" s="81"/>
    </row>
    <row r="18" spans="3:6" x14ac:dyDescent="0.45">
      <c r="C18" s="41"/>
      <c r="D18" s="81"/>
      <c r="E18" s="41"/>
      <c r="F18" s="81"/>
    </row>
    <row r="19" spans="3:6" x14ac:dyDescent="0.45">
      <c r="C19" s="71" t="s">
        <v>67</v>
      </c>
      <c r="D19" s="72">
        <f>((D16^2)*(D15+D17)-(2*D15*D16*D17))/((D16^2)-(D15*D17))</f>
        <v>59395.830045524388</v>
      </c>
      <c r="E19" s="41"/>
      <c r="F19" s="81"/>
    </row>
    <row r="20" spans="3:6" x14ac:dyDescent="0.45">
      <c r="C20" s="71" t="s">
        <v>14</v>
      </c>
      <c r="D20" s="72">
        <f>((1/5)*(LOG10((((D19-D16)*D15))/(((D19-D15)*D16)))))</f>
        <v>-0.29280825804865479</v>
      </c>
      <c r="E20" s="41"/>
      <c r="F20" s="81"/>
    </row>
    <row r="21" spans="3:6" x14ac:dyDescent="0.45">
      <c r="C21" s="71" t="s">
        <v>13</v>
      </c>
      <c r="D21" s="72">
        <f>LOG10((D19-D15)/D15)-(D20*E3)</f>
        <v>1.9693774301830722</v>
      </c>
      <c r="E21" s="41"/>
      <c r="F21" s="8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DB1-0F88-4918-92D1-2D89D8365B95}">
  <dimension ref="A1:H25"/>
  <sheetViews>
    <sheetView workbookViewId="0">
      <selection sqref="A1:J42"/>
    </sheetView>
  </sheetViews>
  <sheetFormatPr defaultRowHeight="14.25" x14ac:dyDescent="0.45"/>
  <sheetData>
    <row r="1" spans="1:8" ht="16.5" x14ac:dyDescent="0.55000000000000004">
      <c r="A1" s="51" t="s">
        <v>68</v>
      </c>
      <c r="B1" s="51" t="s">
        <v>69</v>
      </c>
      <c r="C1" s="51" t="s">
        <v>70</v>
      </c>
      <c r="D1" s="51" t="s">
        <v>20</v>
      </c>
      <c r="E1" s="51" t="s">
        <v>71</v>
      </c>
      <c r="F1" s="51" t="s">
        <v>72</v>
      </c>
      <c r="G1" s="51" t="s">
        <v>73</v>
      </c>
      <c r="H1" s="51" t="s">
        <v>49</v>
      </c>
    </row>
    <row r="2" spans="1:8" x14ac:dyDescent="0.45">
      <c r="A2" s="59">
        <v>7</v>
      </c>
      <c r="B2" s="59">
        <v>17.93</v>
      </c>
      <c r="C2" s="59">
        <f t="shared" ref="C2:C13" si="0">LN((B$17/B2)-1)</f>
        <v>2.6027516529114836</v>
      </c>
      <c r="D2" s="59">
        <v>1</v>
      </c>
      <c r="E2" s="59">
        <f t="shared" ref="E2:E13" si="1">D2-B$18</f>
        <v>-5.5</v>
      </c>
      <c r="F2" s="59">
        <f>E2*C2</f>
        <v>-14.31513409101316</v>
      </c>
      <c r="G2" s="59">
        <f>E2^2</f>
        <v>30.25</v>
      </c>
      <c r="H2" s="59">
        <f t="shared" ref="H2:H13" si="2">B$17/(1+(EXP(F$24+F$25*E2)))</f>
        <v>22.052613916564994</v>
      </c>
    </row>
    <row r="3" spans="1:8" x14ac:dyDescent="0.45">
      <c r="A3" s="48">
        <v>14</v>
      </c>
      <c r="B3" s="48">
        <v>36.36</v>
      </c>
      <c r="C3" s="48">
        <f t="shared" si="0"/>
        <v>1.8165683468491665</v>
      </c>
      <c r="D3" s="48">
        <v>2</v>
      </c>
      <c r="E3" s="48">
        <f t="shared" si="1"/>
        <v>-4.5</v>
      </c>
      <c r="F3" s="48">
        <f t="shared" ref="F3:F13" si="3">E3*C3</f>
        <v>-8.1745575608212491</v>
      </c>
      <c r="G3" s="48">
        <f t="shared" ref="G3:G13" si="4">E3^2</f>
        <v>20.25</v>
      </c>
      <c r="H3" s="48">
        <f t="shared" si="2"/>
        <v>37.903402991872099</v>
      </c>
    </row>
    <row r="4" spans="1:8" x14ac:dyDescent="0.45">
      <c r="A4" s="48">
        <v>21</v>
      </c>
      <c r="B4" s="48">
        <v>67.760000000000005</v>
      </c>
      <c r="C4" s="48">
        <f t="shared" si="0"/>
        <v>1.0427725410844144</v>
      </c>
      <c r="D4" s="48">
        <v>3</v>
      </c>
      <c r="E4" s="48">
        <f t="shared" si="1"/>
        <v>-3.5</v>
      </c>
      <c r="F4" s="48">
        <f t="shared" si="3"/>
        <v>-3.6497038937954507</v>
      </c>
      <c r="G4" s="48">
        <f t="shared" si="4"/>
        <v>12.25</v>
      </c>
      <c r="H4" s="48">
        <f t="shared" si="2"/>
        <v>62.17051684791889</v>
      </c>
    </row>
    <row r="5" spans="1:8" x14ac:dyDescent="0.45">
      <c r="A5" s="48">
        <v>28</v>
      </c>
      <c r="B5" s="48">
        <v>98.1</v>
      </c>
      <c r="C5" s="48">
        <f t="shared" si="0"/>
        <v>0.50099149411227206</v>
      </c>
      <c r="D5" s="48">
        <v>4</v>
      </c>
      <c r="E5" s="48">
        <f t="shared" si="1"/>
        <v>-2.5</v>
      </c>
      <c r="F5" s="48">
        <f t="shared" si="3"/>
        <v>-1.2524787352806801</v>
      </c>
      <c r="G5" s="48">
        <f t="shared" si="4"/>
        <v>6.25</v>
      </c>
      <c r="H5" s="48">
        <f t="shared" si="2"/>
        <v>95.307134215754701</v>
      </c>
    </row>
    <row r="6" spans="1:8" x14ac:dyDescent="0.45">
      <c r="A6" s="48">
        <v>35</v>
      </c>
      <c r="B6" s="48">
        <v>131</v>
      </c>
      <c r="C6" s="48">
        <f t="shared" si="0"/>
        <v>-1.5384918839479456E-2</v>
      </c>
      <c r="D6" s="48">
        <v>5</v>
      </c>
      <c r="E6" s="48">
        <f t="shared" si="1"/>
        <v>-1.5</v>
      </c>
      <c r="F6" s="48">
        <f t="shared" si="3"/>
        <v>2.3077378259219183E-2</v>
      </c>
      <c r="G6" s="48">
        <f t="shared" si="4"/>
        <v>2.25</v>
      </c>
      <c r="H6" s="48">
        <f t="shared" si="2"/>
        <v>134.13061222905216</v>
      </c>
    </row>
    <row r="7" spans="1:8" x14ac:dyDescent="0.45">
      <c r="A7" s="48">
        <v>42</v>
      </c>
      <c r="B7" s="48">
        <v>169.5</v>
      </c>
      <c r="C7" s="48">
        <f t="shared" si="0"/>
        <v>-0.6275030761146243</v>
      </c>
      <c r="D7" s="48">
        <v>6</v>
      </c>
      <c r="E7" s="48">
        <f t="shared" si="1"/>
        <v>-0.5</v>
      </c>
      <c r="F7" s="48">
        <f t="shared" si="3"/>
        <v>0.31375153805731215</v>
      </c>
      <c r="G7" s="48">
        <f t="shared" si="4"/>
        <v>0.25</v>
      </c>
      <c r="H7" s="48">
        <f t="shared" si="2"/>
        <v>172.23030077306899</v>
      </c>
    </row>
    <row r="8" spans="1:8" x14ac:dyDescent="0.45">
      <c r="A8" s="48">
        <v>49</v>
      </c>
      <c r="B8" s="48">
        <v>205.5</v>
      </c>
      <c r="C8" s="48">
        <f t="shared" si="0"/>
        <v>-1.327245332267091</v>
      </c>
      <c r="D8" s="48">
        <v>7</v>
      </c>
      <c r="E8" s="48">
        <f t="shared" si="1"/>
        <v>0.5</v>
      </c>
      <c r="F8" s="48">
        <f t="shared" si="3"/>
        <v>-0.66362266613354548</v>
      </c>
      <c r="G8" s="48">
        <f t="shared" si="4"/>
        <v>0.25</v>
      </c>
      <c r="H8" s="48">
        <f t="shared" si="2"/>
        <v>203.64305011711974</v>
      </c>
    </row>
    <row r="9" spans="1:8" x14ac:dyDescent="0.45">
      <c r="A9" s="48">
        <v>56</v>
      </c>
      <c r="B9" s="48">
        <v>228.3</v>
      </c>
      <c r="C9" s="48">
        <f t="shared" si="0"/>
        <v>-1.9743438726525158</v>
      </c>
      <c r="D9" s="48">
        <v>8</v>
      </c>
      <c r="E9" s="48">
        <f t="shared" si="1"/>
        <v>1.5</v>
      </c>
      <c r="F9" s="48">
        <f t="shared" si="3"/>
        <v>-2.9615158089787736</v>
      </c>
      <c r="G9" s="48">
        <f t="shared" si="4"/>
        <v>2.25</v>
      </c>
      <c r="H9" s="48">
        <f t="shared" si="2"/>
        <v>226.03059413037531</v>
      </c>
    </row>
    <row r="10" spans="1:8" x14ac:dyDescent="0.45">
      <c r="A10" s="48">
        <v>63</v>
      </c>
      <c r="B10" s="48">
        <v>247.1</v>
      </c>
      <c r="C10" s="48">
        <f t="shared" si="0"/>
        <v>-2.9525658016269358</v>
      </c>
      <c r="D10" s="48">
        <v>9</v>
      </c>
      <c r="E10" s="48">
        <f t="shared" si="1"/>
        <v>2.5</v>
      </c>
      <c r="F10" s="48">
        <f t="shared" si="3"/>
        <v>-7.3814145040673393</v>
      </c>
      <c r="G10" s="48">
        <f t="shared" si="4"/>
        <v>6.25</v>
      </c>
      <c r="H10" s="48">
        <f t="shared" si="2"/>
        <v>240.38154996304763</v>
      </c>
    </row>
    <row r="11" spans="1:8" x14ac:dyDescent="0.45">
      <c r="A11" s="48">
        <v>70</v>
      </c>
      <c r="B11" s="48">
        <v>250.5</v>
      </c>
      <c r="C11" s="48">
        <f t="shared" si="0"/>
        <v>-3.2721671219184274</v>
      </c>
      <c r="D11" s="48">
        <v>10</v>
      </c>
      <c r="E11" s="48">
        <f t="shared" si="1"/>
        <v>3.5</v>
      </c>
      <c r="F11" s="48">
        <f t="shared" si="3"/>
        <v>-11.452584926714495</v>
      </c>
      <c r="G11" s="48">
        <f t="shared" si="4"/>
        <v>12.25</v>
      </c>
      <c r="H11" s="48">
        <f t="shared" si="2"/>
        <v>248.96567250911991</v>
      </c>
    </row>
    <row r="12" spans="1:8" x14ac:dyDescent="0.45">
      <c r="A12" s="48">
        <v>77</v>
      </c>
      <c r="B12" s="48">
        <v>253.8</v>
      </c>
      <c r="C12" s="48">
        <f t="shared" si="0"/>
        <v>-3.7119972632292444</v>
      </c>
      <c r="D12" s="48">
        <v>11</v>
      </c>
      <c r="E12" s="48">
        <f t="shared" si="1"/>
        <v>4.5</v>
      </c>
      <c r="F12" s="48">
        <f t="shared" si="3"/>
        <v>-16.703987684531601</v>
      </c>
      <c r="G12" s="48">
        <f t="shared" si="4"/>
        <v>20.25</v>
      </c>
      <c r="H12" s="48">
        <f t="shared" si="2"/>
        <v>253.88926329655524</v>
      </c>
    </row>
    <row r="13" spans="1:8" x14ac:dyDescent="0.45">
      <c r="A13" s="57">
        <v>84</v>
      </c>
      <c r="B13" s="57">
        <v>254.5</v>
      </c>
      <c r="C13" s="57">
        <f t="shared" si="0"/>
        <v>-3.834552743752154</v>
      </c>
      <c r="D13" s="57">
        <v>12</v>
      </c>
      <c r="E13" s="57">
        <f t="shared" si="1"/>
        <v>5.5</v>
      </c>
      <c r="F13" s="57">
        <f t="shared" si="3"/>
        <v>-21.090040090636847</v>
      </c>
      <c r="G13" s="57">
        <f t="shared" si="4"/>
        <v>30.25</v>
      </c>
      <c r="H13" s="57">
        <f t="shared" si="2"/>
        <v>256.64551577638991</v>
      </c>
    </row>
    <row r="14" spans="1:8" x14ac:dyDescent="0.45">
      <c r="A14" s="45"/>
      <c r="B14" s="45"/>
      <c r="C14" s="45"/>
      <c r="D14" s="45"/>
      <c r="E14" s="45"/>
      <c r="F14" s="45"/>
      <c r="G14" s="45"/>
      <c r="H14" s="45"/>
    </row>
    <row r="15" spans="1:8" x14ac:dyDescent="0.45">
      <c r="A15" s="45"/>
      <c r="B15" s="51" t="s">
        <v>74</v>
      </c>
      <c r="C15" s="51">
        <f>SUM(C2:C13)</f>
        <v>-11.752676095443134</v>
      </c>
      <c r="D15" s="51"/>
      <c r="E15" s="51">
        <f t="shared" ref="E15" si="5">SUM(E2:E13)</f>
        <v>0</v>
      </c>
      <c r="F15" s="51">
        <f>SUM(F2:F13)</f>
        <v>-87.308211045656606</v>
      </c>
      <c r="G15" s="51">
        <f>SUM(G2:G13)</f>
        <v>143</v>
      </c>
      <c r="H15" s="45"/>
    </row>
    <row r="17" spans="1:6" x14ac:dyDescent="0.45">
      <c r="A17" s="71" t="s">
        <v>67</v>
      </c>
      <c r="B17" s="72">
        <v>260</v>
      </c>
      <c r="C17" s="71" t="s">
        <v>75</v>
      </c>
      <c r="D17" s="72">
        <v>12</v>
      </c>
    </row>
    <row r="18" spans="1:6" x14ac:dyDescent="0.45">
      <c r="A18" s="71" t="s">
        <v>76</v>
      </c>
      <c r="B18" s="72">
        <f>MEDIAN(D2:D13)</f>
        <v>6.5</v>
      </c>
    </row>
    <row r="19" spans="1:6" x14ac:dyDescent="0.45">
      <c r="C19" s="82" t="s">
        <v>77</v>
      </c>
      <c r="D19" s="83"/>
      <c r="E19" s="45"/>
      <c r="F19" s="51" t="s">
        <v>78</v>
      </c>
    </row>
    <row r="20" spans="1:6" x14ac:dyDescent="0.45">
      <c r="C20" s="60">
        <f>D17</f>
        <v>12</v>
      </c>
      <c r="D20" s="61">
        <f>E15</f>
        <v>0</v>
      </c>
      <c r="E20" s="45"/>
      <c r="F20" s="59">
        <f>C15</f>
        <v>-11.752676095443134</v>
      </c>
    </row>
    <row r="21" spans="1:6" x14ac:dyDescent="0.45">
      <c r="C21" s="62">
        <f>E15</f>
        <v>0</v>
      </c>
      <c r="D21" s="63">
        <f>G15</f>
        <v>143</v>
      </c>
      <c r="E21" s="45"/>
      <c r="F21" s="57">
        <f>F15</f>
        <v>-87.308211045656606</v>
      </c>
    </row>
    <row r="23" spans="1:6" ht="15.75" x14ac:dyDescent="0.45">
      <c r="C23" s="82" t="s">
        <v>79</v>
      </c>
      <c r="D23" s="83"/>
    </row>
    <row r="24" spans="1:6" x14ac:dyDescent="0.45">
      <c r="C24" s="60">
        <f t="array" ref="C24:D25">MINVERSE(C20:D21)</f>
        <v>8.3333333333333329E-2</v>
      </c>
      <c r="D24" s="61">
        <v>0</v>
      </c>
      <c r="E24" s="71" t="s">
        <v>13</v>
      </c>
      <c r="F24" s="72">
        <f t="array" ref="F24:F25">MMULT(C24:D25,F20:F21)</f>
        <v>-0.97938967462026105</v>
      </c>
    </row>
    <row r="25" spans="1:6" x14ac:dyDescent="0.45">
      <c r="C25" s="62">
        <v>0</v>
      </c>
      <c r="D25" s="63">
        <v>6.993006993006993E-3</v>
      </c>
      <c r="E25" s="71" t="s">
        <v>14</v>
      </c>
      <c r="F25" s="72">
        <v>-0.61054693038920704</v>
      </c>
    </row>
  </sheetData>
  <mergeCells count="2">
    <mergeCell ref="C19:D19"/>
    <mergeCell ref="C23:D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F5EC-CFAA-42D5-B5A2-8C5674D2CA83}">
  <dimension ref="B2:E32"/>
  <sheetViews>
    <sheetView workbookViewId="0">
      <selection sqref="A1:N35"/>
    </sheetView>
  </sheetViews>
  <sheetFormatPr defaultRowHeight="14.25" x14ac:dyDescent="0.45"/>
  <sheetData>
    <row r="2" spans="2:5" ht="42.75" x14ac:dyDescent="0.45">
      <c r="B2" s="84" t="s">
        <v>39</v>
      </c>
      <c r="C2" s="85" t="s">
        <v>80</v>
      </c>
      <c r="D2" s="85" t="s">
        <v>81</v>
      </c>
      <c r="E2" s="85" t="s">
        <v>82</v>
      </c>
    </row>
    <row r="3" spans="2:5" x14ac:dyDescent="0.45">
      <c r="B3" s="86">
        <v>1</v>
      </c>
      <c r="C3" s="86">
        <v>220</v>
      </c>
      <c r="D3" s="86"/>
      <c r="E3" s="86"/>
    </row>
    <row r="4" spans="2:5" x14ac:dyDescent="0.45">
      <c r="B4" s="87">
        <v>2</v>
      </c>
      <c r="C4" s="87">
        <v>208</v>
      </c>
      <c r="D4" s="87"/>
      <c r="E4" s="87"/>
    </row>
    <row r="5" spans="2:5" x14ac:dyDescent="0.45">
      <c r="B5" s="87">
        <v>3</v>
      </c>
      <c r="C5" s="87">
        <v>156</v>
      </c>
      <c r="D5" s="87">
        <f>AVERAGE(C3:C7)</f>
        <v>202.4</v>
      </c>
      <c r="E5" s="87"/>
    </row>
    <row r="6" spans="2:5" x14ac:dyDescent="0.45">
      <c r="B6" s="87">
        <v>4</v>
      </c>
      <c r="C6" s="87">
        <v>210</v>
      </c>
      <c r="D6" s="87">
        <f t="shared" ref="D6:D29" si="0">AVERAGE(C4:C8)</f>
        <v>206.4</v>
      </c>
      <c r="E6" s="87">
        <f>AVERAGE(C3:C9)</f>
        <v>211.71428571428572</v>
      </c>
    </row>
    <row r="7" spans="2:5" x14ac:dyDescent="0.45">
      <c r="B7" s="87">
        <v>5</v>
      </c>
      <c r="C7" s="87">
        <v>218</v>
      </c>
      <c r="D7" s="87">
        <f t="shared" si="0"/>
        <v>210.8</v>
      </c>
      <c r="E7" s="87">
        <f t="shared" ref="E7:E29" si="1">AVERAGE(C4:C10)</f>
        <v>211.71428571428572</v>
      </c>
    </row>
    <row r="8" spans="2:5" x14ac:dyDescent="0.45">
      <c r="B8" s="87">
        <v>6</v>
      </c>
      <c r="C8" s="87">
        <v>240</v>
      </c>
      <c r="D8" s="87">
        <f t="shared" si="0"/>
        <v>223.6</v>
      </c>
      <c r="E8" s="87">
        <f t="shared" si="1"/>
        <v>214.57142857142858</v>
      </c>
    </row>
    <row r="9" spans="2:5" x14ac:dyDescent="0.45">
      <c r="B9" s="87">
        <v>7</v>
      </c>
      <c r="C9" s="87">
        <v>230</v>
      </c>
      <c r="D9" s="87">
        <f t="shared" si="0"/>
        <v>227.2</v>
      </c>
      <c r="E9" s="87">
        <f t="shared" si="1"/>
        <v>227.14285714285714</v>
      </c>
    </row>
    <row r="10" spans="2:5" x14ac:dyDescent="0.45">
      <c r="B10" s="87">
        <v>8</v>
      </c>
      <c r="C10" s="87">
        <v>220</v>
      </c>
      <c r="D10" s="87">
        <f t="shared" si="0"/>
        <v>232.4</v>
      </c>
      <c r="E10" s="87">
        <f t="shared" si="1"/>
        <v>234.28571428571428</v>
      </c>
    </row>
    <row r="11" spans="2:5" x14ac:dyDescent="0.45">
      <c r="B11" s="87">
        <v>9</v>
      </c>
      <c r="C11" s="87">
        <v>228</v>
      </c>
      <c r="D11" s="87">
        <f t="shared" si="0"/>
        <v>236.4</v>
      </c>
      <c r="E11" s="87">
        <f t="shared" si="1"/>
        <v>239.42857142857142</v>
      </c>
    </row>
    <row r="12" spans="2:5" x14ac:dyDescent="0.45">
      <c r="B12" s="87">
        <v>10</v>
      </c>
      <c r="C12" s="87">
        <v>244</v>
      </c>
      <c r="D12" s="87">
        <f t="shared" si="0"/>
        <v>241.2</v>
      </c>
      <c r="E12" s="87">
        <f t="shared" si="1"/>
        <v>240</v>
      </c>
    </row>
    <row r="13" spans="2:5" x14ac:dyDescent="0.45">
      <c r="B13" s="87">
        <v>11</v>
      </c>
      <c r="C13" s="87">
        <v>260</v>
      </c>
      <c r="D13" s="87">
        <f t="shared" si="0"/>
        <v>246</v>
      </c>
      <c r="E13" s="87">
        <f t="shared" si="1"/>
        <v>240.85714285714286</v>
      </c>
    </row>
    <row r="14" spans="2:5" x14ac:dyDescent="0.45">
      <c r="B14" s="87">
        <v>12</v>
      </c>
      <c r="C14" s="87">
        <v>254</v>
      </c>
      <c r="D14" s="87">
        <f t="shared" si="0"/>
        <v>247.6</v>
      </c>
      <c r="E14" s="87">
        <f t="shared" si="1"/>
        <v>246.57142857142858</v>
      </c>
    </row>
    <row r="15" spans="2:5" x14ac:dyDescent="0.45">
      <c r="B15" s="87">
        <v>13</v>
      </c>
      <c r="C15" s="87">
        <v>244</v>
      </c>
      <c r="D15" s="87">
        <f t="shared" si="0"/>
        <v>250.8</v>
      </c>
      <c r="E15" s="87">
        <f t="shared" si="1"/>
        <v>254</v>
      </c>
    </row>
    <row r="16" spans="2:5" x14ac:dyDescent="0.45">
      <c r="B16" s="87">
        <v>14</v>
      </c>
      <c r="C16" s="87">
        <v>236</v>
      </c>
      <c r="D16" s="87">
        <f t="shared" si="0"/>
        <v>254.8</v>
      </c>
      <c r="E16" s="87">
        <f t="shared" si="1"/>
        <v>257.71428571428572</v>
      </c>
    </row>
    <row r="17" spans="2:5" x14ac:dyDescent="0.45">
      <c r="B17" s="87">
        <v>15</v>
      </c>
      <c r="C17" s="87">
        <v>260</v>
      </c>
      <c r="D17" s="87">
        <f t="shared" si="0"/>
        <v>258</v>
      </c>
      <c r="E17" s="87">
        <f t="shared" si="1"/>
        <v>257.71428571428572</v>
      </c>
    </row>
    <row r="18" spans="2:5" x14ac:dyDescent="0.45">
      <c r="B18" s="87">
        <v>16</v>
      </c>
      <c r="C18" s="87">
        <v>280</v>
      </c>
      <c r="D18" s="87">
        <f t="shared" si="0"/>
        <v>261.2</v>
      </c>
      <c r="E18" s="87">
        <f t="shared" si="1"/>
        <v>257.71428571428572</v>
      </c>
    </row>
    <row r="19" spans="2:5" x14ac:dyDescent="0.45">
      <c r="B19" s="87">
        <v>17</v>
      </c>
      <c r="C19" s="87">
        <v>270</v>
      </c>
      <c r="D19" s="87">
        <f t="shared" si="0"/>
        <v>264.8</v>
      </c>
      <c r="E19" s="87">
        <f t="shared" si="1"/>
        <v>261.42857142857144</v>
      </c>
    </row>
    <row r="20" spans="2:5" x14ac:dyDescent="0.45">
      <c r="B20" s="87">
        <v>18</v>
      </c>
      <c r="C20" s="87">
        <v>260</v>
      </c>
      <c r="D20" s="87">
        <f t="shared" si="0"/>
        <v>266.8</v>
      </c>
      <c r="E20" s="87">
        <f t="shared" si="1"/>
        <v>269.42857142857144</v>
      </c>
    </row>
    <row r="21" spans="2:5" x14ac:dyDescent="0.45">
      <c r="B21" s="87">
        <v>19</v>
      </c>
      <c r="C21" s="87">
        <v>254</v>
      </c>
      <c r="D21" s="87">
        <f t="shared" si="0"/>
        <v>269.2</v>
      </c>
      <c r="E21" s="87">
        <f t="shared" si="1"/>
        <v>272.85714285714283</v>
      </c>
    </row>
    <row r="22" spans="2:5" x14ac:dyDescent="0.45">
      <c r="B22" s="87">
        <v>20</v>
      </c>
      <c r="C22" s="87">
        <v>270</v>
      </c>
      <c r="D22" s="87">
        <f t="shared" si="0"/>
        <v>272</v>
      </c>
      <c r="E22" s="87">
        <f t="shared" si="1"/>
        <v>272.28571428571428</v>
      </c>
    </row>
    <row r="23" spans="2:5" x14ac:dyDescent="0.45">
      <c r="B23" s="87">
        <v>21</v>
      </c>
      <c r="C23" s="87">
        <v>292</v>
      </c>
      <c r="D23" s="87">
        <f t="shared" si="0"/>
        <v>275.2</v>
      </c>
      <c r="E23" s="87">
        <f t="shared" si="1"/>
        <v>272.28571428571428</v>
      </c>
    </row>
    <row r="24" spans="2:5" x14ac:dyDescent="0.45">
      <c r="B24" s="87">
        <v>22</v>
      </c>
      <c r="C24" s="87">
        <v>284</v>
      </c>
      <c r="D24" s="87">
        <f t="shared" si="0"/>
        <v>278.39999999999998</v>
      </c>
      <c r="E24" s="87">
        <f t="shared" si="1"/>
        <v>276.57142857142856</v>
      </c>
    </row>
    <row r="25" spans="2:5" x14ac:dyDescent="0.45">
      <c r="B25" s="87">
        <v>23</v>
      </c>
      <c r="C25" s="87">
        <v>276</v>
      </c>
      <c r="D25" s="87">
        <f t="shared" si="0"/>
        <v>282.39999999999998</v>
      </c>
      <c r="E25" s="87">
        <f t="shared" si="1"/>
        <v>284.57142857142856</v>
      </c>
    </row>
    <row r="26" spans="2:5" x14ac:dyDescent="0.45">
      <c r="B26" s="87">
        <v>24</v>
      </c>
      <c r="C26" s="87">
        <v>270</v>
      </c>
      <c r="D26" s="87">
        <f t="shared" si="0"/>
        <v>286</v>
      </c>
      <c r="E26" s="87">
        <f t="shared" si="1"/>
        <v>288.85714285714283</v>
      </c>
    </row>
    <row r="27" spans="2:5" x14ac:dyDescent="0.45">
      <c r="B27" s="87">
        <v>25</v>
      </c>
      <c r="C27" s="87">
        <v>290</v>
      </c>
      <c r="D27" s="87">
        <f t="shared" si="0"/>
        <v>289.2</v>
      </c>
      <c r="E27" s="87">
        <f t="shared" si="1"/>
        <v>289.42857142857144</v>
      </c>
    </row>
    <row r="28" spans="2:5" x14ac:dyDescent="0.45">
      <c r="B28" s="87">
        <v>26</v>
      </c>
      <c r="C28" s="87">
        <v>310</v>
      </c>
      <c r="D28" s="87">
        <f t="shared" si="0"/>
        <v>293.2</v>
      </c>
      <c r="E28" s="87">
        <f t="shared" si="1"/>
        <v>289.71428571428572</v>
      </c>
    </row>
    <row r="29" spans="2:5" x14ac:dyDescent="0.45">
      <c r="B29" s="87">
        <v>27</v>
      </c>
      <c r="C29" s="87">
        <v>300</v>
      </c>
      <c r="D29" s="87">
        <f t="shared" si="0"/>
        <v>296.39999999999998</v>
      </c>
      <c r="E29" s="87">
        <f t="shared" si="1"/>
        <v>294.85714285714283</v>
      </c>
    </row>
    <row r="30" spans="2:5" x14ac:dyDescent="0.45">
      <c r="B30" s="87">
        <v>28</v>
      </c>
      <c r="C30" s="87">
        <v>296</v>
      </c>
      <c r="D30" s="87">
        <f>AVERAGE(C28:C32)</f>
        <v>300.8</v>
      </c>
      <c r="E30" s="87"/>
    </row>
    <row r="31" spans="2:5" x14ac:dyDescent="0.45">
      <c r="B31" s="87">
        <v>29</v>
      </c>
      <c r="C31" s="87">
        <v>286</v>
      </c>
      <c r="D31" s="87"/>
      <c r="E31" s="87"/>
    </row>
    <row r="32" spans="2:5" x14ac:dyDescent="0.45">
      <c r="B32" s="88">
        <v>30</v>
      </c>
      <c r="C32" s="88">
        <v>312</v>
      </c>
      <c r="D32" s="88"/>
      <c r="E32" s="8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FCB-26EC-48CB-AADA-28776C1550CB}">
  <dimension ref="B2:E34"/>
  <sheetViews>
    <sheetView workbookViewId="0">
      <selection activeCell="P7" sqref="P7"/>
    </sheetView>
  </sheetViews>
  <sheetFormatPr defaultRowHeight="14.25" x14ac:dyDescent="0.45"/>
  <sheetData>
    <row r="2" spans="2:4" ht="42.75" x14ac:dyDescent="0.45">
      <c r="B2" s="84" t="s">
        <v>39</v>
      </c>
      <c r="C2" s="84" t="s">
        <v>83</v>
      </c>
      <c r="D2" s="85" t="s">
        <v>84</v>
      </c>
    </row>
    <row r="3" spans="2:4" x14ac:dyDescent="0.45">
      <c r="B3" s="86">
        <v>1985</v>
      </c>
      <c r="C3" s="86">
        <v>80</v>
      </c>
      <c r="D3" s="86"/>
    </row>
    <row r="4" spans="2:4" x14ac:dyDescent="0.45">
      <c r="B4" s="87">
        <v>1986</v>
      </c>
      <c r="C4" s="87">
        <v>84</v>
      </c>
      <c r="D4" s="87">
        <f>AVERAGE(C3:C5)</f>
        <v>81.333333333333329</v>
      </c>
    </row>
    <row r="5" spans="2:4" x14ac:dyDescent="0.45">
      <c r="B5" s="87">
        <v>1987</v>
      </c>
      <c r="C5" s="87">
        <v>80</v>
      </c>
      <c r="D5" s="87">
        <f t="shared" ref="D5:D21" si="0">AVERAGE(C4:C6)</f>
        <v>84</v>
      </c>
    </row>
    <row r="6" spans="2:4" x14ac:dyDescent="0.45">
      <c r="B6" s="87">
        <v>1988</v>
      </c>
      <c r="C6" s="87">
        <v>88</v>
      </c>
      <c r="D6" s="87">
        <f t="shared" si="0"/>
        <v>88.666666666666671</v>
      </c>
    </row>
    <row r="7" spans="2:4" x14ac:dyDescent="0.45">
      <c r="B7" s="87">
        <v>1989</v>
      </c>
      <c r="C7" s="87">
        <v>98</v>
      </c>
      <c r="D7" s="87">
        <f t="shared" si="0"/>
        <v>92.666666666666671</v>
      </c>
    </row>
    <row r="8" spans="2:4" x14ac:dyDescent="0.45">
      <c r="B8" s="87">
        <v>1990</v>
      </c>
      <c r="C8" s="87">
        <v>92</v>
      </c>
      <c r="D8" s="87">
        <f t="shared" si="0"/>
        <v>91.333333333333329</v>
      </c>
    </row>
    <row r="9" spans="2:4" x14ac:dyDescent="0.45">
      <c r="B9" s="87">
        <v>1991</v>
      </c>
      <c r="C9" s="87">
        <v>84</v>
      </c>
      <c r="D9" s="87">
        <f t="shared" si="0"/>
        <v>88</v>
      </c>
    </row>
    <row r="10" spans="2:4" x14ac:dyDescent="0.45">
      <c r="B10" s="87">
        <v>1992</v>
      </c>
      <c r="C10" s="87">
        <v>88</v>
      </c>
      <c r="D10" s="87">
        <f t="shared" si="0"/>
        <v>84</v>
      </c>
    </row>
    <row r="11" spans="2:4" x14ac:dyDescent="0.45">
      <c r="B11" s="87">
        <v>1993</v>
      </c>
      <c r="C11" s="87">
        <v>80</v>
      </c>
      <c r="D11" s="87">
        <f t="shared" si="0"/>
        <v>89.333333333333329</v>
      </c>
    </row>
    <row r="12" spans="2:4" x14ac:dyDescent="0.45">
      <c r="B12" s="87">
        <v>1994</v>
      </c>
      <c r="C12" s="87">
        <v>100</v>
      </c>
      <c r="D12" s="87">
        <f t="shared" si="0"/>
        <v>88</v>
      </c>
    </row>
    <row r="13" spans="2:4" x14ac:dyDescent="0.45">
      <c r="B13" s="87">
        <v>1995</v>
      </c>
      <c r="C13" s="87">
        <v>84</v>
      </c>
      <c r="D13" s="87">
        <f t="shared" si="0"/>
        <v>93.333333333333329</v>
      </c>
    </row>
    <row r="14" spans="2:4" x14ac:dyDescent="0.45">
      <c r="B14" s="87">
        <v>1996</v>
      </c>
      <c r="C14" s="87">
        <v>96</v>
      </c>
      <c r="D14" s="87">
        <f t="shared" si="0"/>
        <v>90.666666666666671</v>
      </c>
    </row>
    <row r="15" spans="2:4" x14ac:dyDescent="0.45">
      <c r="B15" s="87">
        <v>1997</v>
      </c>
      <c r="C15" s="87">
        <v>92</v>
      </c>
      <c r="D15" s="87">
        <f t="shared" si="0"/>
        <v>97.333333333333329</v>
      </c>
    </row>
    <row r="16" spans="2:4" x14ac:dyDescent="0.45">
      <c r="B16" s="87">
        <v>1998</v>
      </c>
      <c r="C16" s="87">
        <v>104</v>
      </c>
      <c r="D16" s="87">
        <f t="shared" si="0"/>
        <v>104</v>
      </c>
    </row>
    <row r="17" spans="2:5" x14ac:dyDescent="0.45">
      <c r="B17" s="87">
        <v>1999</v>
      </c>
      <c r="C17" s="87">
        <v>116</v>
      </c>
      <c r="D17" s="87">
        <f t="shared" si="0"/>
        <v>110.66666666666667</v>
      </c>
    </row>
    <row r="18" spans="2:5" x14ac:dyDescent="0.45">
      <c r="B18" s="87">
        <v>2000</v>
      </c>
      <c r="C18" s="87">
        <v>112</v>
      </c>
      <c r="D18" s="87">
        <f t="shared" si="0"/>
        <v>110</v>
      </c>
    </row>
    <row r="19" spans="2:5" x14ac:dyDescent="0.45">
      <c r="B19" s="87">
        <v>2001</v>
      </c>
      <c r="C19" s="87">
        <v>102</v>
      </c>
      <c r="D19" s="87">
        <f t="shared" si="0"/>
        <v>109.33333333333333</v>
      </c>
    </row>
    <row r="20" spans="2:5" x14ac:dyDescent="0.45">
      <c r="B20" s="87">
        <v>2002</v>
      </c>
      <c r="C20" s="87">
        <v>114</v>
      </c>
      <c r="D20" s="87">
        <f t="shared" si="0"/>
        <v>108</v>
      </c>
    </row>
    <row r="21" spans="2:5" x14ac:dyDescent="0.45">
      <c r="B21" s="87">
        <v>2003</v>
      </c>
      <c r="C21" s="87">
        <v>108</v>
      </c>
      <c r="D21" s="87">
        <f t="shared" si="0"/>
        <v>116</v>
      </c>
    </row>
    <row r="22" spans="2:5" x14ac:dyDescent="0.45">
      <c r="B22" s="88">
        <v>2004</v>
      </c>
      <c r="C22" s="88">
        <v>126</v>
      </c>
      <c r="D22" s="88"/>
    </row>
    <row r="25" spans="2:5" x14ac:dyDescent="0.45">
      <c r="B25" s="45"/>
      <c r="C25" s="45"/>
    </row>
    <row r="26" spans="2:5" ht="42.75" x14ac:dyDescent="0.45">
      <c r="B26" s="89" t="s">
        <v>85</v>
      </c>
      <c r="C26" s="84" t="s">
        <v>86</v>
      </c>
      <c r="D26" s="84" t="s">
        <v>87</v>
      </c>
    </row>
    <row r="27" spans="2:5" x14ac:dyDescent="0.45">
      <c r="B27" s="86">
        <v>1986</v>
      </c>
      <c r="C27" s="86">
        <v>84</v>
      </c>
      <c r="D27" s="86"/>
    </row>
    <row r="28" spans="2:5" x14ac:dyDescent="0.45">
      <c r="B28" s="87">
        <v>1989</v>
      </c>
      <c r="C28" s="87">
        <v>98</v>
      </c>
      <c r="D28" s="87">
        <f>B28-B27</f>
        <v>3</v>
      </c>
    </row>
    <row r="29" spans="2:5" x14ac:dyDescent="0.45">
      <c r="B29" s="87">
        <v>1992</v>
      </c>
      <c r="C29" s="87">
        <v>88</v>
      </c>
      <c r="D29" s="87">
        <f t="shared" ref="D29:D32" si="1">B29-B28</f>
        <v>3</v>
      </c>
    </row>
    <row r="30" spans="2:5" ht="57" x14ac:dyDescent="0.45">
      <c r="B30" s="87">
        <v>1994</v>
      </c>
      <c r="C30" s="87">
        <v>100</v>
      </c>
      <c r="D30" s="87">
        <f t="shared" si="1"/>
        <v>2</v>
      </c>
      <c r="E30" s="90" t="s">
        <v>88</v>
      </c>
    </row>
    <row r="31" spans="2:5" x14ac:dyDescent="0.45">
      <c r="B31" s="87">
        <v>1996</v>
      </c>
      <c r="C31" s="87">
        <v>96</v>
      </c>
      <c r="D31" s="87">
        <f t="shared" si="1"/>
        <v>2</v>
      </c>
      <c r="E31" s="91">
        <f>AVERAGE(D28:D34)</f>
        <v>2.5714285714285716</v>
      </c>
    </row>
    <row r="32" spans="2:5" x14ac:dyDescent="0.45">
      <c r="B32" s="87">
        <v>1999</v>
      </c>
      <c r="C32" s="87">
        <v>116</v>
      </c>
      <c r="D32" s="87">
        <f t="shared" si="1"/>
        <v>3</v>
      </c>
    </row>
    <row r="33" spans="2:4" x14ac:dyDescent="0.45">
      <c r="B33" s="87">
        <v>2002</v>
      </c>
      <c r="C33" s="87">
        <v>114</v>
      </c>
      <c r="D33" s="87">
        <f>B33-B32</f>
        <v>3</v>
      </c>
    </row>
    <row r="34" spans="2:4" x14ac:dyDescent="0.45">
      <c r="B34" s="88">
        <v>2004</v>
      </c>
      <c r="C34" s="88">
        <v>126</v>
      </c>
      <c r="D34" s="88">
        <f>B34-B33</f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BC03-6147-4093-AB8E-9FA130BF9B9B}">
  <dimension ref="B2:N38"/>
  <sheetViews>
    <sheetView workbookViewId="0">
      <selection activeCell="P6" sqref="P6"/>
    </sheetView>
  </sheetViews>
  <sheetFormatPr defaultRowHeight="14.25" x14ac:dyDescent="0.45"/>
  <cols>
    <col min="4" max="4" width="11.33203125" bestFit="1" customWidth="1"/>
    <col min="5" max="5" width="11.73046875" bestFit="1" customWidth="1"/>
    <col min="6" max="6" width="18.9296875" bestFit="1" customWidth="1"/>
    <col min="7" max="7" width="11.73046875" bestFit="1" customWidth="1"/>
    <col min="13" max="13" width="13.53125" bestFit="1" customWidth="1"/>
    <col min="14" max="14" width="21.06640625" bestFit="1" customWidth="1"/>
  </cols>
  <sheetData>
    <row r="2" spans="2:14" x14ac:dyDescent="0.45">
      <c r="B2" s="84" t="s">
        <v>39</v>
      </c>
      <c r="C2" s="84" t="s">
        <v>89</v>
      </c>
      <c r="D2" s="84" t="s">
        <v>90</v>
      </c>
      <c r="E2" s="84" t="s">
        <v>91</v>
      </c>
      <c r="F2" s="84" t="s">
        <v>92</v>
      </c>
      <c r="G2" s="84" t="s">
        <v>93</v>
      </c>
    </row>
    <row r="3" spans="2:14" x14ac:dyDescent="0.45">
      <c r="B3" s="92">
        <v>2002</v>
      </c>
      <c r="C3" s="59" t="s">
        <v>94</v>
      </c>
      <c r="D3" s="59">
        <v>90</v>
      </c>
      <c r="E3" s="59"/>
      <c r="F3" s="59"/>
      <c r="G3" s="59"/>
    </row>
    <row r="4" spans="2:14" x14ac:dyDescent="0.45">
      <c r="B4" s="92"/>
      <c r="C4" s="48" t="s">
        <v>95</v>
      </c>
      <c r="D4" s="48">
        <v>85</v>
      </c>
      <c r="E4" s="48"/>
      <c r="F4" s="48"/>
      <c r="G4" s="48"/>
      <c r="I4" s="51" t="s">
        <v>89</v>
      </c>
      <c r="J4" s="59">
        <v>2002</v>
      </c>
      <c r="K4" s="59">
        <v>2003</v>
      </c>
      <c r="L4" s="59">
        <v>2004</v>
      </c>
      <c r="M4" s="51" t="s">
        <v>96</v>
      </c>
      <c r="N4" s="51" t="s">
        <v>97</v>
      </c>
    </row>
    <row r="5" spans="2:14" x14ac:dyDescent="0.45">
      <c r="B5" s="92"/>
      <c r="C5" s="48" t="s">
        <v>98</v>
      </c>
      <c r="D5" s="48">
        <v>70</v>
      </c>
      <c r="E5" s="48"/>
      <c r="F5" s="48"/>
      <c r="G5" s="48"/>
      <c r="I5" s="60" t="s">
        <v>94</v>
      </c>
      <c r="J5" s="60"/>
      <c r="K5" s="93">
        <f>G15</f>
        <v>130.43478260869566</v>
      </c>
      <c r="L5" s="61">
        <f>G27</f>
        <v>138.8742766964755</v>
      </c>
      <c r="M5" s="59">
        <f>AVERAGE(K5:L5)</f>
        <v>134.65452965258558</v>
      </c>
      <c r="N5" s="59">
        <f>M5*K$19</f>
        <v>134.94043868616907</v>
      </c>
    </row>
    <row r="6" spans="2:14" x14ac:dyDescent="0.45">
      <c r="B6" s="92"/>
      <c r="C6" s="48" t="s">
        <v>99</v>
      </c>
      <c r="D6" s="48">
        <v>60</v>
      </c>
      <c r="E6" s="48"/>
      <c r="F6" s="48"/>
      <c r="G6" s="48"/>
      <c r="I6" s="73" t="s">
        <v>95</v>
      </c>
      <c r="J6" s="73"/>
      <c r="K6" s="45">
        <f t="shared" ref="K6:K16" si="0">G16</f>
        <v>115.89799240368963</v>
      </c>
      <c r="L6" s="94">
        <f t="shared" ref="L6:L10" si="1">G28</f>
        <v>116.98113207547169</v>
      </c>
      <c r="M6" s="48">
        <f t="shared" ref="M6:M10" si="2">AVERAGE(K6:L6)</f>
        <v>116.43956223958065</v>
      </c>
      <c r="N6" s="48">
        <f t="shared" ref="N6:N16" si="3">M6*K$19</f>
        <v>116.68679582909819</v>
      </c>
    </row>
    <row r="7" spans="2:14" x14ac:dyDescent="0.45">
      <c r="B7" s="92"/>
      <c r="C7" s="48" t="s">
        <v>100</v>
      </c>
      <c r="D7" s="48">
        <v>55</v>
      </c>
      <c r="E7" s="48"/>
      <c r="F7" s="48"/>
      <c r="G7" s="48"/>
      <c r="I7" s="73" t="s">
        <v>98</v>
      </c>
      <c r="J7" s="73"/>
      <c r="K7" s="45">
        <f t="shared" si="0"/>
        <v>96.469310157523068</v>
      </c>
      <c r="L7" s="94">
        <f t="shared" si="1"/>
        <v>97.652582159624416</v>
      </c>
      <c r="M7" s="48">
        <f t="shared" si="2"/>
        <v>97.060946158573742</v>
      </c>
      <c r="N7" s="48">
        <f t="shared" si="3"/>
        <v>97.267033554122165</v>
      </c>
    </row>
    <row r="8" spans="2:14" x14ac:dyDescent="0.45">
      <c r="B8" s="92"/>
      <c r="C8" s="48" t="s">
        <v>101</v>
      </c>
      <c r="D8" s="48">
        <v>45</v>
      </c>
      <c r="E8" s="48">
        <f>AVERAGE(D3:D14)</f>
        <v>74.833333333333329</v>
      </c>
      <c r="F8" s="48"/>
      <c r="G8" s="48"/>
      <c r="I8" s="73" t="s">
        <v>99</v>
      </c>
      <c r="J8" s="73"/>
      <c r="K8" s="45">
        <f t="shared" si="0"/>
        <v>80.737927292457954</v>
      </c>
      <c r="L8" s="94">
        <f t="shared" si="1"/>
        <v>82.200311364815775</v>
      </c>
      <c r="M8" s="48">
        <f t="shared" si="2"/>
        <v>81.469119328636864</v>
      </c>
      <c r="N8" s="48">
        <f t="shared" si="3"/>
        <v>81.642100937456462</v>
      </c>
    </row>
    <row r="9" spans="2:14" x14ac:dyDescent="0.45">
      <c r="B9" s="92"/>
      <c r="C9" s="48" t="s">
        <v>102</v>
      </c>
      <c r="D9" s="48">
        <v>30</v>
      </c>
      <c r="E9" s="48">
        <f>AVERAGE(D4:D15)</f>
        <v>75.666666666666671</v>
      </c>
      <c r="F9" s="48">
        <f>AVERAGE(E8:E9)</f>
        <v>75.25</v>
      </c>
      <c r="G9" s="48">
        <f>(D9/F9)*100</f>
        <v>39.867109634551497</v>
      </c>
      <c r="I9" s="73" t="s">
        <v>100</v>
      </c>
      <c r="J9" s="73"/>
      <c r="K9" s="45">
        <f t="shared" si="0"/>
        <v>71.235833783054517</v>
      </c>
      <c r="L9" s="94">
        <f t="shared" si="1"/>
        <v>72.124352331606218</v>
      </c>
      <c r="M9" s="48">
        <f t="shared" si="2"/>
        <v>71.680093057330367</v>
      </c>
      <c r="N9" s="48">
        <f t="shared" si="3"/>
        <v>71.832289839615171</v>
      </c>
    </row>
    <row r="10" spans="2:14" x14ac:dyDescent="0.45">
      <c r="B10" s="92"/>
      <c r="C10" s="48" t="s">
        <v>103</v>
      </c>
      <c r="D10" s="48">
        <v>40</v>
      </c>
      <c r="E10" s="48">
        <f t="shared" ref="E10:E31" si="4">AVERAGE(D5:D16)</f>
        <v>76</v>
      </c>
      <c r="F10" s="48">
        <f t="shared" ref="F10:F32" si="5">AVERAGE(E9:E10)</f>
        <v>75.833333333333343</v>
      </c>
      <c r="G10" s="48">
        <f t="shared" ref="G10:G32" si="6">(D10/F10)*100</f>
        <v>52.747252747252737</v>
      </c>
      <c r="I10" s="73" t="s">
        <v>101</v>
      </c>
      <c r="J10" s="73"/>
      <c r="K10" s="45">
        <f t="shared" si="0"/>
        <v>60.710441334768575</v>
      </c>
      <c r="L10" s="94">
        <f t="shared" si="1"/>
        <v>49.638055842812818</v>
      </c>
      <c r="M10" s="48">
        <f t="shared" si="2"/>
        <v>55.174248588790697</v>
      </c>
      <c r="N10" s="48">
        <f t="shared" si="3"/>
        <v>55.291398870577851</v>
      </c>
    </row>
    <row r="11" spans="2:14" x14ac:dyDescent="0.45">
      <c r="B11" s="92"/>
      <c r="C11" s="48" t="s">
        <v>104</v>
      </c>
      <c r="D11" s="48">
        <v>70</v>
      </c>
      <c r="E11" s="48">
        <f t="shared" si="4"/>
        <v>76.333333333333329</v>
      </c>
      <c r="F11" s="48">
        <f t="shared" si="5"/>
        <v>76.166666666666657</v>
      </c>
      <c r="G11" s="48">
        <f t="shared" si="6"/>
        <v>91.903719912472653</v>
      </c>
      <c r="I11" s="73" t="s">
        <v>102</v>
      </c>
      <c r="J11" s="73">
        <f>G9</f>
        <v>39.867109634551497</v>
      </c>
      <c r="K11" s="45">
        <f t="shared" si="0"/>
        <v>38.502673796791449</v>
      </c>
      <c r="L11" s="94"/>
      <c r="M11" s="48">
        <f>AVERAGE(J11:K11)</f>
        <v>39.184891715671469</v>
      </c>
      <c r="N11" s="48">
        <f t="shared" si="3"/>
        <v>39.268092143836839</v>
      </c>
    </row>
    <row r="12" spans="2:14" x14ac:dyDescent="0.45">
      <c r="B12" s="92"/>
      <c r="C12" s="48" t="s">
        <v>105</v>
      </c>
      <c r="D12" s="48">
        <v>120</v>
      </c>
      <c r="E12" s="48">
        <f t="shared" si="4"/>
        <v>76.5</v>
      </c>
      <c r="F12" s="48">
        <f t="shared" si="5"/>
        <v>76.416666666666657</v>
      </c>
      <c r="G12" s="48">
        <f t="shared" si="6"/>
        <v>157.03380588876774</v>
      </c>
      <c r="I12" s="73" t="s">
        <v>103</v>
      </c>
      <c r="J12" s="73">
        <f t="shared" ref="J12:J16" si="7">G10</f>
        <v>52.747252747252737</v>
      </c>
      <c r="K12" s="45">
        <f t="shared" si="0"/>
        <v>54.777070063694268</v>
      </c>
      <c r="L12" s="94"/>
      <c r="M12" s="48">
        <f t="shared" ref="M12:M16" si="8">AVERAGE(J12:K12)</f>
        <v>53.762161405473506</v>
      </c>
      <c r="N12" s="48">
        <f t="shared" si="3"/>
        <v>53.876313433262375</v>
      </c>
    </row>
    <row r="13" spans="2:14" x14ac:dyDescent="0.45">
      <c r="B13" s="92"/>
      <c r="C13" s="48" t="s">
        <v>106</v>
      </c>
      <c r="D13" s="48">
        <v>115</v>
      </c>
      <c r="E13" s="48">
        <f t="shared" si="4"/>
        <v>76.5</v>
      </c>
      <c r="F13" s="48">
        <f t="shared" si="5"/>
        <v>76.5</v>
      </c>
      <c r="G13" s="48">
        <f t="shared" si="6"/>
        <v>150.32679738562092</v>
      </c>
      <c r="I13" s="73" t="s">
        <v>104</v>
      </c>
      <c r="J13" s="73">
        <f t="shared" si="7"/>
        <v>91.903719912472653</v>
      </c>
      <c r="K13" s="45">
        <f t="shared" si="0"/>
        <v>82.452431289640586</v>
      </c>
      <c r="L13" s="94"/>
      <c r="M13" s="48">
        <f t="shared" si="8"/>
        <v>87.178075601056619</v>
      </c>
      <c r="N13" s="48">
        <f t="shared" si="3"/>
        <v>87.363178912538785</v>
      </c>
    </row>
    <row r="14" spans="2:14" x14ac:dyDescent="0.45">
      <c r="B14" s="92"/>
      <c r="C14" s="57" t="s">
        <v>107</v>
      </c>
      <c r="D14" s="57">
        <v>118</v>
      </c>
      <c r="E14" s="57">
        <f t="shared" si="4"/>
        <v>76.666666666666671</v>
      </c>
      <c r="F14" s="57">
        <f t="shared" si="5"/>
        <v>76.583333333333343</v>
      </c>
      <c r="G14" s="57">
        <f t="shared" si="6"/>
        <v>154.08052230685524</v>
      </c>
      <c r="I14" s="73" t="s">
        <v>105</v>
      </c>
      <c r="J14" s="73">
        <f t="shared" si="7"/>
        <v>157.03380588876774</v>
      </c>
      <c r="K14" s="45">
        <f t="shared" si="0"/>
        <v>160.42105263157899</v>
      </c>
      <c r="L14" s="94"/>
      <c r="M14" s="48">
        <f t="shared" si="8"/>
        <v>158.72742926017338</v>
      </c>
      <c r="N14" s="48">
        <f t="shared" si="3"/>
        <v>159.06445175782019</v>
      </c>
    </row>
    <row r="15" spans="2:14" x14ac:dyDescent="0.45">
      <c r="B15" s="92">
        <v>2003</v>
      </c>
      <c r="C15" s="59" t="s">
        <v>94</v>
      </c>
      <c r="D15" s="59">
        <v>100</v>
      </c>
      <c r="E15" s="59">
        <f t="shared" si="4"/>
        <v>76.666666666666671</v>
      </c>
      <c r="F15" s="59">
        <f t="shared" si="5"/>
        <v>76.666666666666671</v>
      </c>
      <c r="G15" s="59">
        <f t="shared" si="6"/>
        <v>130.43478260869566</v>
      </c>
      <c r="I15" s="73" t="s">
        <v>106</v>
      </c>
      <c r="J15" s="73">
        <f t="shared" si="7"/>
        <v>150.32679738562092</v>
      </c>
      <c r="K15" s="45">
        <f t="shared" si="0"/>
        <v>148.50550603041427</v>
      </c>
      <c r="L15" s="94"/>
      <c r="M15" s="48">
        <f t="shared" si="8"/>
        <v>149.41615170801759</v>
      </c>
      <c r="N15" s="48">
        <f t="shared" si="3"/>
        <v>149.7334037725922</v>
      </c>
    </row>
    <row r="16" spans="2:14" x14ac:dyDescent="0.45">
      <c r="B16" s="92"/>
      <c r="C16" s="48" t="s">
        <v>95</v>
      </c>
      <c r="D16" s="48">
        <v>89</v>
      </c>
      <c r="E16" s="48">
        <f t="shared" si="4"/>
        <v>76.916666666666671</v>
      </c>
      <c r="F16" s="48">
        <f t="shared" si="5"/>
        <v>76.791666666666671</v>
      </c>
      <c r="G16" s="48">
        <f t="shared" si="6"/>
        <v>115.89799240368963</v>
      </c>
      <c r="I16" s="62" t="s">
        <v>107</v>
      </c>
      <c r="J16" s="73">
        <f t="shared" si="7"/>
        <v>154.08052230685524</v>
      </c>
      <c r="K16" s="45">
        <f t="shared" si="0"/>
        <v>151.33998949027853</v>
      </c>
      <c r="L16" s="94"/>
      <c r="M16" s="48">
        <f t="shared" si="8"/>
        <v>152.71025589856688</v>
      </c>
      <c r="N16" s="57">
        <f t="shared" si="3"/>
        <v>153.03450226291048</v>
      </c>
    </row>
    <row r="17" spans="2:14" x14ac:dyDescent="0.45">
      <c r="B17" s="92"/>
      <c r="C17" s="48" t="s">
        <v>98</v>
      </c>
      <c r="D17" s="48">
        <v>74</v>
      </c>
      <c r="E17" s="48">
        <f t="shared" si="4"/>
        <v>76.5</v>
      </c>
      <c r="F17" s="48">
        <f t="shared" si="5"/>
        <v>76.708333333333343</v>
      </c>
      <c r="G17" s="48">
        <f t="shared" si="6"/>
        <v>96.469310157523068</v>
      </c>
      <c r="I17" s="45"/>
      <c r="J17" s="50" t="s">
        <v>74</v>
      </c>
      <c r="K17" s="50"/>
      <c r="L17" s="51"/>
      <c r="M17" s="51">
        <f>SUM(M5:M16)</f>
        <v>1197.4574646144574</v>
      </c>
      <c r="N17" s="51">
        <f>SUM(N5:N16)</f>
        <v>1199.9999999999998</v>
      </c>
    </row>
    <row r="18" spans="2:14" x14ac:dyDescent="0.45">
      <c r="B18" s="92"/>
      <c r="C18" s="48" t="s">
        <v>99</v>
      </c>
      <c r="D18" s="48">
        <v>62</v>
      </c>
      <c r="E18" s="48">
        <f t="shared" si="4"/>
        <v>77.083333333333329</v>
      </c>
      <c r="F18" s="48">
        <f t="shared" si="5"/>
        <v>76.791666666666657</v>
      </c>
      <c r="G18" s="48">
        <f t="shared" si="6"/>
        <v>80.737927292457954</v>
      </c>
    </row>
    <row r="19" spans="2:14" x14ac:dyDescent="0.45">
      <c r="B19" s="92"/>
      <c r="C19" s="48" t="s">
        <v>100</v>
      </c>
      <c r="D19" s="48">
        <v>55</v>
      </c>
      <c r="E19" s="48">
        <f t="shared" si="4"/>
        <v>77.333333333333329</v>
      </c>
      <c r="F19" s="48">
        <f t="shared" si="5"/>
        <v>77.208333333333329</v>
      </c>
      <c r="G19" s="48">
        <f t="shared" si="6"/>
        <v>71.235833783054517</v>
      </c>
      <c r="J19" s="71" t="s">
        <v>67</v>
      </c>
      <c r="K19" s="72">
        <f>1200/M17</f>
        <v>1.0021232782463476</v>
      </c>
    </row>
    <row r="20" spans="2:14" x14ac:dyDescent="0.45">
      <c r="B20" s="92"/>
      <c r="C20" s="48" t="s">
        <v>101</v>
      </c>
      <c r="D20" s="48">
        <v>47</v>
      </c>
      <c r="E20" s="48">
        <f t="shared" si="4"/>
        <v>77.5</v>
      </c>
      <c r="F20" s="48">
        <f t="shared" si="5"/>
        <v>77.416666666666657</v>
      </c>
      <c r="G20" s="48">
        <f t="shared" si="6"/>
        <v>60.710441334768575</v>
      </c>
    </row>
    <row r="21" spans="2:14" x14ac:dyDescent="0.45">
      <c r="B21" s="92"/>
      <c r="C21" s="48" t="s">
        <v>102</v>
      </c>
      <c r="D21" s="48">
        <v>30</v>
      </c>
      <c r="E21" s="48">
        <f t="shared" si="4"/>
        <v>78.333333333333329</v>
      </c>
      <c r="F21" s="48">
        <f t="shared" si="5"/>
        <v>77.916666666666657</v>
      </c>
      <c r="G21" s="48">
        <f t="shared" si="6"/>
        <v>38.502673796791449</v>
      </c>
    </row>
    <row r="22" spans="2:14" x14ac:dyDescent="0.45">
      <c r="B22" s="92"/>
      <c r="C22" s="48" t="s">
        <v>103</v>
      </c>
      <c r="D22" s="48">
        <v>43</v>
      </c>
      <c r="E22" s="48">
        <f t="shared" si="4"/>
        <v>78.666666666666671</v>
      </c>
      <c r="F22" s="48">
        <f t="shared" si="5"/>
        <v>78.5</v>
      </c>
      <c r="G22" s="48">
        <f t="shared" si="6"/>
        <v>54.777070063694268</v>
      </c>
    </row>
    <row r="23" spans="2:14" x14ac:dyDescent="0.45">
      <c r="B23" s="92"/>
      <c r="C23" s="48" t="s">
        <v>104</v>
      </c>
      <c r="D23" s="48">
        <v>65</v>
      </c>
      <c r="E23" s="48">
        <f t="shared" si="4"/>
        <v>79</v>
      </c>
      <c r="F23" s="48">
        <f t="shared" si="5"/>
        <v>78.833333333333343</v>
      </c>
      <c r="G23" s="48">
        <f t="shared" si="6"/>
        <v>82.452431289640586</v>
      </c>
    </row>
    <row r="24" spans="2:14" x14ac:dyDescent="0.45">
      <c r="B24" s="92"/>
      <c r="C24" s="48" t="s">
        <v>105</v>
      </c>
      <c r="D24" s="48">
        <v>127</v>
      </c>
      <c r="E24" s="48">
        <f t="shared" si="4"/>
        <v>79.333333333333329</v>
      </c>
      <c r="F24" s="48">
        <f t="shared" si="5"/>
        <v>79.166666666666657</v>
      </c>
      <c r="G24" s="48">
        <f t="shared" si="6"/>
        <v>160.42105263157899</v>
      </c>
    </row>
    <row r="25" spans="2:14" x14ac:dyDescent="0.45">
      <c r="B25" s="92"/>
      <c r="C25" s="48" t="s">
        <v>106</v>
      </c>
      <c r="D25" s="48">
        <v>118</v>
      </c>
      <c r="E25" s="48">
        <f t="shared" si="4"/>
        <v>79.583333333333329</v>
      </c>
      <c r="F25" s="48">
        <f t="shared" si="5"/>
        <v>79.458333333333329</v>
      </c>
      <c r="G25" s="48">
        <f t="shared" si="6"/>
        <v>148.50550603041427</v>
      </c>
    </row>
    <row r="26" spans="2:14" x14ac:dyDescent="0.45">
      <c r="B26" s="92"/>
      <c r="C26" s="57" t="s">
        <v>107</v>
      </c>
      <c r="D26" s="57">
        <v>120</v>
      </c>
      <c r="E26" s="57">
        <f t="shared" si="4"/>
        <v>79</v>
      </c>
      <c r="F26" s="57">
        <f t="shared" si="5"/>
        <v>79.291666666666657</v>
      </c>
      <c r="G26" s="57">
        <f t="shared" si="6"/>
        <v>151.33998949027853</v>
      </c>
    </row>
    <row r="27" spans="2:14" x14ac:dyDescent="0.45">
      <c r="B27" s="92">
        <v>2004</v>
      </c>
      <c r="C27" s="48" t="s">
        <v>94</v>
      </c>
      <c r="D27" s="59">
        <v>110</v>
      </c>
      <c r="E27" s="59">
        <f t="shared" si="4"/>
        <v>79.416666666666671</v>
      </c>
      <c r="F27" s="59">
        <f t="shared" si="5"/>
        <v>79.208333333333343</v>
      </c>
      <c r="G27" s="59">
        <f t="shared" si="6"/>
        <v>138.8742766964755</v>
      </c>
    </row>
    <row r="28" spans="2:14" x14ac:dyDescent="0.45">
      <c r="B28" s="92"/>
      <c r="C28" s="48" t="s">
        <v>95</v>
      </c>
      <c r="D28" s="48">
        <v>93</v>
      </c>
      <c r="E28" s="48">
        <f t="shared" si="4"/>
        <v>79.583333333333329</v>
      </c>
      <c r="F28" s="48">
        <f t="shared" si="5"/>
        <v>79.5</v>
      </c>
      <c r="G28" s="48">
        <f t="shared" si="6"/>
        <v>116.98113207547169</v>
      </c>
    </row>
    <row r="29" spans="2:14" x14ac:dyDescent="0.45">
      <c r="B29" s="92"/>
      <c r="C29" s="48" t="s">
        <v>98</v>
      </c>
      <c r="D29" s="48">
        <v>78</v>
      </c>
      <c r="E29" s="48">
        <f t="shared" si="4"/>
        <v>80.166666666666671</v>
      </c>
      <c r="F29" s="48">
        <f t="shared" si="5"/>
        <v>79.875</v>
      </c>
      <c r="G29" s="48">
        <f t="shared" si="6"/>
        <v>97.652582159624416</v>
      </c>
    </row>
    <row r="30" spans="2:14" x14ac:dyDescent="0.45">
      <c r="B30" s="92"/>
      <c r="C30" s="48" t="s">
        <v>99</v>
      </c>
      <c r="D30" s="48">
        <v>66</v>
      </c>
      <c r="E30" s="48">
        <f t="shared" si="4"/>
        <v>80.416666666666671</v>
      </c>
      <c r="F30" s="48">
        <f t="shared" si="5"/>
        <v>80.291666666666671</v>
      </c>
      <c r="G30" s="48">
        <f t="shared" si="6"/>
        <v>82.200311364815775</v>
      </c>
    </row>
    <row r="31" spans="2:14" x14ac:dyDescent="0.45">
      <c r="B31" s="92"/>
      <c r="C31" s="48" t="s">
        <v>100</v>
      </c>
      <c r="D31" s="48">
        <v>58</v>
      </c>
      <c r="E31" s="48">
        <f t="shared" si="4"/>
        <v>80.416666666666671</v>
      </c>
      <c r="F31" s="48">
        <f t="shared" si="5"/>
        <v>80.416666666666671</v>
      </c>
      <c r="G31" s="48">
        <f t="shared" si="6"/>
        <v>72.124352331606218</v>
      </c>
    </row>
    <row r="32" spans="2:14" x14ac:dyDescent="0.45">
      <c r="B32" s="92"/>
      <c r="C32" s="48" t="s">
        <v>101</v>
      </c>
      <c r="D32" s="48">
        <v>40</v>
      </c>
      <c r="E32" s="48">
        <f>AVERAGE(D27:D38)</f>
        <v>80.75</v>
      </c>
      <c r="F32" s="48">
        <f t="shared" si="5"/>
        <v>80.583333333333343</v>
      </c>
      <c r="G32" s="48">
        <f t="shared" si="6"/>
        <v>49.638055842812818</v>
      </c>
    </row>
    <row r="33" spans="2:7" x14ac:dyDescent="0.45">
      <c r="B33" s="92"/>
      <c r="C33" s="48" t="s">
        <v>102</v>
      </c>
      <c r="D33" s="48">
        <v>35</v>
      </c>
      <c r="E33" s="48"/>
      <c r="F33" s="48"/>
      <c r="G33" s="48"/>
    </row>
    <row r="34" spans="2:7" x14ac:dyDescent="0.45">
      <c r="B34" s="92"/>
      <c r="C34" s="48" t="s">
        <v>103</v>
      </c>
      <c r="D34" s="48">
        <v>45</v>
      </c>
      <c r="E34" s="48"/>
      <c r="F34" s="48"/>
      <c r="G34" s="48"/>
    </row>
    <row r="35" spans="2:7" x14ac:dyDescent="0.45">
      <c r="B35" s="92"/>
      <c r="C35" s="48" t="s">
        <v>104</v>
      </c>
      <c r="D35" s="48">
        <v>72</v>
      </c>
      <c r="E35" s="48"/>
      <c r="F35" s="48"/>
      <c r="G35" s="48"/>
    </row>
    <row r="36" spans="2:7" x14ac:dyDescent="0.45">
      <c r="B36" s="92"/>
      <c r="C36" s="48" t="s">
        <v>105</v>
      </c>
      <c r="D36" s="48">
        <v>130</v>
      </c>
      <c r="E36" s="48"/>
      <c r="F36" s="48"/>
      <c r="G36" s="48"/>
    </row>
    <row r="37" spans="2:7" x14ac:dyDescent="0.45">
      <c r="B37" s="92"/>
      <c r="C37" s="48" t="s">
        <v>106</v>
      </c>
      <c r="D37" s="48">
        <v>118</v>
      </c>
      <c r="E37" s="48"/>
      <c r="F37" s="48"/>
      <c r="G37" s="48"/>
    </row>
    <row r="38" spans="2:7" x14ac:dyDescent="0.45">
      <c r="B38" s="92"/>
      <c r="C38" s="57" t="s">
        <v>107</v>
      </c>
      <c r="D38" s="57">
        <v>124</v>
      </c>
      <c r="E38" s="57"/>
      <c r="F38" s="57"/>
      <c r="G38" s="57"/>
    </row>
  </sheetData>
  <mergeCells count="4">
    <mergeCell ref="B3:B14"/>
    <mergeCell ref="B15:B26"/>
    <mergeCell ref="J17:K17"/>
    <mergeCell ref="B27:B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1F3-730D-421D-85D1-06F14D5D4D63}">
  <dimension ref="A3:S45"/>
  <sheetViews>
    <sheetView workbookViewId="0">
      <selection activeCell="Q12" sqref="Q12"/>
    </sheetView>
  </sheetViews>
  <sheetFormatPr defaultRowHeight="14.25" x14ac:dyDescent="0.45"/>
  <sheetData>
    <row r="3" spans="1:19" x14ac:dyDescent="0.45">
      <c r="L3" s="50" t="s">
        <v>108</v>
      </c>
      <c r="M3" s="50"/>
      <c r="N3" s="50"/>
      <c r="O3" s="50"/>
      <c r="P3" s="50" t="s">
        <v>109</v>
      </c>
      <c r="Q3" s="50"/>
      <c r="R3" s="50"/>
      <c r="S3" s="50"/>
    </row>
    <row r="4" spans="1:19" ht="44.25" x14ac:dyDescent="0.65">
      <c r="A4" s="51" t="s">
        <v>110</v>
      </c>
      <c r="B4" s="51" t="s">
        <v>111</v>
      </c>
      <c r="C4" s="51" t="s">
        <v>112</v>
      </c>
      <c r="D4" s="51" t="s">
        <v>113</v>
      </c>
      <c r="E4" s="51" t="s">
        <v>114</v>
      </c>
      <c r="F4" s="89" t="s">
        <v>115</v>
      </c>
      <c r="G4" s="89" t="s">
        <v>116</v>
      </c>
      <c r="H4" s="51" t="s">
        <v>117</v>
      </c>
      <c r="I4" s="51" t="s">
        <v>118</v>
      </c>
      <c r="J4" s="51" t="s">
        <v>119</v>
      </c>
      <c r="K4" s="51" t="s">
        <v>120</v>
      </c>
      <c r="L4" s="95" t="s">
        <v>121</v>
      </c>
      <c r="M4" s="95" t="s">
        <v>122</v>
      </c>
      <c r="N4" s="95" t="s">
        <v>123</v>
      </c>
      <c r="O4" s="95" t="s">
        <v>124</v>
      </c>
      <c r="P4" s="95" t="s">
        <v>121</v>
      </c>
      <c r="Q4" s="95" t="s">
        <v>122</v>
      </c>
      <c r="R4" s="95" t="s">
        <v>123</v>
      </c>
      <c r="S4" s="95" t="s">
        <v>124</v>
      </c>
    </row>
    <row r="5" spans="1:19" x14ac:dyDescent="0.45">
      <c r="A5" s="59">
        <v>1995</v>
      </c>
      <c r="B5" s="59">
        <v>30</v>
      </c>
      <c r="C5" s="59">
        <v>40</v>
      </c>
      <c r="D5" s="59">
        <v>36</v>
      </c>
      <c r="E5" s="59">
        <v>34</v>
      </c>
      <c r="F5" s="59">
        <f>SUM(B5:E5)</f>
        <v>140</v>
      </c>
      <c r="G5" s="59">
        <f>F5/4</f>
        <v>35</v>
      </c>
      <c r="H5" s="59">
        <f>A5-A$7</f>
        <v>-2</v>
      </c>
      <c r="I5" s="59">
        <f>H5^2</f>
        <v>4</v>
      </c>
      <c r="J5" s="59">
        <f>H5*G5</f>
        <v>-70</v>
      </c>
      <c r="K5" s="59">
        <f>C$12+C$13*H5</f>
        <v>32</v>
      </c>
      <c r="L5" s="59">
        <f>M5-3</f>
        <v>27.5</v>
      </c>
      <c r="M5" s="59">
        <f>K5-C$14/2</f>
        <v>30.5</v>
      </c>
      <c r="N5" s="59">
        <f>K5+C$14/2</f>
        <v>33.5</v>
      </c>
      <c r="O5" s="59">
        <f>N5+3</f>
        <v>36.5</v>
      </c>
      <c r="P5" s="59">
        <f>B5*100/L5</f>
        <v>109.09090909090909</v>
      </c>
      <c r="Q5" s="59">
        <f t="shared" ref="Q5:S9" si="0">C5*100/M5</f>
        <v>131.14754098360655</v>
      </c>
      <c r="R5" s="59">
        <f t="shared" si="0"/>
        <v>107.46268656716418</v>
      </c>
      <c r="S5" s="59">
        <f t="shared" si="0"/>
        <v>93.150684931506845</v>
      </c>
    </row>
    <row r="6" spans="1:19" x14ac:dyDescent="0.45">
      <c r="A6" s="48">
        <v>1996</v>
      </c>
      <c r="B6" s="48">
        <v>34</v>
      </c>
      <c r="C6" s="48">
        <v>52</v>
      </c>
      <c r="D6" s="48">
        <v>50</v>
      </c>
      <c r="E6" s="48">
        <v>44</v>
      </c>
      <c r="F6" s="48">
        <f t="shared" ref="F6:F9" si="1">SUM(B6:E6)</f>
        <v>180</v>
      </c>
      <c r="G6" s="48">
        <f t="shared" ref="G6:G9" si="2">F6/4</f>
        <v>45</v>
      </c>
      <c r="H6" s="48">
        <f>A6-A$7</f>
        <v>-1</v>
      </c>
      <c r="I6" s="48">
        <f t="shared" ref="I6:I9" si="3">H6^2</f>
        <v>1</v>
      </c>
      <c r="J6" s="48">
        <f t="shared" ref="J6:J9" si="4">H6*G6</f>
        <v>-45</v>
      </c>
      <c r="K6" s="48">
        <f>C$12+C$13*H6</f>
        <v>44</v>
      </c>
      <c r="L6" s="48">
        <f>M6-3</f>
        <v>39.5</v>
      </c>
      <c r="M6" s="48">
        <f>K6-C$14/2</f>
        <v>42.5</v>
      </c>
      <c r="N6" s="48">
        <f>K6+C$14/2</f>
        <v>45.5</v>
      </c>
      <c r="O6" s="48">
        <f t="shared" ref="O6:O9" si="5">N6+3</f>
        <v>48.5</v>
      </c>
      <c r="P6" s="48">
        <f t="shared" ref="P6:P9" si="6">B6*100/L6</f>
        <v>86.075949367088612</v>
      </c>
      <c r="Q6" s="48">
        <f t="shared" si="0"/>
        <v>122.35294117647059</v>
      </c>
      <c r="R6" s="48">
        <f t="shared" si="0"/>
        <v>109.89010989010988</v>
      </c>
      <c r="S6" s="48">
        <f t="shared" si="0"/>
        <v>90.721649484536087</v>
      </c>
    </row>
    <row r="7" spans="1:19" x14ac:dyDescent="0.45">
      <c r="A7" s="48">
        <v>1997</v>
      </c>
      <c r="B7" s="48">
        <v>40</v>
      </c>
      <c r="C7" s="48">
        <v>58</v>
      </c>
      <c r="D7" s="48">
        <v>54</v>
      </c>
      <c r="E7" s="48">
        <v>48</v>
      </c>
      <c r="F7" s="48">
        <f t="shared" si="1"/>
        <v>200</v>
      </c>
      <c r="G7" s="48">
        <f t="shared" si="2"/>
        <v>50</v>
      </c>
      <c r="H7" s="48">
        <f>A7-A$7</f>
        <v>0</v>
      </c>
      <c r="I7" s="48">
        <f t="shared" si="3"/>
        <v>0</v>
      </c>
      <c r="J7" s="48">
        <f t="shared" si="4"/>
        <v>0</v>
      </c>
      <c r="K7" s="48">
        <f>C$12+C$13*H7</f>
        <v>56</v>
      </c>
      <c r="L7" s="48">
        <f t="shared" ref="L7:L9" si="7">M7-3</f>
        <v>51.5</v>
      </c>
      <c r="M7" s="48">
        <f>K7-C$14/2</f>
        <v>54.5</v>
      </c>
      <c r="N7" s="48">
        <f>K7+C$14/2</f>
        <v>57.5</v>
      </c>
      <c r="O7" s="48">
        <f t="shared" si="5"/>
        <v>60.5</v>
      </c>
      <c r="P7" s="48">
        <f t="shared" si="6"/>
        <v>77.669902912621353</v>
      </c>
      <c r="Q7" s="48">
        <f t="shared" si="0"/>
        <v>106.42201834862385</v>
      </c>
      <c r="R7" s="48">
        <f t="shared" si="0"/>
        <v>93.913043478260875</v>
      </c>
      <c r="S7" s="48">
        <f t="shared" si="0"/>
        <v>79.338842975206617</v>
      </c>
    </row>
    <row r="8" spans="1:19" x14ac:dyDescent="0.45">
      <c r="A8" s="48">
        <v>1998</v>
      </c>
      <c r="B8" s="48">
        <v>54</v>
      </c>
      <c r="C8" s="48">
        <v>76</v>
      </c>
      <c r="D8" s="48">
        <v>68</v>
      </c>
      <c r="E8" s="48">
        <v>62</v>
      </c>
      <c r="F8" s="48">
        <f t="shared" si="1"/>
        <v>260</v>
      </c>
      <c r="G8" s="48">
        <f t="shared" si="2"/>
        <v>65</v>
      </c>
      <c r="H8" s="48">
        <f>A8-A$7</f>
        <v>1</v>
      </c>
      <c r="I8" s="48">
        <f t="shared" si="3"/>
        <v>1</v>
      </c>
      <c r="J8" s="48">
        <f t="shared" si="4"/>
        <v>65</v>
      </c>
      <c r="K8" s="48">
        <f>C$12+C$13*H8</f>
        <v>68</v>
      </c>
      <c r="L8" s="48">
        <f t="shared" si="7"/>
        <v>63.5</v>
      </c>
      <c r="M8" s="48">
        <f>K8-C$14/2</f>
        <v>66.5</v>
      </c>
      <c r="N8" s="48">
        <f>K8+C$14/2</f>
        <v>69.5</v>
      </c>
      <c r="O8" s="48">
        <f t="shared" si="5"/>
        <v>72.5</v>
      </c>
      <c r="P8" s="48">
        <f t="shared" si="6"/>
        <v>85.039370078740163</v>
      </c>
      <c r="Q8" s="48">
        <f t="shared" si="0"/>
        <v>114.28571428571429</v>
      </c>
      <c r="R8" s="48">
        <f t="shared" si="0"/>
        <v>97.841726618705039</v>
      </c>
      <c r="S8" s="48">
        <f t="shared" si="0"/>
        <v>85.517241379310349</v>
      </c>
    </row>
    <row r="9" spans="1:19" x14ac:dyDescent="0.45">
      <c r="A9" s="57">
        <v>1999</v>
      </c>
      <c r="B9" s="57">
        <v>80</v>
      </c>
      <c r="C9" s="57">
        <v>92</v>
      </c>
      <c r="D9" s="57">
        <v>86</v>
      </c>
      <c r="E9" s="57">
        <v>82</v>
      </c>
      <c r="F9" s="57">
        <f t="shared" si="1"/>
        <v>340</v>
      </c>
      <c r="G9" s="57">
        <f t="shared" si="2"/>
        <v>85</v>
      </c>
      <c r="H9" s="57">
        <f>A9-A$7</f>
        <v>2</v>
      </c>
      <c r="I9" s="57">
        <f t="shared" si="3"/>
        <v>4</v>
      </c>
      <c r="J9" s="57">
        <f t="shared" si="4"/>
        <v>170</v>
      </c>
      <c r="K9" s="57">
        <f>C$12+C$13*H9</f>
        <v>80</v>
      </c>
      <c r="L9" s="48">
        <f t="shared" si="7"/>
        <v>75.5</v>
      </c>
      <c r="M9" s="48">
        <f>K9-C$14/2</f>
        <v>78.5</v>
      </c>
      <c r="N9" s="48">
        <f>K9+C$14/2</f>
        <v>81.5</v>
      </c>
      <c r="O9" s="48">
        <f t="shared" si="5"/>
        <v>84.5</v>
      </c>
      <c r="P9" s="48">
        <f t="shared" si="6"/>
        <v>105.96026490066225</v>
      </c>
      <c r="Q9" s="48">
        <f t="shared" si="0"/>
        <v>117.19745222929936</v>
      </c>
      <c r="R9" s="48">
        <f t="shared" si="0"/>
        <v>105.52147239263803</v>
      </c>
      <c r="S9" s="48">
        <f t="shared" si="0"/>
        <v>97.041420118343197</v>
      </c>
    </row>
    <row r="10" spans="1:19" x14ac:dyDescent="0.45">
      <c r="F10" s="44" t="s">
        <v>74</v>
      </c>
      <c r="G10" s="44">
        <f>SUM(G5:G9)</f>
        <v>280</v>
      </c>
      <c r="H10" s="44">
        <f t="shared" ref="H10:J10" si="8">SUM(H5:H9)</f>
        <v>0</v>
      </c>
      <c r="I10" s="44">
        <f>SUM(I5:I9)</f>
        <v>10</v>
      </c>
      <c r="J10" s="44">
        <f t="shared" si="8"/>
        <v>120</v>
      </c>
      <c r="L10" s="96" t="s">
        <v>125</v>
      </c>
      <c r="M10" s="97"/>
      <c r="N10" s="97"/>
      <c r="O10" s="97"/>
      <c r="P10" s="98">
        <f>SUM(P5:P9)</f>
        <v>463.83639635002146</v>
      </c>
      <c r="Q10" s="98">
        <f t="shared" ref="Q10:S10" si="9">SUM(Q5:Q9)</f>
        <v>591.40566702371461</v>
      </c>
      <c r="R10" s="98">
        <f t="shared" si="9"/>
        <v>514.62903894687793</v>
      </c>
      <c r="S10" s="99">
        <f t="shared" si="9"/>
        <v>445.76983888890305</v>
      </c>
    </row>
    <row r="11" spans="1:19" x14ac:dyDescent="0.45">
      <c r="L11" s="96" t="s">
        <v>126</v>
      </c>
      <c r="M11" s="97"/>
      <c r="N11" s="97"/>
      <c r="O11" s="97"/>
      <c r="P11" s="98">
        <f>P10/5</f>
        <v>92.767279270004295</v>
      </c>
      <c r="Q11" s="98">
        <f>Q10/5</f>
        <v>118.28113340474292</v>
      </c>
      <c r="R11" s="98">
        <f t="shared" ref="Q11:S11" si="10">R10/5</f>
        <v>102.92580778937558</v>
      </c>
      <c r="S11" s="99">
        <f t="shared" si="10"/>
        <v>89.153967777780608</v>
      </c>
    </row>
    <row r="12" spans="1:19" x14ac:dyDescent="0.45">
      <c r="B12" s="65" t="s">
        <v>13</v>
      </c>
      <c r="C12" s="66">
        <f>G10/5</f>
        <v>56</v>
      </c>
      <c r="L12" s="96" t="s">
        <v>127</v>
      </c>
      <c r="M12" s="97"/>
      <c r="N12" s="97"/>
      <c r="O12" s="97"/>
      <c r="P12" s="98">
        <f>P11*$B$15</f>
        <v>92.047425087860958</v>
      </c>
      <c r="Q12" s="98">
        <f>Q11*$B$15</f>
        <v>117.3632971889988</v>
      </c>
      <c r="R12" s="98">
        <f>R11*$B$15</f>
        <v>102.12712560562828</v>
      </c>
      <c r="S12" s="99">
        <f>S11*$B$15</f>
        <v>88.46215211751192</v>
      </c>
    </row>
    <row r="13" spans="1:19" x14ac:dyDescent="0.45">
      <c r="A13" s="96" t="s">
        <v>128</v>
      </c>
      <c r="B13" s="97"/>
      <c r="C13" s="72">
        <f>J10/I10</f>
        <v>12</v>
      </c>
    </row>
    <row r="14" spans="1:19" x14ac:dyDescent="0.45">
      <c r="A14" s="96" t="s">
        <v>129</v>
      </c>
      <c r="B14" s="97"/>
      <c r="C14" s="72">
        <f>C13/4</f>
        <v>3</v>
      </c>
    </row>
    <row r="15" spans="1:19" x14ac:dyDescent="0.45">
      <c r="A15" s="71" t="s">
        <v>67</v>
      </c>
      <c r="B15" s="72">
        <f>400/SUM(P11:S11)</f>
        <v>0.99224021456910294</v>
      </c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</sheetData>
  <mergeCells count="7">
    <mergeCell ref="A14:B14"/>
    <mergeCell ref="L3:O3"/>
    <mergeCell ref="P3:S3"/>
    <mergeCell ref="L10:O10"/>
    <mergeCell ref="L11:O11"/>
    <mergeCell ref="L12:O12"/>
    <mergeCell ref="A13:B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F427-CA52-482B-B00E-CD81C4DF073F}">
  <dimension ref="A1:M74"/>
  <sheetViews>
    <sheetView workbookViewId="0">
      <selection activeCell="M11" sqref="M11"/>
    </sheetView>
  </sheetViews>
  <sheetFormatPr defaultRowHeight="14.25" x14ac:dyDescent="0.45"/>
  <cols>
    <col min="6" max="6" width="16.06640625" bestFit="1" customWidth="1"/>
    <col min="7" max="7" width="13.796875" bestFit="1" customWidth="1"/>
    <col min="11" max="11" width="8.265625" bestFit="1" customWidth="1"/>
    <col min="12" max="12" width="20.59765625" bestFit="1" customWidth="1"/>
    <col min="13" max="13" width="13.796875" bestFit="1" customWidth="1"/>
  </cols>
  <sheetData>
    <row r="1" spans="1:13" ht="15.75" x14ac:dyDescent="0.45">
      <c r="A1" s="100" t="s">
        <v>20</v>
      </c>
      <c r="B1" s="100" t="s">
        <v>130</v>
      </c>
      <c r="C1" s="100" t="s">
        <v>131</v>
      </c>
      <c r="D1" s="100" t="s">
        <v>132</v>
      </c>
      <c r="E1" s="100" t="s">
        <v>133</v>
      </c>
      <c r="F1" s="100" t="s">
        <v>134</v>
      </c>
      <c r="G1" s="100" t="s">
        <v>135</v>
      </c>
      <c r="H1" s="101"/>
      <c r="I1" s="100" t="s">
        <v>136</v>
      </c>
      <c r="J1" s="100" t="s">
        <v>137</v>
      </c>
      <c r="K1" s="100" t="s">
        <v>138</v>
      </c>
      <c r="L1" s="100" t="s">
        <v>139</v>
      </c>
      <c r="M1" s="100" t="s">
        <v>140</v>
      </c>
    </row>
    <row r="2" spans="1:13" x14ac:dyDescent="0.45">
      <c r="A2" s="91">
        <v>1867</v>
      </c>
      <c r="B2" s="91">
        <v>2203</v>
      </c>
      <c r="C2" s="91"/>
      <c r="D2" s="91"/>
      <c r="E2" s="91"/>
      <c r="F2" s="91"/>
      <c r="G2" s="91"/>
      <c r="I2" s="91"/>
      <c r="J2" s="91"/>
      <c r="K2" s="91"/>
      <c r="L2" s="91"/>
      <c r="M2" s="91"/>
    </row>
    <row r="3" spans="1:13" x14ac:dyDescent="0.45">
      <c r="A3" s="91">
        <v>1868</v>
      </c>
      <c r="B3" s="91">
        <v>2360</v>
      </c>
      <c r="C3" s="91">
        <f>SUM(B2:B5)</f>
        <v>8982</v>
      </c>
      <c r="D3" s="91"/>
      <c r="E3" s="91"/>
      <c r="F3" s="91"/>
      <c r="G3" s="91"/>
      <c r="I3" s="91"/>
      <c r="J3" s="91"/>
      <c r="K3" s="91"/>
      <c r="L3" s="91"/>
      <c r="M3" s="91"/>
    </row>
    <row r="4" spans="1:13" x14ac:dyDescent="0.45">
      <c r="A4" s="91">
        <v>1869</v>
      </c>
      <c r="B4" s="91">
        <v>2254</v>
      </c>
      <c r="C4" s="91">
        <f>SUM(B3:B6)</f>
        <v>8803</v>
      </c>
      <c r="D4" s="91">
        <f>SUM(C3:C6)</f>
        <v>34787</v>
      </c>
      <c r="E4" s="91"/>
      <c r="F4" s="91"/>
      <c r="G4" s="91"/>
      <c r="I4" s="91">
        <f>SUM(B2:B6)</f>
        <v>11006</v>
      </c>
      <c r="J4" s="91"/>
      <c r="K4" s="91"/>
      <c r="L4" s="91"/>
      <c r="M4" s="91"/>
    </row>
    <row r="5" spans="1:13" x14ac:dyDescent="0.45">
      <c r="A5" s="91">
        <v>1870</v>
      </c>
      <c r="B5" s="91">
        <v>2165</v>
      </c>
      <c r="C5" s="91">
        <f t="shared" ref="C5:D20" si="0">SUM(B4:B7)</f>
        <v>8521</v>
      </c>
      <c r="D5" s="91">
        <f t="shared" si="0"/>
        <v>34413</v>
      </c>
      <c r="E5" s="91">
        <f>SUM(D4:D8)</f>
        <v>173281</v>
      </c>
      <c r="F5" s="91"/>
      <c r="G5" s="91"/>
      <c r="I5" s="91">
        <f t="shared" ref="I5:I68" si="1">SUM(B3:B7)</f>
        <v>10881</v>
      </c>
      <c r="J5" s="91"/>
      <c r="K5" s="91"/>
      <c r="L5" s="91"/>
      <c r="M5" s="91"/>
    </row>
    <row r="6" spans="1:13" x14ac:dyDescent="0.45">
      <c r="A6" s="91">
        <v>1871</v>
      </c>
      <c r="B6" s="91">
        <v>2024</v>
      </c>
      <c r="C6" s="91">
        <f t="shared" si="0"/>
        <v>8481</v>
      </c>
      <c r="D6" s="91">
        <f t="shared" si="0"/>
        <v>34401</v>
      </c>
      <c r="E6" s="91">
        <f t="shared" ref="E6:E66" si="2">SUM(D5:D9)</f>
        <v>173436</v>
      </c>
      <c r="F6" s="91"/>
      <c r="G6" s="91"/>
      <c r="I6" s="91">
        <f t="shared" si="1"/>
        <v>10735</v>
      </c>
      <c r="J6" s="91">
        <f>SUM(I4:I8)</f>
        <v>54210</v>
      </c>
      <c r="K6" s="91"/>
      <c r="L6" s="91"/>
      <c r="M6" s="91"/>
    </row>
    <row r="7" spans="1:13" x14ac:dyDescent="0.45">
      <c r="A7" s="91">
        <v>1872</v>
      </c>
      <c r="B7" s="91">
        <v>2078</v>
      </c>
      <c r="C7" s="91">
        <f t="shared" si="0"/>
        <v>8608</v>
      </c>
      <c r="D7" s="91">
        <f t="shared" si="0"/>
        <v>34712</v>
      </c>
      <c r="E7" s="91">
        <f t="shared" si="2"/>
        <v>173681</v>
      </c>
      <c r="F7" s="91">
        <f>(-3*E5)+(3*E6)+(4*E7)+(3*E8)+(-3*E9)</f>
        <v>699002</v>
      </c>
      <c r="G7" s="91">
        <f>F7/320</f>
        <v>2184.3812499999999</v>
      </c>
      <c r="I7" s="91">
        <f t="shared" si="1"/>
        <v>10773</v>
      </c>
      <c r="J7" s="91">
        <f t="shared" ref="J7:J69" si="3">SUM(I5:I9)</f>
        <v>54114</v>
      </c>
      <c r="K7" s="91"/>
      <c r="L7" s="91"/>
      <c r="M7" s="91"/>
    </row>
    <row r="8" spans="1:13" x14ac:dyDescent="0.45">
      <c r="A8" s="91">
        <v>1873</v>
      </c>
      <c r="B8" s="91">
        <v>2214</v>
      </c>
      <c r="C8" s="91">
        <f t="shared" si="0"/>
        <v>8791</v>
      </c>
      <c r="D8" s="91">
        <f t="shared" si="0"/>
        <v>34968</v>
      </c>
      <c r="E8" s="91">
        <f t="shared" si="2"/>
        <v>173449</v>
      </c>
      <c r="F8" s="91">
        <f>(-3*E6)+(3*E7)+(4*E8)+(3*E9)+(-3*E10)</f>
        <v>702001</v>
      </c>
      <c r="G8" s="91">
        <f t="shared" ref="G8:G65" si="4">F8/320</f>
        <v>2193.7531250000002</v>
      </c>
      <c r="I8" s="91">
        <f t="shared" si="1"/>
        <v>10815</v>
      </c>
      <c r="J8" s="91">
        <f t="shared" si="3"/>
        <v>54184</v>
      </c>
      <c r="K8" s="91">
        <f>SUM(J6:J12)</f>
        <v>378135</v>
      </c>
      <c r="L8" s="91">
        <f>(-1*K8)+(0*K9)+(1*K10)+(2*K11)+(1*K12)+(0*K13)+(-1*K14)</f>
        <v>742756</v>
      </c>
      <c r="M8" s="91">
        <f>L8/350</f>
        <v>2122.16</v>
      </c>
    </row>
    <row r="9" spans="1:13" x14ac:dyDescent="0.45">
      <c r="A9" s="91">
        <v>1874</v>
      </c>
      <c r="B9" s="91">
        <v>2292</v>
      </c>
      <c r="C9" s="91">
        <f t="shared" si="0"/>
        <v>8832</v>
      </c>
      <c r="D9" s="91">
        <f t="shared" si="0"/>
        <v>34942</v>
      </c>
      <c r="E9" s="91">
        <f t="shared" si="2"/>
        <v>172178</v>
      </c>
      <c r="F9" s="91">
        <f t="shared" ref="F9:F61" si="5">(-3*E7)+(3*E8)+(4*E9)+(3*E10)+(-3*E11)</f>
        <v>699014</v>
      </c>
      <c r="G9" s="91">
        <f t="shared" si="4"/>
        <v>2184.4187499999998</v>
      </c>
      <c r="I9" s="91">
        <f t="shared" si="1"/>
        <v>10910</v>
      </c>
      <c r="J9" s="91">
        <f t="shared" si="3"/>
        <v>54323</v>
      </c>
      <c r="K9" s="91">
        <f t="shared" ref="K9:K65" si="6">SUM(J7:J13)</f>
        <v>375859</v>
      </c>
      <c r="L9" s="91">
        <f t="shared" ref="L9:L59" si="7">(-1*K9)+(0*K10)+(1*K11)+(2*K12)+(1*K13)+(0*K14)+(-1*K15)</f>
        <v>725734</v>
      </c>
      <c r="M9" s="91">
        <f t="shared" ref="M9:M60" si="8">L9/350</f>
        <v>2073.5257142857145</v>
      </c>
    </row>
    <row r="10" spans="1:13" x14ac:dyDescent="0.45">
      <c r="A10" s="91">
        <v>1875</v>
      </c>
      <c r="B10" s="91">
        <v>2207</v>
      </c>
      <c r="C10" s="91">
        <f t="shared" si="0"/>
        <v>8737</v>
      </c>
      <c r="D10" s="91">
        <f t="shared" si="0"/>
        <v>34658</v>
      </c>
      <c r="E10" s="91">
        <f t="shared" si="2"/>
        <v>169688</v>
      </c>
      <c r="F10" s="91">
        <f t="shared" si="5"/>
        <v>688337</v>
      </c>
      <c r="G10" s="91">
        <f t="shared" si="4"/>
        <v>2151.0531249999999</v>
      </c>
      <c r="I10" s="91">
        <f t="shared" si="1"/>
        <v>10951</v>
      </c>
      <c r="J10" s="91">
        <f t="shared" si="3"/>
        <v>54264</v>
      </c>
      <c r="K10" s="91">
        <f t="shared" si="6"/>
        <v>372242</v>
      </c>
      <c r="L10" s="91">
        <f t="shared" si="7"/>
        <v>705801</v>
      </c>
      <c r="M10" s="91">
        <f t="shared" si="8"/>
        <v>2016.5742857142857</v>
      </c>
    </row>
    <row r="11" spans="1:13" x14ac:dyDescent="0.45">
      <c r="A11" s="91">
        <v>1876</v>
      </c>
      <c r="B11" s="91">
        <v>2119</v>
      </c>
      <c r="C11" s="91">
        <f t="shared" si="0"/>
        <v>8582</v>
      </c>
      <c r="D11" s="91">
        <f t="shared" si="0"/>
        <v>34169</v>
      </c>
      <c r="E11" s="91">
        <f t="shared" si="2"/>
        <v>166022</v>
      </c>
      <c r="F11" s="91">
        <f t="shared" si="5"/>
        <v>670280</v>
      </c>
      <c r="G11" s="91">
        <f t="shared" si="4"/>
        <v>2094.625</v>
      </c>
      <c r="I11" s="91">
        <f t="shared" si="1"/>
        <v>10874</v>
      </c>
      <c r="J11" s="91">
        <f t="shared" si="3"/>
        <v>53911</v>
      </c>
      <c r="K11" s="91">
        <f t="shared" si="6"/>
        <v>367055</v>
      </c>
      <c r="L11" s="91">
        <f t="shared" si="7"/>
        <v>686012</v>
      </c>
      <c r="M11" s="91">
        <f t="shared" si="8"/>
        <v>1960.0342857142857</v>
      </c>
    </row>
    <row r="12" spans="1:13" x14ac:dyDescent="0.45">
      <c r="A12" s="91">
        <v>1877</v>
      </c>
      <c r="B12" s="91">
        <v>2119</v>
      </c>
      <c r="C12" s="91">
        <f t="shared" si="0"/>
        <v>8507</v>
      </c>
      <c r="D12" s="91">
        <f t="shared" si="0"/>
        <v>33441</v>
      </c>
      <c r="E12" s="91">
        <f t="shared" si="2"/>
        <v>161556</v>
      </c>
      <c r="F12" s="91">
        <f t="shared" si="5"/>
        <v>646830</v>
      </c>
      <c r="G12" s="91">
        <f t="shared" si="4"/>
        <v>2021.34375</v>
      </c>
      <c r="I12" s="91">
        <f t="shared" si="1"/>
        <v>10714</v>
      </c>
      <c r="J12" s="91">
        <f t="shared" si="3"/>
        <v>53129</v>
      </c>
      <c r="K12" s="91">
        <f t="shared" si="6"/>
        <v>360484</v>
      </c>
      <c r="L12" s="91">
        <f t="shared" si="7"/>
        <v>669005</v>
      </c>
      <c r="M12" s="91">
        <f t="shared" si="8"/>
        <v>1911.4428571428571</v>
      </c>
    </row>
    <row r="13" spans="1:13" x14ac:dyDescent="0.45">
      <c r="A13" s="91">
        <v>1878</v>
      </c>
      <c r="B13" s="91">
        <v>2137</v>
      </c>
      <c r="C13" s="91">
        <f t="shared" si="0"/>
        <v>8343</v>
      </c>
      <c r="D13" s="91">
        <f t="shared" si="0"/>
        <v>32478</v>
      </c>
      <c r="E13" s="91">
        <f t="shared" si="2"/>
        <v>157002</v>
      </c>
      <c r="F13" s="91">
        <f t="shared" si="5"/>
        <v>622206</v>
      </c>
      <c r="G13" s="91">
        <f t="shared" si="4"/>
        <v>1944.39375</v>
      </c>
      <c r="I13" s="91">
        <f t="shared" si="1"/>
        <v>10462</v>
      </c>
      <c r="J13" s="91">
        <f t="shared" si="3"/>
        <v>51934</v>
      </c>
      <c r="K13" s="91">
        <f t="shared" si="6"/>
        <v>353168</v>
      </c>
      <c r="L13" s="91">
        <f t="shared" si="7"/>
        <v>656613</v>
      </c>
      <c r="M13" s="91">
        <f t="shared" si="8"/>
        <v>1876.037142857143</v>
      </c>
    </row>
    <row r="14" spans="1:13" x14ac:dyDescent="0.45">
      <c r="A14" s="91">
        <v>1879</v>
      </c>
      <c r="B14" s="91">
        <v>2132</v>
      </c>
      <c r="C14" s="91">
        <f t="shared" si="0"/>
        <v>8009</v>
      </c>
      <c r="D14" s="91">
        <f t="shared" si="0"/>
        <v>31276</v>
      </c>
      <c r="E14" s="91">
        <f t="shared" si="2"/>
        <v>153134</v>
      </c>
      <c r="F14" s="91">
        <f t="shared" si="5"/>
        <v>601775</v>
      </c>
      <c r="G14" s="91">
        <f t="shared" si="4"/>
        <v>1880.546875</v>
      </c>
      <c r="I14" s="91">
        <f t="shared" si="1"/>
        <v>10128</v>
      </c>
      <c r="J14" s="91">
        <f t="shared" si="3"/>
        <v>50497</v>
      </c>
      <c r="K14" s="91">
        <f t="shared" si="6"/>
        <v>345945</v>
      </c>
      <c r="L14" s="91">
        <f t="shared" si="7"/>
        <v>649650</v>
      </c>
      <c r="M14" s="91">
        <f t="shared" si="8"/>
        <v>1856.1428571428571</v>
      </c>
    </row>
    <row r="15" spans="1:13" x14ac:dyDescent="0.45">
      <c r="A15" s="91">
        <v>1880</v>
      </c>
      <c r="B15" s="91">
        <v>1955</v>
      </c>
      <c r="C15" s="91">
        <f t="shared" si="0"/>
        <v>7619</v>
      </c>
      <c r="D15" s="91">
        <f t="shared" si="0"/>
        <v>30192</v>
      </c>
      <c r="E15" s="91">
        <f t="shared" si="2"/>
        <v>150602</v>
      </c>
      <c r="F15" s="91">
        <f t="shared" si="5"/>
        <v>590153</v>
      </c>
      <c r="G15" s="91">
        <f t="shared" si="4"/>
        <v>1844.2281250000001</v>
      </c>
      <c r="I15" s="91">
        <f t="shared" si="1"/>
        <v>9756</v>
      </c>
      <c r="J15" s="91">
        <f t="shared" si="3"/>
        <v>48997</v>
      </c>
      <c r="K15" s="91">
        <f t="shared" si="6"/>
        <v>339598</v>
      </c>
      <c r="L15" s="91">
        <f t="shared" si="7"/>
        <v>648240</v>
      </c>
      <c r="M15" s="91">
        <f t="shared" si="8"/>
        <v>1852.1142857142856</v>
      </c>
    </row>
    <row r="16" spans="1:13" x14ac:dyDescent="0.45">
      <c r="A16" s="91">
        <v>1881</v>
      </c>
      <c r="B16" s="91">
        <v>1785</v>
      </c>
      <c r="C16" s="91">
        <f t="shared" si="0"/>
        <v>7305</v>
      </c>
      <c r="D16" s="91">
        <f t="shared" si="0"/>
        <v>29615</v>
      </c>
      <c r="E16" s="91">
        <f t="shared" si="2"/>
        <v>149635</v>
      </c>
      <c r="F16" s="91">
        <f t="shared" si="5"/>
        <v>588400</v>
      </c>
      <c r="G16" s="91">
        <f t="shared" si="4"/>
        <v>1838.75</v>
      </c>
      <c r="I16" s="91">
        <f t="shared" si="1"/>
        <v>9437</v>
      </c>
      <c r="J16" s="91">
        <f t="shared" si="3"/>
        <v>47752</v>
      </c>
      <c r="K16" s="91">
        <f t="shared" si="6"/>
        <v>334722</v>
      </c>
      <c r="L16" s="91">
        <f t="shared" si="7"/>
        <v>651693</v>
      </c>
      <c r="M16" s="91">
        <f t="shared" si="8"/>
        <v>1861.98</v>
      </c>
    </row>
    <row r="17" spans="1:13" x14ac:dyDescent="0.45">
      <c r="A17" s="91">
        <v>1882</v>
      </c>
      <c r="B17" s="91">
        <v>1747</v>
      </c>
      <c r="C17" s="91">
        <f t="shared" si="0"/>
        <v>7259</v>
      </c>
      <c r="D17" s="91">
        <f t="shared" si="0"/>
        <v>29573</v>
      </c>
      <c r="E17" s="91">
        <f t="shared" si="2"/>
        <v>149852</v>
      </c>
      <c r="F17" s="91">
        <f t="shared" si="5"/>
        <v>593402</v>
      </c>
      <c r="G17" s="91">
        <f t="shared" si="4"/>
        <v>1854.3812499999999</v>
      </c>
      <c r="I17" s="91">
        <f t="shared" si="1"/>
        <v>9214</v>
      </c>
      <c r="J17" s="91">
        <f t="shared" si="3"/>
        <v>46948</v>
      </c>
      <c r="K17" s="91">
        <f t="shared" si="6"/>
        <v>331589</v>
      </c>
      <c r="L17" s="91">
        <f t="shared" si="7"/>
        <v>658910</v>
      </c>
      <c r="M17" s="91">
        <f t="shared" si="8"/>
        <v>1882.6</v>
      </c>
    </row>
    <row r="18" spans="1:13" x14ac:dyDescent="0.45">
      <c r="A18" s="91">
        <v>1883</v>
      </c>
      <c r="B18" s="91">
        <v>1818</v>
      </c>
      <c r="C18" s="91">
        <f t="shared" si="0"/>
        <v>7432</v>
      </c>
      <c r="D18" s="91">
        <f t="shared" si="0"/>
        <v>29946</v>
      </c>
      <c r="E18" s="91">
        <f t="shared" si="2"/>
        <v>150700</v>
      </c>
      <c r="F18" s="91">
        <f t="shared" si="5"/>
        <v>600064</v>
      </c>
      <c r="G18" s="91">
        <f t="shared" si="4"/>
        <v>1875.2</v>
      </c>
      <c r="I18" s="91">
        <f t="shared" si="1"/>
        <v>9217</v>
      </c>
      <c r="J18" s="91">
        <f t="shared" si="3"/>
        <v>46688</v>
      </c>
      <c r="K18" s="91">
        <f t="shared" si="6"/>
        <v>330374</v>
      </c>
      <c r="L18" s="91">
        <f t="shared" si="7"/>
        <v>668289</v>
      </c>
      <c r="M18" s="91">
        <f t="shared" si="8"/>
        <v>1909.3971428571429</v>
      </c>
    </row>
    <row r="19" spans="1:13" x14ac:dyDescent="0.45">
      <c r="A19" s="91">
        <v>1884</v>
      </c>
      <c r="B19" s="91">
        <v>1909</v>
      </c>
      <c r="C19" s="91">
        <f t="shared" si="0"/>
        <v>7577</v>
      </c>
      <c r="D19" s="91">
        <f t="shared" si="0"/>
        <v>30309</v>
      </c>
      <c r="E19" s="91">
        <f t="shared" si="2"/>
        <v>151735</v>
      </c>
      <c r="F19" s="91">
        <f t="shared" si="5"/>
        <v>605146</v>
      </c>
      <c r="G19" s="91">
        <f t="shared" si="4"/>
        <v>1891.08125</v>
      </c>
      <c r="I19" s="91">
        <f t="shared" si="1"/>
        <v>9324</v>
      </c>
      <c r="J19" s="91">
        <f t="shared" si="3"/>
        <v>46782</v>
      </c>
      <c r="K19" s="91">
        <f t="shared" si="6"/>
        <v>330850</v>
      </c>
      <c r="L19" s="91">
        <f t="shared" si="7"/>
        <v>678238</v>
      </c>
      <c r="M19" s="91">
        <f t="shared" si="8"/>
        <v>1937.8228571428572</v>
      </c>
    </row>
    <row r="20" spans="1:13" x14ac:dyDescent="0.45">
      <c r="A20" s="91">
        <v>1885</v>
      </c>
      <c r="B20" s="91">
        <v>1958</v>
      </c>
      <c r="C20" s="91">
        <f t="shared" si="0"/>
        <v>7678</v>
      </c>
      <c r="D20" s="91">
        <f t="shared" si="0"/>
        <v>30409</v>
      </c>
      <c r="E20" s="91">
        <f t="shared" si="2"/>
        <v>152864</v>
      </c>
      <c r="F20" s="91">
        <f t="shared" si="5"/>
        <v>609176</v>
      </c>
      <c r="G20" s="91">
        <f t="shared" si="4"/>
        <v>1903.675</v>
      </c>
      <c r="I20" s="91">
        <f t="shared" si="1"/>
        <v>9496</v>
      </c>
      <c r="J20" s="91">
        <f t="shared" si="3"/>
        <v>47058</v>
      </c>
      <c r="K20" s="91">
        <f t="shared" si="6"/>
        <v>332679</v>
      </c>
      <c r="L20" s="91">
        <f t="shared" si="7"/>
        <v>686850</v>
      </c>
      <c r="M20" s="91">
        <f t="shared" si="8"/>
        <v>1962.4285714285713</v>
      </c>
    </row>
    <row r="21" spans="1:13" x14ac:dyDescent="0.45">
      <c r="A21" s="91">
        <v>1886</v>
      </c>
      <c r="B21" s="91">
        <v>1892</v>
      </c>
      <c r="C21" s="91">
        <f t="shared" ref="C21:D36" si="9">SUM(B20:B23)</f>
        <v>7622</v>
      </c>
      <c r="D21" s="91">
        <f t="shared" si="9"/>
        <v>30463</v>
      </c>
      <c r="E21" s="91">
        <f t="shared" si="2"/>
        <v>154310</v>
      </c>
      <c r="F21" s="91">
        <f t="shared" si="5"/>
        <v>615398</v>
      </c>
      <c r="G21" s="91">
        <f t="shared" si="4"/>
        <v>1923.1187500000001</v>
      </c>
      <c r="I21" s="91">
        <f t="shared" si="1"/>
        <v>9531</v>
      </c>
      <c r="J21" s="91">
        <f t="shared" si="3"/>
        <v>47364</v>
      </c>
      <c r="K21" s="91">
        <f t="shared" si="6"/>
        <v>335349</v>
      </c>
      <c r="L21" s="91">
        <f t="shared" si="7"/>
        <v>692706</v>
      </c>
      <c r="M21" s="91">
        <f t="shared" si="8"/>
        <v>1979.16</v>
      </c>
    </row>
    <row r="22" spans="1:13" x14ac:dyDescent="0.45">
      <c r="A22" s="91">
        <v>1887</v>
      </c>
      <c r="B22" s="91">
        <v>1919</v>
      </c>
      <c r="C22" s="91">
        <f t="shared" si="9"/>
        <v>7532</v>
      </c>
      <c r="D22" s="91">
        <f t="shared" si="9"/>
        <v>30608</v>
      </c>
      <c r="E22" s="91">
        <f t="shared" si="2"/>
        <v>156105</v>
      </c>
      <c r="F22" s="91">
        <f t="shared" si="5"/>
        <v>625341</v>
      </c>
      <c r="G22" s="91">
        <f t="shared" si="4"/>
        <v>1954.190625</v>
      </c>
      <c r="I22" s="91">
        <f t="shared" si="1"/>
        <v>9490</v>
      </c>
      <c r="J22" s="91">
        <f t="shared" si="3"/>
        <v>47782</v>
      </c>
      <c r="K22" s="91">
        <f t="shared" si="6"/>
        <v>338338</v>
      </c>
      <c r="L22" s="91">
        <f t="shared" si="7"/>
        <v>695182</v>
      </c>
      <c r="M22" s="91">
        <f t="shared" si="8"/>
        <v>1986.2342857142858</v>
      </c>
    </row>
    <row r="23" spans="1:13" x14ac:dyDescent="0.45">
      <c r="A23" s="91">
        <v>1888</v>
      </c>
      <c r="B23" s="91">
        <v>1853</v>
      </c>
      <c r="C23" s="91">
        <f t="shared" si="9"/>
        <v>7631</v>
      </c>
      <c r="D23" s="91">
        <f t="shared" si="9"/>
        <v>31075</v>
      </c>
      <c r="E23" s="91">
        <f t="shared" si="2"/>
        <v>157848</v>
      </c>
      <c r="F23" s="91">
        <f t="shared" si="5"/>
        <v>636804</v>
      </c>
      <c r="G23" s="91">
        <f t="shared" si="4"/>
        <v>1990.0125</v>
      </c>
      <c r="I23" s="91">
        <f t="shared" si="1"/>
        <v>9523</v>
      </c>
      <c r="J23" s="91">
        <f t="shared" si="3"/>
        <v>48228</v>
      </c>
      <c r="K23" s="91">
        <f t="shared" si="6"/>
        <v>341058</v>
      </c>
      <c r="L23" s="91">
        <f t="shared" si="7"/>
        <v>694472</v>
      </c>
      <c r="M23" s="91">
        <f t="shared" si="8"/>
        <v>1984.2057142857143</v>
      </c>
    </row>
    <row r="24" spans="1:13" x14ac:dyDescent="0.45">
      <c r="A24" s="91">
        <v>1889</v>
      </c>
      <c r="B24" s="91">
        <v>1868</v>
      </c>
      <c r="C24" s="91">
        <f t="shared" si="9"/>
        <v>7823</v>
      </c>
      <c r="D24" s="91">
        <f t="shared" si="9"/>
        <v>31755</v>
      </c>
      <c r="E24" s="91">
        <f t="shared" si="2"/>
        <v>158987</v>
      </c>
      <c r="F24" s="91">
        <f t="shared" si="5"/>
        <v>644720</v>
      </c>
      <c r="G24" s="91">
        <f t="shared" si="4"/>
        <v>2014.75</v>
      </c>
      <c r="I24" s="91">
        <f t="shared" si="1"/>
        <v>9742</v>
      </c>
      <c r="J24" s="91">
        <f t="shared" si="3"/>
        <v>48777</v>
      </c>
      <c r="K24" s="91">
        <f t="shared" si="6"/>
        <v>343052</v>
      </c>
      <c r="L24" s="91">
        <f t="shared" si="7"/>
        <v>691054</v>
      </c>
      <c r="M24" s="91">
        <f t="shared" si="8"/>
        <v>1974.44</v>
      </c>
    </row>
    <row r="25" spans="1:13" x14ac:dyDescent="0.45">
      <c r="A25" s="91">
        <v>1890</v>
      </c>
      <c r="B25" s="91">
        <v>1991</v>
      </c>
      <c r="C25" s="91">
        <f t="shared" si="9"/>
        <v>8089</v>
      </c>
      <c r="D25" s="91">
        <f t="shared" si="9"/>
        <v>32204</v>
      </c>
      <c r="E25" s="91">
        <f t="shared" si="2"/>
        <v>158978</v>
      </c>
      <c r="F25" s="91">
        <f t="shared" si="5"/>
        <v>644594</v>
      </c>
      <c r="G25" s="91">
        <f t="shared" si="4"/>
        <v>2014.35625</v>
      </c>
      <c r="I25" s="91">
        <f t="shared" si="1"/>
        <v>9942</v>
      </c>
      <c r="J25" s="91">
        <f t="shared" si="3"/>
        <v>49358</v>
      </c>
      <c r="K25" s="91">
        <f t="shared" si="6"/>
        <v>343995</v>
      </c>
      <c r="L25" s="91">
        <f t="shared" si="7"/>
        <v>685794</v>
      </c>
      <c r="M25" s="91">
        <f t="shared" si="8"/>
        <v>1959.4114285714286</v>
      </c>
    </row>
    <row r="26" spans="1:13" x14ac:dyDescent="0.45">
      <c r="A26" s="91">
        <v>1891</v>
      </c>
      <c r="B26" s="91">
        <v>2111</v>
      </c>
      <c r="C26" s="91">
        <f t="shared" si="9"/>
        <v>8212</v>
      </c>
      <c r="D26" s="91">
        <f t="shared" si="9"/>
        <v>32206</v>
      </c>
      <c r="E26" s="91">
        <f t="shared" si="2"/>
        <v>157797</v>
      </c>
      <c r="F26" s="91">
        <f t="shared" si="5"/>
        <v>636210</v>
      </c>
      <c r="G26" s="91">
        <f t="shared" si="4"/>
        <v>1988.15625</v>
      </c>
      <c r="I26" s="91">
        <f t="shared" si="1"/>
        <v>10080</v>
      </c>
      <c r="J26" s="91">
        <f t="shared" si="3"/>
        <v>49771</v>
      </c>
      <c r="K26" s="91">
        <f t="shared" si="6"/>
        <v>343977</v>
      </c>
      <c r="L26" s="91">
        <f t="shared" si="7"/>
        <v>679807</v>
      </c>
      <c r="M26" s="91">
        <f t="shared" si="8"/>
        <v>1942.3057142857142</v>
      </c>
    </row>
    <row r="27" spans="1:13" x14ac:dyDescent="0.45">
      <c r="A27" s="91">
        <v>1892</v>
      </c>
      <c r="B27" s="91">
        <v>2119</v>
      </c>
      <c r="C27" s="91">
        <f t="shared" si="9"/>
        <v>8080</v>
      </c>
      <c r="D27" s="91">
        <f t="shared" si="9"/>
        <v>31747</v>
      </c>
      <c r="E27" s="91">
        <f t="shared" si="2"/>
        <v>156042</v>
      </c>
      <c r="F27" s="91">
        <f t="shared" si="5"/>
        <v>623760</v>
      </c>
      <c r="G27" s="91">
        <f t="shared" si="4"/>
        <v>1949.25</v>
      </c>
      <c r="I27" s="91">
        <f t="shared" si="1"/>
        <v>10071</v>
      </c>
      <c r="J27" s="91">
        <f t="shared" si="3"/>
        <v>49778</v>
      </c>
      <c r="K27" s="91">
        <f t="shared" si="6"/>
        <v>343102</v>
      </c>
      <c r="L27" s="91">
        <f t="shared" si="7"/>
        <v>674475</v>
      </c>
      <c r="M27" s="91">
        <f t="shared" si="8"/>
        <v>1927.0714285714287</v>
      </c>
    </row>
    <row r="28" spans="1:13" x14ac:dyDescent="0.45">
      <c r="A28" s="91">
        <v>1893</v>
      </c>
      <c r="B28" s="91">
        <v>1991</v>
      </c>
      <c r="C28" s="91">
        <f t="shared" si="9"/>
        <v>7825</v>
      </c>
      <c r="D28" s="91">
        <f t="shared" si="9"/>
        <v>31066</v>
      </c>
      <c r="E28" s="91">
        <f t="shared" si="2"/>
        <v>154359</v>
      </c>
      <c r="F28" s="91">
        <f t="shared" si="5"/>
        <v>613095</v>
      </c>
      <c r="G28" s="91">
        <f t="shared" si="4"/>
        <v>1915.921875</v>
      </c>
      <c r="I28" s="91">
        <f t="shared" si="1"/>
        <v>9936</v>
      </c>
      <c r="J28" s="91">
        <f t="shared" si="3"/>
        <v>49358</v>
      </c>
      <c r="K28" s="91">
        <f t="shared" si="6"/>
        <v>341499</v>
      </c>
      <c r="L28" s="91">
        <f t="shared" si="7"/>
        <v>670594</v>
      </c>
      <c r="M28" s="91">
        <f t="shared" si="8"/>
        <v>1915.9828571428573</v>
      </c>
    </row>
    <row r="29" spans="1:13" x14ac:dyDescent="0.45">
      <c r="A29" s="91">
        <v>1894</v>
      </c>
      <c r="B29" s="91">
        <v>1859</v>
      </c>
      <c r="C29" s="91">
        <f t="shared" si="9"/>
        <v>7630</v>
      </c>
      <c r="D29" s="91">
        <f t="shared" si="9"/>
        <v>30574</v>
      </c>
      <c r="E29" s="91">
        <f t="shared" si="2"/>
        <v>153314</v>
      </c>
      <c r="F29" s="91">
        <f t="shared" si="5"/>
        <v>608204</v>
      </c>
      <c r="G29" s="91">
        <f t="shared" si="4"/>
        <v>1900.6375</v>
      </c>
      <c r="I29" s="91">
        <f t="shared" si="1"/>
        <v>9749</v>
      </c>
      <c r="J29" s="91">
        <f t="shared" si="3"/>
        <v>48725</v>
      </c>
      <c r="K29" s="91">
        <f t="shared" si="6"/>
        <v>339521</v>
      </c>
      <c r="L29" s="91">
        <f t="shared" si="7"/>
        <v>667869</v>
      </c>
      <c r="M29" s="91">
        <f t="shared" si="8"/>
        <v>1908.1971428571428</v>
      </c>
    </row>
    <row r="30" spans="1:13" x14ac:dyDescent="0.45">
      <c r="A30" s="91">
        <v>1895</v>
      </c>
      <c r="B30" s="91">
        <v>1856</v>
      </c>
      <c r="C30" s="91">
        <f t="shared" si="9"/>
        <v>7531</v>
      </c>
      <c r="D30" s="91">
        <f t="shared" si="9"/>
        <v>30449</v>
      </c>
      <c r="E30" s="91">
        <f t="shared" si="2"/>
        <v>153006</v>
      </c>
      <c r="F30" s="91">
        <f t="shared" si="5"/>
        <v>609384</v>
      </c>
      <c r="G30" s="91">
        <f t="shared" si="4"/>
        <v>1904.325</v>
      </c>
      <c r="I30" s="91">
        <f t="shared" si="1"/>
        <v>9522</v>
      </c>
      <c r="J30" s="91">
        <f t="shared" si="3"/>
        <v>48210</v>
      </c>
      <c r="K30" s="91">
        <f t="shared" si="6"/>
        <v>337574</v>
      </c>
      <c r="L30" s="91">
        <f t="shared" si="7"/>
        <v>665337</v>
      </c>
      <c r="M30" s="91">
        <f t="shared" si="8"/>
        <v>1900.962857142857</v>
      </c>
    </row>
    <row r="31" spans="1:13" x14ac:dyDescent="0.45">
      <c r="A31" s="91">
        <v>1896</v>
      </c>
      <c r="B31" s="91">
        <v>1924</v>
      </c>
      <c r="C31" s="91">
        <f t="shared" si="9"/>
        <v>7588</v>
      </c>
      <c r="D31" s="91">
        <f t="shared" si="9"/>
        <v>30523</v>
      </c>
      <c r="E31" s="91">
        <f t="shared" si="2"/>
        <v>153007</v>
      </c>
      <c r="F31" s="91">
        <f t="shared" si="5"/>
        <v>612937</v>
      </c>
      <c r="G31" s="91">
        <f t="shared" si="4"/>
        <v>1915.4281249999999</v>
      </c>
      <c r="I31" s="91">
        <f t="shared" si="1"/>
        <v>9447</v>
      </c>
      <c r="J31" s="91">
        <f t="shared" si="3"/>
        <v>47902</v>
      </c>
      <c r="K31" s="91">
        <f t="shared" si="6"/>
        <v>335832</v>
      </c>
      <c r="L31" s="91">
        <f t="shared" si="7"/>
        <v>662170</v>
      </c>
      <c r="M31" s="91">
        <f t="shared" si="8"/>
        <v>1891.9142857142858</v>
      </c>
    </row>
    <row r="32" spans="1:13" x14ac:dyDescent="0.45">
      <c r="A32" s="91">
        <v>1897</v>
      </c>
      <c r="B32" s="91">
        <v>1892</v>
      </c>
      <c r="C32" s="91">
        <f t="shared" si="9"/>
        <v>7700</v>
      </c>
      <c r="D32" s="91">
        <f t="shared" si="9"/>
        <v>30702</v>
      </c>
      <c r="E32" s="91">
        <f t="shared" si="2"/>
        <v>152842</v>
      </c>
      <c r="F32" s="91">
        <f t="shared" si="5"/>
        <v>614680</v>
      </c>
      <c r="G32" s="91">
        <f t="shared" si="4"/>
        <v>1920.875</v>
      </c>
      <c r="I32" s="91">
        <f t="shared" si="1"/>
        <v>9556</v>
      </c>
      <c r="J32" s="91">
        <f t="shared" si="3"/>
        <v>47755</v>
      </c>
      <c r="K32" s="91">
        <f t="shared" si="6"/>
        <v>334331</v>
      </c>
      <c r="L32" s="91">
        <f t="shared" si="7"/>
        <v>658045</v>
      </c>
      <c r="M32" s="91">
        <f t="shared" si="8"/>
        <v>1880.1285714285714</v>
      </c>
    </row>
    <row r="33" spans="1:13" x14ac:dyDescent="0.45">
      <c r="A33" s="91">
        <v>1898</v>
      </c>
      <c r="B33" s="91">
        <v>1916</v>
      </c>
      <c r="C33" s="91">
        <f t="shared" si="9"/>
        <v>7704</v>
      </c>
      <c r="D33" s="91">
        <f t="shared" si="9"/>
        <v>30758</v>
      </c>
      <c r="E33" s="91">
        <f t="shared" si="2"/>
        <v>152231</v>
      </c>
      <c r="F33" s="91">
        <f t="shared" si="5"/>
        <v>612347</v>
      </c>
      <c r="G33" s="91">
        <f t="shared" si="4"/>
        <v>1913.5843749999999</v>
      </c>
      <c r="I33" s="91">
        <f t="shared" si="1"/>
        <v>9628</v>
      </c>
      <c r="J33" s="91">
        <f t="shared" si="3"/>
        <v>47793</v>
      </c>
      <c r="K33" s="91">
        <f t="shared" si="6"/>
        <v>332924</v>
      </c>
      <c r="L33" s="91">
        <f t="shared" si="7"/>
        <v>653684</v>
      </c>
      <c r="M33" s="91">
        <f t="shared" si="8"/>
        <v>1867.6685714285713</v>
      </c>
    </row>
    <row r="34" spans="1:13" x14ac:dyDescent="0.45">
      <c r="A34" s="91">
        <v>1899</v>
      </c>
      <c r="B34" s="91">
        <v>1968</v>
      </c>
      <c r="C34" s="91">
        <f t="shared" si="9"/>
        <v>7710</v>
      </c>
      <c r="D34" s="91">
        <f t="shared" si="9"/>
        <v>30575</v>
      </c>
      <c r="E34" s="91">
        <f t="shared" si="2"/>
        <v>151128</v>
      </c>
      <c r="F34" s="91">
        <f t="shared" si="5"/>
        <v>605745</v>
      </c>
      <c r="G34" s="91">
        <f t="shared" si="4"/>
        <v>1892.953125</v>
      </c>
      <c r="I34" s="91">
        <f t="shared" si="1"/>
        <v>9602</v>
      </c>
      <c r="J34" s="91">
        <f t="shared" si="3"/>
        <v>47831</v>
      </c>
      <c r="K34" s="91">
        <f t="shared" si="6"/>
        <v>331476</v>
      </c>
      <c r="L34" s="91">
        <f t="shared" si="7"/>
        <v>650693</v>
      </c>
      <c r="M34" s="91">
        <f t="shared" si="8"/>
        <v>1859.1228571428571</v>
      </c>
    </row>
    <row r="35" spans="1:13" x14ac:dyDescent="0.45">
      <c r="A35" s="91">
        <v>1900</v>
      </c>
      <c r="B35" s="91">
        <v>1928</v>
      </c>
      <c r="C35" s="91">
        <f t="shared" si="9"/>
        <v>7644</v>
      </c>
      <c r="D35" s="91">
        <f t="shared" si="9"/>
        <v>30284</v>
      </c>
      <c r="E35" s="91">
        <f t="shared" si="2"/>
        <v>149822</v>
      </c>
      <c r="F35" s="91">
        <f t="shared" si="5"/>
        <v>597026</v>
      </c>
      <c r="G35" s="91">
        <f t="shared" si="4"/>
        <v>1865.70625</v>
      </c>
      <c r="I35" s="91">
        <f t="shared" si="1"/>
        <v>9560</v>
      </c>
      <c r="J35" s="91">
        <f t="shared" si="3"/>
        <v>47616</v>
      </c>
      <c r="K35" s="91">
        <f t="shared" si="6"/>
        <v>330028</v>
      </c>
      <c r="L35" s="91">
        <f t="shared" si="7"/>
        <v>650757</v>
      </c>
      <c r="M35" s="91">
        <f t="shared" si="8"/>
        <v>1859.3057142857142</v>
      </c>
    </row>
    <row r="36" spans="1:13" x14ac:dyDescent="0.45">
      <c r="A36" s="91">
        <v>1901</v>
      </c>
      <c r="B36" s="91">
        <v>1898</v>
      </c>
      <c r="C36" s="91">
        <f t="shared" si="9"/>
        <v>7517</v>
      </c>
      <c r="D36" s="91">
        <f t="shared" si="9"/>
        <v>29912</v>
      </c>
      <c r="E36" s="91">
        <f t="shared" si="2"/>
        <v>148800</v>
      </c>
      <c r="F36" s="91">
        <f t="shared" si="5"/>
        <v>589587</v>
      </c>
      <c r="G36" s="91">
        <f t="shared" si="4"/>
        <v>1842.4593749999999</v>
      </c>
      <c r="I36" s="91">
        <f t="shared" si="1"/>
        <v>9485</v>
      </c>
      <c r="J36" s="91">
        <f t="shared" si="3"/>
        <v>47224</v>
      </c>
      <c r="K36" s="91">
        <f t="shared" si="6"/>
        <v>328744</v>
      </c>
      <c r="L36" s="91">
        <f t="shared" si="7"/>
        <v>654520</v>
      </c>
      <c r="M36" s="91">
        <f t="shared" si="8"/>
        <v>1870.0571428571429</v>
      </c>
    </row>
    <row r="37" spans="1:13" x14ac:dyDescent="0.45">
      <c r="A37" s="91">
        <v>1902</v>
      </c>
      <c r="B37" s="91">
        <v>1850</v>
      </c>
      <c r="C37" s="91">
        <f t="shared" ref="C37:D52" si="10">SUM(B36:B39)</f>
        <v>7413</v>
      </c>
      <c r="D37" s="91">
        <f t="shared" si="10"/>
        <v>29599</v>
      </c>
      <c r="E37" s="91">
        <f t="shared" si="2"/>
        <v>148451</v>
      </c>
      <c r="F37" s="91">
        <f t="shared" si="5"/>
        <v>586436</v>
      </c>
      <c r="G37" s="91">
        <f t="shared" si="4"/>
        <v>1832.6125</v>
      </c>
      <c r="I37" s="91">
        <f t="shared" si="1"/>
        <v>9341</v>
      </c>
      <c r="J37" s="91">
        <f t="shared" si="3"/>
        <v>46803</v>
      </c>
      <c r="K37" s="91">
        <f t="shared" si="6"/>
        <v>327902</v>
      </c>
      <c r="L37" s="91">
        <f t="shared" si="7"/>
        <v>661067</v>
      </c>
      <c r="M37" s="91">
        <f t="shared" si="8"/>
        <v>1888.7628571428572</v>
      </c>
    </row>
    <row r="38" spans="1:13" x14ac:dyDescent="0.45">
      <c r="A38" s="91">
        <v>1903</v>
      </c>
      <c r="B38" s="91">
        <v>1841</v>
      </c>
      <c r="C38" s="91">
        <f t="shared" si="10"/>
        <v>7338</v>
      </c>
      <c r="D38" s="91">
        <f t="shared" si="10"/>
        <v>29452</v>
      </c>
      <c r="E38" s="91">
        <f t="shared" si="2"/>
        <v>149016</v>
      </c>
      <c r="F38" s="91">
        <f t="shared" si="5"/>
        <v>589527</v>
      </c>
      <c r="G38" s="91">
        <f t="shared" si="4"/>
        <v>1842.2718749999999</v>
      </c>
      <c r="I38" s="91">
        <f t="shared" si="1"/>
        <v>9236</v>
      </c>
      <c r="J38" s="91">
        <f t="shared" si="3"/>
        <v>46454</v>
      </c>
      <c r="K38" s="91">
        <f t="shared" si="6"/>
        <v>327900</v>
      </c>
      <c r="L38" s="91">
        <f t="shared" si="7"/>
        <v>668159</v>
      </c>
      <c r="M38" s="91">
        <f t="shared" si="8"/>
        <v>1909.0257142857142</v>
      </c>
    </row>
    <row r="39" spans="1:13" x14ac:dyDescent="0.45">
      <c r="A39" s="91">
        <v>1904</v>
      </c>
      <c r="B39" s="91">
        <v>1824</v>
      </c>
      <c r="C39" s="91">
        <f t="shared" si="10"/>
        <v>7331</v>
      </c>
      <c r="D39" s="91">
        <f t="shared" si="10"/>
        <v>29553</v>
      </c>
      <c r="E39" s="91">
        <f t="shared" si="2"/>
        <v>150450</v>
      </c>
      <c r="F39" s="91">
        <f t="shared" si="5"/>
        <v>599127</v>
      </c>
      <c r="G39" s="91">
        <f t="shared" si="4"/>
        <v>1872.2718749999999</v>
      </c>
      <c r="I39" s="91">
        <f t="shared" si="1"/>
        <v>9181</v>
      </c>
      <c r="J39" s="91">
        <f t="shared" si="3"/>
        <v>46307</v>
      </c>
      <c r="K39" s="91">
        <f t="shared" si="6"/>
        <v>328810</v>
      </c>
      <c r="L39" s="91">
        <f t="shared" si="7"/>
        <v>673284</v>
      </c>
      <c r="M39" s="91">
        <f t="shared" si="8"/>
        <v>1923.6685714285713</v>
      </c>
    </row>
    <row r="40" spans="1:13" x14ac:dyDescent="0.45">
      <c r="A40" s="91">
        <v>1905</v>
      </c>
      <c r="B40" s="91">
        <v>1823</v>
      </c>
      <c r="C40" s="91">
        <f t="shared" si="10"/>
        <v>7370</v>
      </c>
      <c r="D40" s="91">
        <f t="shared" si="10"/>
        <v>29935</v>
      </c>
      <c r="E40" s="91">
        <f t="shared" si="2"/>
        <v>152280</v>
      </c>
      <c r="F40" s="91">
        <f t="shared" si="5"/>
        <v>612288</v>
      </c>
      <c r="G40" s="91">
        <f t="shared" si="4"/>
        <v>1913.4</v>
      </c>
      <c r="I40" s="91">
        <f t="shared" si="1"/>
        <v>9211</v>
      </c>
      <c r="J40" s="91">
        <f t="shared" si="3"/>
        <v>46509</v>
      </c>
      <c r="K40" s="91">
        <f t="shared" si="6"/>
        <v>330279</v>
      </c>
      <c r="L40" s="91">
        <f t="shared" si="7"/>
        <v>674537</v>
      </c>
      <c r="M40" s="91">
        <f t="shared" si="8"/>
        <v>1927.2485714285715</v>
      </c>
    </row>
    <row r="41" spans="1:13" x14ac:dyDescent="0.45">
      <c r="A41" s="91">
        <v>1906</v>
      </c>
      <c r="B41" s="91">
        <v>1843</v>
      </c>
      <c r="C41" s="91">
        <f t="shared" si="10"/>
        <v>7514</v>
      </c>
      <c r="D41" s="91">
        <f t="shared" si="10"/>
        <v>30477</v>
      </c>
      <c r="E41" s="91">
        <f t="shared" si="2"/>
        <v>153736</v>
      </c>
      <c r="F41" s="91">
        <f t="shared" si="5"/>
        <v>623716</v>
      </c>
      <c r="G41" s="91">
        <f t="shared" si="4"/>
        <v>1949.1125</v>
      </c>
      <c r="I41" s="91">
        <f t="shared" si="1"/>
        <v>9338</v>
      </c>
      <c r="J41" s="91">
        <f t="shared" si="3"/>
        <v>46989</v>
      </c>
      <c r="K41" s="91">
        <f t="shared" si="6"/>
        <v>331727</v>
      </c>
      <c r="L41" s="91">
        <f t="shared" si="7"/>
        <v>671172</v>
      </c>
      <c r="M41" s="91">
        <f t="shared" si="8"/>
        <v>1917.6342857142856</v>
      </c>
    </row>
    <row r="42" spans="1:13" x14ac:dyDescent="0.45">
      <c r="A42" s="91">
        <v>1907</v>
      </c>
      <c r="B42" s="91">
        <v>1880</v>
      </c>
      <c r="C42" s="91">
        <f t="shared" si="10"/>
        <v>7720</v>
      </c>
      <c r="D42" s="91">
        <f t="shared" si="10"/>
        <v>31033</v>
      </c>
      <c r="E42" s="91">
        <f t="shared" si="2"/>
        <v>154114</v>
      </c>
      <c r="F42" s="91">
        <f t="shared" si="5"/>
        <v>628105</v>
      </c>
      <c r="G42" s="91">
        <f t="shared" si="4"/>
        <v>1962.828125</v>
      </c>
      <c r="I42" s="91">
        <f t="shared" si="1"/>
        <v>9543</v>
      </c>
      <c r="J42" s="91">
        <f t="shared" si="3"/>
        <v>47614</v>
      </c>
      <c r="K42" s="91">
        <f t="shared" si="6"/>
        <v>332535</v>
      </c>
      <c r="L42" s="91">
        <f t="shared" si="7"/>
        <v>663567</v>
      </c>
      <c r="M42" s="91">
        <f t="shared" si="8"/>
        <v>1895.9057142857143</v>
      </c>
    </row>
    <row r="43" spans="1:13" x14ac:dyDescent="0.45">
      <c r="A43" s="91">
        <v>1908</v>
      </c>
      <c r="B43" s="91">
        <v>1968</v>
      </c>
      <c r="C43" s="91">
        <f t="shared" si="10"/>
        <v>7873</v>
      </c>
      <c r="D43" s="91">
        <f t="shared" si="10"/>
        <v>31282</v>
      </c>
      <c r="E43" s="91">
        <f t="shared" si="2"/>
        <v>153020</v>
      </c>
      <c r="F43" s="91">
        <f t="shared" si="5"/>
        <v>622613</v>
      </c>
      <c r="G43" s="91">
        <f t="shared" si="4"/>
        <v>1945.6656250000001</v>
      </c>
      <c r="I43" s="91">
        <f t="shared" si="1"/>
        <v>9716</v>
      </c>
      <c r="J43" s="91">
        <f t="shared" si="3"/>
        <v>48134</v>
      </c>
      <c r="K43" s="91">
        <f t="shared" si="6"/>
        <v>332126</v>
      </c>
      <c r="L43" s="91">
        <f t="shared" si="7"/>
        <v>652812</v>
      </c>
      <c r="M43" s="91">
        <f t="shared" si="8"/>
        <v>1865.1771428571428</v>
      </c>
    </row>
    <row r="44" spans="1:13" x14ac:dyDescent="0.45">
      <c r="A44" s="91">
        <v>1909</v>
      </c>
      <c r="B44" s="91">
        <v>2029</v>
      </c>
      <c r="C44" s="91">
        <f t="shared" si="10"/>
        <v>7926</v>
      </c>
      <c r="D44" s="91">
        <f t="shared" si="10"/>
        <v>31009</v>
      </c>
      <c r="E44" s="91">
        <f t="shared" si="2"/>
        <v>150593</v>
      </c>
      <c r="F44" s="91">
        <f t="shared" si="5"/>
        <v>608465</v>
      </c>
      <c r="G44" s="91">
        <f t="shared" si="4"/>
        <v>1901.453125</v>
      </c>
      <c r="I44" s="91">
        <f t="shared" si="1"/>
        <v>9806</v>
      </c>
      <c r="J44" s="91">
        <f t="shared" si="3"/>
        <v>48272</v>
      </c>
      <c r="K44" s="91">
        <f t="shared" si="6"/>
        <v>330209</v>
      </c>
      <c r="L44" s="91">
        <f t="shared" si="7"/>
        <v>640021</v>
      </c>
      <c r="M44" s="91">
        <f t="shared" si="8"/>
        <v>1828.6314285714286</v>
      </c>
    </row>
    <row r="45" spans="1:13" x14ac:dyDescent="0.45">
      <c r="A45" s="91">
        <v>1910</v>
      </c>
      <c r="B45" s="91">
        <v>1996</v>
      </c>
      <c r="C45" s="91">
        <f t="shared" si="10"/>
        <v>7763</v>
      </c>
      <c r="D45" s="91">
        <f t="shared" si="10"/>
        <v>30313</v>
      </c>
      <c r="E45" s="91">
        <f t="shared" si="2"/>
        <v>147460</v>
      </c>
      <c r="F45" s="91">
        <f t="shared" si="5"/>
        <v>590818</v>
      </c>
      <c r="G45" s="91">
        <f t="shared" si="4"/>
        <v>1846.3062500000001</v>
      </c>
      <c r="I45" s="91">
        <f t="shared" si="1"/>
        <v>9731</v>
      </c>
      <c r="J45" s="91">
        <f t="shared" si="3"/>
        <v>47902</v>
      </c>
      <c r="K45" s="91">
        <f t="shared" si="6"/>
        <v>326829</v>
      </c>
      <c r="L45" s="91">
        <f t="shared" si="7"/>
        <v>625762</v>
      </c>
      <c r="M45" s="91">
        <f t="shared" si="8"/>
        <v>1787.8914285714286</v>
      </c>
    </row>
    <row r="46" spans="1:13" x14ac:dyDescent="0.45">
      <c r="A46" s="91">
        <v>1911</v>
      </c>
      <c r="B46" s="91">
        <v>1933</v>
      </c>
      <c r="C46" s="91">
        <f t="shared" si="10"/>
        <v>7447</v>
      </c>
      <c r="D46" s="91">
        <f t="shared" si="10"/>
        <v>29383</v>
      </c>
      <c r="E46" s="91">
        <f t="shared" si="2"/>
        <v>144335</v>
      </c>
      <c r="F46" s="91">
        <f t="shared" si="5"/>
        <v>575723</v>
      </c>
      <c r="G46" s="91">
        <f t="shared" si="4"/>
        <v>1799.1343750000001</v>
      </c>
      <c r="I46" s="91">
        <f t="shared" si="1"/>
        <v>9476</v>
      </c>
      <c r="J46" s="91">
        <f t="shared" si="3"/>
        <v>47115</v>
      </c>
      <c r="K46" s="91">
        <f t="shared" si="6"/>
        <v>322180</v>
      </c>
      <c r="L46" s="91">
        <f t="shared" si="7"/>
        <v>609885</v>
      </c>
      <c r="M46" s="91">
        <f t="shared" si="8"/>
        <v>1742.5285714285715</v>
      </c>
    </row>
    <row r="47" spans="1:13" x14ac:dyDescent="0.45">
      <c r="A47" s="91">
        <v>1912</v>
      </c>
      <c r="B47" s="91">
        <v>1805</v>
      </c>
      <c r="C47" s="91">
        <f t="shared" si="10"/>
        <v>7177</v>
      </c>
      <c r="D47" s="91">
        <f t="shared" si="10"/>
        <v>28606</v>
      </c>
      <c r="E47" s="91">
        <f t="shared" si="2"/>
        <v>141582</v>
      </c>
      <c r="F47" s="91">
        <f t="shared" si="5"/>
        <v>565731</v>
      </c>
      <c r="G47" s="91">
        <f t="shared" si="4"/>
        <v>1767.909375</v>
      </c>
      <c r="I47" s="91">
        <f t="shared" si="1"/>
        <v>9173</v>
      </c>
      <c r="J47" s="91">
        <f t="shared" si="3"/>
        <v>46100</v>
      </c>
      <c r="K47" s="91">
        <f t="shared" si="6"/>
        <v>316474</v>
      </c>
      <c r="L47" s="91">
        <f t="shared" si="7"/>
        <v>591941</v>
      </c>
      <c r="M47" s="91">
        <f t="shared" si="8"/>
        <v>1691.26</v>
      </c>
    </row>
    <row r="48" spans="1:13" x14ac:dyDescent="0.45">
      <c r="A48" s="91">
        <v>1913</v>
      </c>
      <c r="B48" s="91">
        <v>1713</v>
      </c>
      <c r="C48" s="91">
        <f t="shared" si="10"/>
        <v>6996</v>
      </c>
      <c r="D48" s="91">
        <f t="shared" si="10"/>
        <v>28149</v>
      </c>
      <c r="E48" s="91">
        <f t="shared" si="2"/>
        <v>138988</v>
      </c>
      <c r="F48" s="91">
        <f t="shared" si="5"/>
        <v>559105</v>
      </c>
      <c r="G48" s="91">
        <f t="shared" si="4"/>
        <v>1747.203125</v>
      </c>
      <c r="I48" s="91">
        <f t="shared" si="1"/>
        <v>8929</v>
      </c>
      <c r="J48" s="91">
        <f t="shared" si="3"/>
        <v>45072</v>
      </c>
      <c r="K48" s="91">
        <f t="shared" si="6"/>
        <v>309945</v>
      </c>
      <c r="L48" s="91">
        <f t="shared" si="7"/>
        <v>571700</v>
      </c>
      <c r="M48" s="91">
        <f t="shared" si="8"/>
        <v>1633.4285714285713</v>
      </c>
    </row>
    <row r="49" spans="1:13" x14ac:dyDescent="0.45">
      <c r="A49" s="91">
        <v>1914</v>
      </c>
      <c r="B49" s="91">
        <v>1726</v>
      </c>
      <c r="C49" s="91">
        <f t="shared" si="10"/>
        <v>6986</v>
      </c>
      <c r="D49" s="91">
        <f t="shared" si="10"/>
        <v>27884</v>
      </c>
      <c r="E49" s="91">
        <f t="shared" si="2"/>
        <v>136062</v>
      </c>
      <c r="F49" s="91">
        <f t="shared" si="5"/>
        <v>550752</v>
      </c>
      <c r="G49" s="91">
        <f t="shared" si="4"/>
        <v>1721.1</v>
      </c>
      <c r="I49" s="91">
        <f t="shared" si="1"/>
        <v>8791</v>
      </c>
      <c r="J49" s="91">
        <f t="shared" si="3"/>
        <v>44234</v>
      </c>
      <c r="K49" s="91">
        <f t="shared" si="6"/>
        <v>302725</v>
      </c>
      <c r="L49" s="91">
        <f t="shared" si="7"/>
        <v>550027</v>
      </c>
      <c r="M49" s="91">
        <f t="shared" si="8"/>
        <v>1571.5057142857142</v>
      </c>
    </row>
    <row r="50" spans="1:13" x14ac:dyDescent="0.45">
      <c r="A50" s="91">
        <v>1915</v>
      </c>
      <c r="B50" s="91">
        <v>1752</v>
      </c>
      <c r="C50" s="91">
        <f t="shared" si="10"/>
        <v>6990</v>
      </c>
      <c r="D50" s="91">
        <f t="shared" si="10"/>
        <v>27560</v>
      </c>
      <c r="E50" s="91">
        <f t="shared" si="2"/>
        <v>132258</v>
      </c>
      <c r="F50" s="91">
        <f t="shared" si="5"/>
        <v>535428</v>
      </c>
      <c r="G50" s="91">
        <f t="shared" si="4"/>
        <v>1673.2125000000001</v>
      </c>
      <c r="I50" s="91">
        <f t="shared" si="1"/>
        <v>8703</v>
      </c>
      <c r="J50" s="91">
        <f t="shared" si="3"/>
        <v>43485</v>
      </c>
      <c r="K50" s="91">
        <f t="shared" si="6"/>
        <v>294843</v>
      </c>
      <c r="L50" s="91">
        <f t="shared" si="7"/>
        <v>529094</v>
      </c>
      <c r="M50" s="91">
        <f t="shared" si="8"/>
        <v>1511.6971428571428</v>
      </c>
    </row>
    <row r="51" spans="1:13" x14ac:dyDescent="0.45">
      <c r="A51" s="91">
        <v>1916</v>
      </c>
      <c r="B51" s="91">
        <v>1795</v>
      </c>
      <c r="C51" s="91">
        <f t="shared" si="10"/>
        <v>6912</v>
      </c>
      <c r="D51" s="91">
        <f t="shared" si="10"/>
        <v>26789</v>
      </c>
      <c r="E51" s="91">
        <f t="shared" si="2"/>
        <v>127496</v>
      </c>
      <c r="F51" s="91">
        <f t="shared" si="5"/>
        <v>511649</v>
      </c>
      <c r="G51" s="91">
        <f t="shared" si="4"/>
        <v>1598.903125</v>
      </c>
      <c r="I51" s="91">
        <f t="shared" si="1"/>
        <v>8638</v>
      </c>
      <c r="J51" s="91">
        <f t="shared" si="3"/>
        <v>42566</v>
      </c>
      <c r="K51" s="91">
        <f t="shared" si="6"/>
        <v>286498</v>
      </c>
      <c r="L51" s="91">
        <f t="shared" si="7"/>
        <v>511959</v>
      </c>
      <c r="M51" s="91">
        <f t="shared" si="8"/>
        <v>1462.74</v>
      </c>
    </row>
    <row r="52" spans="1:13" x14ac:dyDescent="0.45">
      <c r="A52" s="91">
        <v>1917</v>
      </c>
      <c r="B52" s="91">
        <v>1717</v>
      </c>
      <c r="C52" s="91">
        <f t="shared" si="10"/>
        <v>6672</v>
      </c>
      <c r="D52" s="91">
        <f t="shared" si="10"/>
        <v>25680</v>
      </c>
      <c r="E52" s="91">
        <f t="shared" si="2"/>
        <v>122438</v>
      </c>
      <c r="F52" s="91">
        <f t="shared" si="5"/>
        <v>483494</v>
      </c>
      <c r="G52" s="91">
        <f t="shared" si="4"/>
        <v>1510.91875</v>
      </c>
      <c r="I52" s="91">
        <f t="shared" si="1"/>
        <v>8424</v>
      </c>
      <c r="J52" s="91">
        <f t="shared" si="3"/>
        <v>41373</v>
      </c>
      <c r="K52" s="91">
        <f t="shared" si="6"/>
        <v>278173</v>
      </c>
      <c r="L52" s="91">
        <f t="shared" si="7"/>
        <v>501473</v>
      </c>
      <c r="M52" s="91">
        <f t="shared" si="8"/>
        <v>1432.78</v>
      </c>
    </row>
    <row r="53" spans="1:13" x14ac:dyDescent="0.45">
      <c r="A53" s="91">
        <v>1918</v>
      </c>
      <c r="B53" s="91">
        <v>1648</v>
      </c>
      <c r="C53" s="91">
        <f t="shared" ref="C53:D67" si="11">SUM(B52:B55)</f>
        <v>6215</v>
      </c>
      <c r="D53" s="91">
        <f t="shared" si="11"/>
        <v>24345</v>
      </c>
      <c r="E53" s="91">
        <f t="shared" si="2"/>
        <v>118079</v>
      </c>
      <c r="F53" s="91">
        <f t="shared" si="5"/>
        <v>458090</v>
      </c>
      <c r="G53" s="91">
        <f t="shared" si="4"/>
        <v>1431.53125</v>
      </c>
      <c r="I53" s="91">
        <f t="shared" si="1"/>
        <v>8010</v>
      </c>
      <c r="J53" s="91">
        <f t="shared" si="3"/>
        <v>39895</v>
      </c>
      <c r="K53" s="91">
        <f t="shared" si="6"/>
        <v>270494</v>
      </c>
      <c r="L53" s="91">
        <f t="shared" si="7"/>
        <v>499552</v>
      </c>
      <c r="M53" s="91">
        <f t="shared" si="8"/>
        <v>1427.2914285714285</v>
      </c>
    </row>
    <row r="54" spans="1:13" x14ac:dyDescent="0.45">
      <c r="A54" s="91">
        <v>1919</v>
      </c>
      <c r="B54" s="91">
        <v>1512</v>
      </c>
      <c r="C54" s="91">
        <f t="shared" si="11"/>
        <v>5881</v>
      </c>
      <c r="D54" s="91">
        <f t="shared" si="11"/>
        <v>23122</v>
      </c>
      <c r="E54" s="91">
        <f t="shared" si="2"/>
        <v>115403</v>
      </c>
      <c r="F54" s="91">
        <f t="shared" si="5"/>
        <v>442709</v>
      </c>
      <c r="G54" s="91">
        <f t="shared" si="4"/>
        <v>1383.465625</v>
      </c>
      <c r="I54" s="91">
        <f t="shared" si="1"/>
        <v>7598</v>
      </c>
      <c r="J54" s="91">
        <f t="shared" si="3"/>
        <v>38218</v>
      </c>
      <c r="K54" s="91">
        <f t="shared" si="6"/>
        <v>264367</v>
      </c>
      <c r="L54" s="91">
        <f t="shared" si="7"/>
        <v>506082</v>
      </c>
      <c r="M54" s="91">
        <f t="shared" si="8"/>
        <v>1445.9485714285715</v>
      </c>
    </row>
    <row r="55" spans="1:13" x14ac:dyDescent="0.45">
      <c r="A55" s="91">
        <v>1920</v>
      </c>
      <c r="B55" s="91">
        <v>1338</v>
      </c>
      <c r="C55" s="91">
        <f t="shared" si="11"/>
        <v>5577</v>
      </c>
      <c r="D55" s="91">
        <f t="shared" si="11"/>
        <v>22502</v>
      </c>
      <c r="E55" s="91">
        <f t="shared" si="2"/>
        <v>115087</v>
      </c>
      <c r="F55" s="91">
        <f t="shared" si="5"/>
        <v>442129</v>
      </c>
      <c r="G55" s="91">
        <f t="shared" si="4"/>
        <v>1381.653125</v>
      </c>
      <c r="I55" s="91">
        <f t="shared" si="1"/>
        <v>7225</v>
      </c>
      <c r="J55" s="91">
        <f t="shared" si="3"/>
        <v>36727</v>
      </c>
      <c r="K55" s="91">
        <f t="shared" si="6"/>
        <v>260586</v>
      </c>
      <c r="L55" s="91">
        <f t="shared" si="7"/>
        <v>519372</v>
      </c>
      <c r="M55" s="91">
        <f t="shared" si="8"/>
        <v>1483.92</v>
      </c>
    </row>
    <row r="56" spans="1:13" x14ac:dyDescent="0.45">
      <c r="A56" s="91">
        <v>1921</v>
      </c>
      <c r="B56" s="91">
        <v>1383</v>
      </c>
      <c r="C56" s="91">
        <f t="shared" si="11"/>
        <v>5449</v>
      </c>
      <c r="D56" s="91">
        <f t="shared" si="11"/>
        <v>22430</v>
      </c>
      <c r="E56" s="91">
        <f t="shared" si="2"/>
        <v>117029</v>
      </c>
      <c r="F56" s="91">
        <f t="shared" si="5"/>
        <v>455444</v>
      </c>
      <c r="G56" s="91">
        <f t="shared" si="4"/>
        <v>1423.2625</v>
      </c>
      <c r="I56" s="91">
        <f t="shared" si="1"/>
        <v>6961</v>
      </c>
      <c r="J56" s="91">
        <f t="shared" si="3"/>
        <v>35909</v>
      </c>
      <c r="K56" s="91">
        <f t="shared" si="6"/>
        <v>259591</v>
      </c>
      <c r="L56" s="91">
        <f t="shared" si="7"/>
        <v>536553</v>
      </c>
      <c r="M56" s="91">
        <f t="shared" si="8"/>
        <v>1533.0085714285715</v>
      </c>
    </row>
    <row r="57" spans="1:13" x14ac:dyDescent="0.45">
      <c r="A57" s="91">
        <v>1922</v>
      </c>
      <c r="B57" s="91">
        <v>1344</v>
      </c>
      <c r="C57" s="91">
        <f t="shared" si="11"/>
        <v>5595</v>
      </c>
      <c r="D57" s="91">
        <f t="shared" si="11"/>
        <v>23004</v>
      </c>
      <c r="E57" s="91">
        <f t="shared" si="2"/>
        <v>120426</v>
      </c>
      <c r="F57" s="91">
        <f t="shared" si="5"/>
        <v>476976</v>
      </c>
      <c r="G57" s="91">
        <f t="shared" si="4"/>
        <v>1490.55</v>
      </c>
      <c r="I57" s="91">
        <f t="shared" si="1"/>
        <v>6933</v>
      </c>
      <c r="J57" s="91">
        <f t="shared" si="3"/>
        <v>35806</v>
      </c>
      <c r="K57" s="91">
        <f t="shared" si="6"/>
        <v>261357</v>
      </c>
      <c r="L57" s="91">
        <f t="shared" si="7"/>
        <v>554686</v>
      </c>
      <c r="M57" s="91">
        <f t="shared" si="8"/>
        <v>1584.8171428571429</v>
      </c>
    </row>
    <row r="58" spans="1:13" x14ac:dyDescent="0.45">
      <c r="A58" s="91">
        <v>1923</v>
      </c>
      <c r="B58" s="91">
        <v>1384</v>
      </c>
      <c r="C58" s="91">
        <f t="shared" si="11"/>
        <v>5809</v>
      </c>
      <c r="D58" s="91">
        <f t="shared" si="11"/>
        <v>24029</v>
      </c>
      <c r="E58" s="91">
        <f t="shared" si="2"/>
        <v>124334</v>
      </c>
      <c r="F58" s="91">
        <f t="shared" si="5"/>
        <v>499334</v>
      </c>
      <c r="G58" s="91">
        <f t="shared" si="4"/>
        <v>1560.41875</v>
      </c>
      <c r="I58" s="91">
        <f t="shared" si="1"/>
        <v>7192</v>
      </c>
      <c r="J58" s="91">
        <f t="shared" si="3"/>
        <v>36439</v>
      </c>
      <c r="K58" s="91">
        <f t="shared" si="6"/>
        <v>265484</v>
      </c>
      <c r="L58" s="91">
        <f t="shared" si="7"/>
        <v>571310</v>
      </c>
      <c r="M58" s="91">
        <f t="shared" si="8"/>
        <v>1632.3142857142857</v>
      </c>
    </row>
    <row r="59" spans="1:13" x14ac:dyDescent="0.45">
      <c r="A59" s="91">
        <v>1924</v>
      </c>
      <c r="B59" s="91">
        <v>1484</v>
      </c>
      <c r="C59" s="91">
        <f t="shared" si="11"/>
        <v>6151</v>
      </c>
      <c r="D59" s="91">
        <f t="shared" si="11"/>
        <v>25064</v>
      </c>
      <c r="E59" s="91">
        <f t="shared" si="2"/>
        <v>127852</v>
      </c>
      <c r="F59" s="91">
        <f t="shared" si="5"/>
        <v>516778</v>
      </c>
      <c r="G59" s="91">
        <f t="shared" si="4"/>
        <v>1614.9312500000001</v>
      </c>
      <c r="I59" s="91">
        <f t="shared" si="1"/>
        <v>7495</v>
      </c>
      <c r="J59" s="91">
        <f t="shared" si="3"/>
        <v>37592</v>
      </c>
      <c r="K59" s="91">
        <f t="shared" si="6"/>
        <v>271079</v>
      </c>
      <c r="L59" s="91">
        <f t="shared" si="7"/>
        <v>584998</v>
      </c>
      <c r="M59" s="91">
        <f t="shared" si="8"/>
        <v>1671.4228571428571</v>
      </c>
    </row>
    <row r="60" spans="1:13" x14ac:dyDescent="0.45">
      <c r="A60" s="91">
        <v>1925</v>
      </c>
      <c r="B60" s="91">
        <v>1597</v>
      </c>
      <c r="C60" s="91">
        <f t="shared" si="11"/>
        <v>6474</v>
      </c>
      <c r="D60" s="91">
        <f t="shared" si="11"/>
        <v>25899</v>
      </c>
      <c r="E60" s="91">
        <f t="shared" si="2"/>
        <v>130583</v>
      </c>
      <c r="F60" s="91">
        <f t="shared" si="5"/>
        <v>527546</v>
      </c>
      <c r="G60" s="91">
        <f t="shared" si="4"/>
        <v>1648.58125</v>
      </c>
      <c r="I60" s="91">
        <f t="shared" si="1"/>
        <v>7858</v>
      </c>
      <c r="J60" s="91">
        <f t="shared" si="3"/>
        <v>38900</v>
      </c>
      <c r="K60" s="91">
        <f t="shared" si="6"/>
        <v>277340</v>
      </c>
      <c r="L60" s="91">
        <f>(-1*K60)+(0*K61)+(1*K62)+(2*K63)+(1*K64)+(0*K65)+(-1*K66)</f>
        <v>594821</v>
      </c>
      <c r="M60" s="91">
        <f t="shared" si="8"/>
        <v>1699.4885714285715</v>
      </c>
    </row>
    <row r="61" spans="1:13" x14ac:dyDescent="0.45">
      <c r="A61" s="91">
        <v>1926</v>
      </c>
      <c r="B61" s="91">
        <v>1686</v>
      </c>
      <c r="C61" s="91">
        <f t="shared" si="11"/>
        <v>6630</v>
      </c>
      <c r="D61" s="91">
        <f t="shared" si="11"/>
        <v>26338</v>
      </c>
      <c r="E61" s="91">
        <f t="shared" si="2"/>
        <v>132701</v>
      </c>
      <c r="F61" s="91">
        <f t="shared" si="5"/>
        <v>534128</v>
      </c>
      <c r="G61" s="91">
        <f t="shared" si="4"/>
        <v>1669.15</v>
      </c>
      <c r="I61" s="91">
        <f t="shared" si="1"/>
        <v>8114</v>
      </c>
      <c r="J61" s="91">
        <f t="shared" si="3"/>
        <v>39984</v>
      </c>
      <c r="K61" s="91">
        <f t="shared" si="6"/>
        <v>283446</v>
      </c>
      <c r="L61" s="91"/>
      <c r="M61" s="91"/>
    </row>
    <row r="62" spans="1:13" x14ac:dyDescent="0.45">
      <c r="A62" s="91">
        <v>1927</v>
      </c>
      <c r="B62" s="91">
        <v>1707</v>
      </c>
      <c r="C62" s="91">
        <f t="shared" si="11"/>
        <v>6644</v>
      </c>
      <c r="D62" s="91">
        <f t="shared" si="11"/>
        <v>26522</v>
      </c>
      <c r="E62" s="91">
        <f t="shared" si="2"/>
        <v>134481</v>
      </c>
      <c r="F62" s="91">
        <f>(-3*E60)+(3*E61)+(4*E62)+(3*E63)+(-3*E64)</f>
        <v>540300</v>
      </c>
      <c r="G62" s="91">
        <f t="shared" si="4"/>
        <v>1688.4375</v>
      </c>
      <c r="I62" s="91">
        <f t="shared" si="1"/>
        <v>8241</v>
      </c>
      <c r="J62" s="91">
        <f t="shared" si="3"/>
        <v>40854</v>
      </c>
      <c r="K62" s="91">
        <f t="shared" si="6"/>
        <v>288838</v>
      </c>
      <c r="L62" s="91"/>
      <c r="M62" s="91"/>
    </row>
    <row r="63" spans="1:13" x14ac:dyDescent="0.45">
      <c r="A63" s="91">
        <v>1928</v>
      </c>
      <c r="B63" s="91">
        <v>1640</v>
      </c>
      <c r="C63" s="91">
        <f t="shared" si="11"/>
        <v>6590</v>
      </c>
      <c r="D63" s="91">
        <f t="shared" si="11"/>
        <v>26760</v>
      </c>
      <c r="E63" s="91">
        <f t="shared" si="2"/>
        <v>136104</v>
      </c>
      <c r="F63" s="91">
        <f t="shared" ref="F63" si="12">(-3*E61)+(3*E62)+(4*E63)+(3*E64)+(-3*E65)</f>
        <v>547971</v>
      </c>
      <c r="G63" s="91">
        <f t="shared" si="4"/>
        <v>1712.409375</v>
      </c>
      <c r="I63" s="91">
        <f t="shared" si="1"/>
        <v>8276</v>
      </c>
      <c r="J63" s="91">
        <f t="shared" si="3"/>
        <v>41504</v>
      </c>
      <c r="K63" s="91">
        <f t="shared" si="6"/>
        <v>293162</v>
      </c>
      <c r="L63" s="91"/>
      <c r="M63" s="91"/>
    </row>
    <row r="64" spans="1:13" x14ac:dyDescent="0.45">
      <c r="A64" s="91">
        <v>1929</v>
      </c>
      <c r="B64" s="91">
        <v>1611</v>
      </c>
      <c r="C64" s="91">
        <f t="shared" si="11"/>
        <v>6658</v>
      </c>
      <c r="D64" s="91">
        <f t="shared" si="11"/>
        <v>27182</v>
      </c>
      <c r="E64" s="91">
        <f t="shared" si="2"/>
        <v>137430</v>
      </c>
      <c r="F64" s="91">
        <f>(-3*E62)+(3*E63)+(4*E64)+(3*E65)+(-3*E66)</f>
        <v>555198</v>
      </c>
      <c r="G64" s="91">
        <f t="shared" si="4"/>
        <v>1734.9937500000001</v>
      </c>
      <c r="I64" s="91">
        <f t="shared" si="1"/>
        <v>8365</v>
      </c>
      <c r="J64" s="91">
        <f t="shared" si="3"/>
        <v>42067</v>
      </c>
      <c r="K64" s="91">
        <f t="shared" si="6"/>
        <v>296276</v>
      </c>
      <c r="L64" s="91"/>
      <c r="M64" s="91"/>
    </row>
    <row r="65" spans="1:13" x14ac:dyDescent="0.45">
      <c r="A65" s="91">
        <v>1930</v>
      </c>
      <c r="B65" s="91">
        <v>1632</v>
      </c>
      <c r="C65" s="91">
        <f t="shared" si="11"/>
        <v>6868</v>
      </c>
      <c r="D65" s="91">
        <f t="shared" si="11"/>
        <v>27679</v>
      </c>
      <c r="E65" s="91">
        <f t="shared" si="2"/>
        <v>138025</v>
      </c>
      <c r="F65" s="91">
        <f>(-3*E63)+(3*E64)+(4*E65)+(3*E66)+(-3*E67)</f>
        <v>558358</v>
      </c>
      <c r="G65" s="91">
        <f t="shared" si="4"/>
        <v>1744.8687500000001</v>
      </c>
      <c r="I65" s="91">
        <f t="shared" si="1"/>
        <v>8508</v>
      </c>
      <c r="J65" s="91">
        <f t="shared" si="3"/>
        <v>42545</v>
      </c>
      <c r="K65" s="91">
        <f t="shared" si="6"/>
        <v>298207</v>
      </c>
      <c r="L65" s="91"/>
      <c r="M65" s="91"/>
    </row>
    <row r="66" spans="1:13" x14ac:dyDescent="0.45">
      <c r="A66" s="91">
        <v>1931</v>
      </c>
      <c r="B66" s="91">
        <v>1775</v>
      </c>
      <c r="C66" s="91">
        <f t="shared" si="11"/>
        <v>7066</v>
      </c>
      <c r="D66" s="91">
        <f t="shared" si="11"/>
        <v>27961</v>
      </c>
      <c r="E66" s="91">
        <f t="shared" si="2"/>
        <v>137822</v>
      </c>
      <c r="F66" s="91"/>
      <c r="G66" s="91"/>
      <c r="I66" s="91">
        <f t="shared" si="1"/>
        <v>8677</v>
      </c>
      <c r="J66" s="91">
        <f t="shared" si="3"/>
        <v>42984</v>
      </c>
      <c r="K66" s="91">
        <f>SUM(J64:J70)</f>
        <v>299277</v>
      </c>
      <c r="L66" s="91"/>
      <c r="M66" s="91"/>
    </row>
    <row r="67" spans="1:13" x14ac:dyDescent="0.45">
      <c r="A67" s="91">
        <v>1932</v>
      </c>
      <c r="B67" s="91">
        <v>1850</v>
      </c>
      <c r="C67" s="91">
        <f t="shared" si="11"/>
        <v>7087</v>
      </c>
      <c r="D67" s="91">
        <f t="shared" si="11"/>
        <v>27848</v>
      </c>
      <c r="E67" s="91">
        <f>SUM(D66:D70)</f>
        <v>137062</v>
      </c>
      <c r="F67" s="91"/>
      <c r="G67" s="91"/>
      <c r="I67" s="91">
        <f t="shared" si="1"/>
        <v>8719</v>
      </c>
      <c r="J67" s="91">
        <f t="shared" si="3"/>
        <v>43224</v>
      </c>
      <c r="K67" s="91"/>
      <c r="L67" s="91"/>
      <c r="M67" s="91"/>
    </row>
    <row r="68" spans="1:13" x14ac:dyDescent="0.45">
      <c r="A68" s="91">
        <v>1933</v>
      </c>
      <c r="B68" s="91">
        <v>1809</v>
      </c>
      <c r="C68" s="91">
        <f t="shared" ref="C68:D70" si="13">SUM(B67:B70)</f>
        <v>6940</v>
      </c>
      <c r="D68" s="91">
        <f t="shared" si="13"/>
        <v>27355</v>
      </c>
      <c r="E68" s="91"/>
      <c r="F68" s="91"/>
      <c r="G68" s="91"/>
      <c r="I68" s="91">
        <f t="shared" si="1"/>
        <v>8715</v>
      </c>
      <c r="J68" s="91">
        <f t="shared" si="3"/>
        <v>43098</v>
      </c>
      <c r="K68" s="91"/>
      <c r="L68" s="91"/>
      <c r="M68" s="91"/>
    </row>
    <row r="69" spans="1:13" x14ac:dyDescent="0.45">
      <c r="A69" s="91">
        <v>1934</v>
      </c>
      <c r="B69" s="91">
        <v>1653</v>
      </c>
      <c r="C69" s="91">
        <f t="shared" si="13"/>
        <v>6755</v>
      </c>
      <c r="D69" s="91">
        <f t="shared" si="13"/>
        <v>26979</v>
      </c>
      <c r="E69" s="91"/>
      <c r="F69" s="91"/>
      <c r="G69" s="91"/>
      <c r="I69" s="91">
        <f t="shared" ref="I69" si="14">SUM(B67:B71)</f>
        <v>8605</v>
      </c>
      <c r="J69" s="91">
        <f t="shared" si="3"/>
        <v>42785</v>
      </c>
      <c r="K69" s="91"/>
      <c r="L69" s="91"/>
      <c r="M69" s="91"/>
    </row>
    <row r="70" spans="1:13" x14ac:dyDescent="0.45">
      <c r="A70" s="91">
        <v>1935</v>
      </c>
      <c r="B70" s="91">
        <v>1628</v>
      </c>
      <c r="C70" s="91">
        <f t="shared" si="13"/>
        <v>6573</v>
      </c>
      <c r="D70" s="91">
        <f>SUM(C69:C72)</f>
        <v>26919</v>
      </c>
      <c r="E70" s="91"/>
      <c r="F70" s="91"/>
      <c r="G70" s="91"/>
      <c r="I70" s="91">
        <f>SUM(B68:B72)</f>
        <v>8382</v>
      </c>
      <c r="J70" s="91">
        <f>SUM(I68:I72)</f>
        <v>42574</v>
      </c>
      <c r="K70" s="91"/>
      <c r="L70" s="91"/>
      <c r="M70" s="91"/>
    </row>
    <row r="71" spans="1:13" x14ac:dyDescent="0.45">
      <c r="A71" s="91">
        <v>1936</v>
      </c>
      <c r="B71" s="91">
        <v>1665</v>
      </c>
      <c r="C71" s="91">
        <f>SUM(B70:B73)</f>
        <v>6711</v>
      </c>
      <c r="D71" s="91"/>
      <c r="E71" s="91"/>
      <c r="F71" s="91"/>
      <c r="G71" s="91"/>
      <c r="I71" s="91">
        <f>SUM(B69:B73)</f>
        <v>8364</v>
      </c>
      <c r="J71" s="91"/>
      <c r="K71" s="91"/>
      <c r="L71" s="91"/>
      <c r="M71" s="91"/>
    </row>
    <row r="72" spans="1:13" x14ac:dyDescent="0.45">
      <c r="A72" s="91">
        <v>1937</v>
      </c>
      <c r="B72" s="91">
        <v>1627</v>
      </c>
      <c r="C72" s="91">
        <f>SUM(B71:B74)</f>
        <v>6880</v>
      </c>
      <c r="D72" s="91"/>
      <c r="E72" s="91"/>
      <c r="F72" s="91"/>
      <c r="G72" s="91"/>
      <c r="I72" s="91">
        <f>SUM(B70:B74)</f>
        <v>8508</v>
      </c>
      <c r="J72" s="91"/>
      <c r="K72" s="91"/>
      <c r="L72" s="91"/>
      <c r="M72" s="91"/>
    </row>
    <row r="73" spans="1:13" x14ac:dyDescent="0.45">
      <c r="A73" s="91">
        <v>1938</v>
      </c>
      <c r="B73" s="91">
        <v>1791</v>
      </c>
      <c r="C73" s="91"/>
      <c r="D73" s="91"/>
      <c r="E73" s="91"/>
      <c r="F73" s="91"/>
      <c r="G73" s="91"/>
      <c r="I73" s="91"/>
      <c r="J73" s="91"/>
      <c r="K73" s="91"/>
      <c r="L73" s="91"/>
      <c r="M73" s="91"/>
    </row>
    <row r="74" spans="1:13" x14ac:dyDescent="0.45">
      <c r="A74" s="91">
        <v>1939</v>
      </c>
      <c r="B74" s="91">
        <v>1797</v>
      </c>
      <c r="C74" s="91"/>
      <c r="D74" s="91"/>
      <c r="E74" s="91"/>
      <c r="F74" s="91"/>
      <c r="G74" s="91"/>
      <c r="I74" s="91"/>
      <c r="J74" s="91"/>
      <c r="K74" s="91"/>
      <c r="L74" s="91"/>
      <c r="M74" s="9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CC21-E021-4074-9A2D-1A6708E5FA48}">
  <dimension ref="A1:M27"/>
  <sheetViews>
    <sheetView workbookViewId="0">
      <selection sqref="A1:N28"/>
    </sheetView>
  </sheetViews>
  <sheetFormatPr defaultRowHeight="14.25" x14ac:dyDescent="0.45"/>
  <sheetData>
    <row r="1" spans="1:13" ht="14.65" thickBot="1" x14ac:dyDescent="0.5"/>
    <row r="2" spans="1:13" ht="16.899999999999999" thickBot="1" x14ac:dyDescent="0.6">
      <c r="A2" s="102" t="s">
        <v>20</v>
      </c>
      <c r="B2" s="103" t="s">
        <v>141</v>
      </c>
      <c r="C2" s="104" t="s">
        <v>142</v>
      </c>
      <c r="D2" s="104" t="s">
        <v>143</v>
      </c>
      <c r="E2" s="104" t="s">
        <v>144</v>
      </c>
      <c r="F2" s="105" t="s">
        <v>145</v>
      </c>
    </row>
    <row r="3" spans="1:13" x14ac:dyDescent="0.45">
      <c r="A3" s="106">
        <v>1</v>
      </c>
      <c r="B3" s="57">
        <v>106</v>
      </c>
      <c r="C3" s="57"/>
      <c r="D3" s="57"/>
      <c r="E3" s="57"/>
      <c r="F3" s="107"/>
    </row>
    <row r="4" spans="1:13" ht="16.5" x14ac:dyDescent="0.55000000000000004">
      <c r="A4" s="108">
        <f>A3+1</f>
        <v>2</v>
      </c>
      <c r="B4" s="51">
        <v>118</v>
      </c>
      <c r="C4" s="51">
        <f>B4-B3</f>
        <v>12</v>
      </c>
      <c r="D4" s="51"/>
      <c r="E4" s="51"/>
      <c r="F4" s="109"/>
      <c r="H4" s="110" t="s">
        <v>146</v>
      </c>
      <c r="I4" s="77" t="s">
        <v>147</v>
      </c>
      <c r="J4" s="91"/>
    </row>
    <row r="5" spans="1:13" ht="15.75" x14ac:dyDescent="0.55000000000000004">
      <c r="A5" s="108">
        <f t="shared" ref="A5:A27" si="0">A4+1</f>
        <v>3</v>
      </c>
      <c r="B5" s="51">
        <v>124</v>
      </c>
      <c r="C5" s="51">
        <f t="shared" ref="C5:F27" si="1">B5-B4</f>
        <v>6</v>
      </c>
      <c r="D5" s="51">
        <f>C5-C4</f>
        <v>-6</v>
      </c>
      <c r="E5" s="51"/>
      <c r="F5" s="109"/>
      <c r="H5" s="110" t="s">
        <v>148</v>
      </c>
      <c r="I5" s="77" t="s">
        <v>149</v>
      </c>
      <c r="J5" s="91"/>
    </row>
    <row r="6" spans="1:13" x14ac:dyDescent="0.45">
      <c r="A6" s="108">
        <f t="shared" si="0"/>
        <v>4</v>
      </c>
      <c r="B6" s="51">
        <v>94</v>
      </c>
      <c r="C6" s="51">
        <f>B6-B5</f>
        <v>-30</v>
      </c>
      <c r="D6" s="51">
        <f t="shared" si="1"/>
        <v>-36</v>
      </c>
      <c r="E6" s="51">
        <f>D6-D5</f>
        <v>-30</v>
      </c>
      <c r="F6" s="109"/>
    </row>
    <row r="7" spans="1:13" ht="16.5" x14ac:dyDescent="0.55000000000000004">
      <c r="A7" s="108">
        <f t="shared" si="0"/>
        <v>5</v>
      </c>
      <c r="B7" s="51">
        <v>82</v>
      </c>
      <c r="C7" s="51">
        <f>B7-B6</f>
        <v>-12</v>
      </c>
      <c r="D7" s="51">
        <f t="shared" si="1"/>
        <v>18</v>
      </c>
      <c r="E7" s="51">
        <f t="shared" si="1"/>
        <v>54</v>
      </c>
      <c r="F7" s="109">
        <f>E7-E6</f>
        <v>84</v>
      </c>
      <c r="H7" s="110" t="s">
        <v>150</v>
      </c>
      <c r="I7" s="77">
        <f>SUMSQ(C4:C27)</f>
        <v>8536</v>
      </c>
      <c r="J7" s="51">
        <f>SUMSQ(D4:D27)</f>
        <v>17424</v>
      </c>
      <c r="K7" s="51">
        <f>SUMSQ(E4:E27)</f>
        <v>45232</v>
      </c>
      <c r="L7" s="51">
        <f>SUMSQ(F4:F27)</f>
        <v>136365</v>
      </c>
      <c r="M7" t="s">
        <v>151</v>
      </c>
    </row>
    <row r="8" spans="1:13" ht="16.5" x14ac:dyDescent="0.55000000000000004">
      <c r="A8" s="108">
        <f t="shared" si="0"/>
        <v>6</v>
      </c>
      <c r="B8" s="51">
        <v>88</v>
      </c>
      <c r="C8" s="51">
        <f t="shared" si="1"/>
        <v>6</v>
      </c>
      <c r="D8" s="51">
        <f t="shared" si="1"/>
        <v>18</v>
      </c>
      <c r="E8" s="51">
        <f t="shared" si="1"/>
        <v>0</v>
      </c>
      <c r="F8" s="109">
        <f t="shared" si="1"/>
        <v>-54</v>
      </c>
      <c r="H8" s="110" t="s">
        <v>152</v>
      </c>
      <c r="I8" s="77">
        <f>I7/COUNT(C4:C27)</f>
        <v>355.66666666666669</v>
      </c>
      <c r="J8" s="51">
        <f>J7/COUNT(D5:D27)</f>
        <v>757.56521739130437</v>
      </c>
      <c r="K8" s="51">
        <f>K7/COUNT(E6:E27)</f>
        <v>2056</v>
      </c>
      <c r="L8" s="51">
        <f>L7/COUNT(F7:F27)</f>
        <v>6493.5714285714284</v>
      </c>
      <c r="M8" t="s">
        <v>153</v>
      </c>
    </row>
    <row r="9" spans="1:13" ht="15.75" x14ac:dyDescent="0.55000000000000004">
      <c r="A9" s="108">
        <f t="shared" si="0"/>
        <v>7</v>
      </c>
      <c r="B9" s="51">
        <v>87</v>
      </c>
      <c r="C9" s="51">
        <f t="shared" si="1"/>
        <v>-1</v>
      </c>
      <c r="D9" s="51">
        <f t="shared" si="1"/>
        <v>-7</v>
      </c>
      <c r="E9" s="51">
        <f t="shared" si="1"/>
        <v>-25</v>
      </c>
      <c r="F9" s="109">
        <f t="shared" si="1"/>
        <v>-25</v>
      </c>
      <c r="H9" s="110" t="s">
        <v>146</v>
      </c>
      <c r="I9" s="77">
        <f>I8/(COMBIN(2,1))</f>
        <v>177.83333333333334</v>
      </c>
      <c r="J9" s="51">
        <f>J8/COMBIN(4,2)</f>
        <v>126.26086956521739</v>
      </c>
      <c r="K9" s="51">
        <f>K8/COMBIN(6,3)</f>
        <v>102.8</v>
      </c>
      <c r="L9" s="51">
        <f>L8/COMBIN(8,4)</f>
        <v>92.765306122448976</v>
      </c>
    </row>
    <row r="10" spans="1:13" x14ac:dyDescent="0.45">
      <c r="A10" s="108">
        <f t="shared" si="0"/>
        <v>8</v>
      </c>
      <c r="B10" s="51">
        <v>88</v>
      </c>
      <c r="C10" s="51">
        <f t="shared" si="1"/>
        <v>1</v>
      </c>
      <c r="D10" s="51">
        <f t="shared" si="1"/>
        <v>2</v>
      </c>
      <c r="E10" s="51">
        <f t="shared" si="1"/>
        <v>9</v>
      </c>
      <c r="F10" s="109">
        <f t="shared" si="1"/>
        <v>34</v>
      </c>
    </row>
    <row r="11" spans="1:13" ht="15.75" x14ac:dyDescent="0.55000000000000004">
      <c r="A11" s="108">
        <f t="shared" si="0"/>
        <v>9</v>
      </c>
      <c r="B11" s="51">
        <v>88</v>
      </c>
      <c r="C11" s="51">
        <f t="shared" si="1"/>
        <v>0</v>
      </c>
      <c r="D11" s="51">
        <f t="shared" si="1"/>
        <v>-1</v>
      </c>
      <c r="E11" s="51">
        <f t="shared" si="1"/>
        <v>-3</v>
      </c>
      <c r="F11" s="109">
        <f t="shared" si="1"/>
        <v>-12</v>
      </c>
      <c r="H11" s="65" t="s">
        <v>154</v>
      </c>
      <c r="I11" s="111">
        <f>((I9-J9)/I9)*9.065</f>
        <v>2.6288906320035861</v>
      </c>
      <c r="J11" s="112" t="s">
        <v>155</v>
      </c>
      <c r="K11" s="99" t="s">
        <v>156</v>
      </c>
    </row>
    <row r="12" spans="1:13" ht="15.75" x14ac:dyDescent="0.55000000000000004">
      <c r="A12" s="108">
        <f t="shared" si="0"/>
        <v>10</v>
      </c>
      <c r="B12" s="51">
        <v>68</v>
      </c>
      <c r="C12" s="51">
        <f>B12-B11</f>
        <v>-20</v>
      </c>
      <c r="D12" s="51">
        <f t="shared" si="1"/>
        <v>-20</v>
      </c>
      <c r="E12" s="51">
        <f t="shared" si="1"/>
        <v>-19</v>
      </c>
      <c r="F12" s="109">
        <f t="shared" si="1"/>
        <v>-16</v>
      </c>
      <c r="H12" s="68" t="s">
        <v>157</v>
      </c>
      <c r="I12" s="81">
        <f>((J9-K9)/J9)*11.499</f>
        <v>2.1366599173553724</v>
      </c>
      <c r="J12" s="113" t="s">
        <v>155</v>
      </c>
      <c r="K12" s="99" t="s">
        <v>156</v>
      </c>
    </row>
    <row r="13" spans="1:13" ht="15.75" x14ac:dyDescent="0.55000000000000004">
      <c r="A13" s="108">
        <f t="shared" si="0"/>
        <v>11</v>
      </c>
      <c r="B13" s="51">
        <v>98</v>
      </c>
      <c r="C13" s="51">
        <f t="shared" si="1"/>
        <v>30</v>
      </c>
      <c r="D13" s="51">
        <f t="shared" si="1"/>
        <v>50</v>
      </c>
      <c r="E13" s="51">
        <f t="shared" si="1"/>
        <v>70</v>
      </c>
      <c r="F13" s="109">
        <f t="shared" si="1"/>
        <v>89</v>
      </c>
      <c r="H13" s="55" t="s">
        <v>158</v>
      </c>
      <c r="I13" s="114">
        <f>((K9-L9)/K9)*12.9445</f>
        <v>1.2635612344159455</v>
      </c>
      <c r="J13" s="115" t="s">
        <v>159</v>
      </c>
      <c r="K13" s="99" t="s">
        <v>160</v>
      </c>
    </row>
    <row r="14" spans="1:13" x14ac:dyDescent="0.45">
      <c r="A14" s="108">
        <f t="shared" si="0"/>
        <v>12</v>
      </c>
      <c r="B14" s="51">
        <v>115</v>
      </c>
      <c r="C14" s="51">
        <f t="shared" si="1"/>
        <v>17</v>
      </c>
      <c r="D14" s="51">
        <f t="shared" si="1"/>
        <v>-13</v>
      </c>
      <c r="E14" s="51">
        <f t="shared" si="1"/>
        <v>-63</v>
      </c>
      <c r="F14" s="109">
        <f t="shared" si="1"/>
        <v>-133</v>
      </c>
    </row>
    <row r="15" spans="1:13" x14ac:dyDescent="0.45">
      <c r="A15" s="108">
        <f t="shared" si="0"/>
        <v>13</v>
      </c>
      <c r="B15" s="51">
        <v>135</v>
      </c>
      <c r="C15" s="51">
        <f t="shared" si="1"/>
        <v>20</v>
      </c>
      <c r="D15" s="51">
        <f t="shared" si="1"/>
        <v>3</v>
      </c>
      <c r="E15" s="51">
        <f t="shared" si="1"/>
        <v>16</v>
      </c>
      <c r="F15" s="109">
        <f t="shared" si="1"/>
        <v>79</v>
      </c>
    </row>
    <row r="16" spans="1:13" x14ac:dyDescent="0.45">
      <c r="A16" s="108">
        <f t="shared" si="0"/>
        <v>14</v>
      </c>
      <c r="B16" s="51">
        <v>104</v>
      </c>
      <c r="C16" s="51">
        <f t="shared" si="1"/>
        <v>-31</v>
      </c>
      <c r="D16" s="51">
        <f t="shared" si="1"/>
        <v>-51</v>
      </c>
      <c r="E16" s="51">
        <f t="shared" si="1"/>
        <v>-54</v>
      </c>
      <c r="F16" s="109">
        <f t="shared" si="1"/>
        <v>-70</v>
      </c>
    </row>
    <row r="17" spans="1:6" x14ac:dyDescent="0.45">
      <c r="A17" s="108">
        <f t="shared" si="0"/>
        <v>15</v>
      </c>
      <c r="B17" s="51">
        <v>96</v>
      </c>
      <c r="C17" s="51">
        <f t="shared" si="1"/>
        <v>-8</v>
      </c>
      <c r="D17" s="51">
        <f t="shared" si="1"/>
        <v>23</v>
      </c>
      <c r="E17" s="51">
        <f t="shared" si="1"/>
        <v>74</v>
      </c>
      <c r="F17" s="109">
        <f t="shared" si="1"/>
        <v>128</v>
      </c>
    </row>
    <row r="18" spans="1:6" x14ac:dyDescent="0.45">
      <c r="A18" s="108">
        <f t="shared" si="0"/>
        <v>16</v>
      </c>
      <c r="B18" s="51">
        <v>110</v>
      </c>
      <c r="C18" s="51">
        <f t="shared" si="1"/>
        <v>14</v>
      </c>
      <c r="D18" s="51">
        <f t="shared" si="1"/>
        <v>22</v>
      </c>
      <c r="E18" s="51">
        <f t="shared" si="1"/>
        <v>-1</v>
      </c>
      <c r="F18" s="109">
        <f t="shared" si="1"/>
        <v>-75</v>
      </c>
    </row>
    <row r="19" spans="1:6" x14ac:dyDescent="0.45">
      <c r="A19" s="108">
        <f t="shared" si="0"/>
        <v>17</v>
      </c>
      <c r="B19" s="51">
        <v>107</v>
      </c>
      <c r="C19" s="51">
        <f t="shared" si="1"/>
        <v>-3</v>
      </c>
      <c r="D19" s="51">
        <f t="shared" si="1"/>
        <v>-17</v>
      </c>
      <c r="E19" s="51">
        <f t="shared" si="1"/>
        <v>-39</v>
      </c>
      <c r="F19" s="109">
        <f t="shared" si="1"/>
        <v>-38</v>
      </c>
    </row>
    <row r="20" spans="1:6" x14ac:dyDescent="0.45">
      <c r="A20" s="108">
        <f t="shared" si="0"/>
        <v>18</v>
      </c>
      <c r="B20" s="51">
        <v>97</v>
      </c>
      <c r="C20" s="51">
        <f t="shared" si="1"/>
        <v>-10</v>
      </c>
      <c r="D20" s="51">
        <f t="shared" si="1"/>
        <v>-7</v>
      </c>
      <c r="E20" s="51">
        <f t="shared" si="1"/>
        <v>10</v>
      </c>
      <c r="F20" s="109">
        <f t="shared" si="1"/>
        <v>49</v>
      </c>
    </row>
    <row r="21" spans="1:6" x14ac:dyDescent="0.45">
      <c r="A21" s="108">
        <f t="shared" si="0"/>
        <v>19</v>
      </c>
      <c r="B21" s="51">
        <v>75</v>
      </c>
      <c r="C21" s="51">
        <f t="shared" si="1"/>
        <v>-22</v>
      </c>
      <c r="D21" s="51">
        <f t="shared" si="1"/>
        <v>-12</v>
      </c>
      <c r="E21" s="51">
        <f t="shared" si="1"/>
        <v>-5</v>
      </c>
      <c r="F21" s="109">
        <f t="shared" si="1"/>
        <v>-15</v>
      </c>
    </row>
    <row r="22" spans="1:6" x14ac:dyDescent="0.45">
      <c r="A22" s="108">
        <f t="shared" si="0"/>
        <v>20</v>
      </c>
      <c r="B22" s="51">
        <v>86</v>
      </c>
      <c r="C22" s="51">
        <f t="shared" si="1"/>
        <v>11</v>
      </c>
      <c r="D22" s="51">
        <f t="shared" si="1"/>
        <v>33</v>
      </c>
      <c r="E22" s="51">
        <f t="shared" si="1"/>
        <v>45</v>
      </c>
      <c r="F22" s="109">
        <f t="shared" si="1"/>
        <v>50</v>
      </c>
    </row>
    <row r="23" spans="1:6" x14ac:dyDescent="0.45">
      <c r="A23" s="108">
        <f t="shared" si="0"/>
        <v>21</v>
      </c>
      <c r="B23" s="51">
        <v>111</v>
      </c>
      <c r="C23" s="51">
        <f t="shared" si="1"/>
        <v>25</v>
      </c>
      <c r="D23" s="51">
        <f t="shared" si="1"/>
        <v>14</v>
      </c>
      <c r="E23" s="51">
        <f t="shared" si="1"/>
        <v>-19</v>
      </c>
      <c r="F23" s="109">
        <f t="shared" si="1"/>
        <v>-64</v>
      </c>
    </row>
    <row r="24" spans="1:6" x14ac:dyDescent="0.45">
      <c r="A24" s="108">
        <f t="shared" si="0"/>
        <v>22</v>
      </c>
      <c r="B24" s="51">
        <v>125</v>
      </c>
      <c r="C24" s="51">
        <f t="shared" si="1"/>
        <v>14</v>
      </c>
      <c r="D24" s="51">
        <f t="shared" si="1"/>
        <v>-11</v>
      </c>
      <c r="E24" s="51">
        <f t="shared" si="1"/>
        <v>-25</v>
      </c>
      <c r="F24" s="109">
        <f t="shared" si="1"/>
        <v>-6</v>
      </c>
    </row>
    <row r="25" spans="1:6" x14ac:dyDescent="0.45">
      <c r="A25" s="108">
        <f t="shared" si="0"/>
        <v>23</v>
      </c>
      <c r="B25" s="51">
        <v>78</v>
      </c>
      <c r="C25" s="51">
        <f t="shared" si="1"/>
        <v>-47</v>
      </c>
      <c r="D25" s="51">
        <f t="shared" si="1"/>
        <v>-61</v>
      </c>
      <c r="E25" s="51">
        <f t="shared" si="1"/>
        <v>-50</v>
      </c>
      <c r="F25" s="109">
        <f t="shared" si="1"/>
        <v>-25</v>
      </c>
    </row>
    <row r="26" spans="1:6" x14ac:dyDescent="0.45">
      <c r="A26" s="108">
        <f t="shared" si="0"/>
        <v>24</v>
      </c>
      <c r="B26" s="51">
        <v>86</v>
      </c>
      <c r="C26" s="51">
        <f t="shared" si="1"/>
        <v>8</v>
      </c>
      <c r="D26" s="51">
        <f t="shared" si="1"/>
        <v>55</v>
      </c>
      <c r="E26" s="51">
        <f t="shared" si="1"/>
        <v>116</v>
      </c>
      <c r="F26" s="109">
        <f t="shared" si="1"/>
        <v>166</v>
      </c>
    </row>
    <row r="27" spans="1:6" ht="14.65" thickBot="1" x14ac:dyDescent="0.5">
      <c r="A27" s="116">
        <f t="shared" si="0"/>
        <v>25</v>
      </c>
      <c r="B27" s="117">
        <v>102</v>
      </c>
      <c r="C27" s="117">
        <f>B27-B26</f>
        <v>16</v>
      </c>
      <c r="D27" s="117">
        <f>C27-C26</f>
        <v>8</v>
      </c>
      <c r="E27" s="117">
        <f>D27-D26</f>
        <v>-47</v>
      </c>
      <c r="F27" s="118">
        <f t="shared" si="1"/>
        <v>-163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89B0-A1C4-4AC5-95DF-0341931C362B}">
  <dimension ref="B1:J19"/>
  <sheetViews>
    <sheetView workbookViewId="0">
      <selection sqref="A1:M29"/>
    </sheetView>
  </sheetViews>
  <sheetFormatPr defaultRowHeight="14.25" x14ac:dyDescent="0.45"/>
  <sheetData>
    <row r="1" spans="2:10" x14ac:dyDescent="0.45">
      <c r="D1" s="119"/>
      <c r="E1" s="120" t="s">
        <v>161</v>
      </c>
      <c r="F1" s="120"/>
      <c r="G1" s="120"/>
      <c r="H1" s="120"/>
      <c r="I1" s="120"/>
      <c r="J1" s="83"/>
    </row>
    <row r="2" spans="2:10" ht="15.75" x14ac:dyDescent="0.45">
      <c r="B2" s="51" t="s">
        <v>162</v>
      </c>
      <c r="C2" s="51" t="s">
        <v>163</v>
      </c>
      <c r="D2" s="51" t="s">
        <v>164</v>
      </c>
      <c r="E2" s="51">
        <v>1</v>
      </c>
      <c r="F2" s="51">
        <v>2</v>
      </c>
      <c r="G2" s="51">
        <v>3</v>
      </c>
      <c r="H2" s="51">
        <v>4</v>
      </c>
      <c r="I2" s="51">
        <v>5</v>
      </c>
      <c r="J2" s="51">
        <v>6</v>
      </c>
    </row>
    <row r="3" spans="2:10" x14ac:dyDescent="0.45">
      <c r="B3" s="51">
        <v>1</v>
      </c>
      <c r="C3" s="51">
        <f>1/2</f>
        <v>0.5</v>
      </c>
      <c r="D3" s="51">
        <f>C3^2</f>
        <v>0.25</v>
      </c>
      <c r="E3" s="51"/>
      <c r="F3" s="51"/>
      <c r="G3" s="51"/>
      <c r="H3" s="51"/>
      <c r="I3" s="51"/>
      <c r="J3" s="51"/>
    </row>
    <row r="4" spans="2:10" x14ac:dyDescent="0.45">
      <c r="B4" s="51">
        <v>2</v>
      </c>
      <c r="C4" s="51">
        <f>3/4</f>
        <v>0.75</v>
      </c>
      <c r="D4" s="51">
        <f t="shared" ref="D4:D9" si="0">C4^2</f>
        <v>0.5625</v>
      </c>
      <c r="E4" s="51">
        <f>C3*C4</f>
        <v>0.375</v>
      </c>
      <c r="F4" s="51"/>
      <c r="G4" s="51"/>
      <c r="H4" s="51"/>
      <c r="I4" s="51"/>
      <c r="J4" s="51"/>
    </row>
    <row r="5" spans="2:10" x14ac:dyDescent="0.45">
      <c r="B5" s="51">
        <v>3</v>
      </c>
      <c r="C5" s="51">
        <f>-3/8</f>
        <v>-0.375</v>
      </c>
      <c r="D5" s="51">
        <f t="shared" si="0"/>
        <v>0.140625</v>
      </c>
      <c r="E5" s="51">
        <f>C4*C5</f>
        <v>-0.28125</v>
      </c>
      <c r="F5" s="51">
        <f>C3*C5</f>
        <v>-0.1875</v>
      </c>
      <c r="G5" s="51"/>
      <c r="H5" s="51"/>
      <c r="I5" s="51"/>
      <c r="J5" s="51"/>
    </row>
    <row r="6" spans="2:10" x14ac:dyDescent="0.45">
      <c r="B6" s="51">
        <v>4</v>
      </c>
      <c r="C6" s="51">
        <f>-15/16</f>
        <v>-0.9375</v>
      </c>
      <c r="D6" s="51">
        <f t="shared" si="0"/>
        <v>0.87890625</v>
      </c>
      <c r="E6" s="51">
        <f t="shared" ref="E6:E9" si="1">C5*C6</f>
        <v>0.3515625</v>
      </c>
      <c r="F6" s="51">
        <f t="shared" ref="F6:F9" si="2">C4*C6</f>
        <v>-0.703125</v>
      </c>
      <c r="G6" s="51">
        <f>C3*C6</f>
        <v>-0.46875</v>
      </c>
      <c r="H6" s="51"/>
      <c r="I6" s="51"/>
      <c r="J6" s="51"/>
    </row>
    <row r="7" spans="2:10" x14ac:dyDescent="0.45">
      <c r="B7" s="51">
        <v>5</v>
      </c>
      <c r="C7" s="51">
        <f>-15/32</f>
        <v>-0.46875</v>
      </c>
      <c r="D7" s="51">
        <f t="shared" si="0"/>
        <v>0.2197265625</v>
      </c>
      <c r="E7" s="51">
        <f t="shared" si="1"/>
        <v>0.439453125</v>
      </c>
      <c r="F7" s="51">
        <f t="shared" si="2"/>
        <v>0.17578125</v>
      </c>
      <c r="G7" s="51">
        <f t="shared" ref="G7:G9" si="3">C4*C7</f>
        <v>-0.3515625</v>
      </c>
      <c r="H7" s="51">
        <f>C3*C7</f>
        <v>-0.234375</v>
      </c>
      <c r="I7" s="51"/>
      <c r="J7" s="51"/>
    </row>
    <row r="8" spans="2:10" x14ac:dyDescent="0.45">
      <c r="B8" s="51">
        <v>6</v>
      </c>
      <c r="C8" s="51">
        <f>-29/64</f>
        <v>-0.453125</v>
      </c>
      <c r="D8" s="51">
        <f t="shared" si="0"/>
        <v>0.205322265625</v>
      </c>
      <c r="E8" s="51">
        <f t="shared" si="1"/>
        <v>0.21240234375</v>
      </c>
      <c r="F8" s="51">
        <f t="shared" si="2"/>
        <v>0.4248046875</v>
      </c>
      <c r="G8" s="51">
        <f t="shared" si="3"/>
        <v>0.169921875</v>
      </c>
      <c r="H8" s="51">
        <f t="shared" ref="H8:H9" si="4">C4*C8</f>
        <v>-0.33984375</v>
      </c>
      <c r="I8" s="51">
        <f>C3*C8</f>
        <v>-0.2265625</v>
      </c>
      <c r="J8" s="51"/>
    </row>
    <row r="9" spans="2:10" x14ac:dyDescent="0.45">
      <c r="B9" s="51">
        <v>7</v>
      </c>
      <c r="C9" s="51">
        <f>-29/128</f>
        <v>-0.2265625</v>
      </c>
      <c r="D9" s="51">
        <f t="shared" si="0"/>
        <v>5.133056640625E-2</v>
      </c>
      <c r="E9" s="51">
        <f t="shared" si="1"/>
        <v>0.1026611328125</v>
      </c>
      <c r="F9" s="51">
        <f t="shared" si="2"/>
        <v>0.106201171875</v>
      </c>
      <c r="G9" s="51">
        <f t="shared" si="3"/>
        <v>0.21240234375</v>
      </c>
      <c r="H9" s="51">
        <f t="shared" si="4"/>
        <v>8.49609375E-2</v>
      </c>
      <c r="I9" s="51">
        <f>C4*C9</f>
        <v>-0.169921875</v>
      </c>
      <c r="J9" s="51">
        <f>C3*C9</f>
        <v>-0.11328125</v>
      </c>
    </row>
    <row r="10" spans="2:10" x14ac:dyDescent="0.45">
      <c r="B10" s="51" t="s">
        <v>74</v>
      </c>
      <c r="C10" s="51">
        <f>SUM(C3:C9)</f>
        <v>-1.2109375</v>
      </c>
      <c r="D10" s="51">
        <f t="shared" ref="D10:J10" si="5">SUM(D3:D9)</f>
        <v>2.30841064453125</v>
      </c>
      <c r="E10" s="51">
        <f t="shared" si="5"/>
        <v>1.1998291015625</v>
      </c>
      <c r="F10" s="51">
        <f t="shared" si="5"/>
        <v>-0.183837890625</v>
      </c>
      <c r="G10" s="51">
        <f t="shared" si="5"/>
        <v>-0.43798828125</v>
      </c>
      <c r="H10" s="51">
        <f t="shared" si="5"/>
        <v>-0.4892578125</v>
      </c>
      <c r="I10" s="51">
        <f t="shared" si="5"/>
        <v>-0.396484375</v>
      </c>
      <c r="J10" s="51">
        <f t="shared" si="5"/>
        <v>-0.11328125</v>
      </c>
    </row>
    <row r="13" spans="2:10" ht="15.75" x14ac:dyDescent="0.55000000000000004">
      <c r="B13" s="51" t="s">
        <v>161</v>
      </c>
      <c r="C13" s="51" t="s">
        <v>165</v>
      </c>
    </row>
    <row r="14" spans="2:10" x14ac:dyDescent="0.45">
      <c r="B14" s="51">
        <v>1</v>
      </c>
      <c r="C14" s="51">
        <f>E10/D10</f>
        <v>0.51976415219058192</v>
      </c>
    </row>
    <row r="15" spans="2:10" x14ac:dyDescent="0.45">
      <c r="B15" s="51">
        <v>2</v>
      </c>
      <c r="C15" s="51">
        <f>F10/D10</f>
        <v>-7.9638296184659313E-2</v>
      </c>
    </row>
    <row r="16" spans="2:10" x14ac:dyDescent="0.45">
      <c r="B16" s="51">
        <v>3</v>
      </c>
      <c r="C16" s="51">
        <f>G10/D10</f>
        <v>-0.18973586102958673</v>
      </c>
    </row>
    <row r="17" spans="2:3" x14ac:dyDescent="0.45">
      <c r="B17" s="51">
        <v>4</v>
      </c>
      <c r="C17" s="51">
        <f>H10/D10</f>
        <v>-0.2119457444276989</v>
      </c>
    </row>
    <row r="18" spans="2:3" x14ac:dyDescent="0.45">
      <c r="B18" s="51">
        <v>5</v>
      </c>
      <c r="C18" s="51">
        <f>I10/D10</f>
        <v>-0.17175643161206736</v>
      </c>
    </row>
    <row r="19" spans="2:3" x14ac:dyDescent="0.45">
      <c r="B19" s="51">
        <v>6</v>
      </c>
      <c r="C19" s="51">
        <f>J10/D10</f>
        <v>-4.9073266174876388E-2</v>
      </c>
    </row>
  </sheetData>
  <mergeCells count="1">
    <mergeCell ref="E1:J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CD71-B88C-4D3E-B5ED-35356C68A075}">
  <dimension ref="A1:F101"/>
  <sheetViews>
    <sheetView workbookViewId="0">
      <selection sqref="A1:N101"/>
    </sheetView>
  </sheetViews>
  <sheetFormatPr defaultRowHeight="14.25" x14ac:dyDescent="0.45"/>
  <cols>
    <col min="6" max="6" width="15.06640625" bestFit="1" customWidth="1"/>
  </cols>
  <sheetData>
    <row r="1" spans="1:6" ht="15.75" x14ac:dyDescent="0.55000000000000004">
      <c r="A1" s="70" t="s">
        <v>166</v>
      </c>
      <c r="B1" s="70" t="s">
        <v>167</v>
      </c>
    </row>
    <row r="2" spans="1:6" x14ac:dyDescent="0.45">
      <c r="A2" s="86">
        <v>-3.0106548365438357E-2</v>
      </c>
      <c r="B2" s="86">
        <f>A2+0.4*0</f>
        <v>-3.0106548365438357E-2</v>
      </c>
    </row>
    <row r="3" spans="1:6" x14ac:dyDescent="0.45">
      <c r="A3" s="87">
        <v>1.751277522998862</v>
      </c>
      <c r="B3" s="87">
        <f>A3+0.4*B2</f>
        <v>1.7392349036526866</v>
      </c>
      <c r="D3" s="121" t="s">
        <v>168</v>
      </c>
      <c r="E3" s="121" t="s">
        <v>169</v>
      </c>
      <c r="F3" s="121" t="s">
        <v>170</v>
      </c>
    </row>
    <row r="4" spans="1:6" x14ac:dyDescent="0.45">
      <c r="A4" s="87">
        <v>0.25198914954671636</v>
      </c>
      <c r="B4" s="87">
        <f t="shared" ref="B4:B67" si="0">A4+0.4*B3</f>
        <v>0.94768311100779101</v>
      </c>
      <c r="D4" s="86">
        <v>0</v>
      </c>
      <c r="E4" s="86">
        <f>CORREL(B2:B101,B2:B101)</f>
        <v>1</v>
      </c>
      <c r="F4" s="86">
        <f>0.4^D4</f>
        <v>1</v>
      </c>
    </row>
    <row r="5" spans="1:6" x14ac:dyDescent="0.45">
      <c r="A5" s="87">
        <v>-0.49938080337597057</v>
      </c>
      <c r="B5" s="87">
        <f t="shared" si="0"/>
        <v>-0.12030755897285417</v>
      </c>
      <c r="D5" s="87">
        <v>1</v>
      </c>
      <c r="E5" s="87">
        <f>CORREL(B2:B100,B3:B101)</f>
        <v>0.33880440276000451</v>
      </c>
      <c r="F5" s="87">
        <f t="shared" ref="F5:F22" si="1">0.4^D5</f>
        <v>0.4</v>
      </c>
    </row>
    <row r="6" spans="1:6" x14ac:dyDescent="0.45">
      <c r="A6" s="87">
        <v>-0.21558662410825491</v>
      </c>
      <c r="B6" s="87">
        <f t="shared" si="0"/>
        <v>-0.26370964769739658</v>
      </c>
      <c r="D6" s="87">
        <v>2</v>
      </c>
      <c r="E6" s="87">
        <f>CORREL(B2:B99,B4:B101)</f>
        <v>0.19284155899647937</v>
      </c>
      <c r="F6" s="87">
        <f t="shared" si="1"/>
        <v>0.16000000000000003</v>
      </c>
    </row>
    <row r="7" spans="1:6" x14ac:dyDescent="0.45">
      <c r="A7" s="87">
        <v>0.11465431271062698</v>
      </c>
      <c r="B7" s="87">
        <f t="shared" si="0"/>
        <v>9.1704536316683516E-3</v>
      </c>
      <c r="D7" s="87">
        <v>3</v>
      </c>
      <c r="E7" s="87">
        <f>CORREL(B2:B98,B5:B101)</f>
        <v>8.2659983453179126E-2</v>
      </c>
      <c r="F7" s="87">
        <f t="shared" si="1"/>
        <v>6.4000000000000015E-2</v>
      </c>
    </row>
    <row r="8" spans="1:6" x14ac:dyDescent="0.45">
      <c r="A8" s="87">
        <v>1.0667599781299941</v>
      </c>
      <c r="B8" s="87">
        <f t="shared" si="0"/>
        <v>1.0704281595826615</v>
      </c>
      <c r="D8" s="87">
        <v>4</v>
      </c>
      <c r="E8" s="87">
        <f>CORREL(B2:B97,B6:B101)</f>
        <v>1.811549851334911E-2</v>
      </c>
      <c r="F8" s="87">
        <f t="shared" si="1"/>
        <v>2.5600000000000012E-2</v>
      </c>
    </row>
    <row r="9" spans="1:6" x14ac:dyDescent="0.45">
      <c r="A9" s="87">
        <v>-0.99643102657864802</v>
      </c>
      <c r="B9" s="87">
        <f t="shared" si="0"/>
        <v>-0.56825976274558343</v>
      </c>
      <c r="D9" s="87">
        <v>5</v>
      </c>
      <c r="E9" s="87">
        <f>CORREL(B2:B96,B7:B101)</f>
        <v>-3.7610247981437125E-2</v>
      </c>
      <c r="F9" s="87">
        <f t="shared" si="1"/>
        <v>1.0240000000000006E-2</v>
      </c>
    </row>
    <row r="10" spans="1:6" x14ac:dyDescent="0.45">
      <c r="A10" s="87">
        <v>2.5712870410643518</v>
      </c>
      <c r="B10" s="87">
        <f t="shared" si="0"/>
        <v>2.3439831359661185</v>
      </c>
      <c r="D10" s="87">
        <v>6</v>
      </c>
      <c r="E10" s="87">
        <f>CORREL(B2:B95,B8:B101)</f>
        <v>-4.3965156830015006E-2</v>
      </c>
      <c r="F10" s="87">
        <f t="shared" si="1"/>
        <v>4.0960000000000024E-3</v>
      </c>
    </row>
    <row r="11" spans="1:6" x14ac:dyDescent="0.45">
      <c r="A11" s="87">
        <v>-0.24969949663500302</v>
      </c>
      <c r="B11" s="87">
        <f t="shared" si="0"/>
        <v>0.68789375775144446</v>
      </c>
      <c r="D11" s="87">
        <v>7</v>
      </c>
      <c r="E11" s="87">
        <f>CORREL(B2:B94,B9:B101)</f>
        <v>4.2871220444965628E-2</v>
      </c>
      <c r="F11" s="87">
        <f t="shared" si="1"/>
        <v>1.6384000000000012E-3</v>
      </c>
    </row>
    <row r="12" spans="1:6" x14ac:dyDescent="0.45">
      <c r="A12" s="87">
        <v>4.3962700146948919E-2</v>
      </c>
      <c r="B12" s="87">
        <f t="shared" si="0"/>
        <v>0.31912020324752671</v>
      </c>
      <c r="D12" s="87">
        <v>8</v>
      </c>
      <c r="E12" s="87">
        <f>CORREL(B2:B93,B10:B101)</f>
        <v>-9.048972438604598E-2</v>
      </c>
      <c r="F12" s="87">
        <f t="shared" si="1"/>
        <v>6.5536000000000056E-4</v>
      </c>
    </row>
    <row r="13" spans="1:6" x14ac:dyDescent="0.45">
      <c r="A13" s="87">
        <v>-0.14806687431700993</v>
      </c>
      <c r="B13" s="87">
        <f t="shared" si="0"/>
        <v>-2.0418793017999232E-2</v>
      </c>
      <c r="D13" s="87">
        <v>9</v>
      </c>
      <c r="E13" s="87">
        <f>CORREL(B2:B92,B11:B101)</f>
        <v>-9.245687953468941E-2</v>
      </c>
      <c r="F13" s="87">
        <f>0.4^D13</f>
        <v>2.6214400000000023E-4</v>
      </c>
    </row>
    <row r="14" spans="1:6" x14ac:dyDescent="0.45">
      <c r="A14" s="87">
        <v>4.4958596845390275E-2</v>
      </c>
      <c r="B14" s="87">
        <f t="shared" si="0"/>
        <v>3.6791079638190581E-2</v>
      </c>
      <c r="D14" s="87">
        <v>10</v>
      </c>
      <c r="E14" s="87">
        <f>CORREL(B2:B91,B12:B101)</f>
        <v>3.6082771571803E-2</v>
      </c>
      <c r="F14" s="87">
        <f t="shared" si="1"/>
        <v>1.0485760000000011E-4</v>
      </c>
    </row>
    <row r="15" spans="1:6" x14ac:dyDescent="0.45">
      <c r="A15" s="87">
        <v>-0.66174720814160537</v>
      </c>
      <c r="B15" s="87">
        <f t="shared" si="0"/>
        <v>-0.6470307762863291</v>
      </c>
      <c r="D15" s="87">
        <v>11</v>
      </c>
      <c r="E15" s="87">
        <f>CORREL(B2:B90,B13:B101)</f>
        <v>0.20377258740014573</v>
      </c>
      <c r="F15" s="87">
        <f t="shared" si="1"/>
        <v>4.1943040000000045E-5</v>
      </c>
    </row>
    <row r="16" spans="1:6" x14ac:dyDescent="0.45">
      <c r="A16" s="87">
        <v>-1.1828092283394653</v>
      </c>
      <c r="B16" s="87">
        <f t="shared" si="0"/>
        <v>-1.441621538853997</v>
      </c>
      <c r="D16" s="87">
        <v>12</v>
      </c>
      <c r="E16" s="87">
        <f>CORREL(B2:B89,B14:B101)</f>
        <v>-3.5592601085754925E-2</v>
      </c>
      <c r="F16" s="87">
        <f t="shared" si="1"/>
        <v>1.6777216000000023E-5</v>
      </c>
    </row>
    <row r="17" spans="1:6" x14ac:dyDescent="0.45">
      <c r="A17" s="87">
        <v>1.2283771866350435</v>
      </c>
      <c r="B17" s="87">
        <f t="shared" si="0"/>
        <v>0.65172857109344462</v>
      </c>
      <c r="D17" s="87">
        <v>13</v>
      </c>
      <c r="E17" s="87">
        <f>CORREL(B2:B88,B15:B101)</f>
        <v>-0.11417562591051808</v>
      </c>
      <c r="F17" s="87">
        <f t="shared" si="1"/>
        <v>6.7108864000000095E-6</v>
      </c>
    </row>
    <row r="18" spans="1:6" x14ac:dyDescent="0.45">
      <c r="A18" s="87">
        <v>-0.7412018021568656</v>
      </c>
      <c r="B18" s="87">
        <f t="shared" si="0"/>
        <v>-0.48051037371948774</v>
      </c>
      <c r="D18" s="87">
        <v>14</v>
      </c>
      <c r="E18" s="87">
        <f>CORREL(B2:B87,B16:B101)</f>
        <v>-0.22819935943816078</v>
      </c>
      <c r="F18" s="87">
        <f t="shared" si="1"/>
        <v>2.6843545600000038E-6</v>
      </c>
    </row>
    <row r="19" spans="1:6" x14ac:dyDescent="0.45">
      <c r="A19" s="87">
        <v>3.865352482534945E-5</v>
      </c>
      <c r="B19" s="87">
        <f t="shared" si="0"/>
        <v>-0.19216549596296975</v>
      </c>
      <c r="D19" s="87">
        <v>15</v>
      </c>
      <c r="E19" s="87">
        <f>CORREL(B2:B86,B17:B101)</f>
        <v>-0.17660226263726189</v>
      </c>
      <c r="F19" s="87">
        <f t="shared" si="1"/>
        <v>1.0737418240000018E-6</v>
      </c>
    </row>
    <row r="20" spans="1:6" x14ac:dyDescent="0.45">
      <c r="A20" s="87">
        <v>0.17783577277441509</v>
      </c>
      <c r="B20" s="87">
        <f t="shared" si="0"/>
        <v>0.10096957438922718</v>
      </c>
      <c r="D20" s="87">
        <v>16</v>
      </c>
      <c r="E20" s="87">
        <f>CORREL(B2:B85,B18:B101)</f>
        <v>-0.15356726292063611</v>
      </c>
      <c r="F20" s="87">
        <f t="shared" si="1"/>
        <v>4.2949672960000073E-7</v>
      </c>
    </row>
    <row r="21" spans="1:6" x14ac:dyDescent="0.45">
      <c r="A21" s="87">
        <v>1.9425988284638152</v>
      </c>
      <c r="B21" s="87">
        <f t="shared" si="0"/>
        <v>1.9829866582195059</v>
      </c>
      <c r="D21" s="87">
        <v>17</v>
      </c>
      <c r="E21" s="87">
        <f>CORREL(B2:B84,B19:B101)</f>
        <v>-0.15081994120262285</v>
      </c>
      <c r="F21" s="87">
        <f t="shared" si="1"/>
        <v>1.717986918400003E-7</v>
      </c>
    </row>
    <row r="22" spans="1:6" x14ac:dyDescent="0.45">
      <c r="A22" s="87">
        <v>0.32949401429505087</v>
      </c>
      <c r="B22" s="87">
        <f t="shared" si="0"/>
        <v>1.1226886775828533</v>
      </c>
      <c r="D22" s="88">
        <v>18</v>
      </c>
      <c r="E22" s="88">
        <f>CORREL(B2:B83,B20:B101)</f>
        <v>-0.15282987411724144</v>
      </c>
      <c r="F22" s="88">
        <f t="shared" si="1"/>
        <v>6.8719476736000124E-8</v>
      </c>
    </row>
    <row r="23" spans="1:6" x14ac:dyDescent="0.45">
      <c r="A23" s="87">
        <v>-0.1602211341378279</v>
      </c>
      <c r="B23" s="87">
        <f t="shared" si="0"/>
        <v>0.28885433689531342</v>
      </c>
    </row>
    <row r="24" spans="1:6" x14ac:dyDescent="0.45">
      <c r="A24" s="87">
        <v>-1.3385079000727274</v>
      </c>
      <c r="B24" s="87">
        <f t="shared" si="0"/>
        <v>-1.222966165314602</v>
      </c>
    </row>
    <row r="25" spans="1:6" x14ac:dyDescent="0.45">
      <c r="A25" s="87">
        <v>-0.77567619882756844</v>
      </c>
      <c r="B25" s="87">
        <f t="shared" si="0"/>
        <v>-1.2648626649534092</v>
      </c>
    </row>
    <row r="26" spans="1:6" x14ac:dyDescent="0.45">
      <c r="A26" s="87">
        <v>-1.2386908565531485</v>
      </c>
      <c r="B26" s="87">
        <f t="shared" si="0"/>
        <v>-1.7446359225345121</v>
      </c>
    </row>
    <row r="27" spans="1:6" x14ac:dyDescent="0.45">
      <c r="A27" s="87">
        <v>-5.3995563575881533E-2</v>
      </c>
      <c r="B27" s="87">
        <f t="shared" si="0"/>
        <v>-0.75184993258968635</v>
      </c>
    </row>
    <row r="28" spans="1:6" x14ac:dyDescent="0.45">
      <c r="A28" s="87">
        <v>-0.94413053375319578</v>
      </c>
      <c r="B28" s="87">
        <f t="shared" si="0"/>
        <v>-1.2448705067890704</v>
      </c>
    </row>
    <row r="29" spans="1:6" x14ac:dyDescent="0.45">
      <c r="A29" s="87">
        <v>-0.20440324988157954</v>
      </c>
      <c r="B29" s="87">
        <f t="shared" si="0"/>
        <v>-0.70235145259720766</v>
      </c>
    </row>
    <row r="30" spans="1:6" x14ac:dyDescent="0.45">
      <c r="A30" s="87">
        <v>1.6533022062503733</v>
      </c>
      <c r="B30" s="87">
        <f t="shared" si="0"/>
        <v>1.3723616252114903</v>
      </c>
    </row>
    <row r="31" spans="1:6" x14ac:dyDescent="0.45">
      <c r="A31" s="87">
        <v>-0.61337459555943497</v>
      </c>
      <c r="B31" s="87">
        <f t="shared" si="0"/>
        <v>-6.4429945474838823E-2</v>
      </c>
    </row>
    <row r="32" spans="1:6" x14ac:dyDescent="0.45">
      <c r="A32" s="87">
        <v>1.2018062989227474</v>
      </c>
      <c r="B32" s="87">
        <f t="shared" si="0"/>
        <v>1.1760343207328119</v>
      </c>
    </row>
    <row r="33" spans="1:2" x14ac:dyDescent="0.45">
      <c r="A33" s="87">
        <v>1.1466318028396927</v>
      </c>
      <c r="B33" s="87">
        <f t="shared" si="0"/>
        <v>1.6170455311328173</v>
      </c>
    </row>
    <row r="34" spans="1:2" x14ac:dyDescent="0.45">
      <c r="A34" s="87">
        <v>-0.69088287091290113</v>
      </c>
      <c r="B34" s="87">
        <f t="shared" si="0"/>
        <v>-4.4064658459774142E-2</v>
      </c>
    </row>
    <row r="35" spans="1:2" x14ac:dyDescent="0.45">
      <c r="A35" s="87">
        <v>-1.3355156625038944</v>
      </c>
      <c r="B35" s="87">
        <f t="shared" si="0"/>
        <v>-1.3531415258878041</v>
      </c>
    </row>
    <row r="36" spans="1:2" x14ac:dyDescent="0.45">
      <c r="A36" s="87">
        <v>-0.61753553382004611</v>
      </c>
      <c r="B36" s="87">
        <f t="shared" si="0"/>
        <v>-1.1587921441751678</v>
      </c>
    </row>
    <row r="37" spans="1:2" x14ac:dyDescent="0.45">
      <c r="A37" s="87">
        <v>-0.46611603465862572</v>
      </c>
      <c r="B37" s="87">
        <f t="shared" si="0"/>
        <v>-0.92963289232869295</v>
      </c>
    </row>
    <row r="38" spans="1:2" x14ac:dyDescent="0.45">
      <c r="A38" s="87">
        <v>0.56433350437146146</v>
      </c>
      <c r="B38" s="87">
        <f t="shared" si="0"/>
        <v>0.19248034743998427</v>
      </c>
    </row>
    <row r="39" spans="1:2" x14ac:dyDescent="0.45">
      <c r="A39" s="87">
        <v>-6.7943801695946604E-2</v>
      </c>
      <c r="B39" s="87">
        <f t="shared" si="0"/>
        <v>9.048337280047114E-3</v>
      </c>
    </row>
    <row r="40" spans="1:2" x14ac:dyDescent="0.45">
      <c r="A40" s="87">
        <v>-1.188682290376164</v>
      </c>
      <c r="B40" s="87">
        <f t="shared" si="0"/>
        <v>-1.1850629554641452</v>
      </c>
    </row>
    <row r="41" spans="1:2" x14ac:dyDescent="0.45">
      <c r="A41" s="87">
        <v>0.53894837037660182</v>
      </c>
      <c r="B41" s="87">
        <f t="shared" si="0"/>
        <v>6.4923188190943726E-2</v>
      </c>
    </row>
    <row r="42" spans="1:2" x14ac:dyDescent="0.45">
      <c r="A42" s="87">
        <v>-2.0680363377323374</v>
      </c>
      <c r="B42" s="87">
        <f t="shared" si="0"/>
        <v>-2.0420670624559598</v>
      </c>
    </row>
    <row r="43" spans="1:2" x14ac:dyDescent="0.45">
      <c r="A43" s="87">
        <v>-0.19324602362758014</v>
      </c>
      <c r="B43" s="87">
        <f t="shared" si="0"/>
        <v>-1.0100728486099642</v>
      </c>
    </row>
    <row r="44" spans="1:2" x14ac:dyDescent="0.45">
      <c r="A44" s="87">
        <v>1.4878742149448954</v>
      </c>
      <c r="B44" s="87">
        <f t="shared" si="0"/>
        <v>1.0838450755009097</v>
      </c>
    </row>
    <row r="45" spans="1:2" x14ac:dyDescent="0.45">
      <c r="A45" s="87">
        <v>-9.4655661087017506E-2</v>
      </c>
      <c r="B45" s="87">
        <f t="shared" si="0"/>
        <v>0.3388823691133464</v>
      </c>
    </row>
    <row r="46" spans="1:2" x14ac:dyDescent="0.45">
      <c r="A46" s="87">
        <v>0.1387149950460298</v>
      </c>
      <c r="B46" s="87">
        <f t="shared" si="0"/>
        <v>0.27426794269136834</v>
      </c>
    </row>
    <row r="47" spans="1:2" x14ac:dyDescent="0.45">
      <c r="A47" s="87">
        <v>-0.9600171324564144</v>
      </c>
      <c r="B47" s="87">
        <f t="shared" si="0"/>
        <v>-0.85030995537986709</v>
      </c>
    </row>
    <row r="48" spans="1:2" x14ac:dyDescent="0.45">
      <c r="A48" s="87">
        <v>-0.48935362428892404</v>
      </c>
      <c r="B48" s="87">
        <f t="shared" si="0"/>
        <v>-0.82947760644087087</v>
      </c>
    </row>
    <row r="49" spans="1:2" x14ac:dyDescent="0.45">
      <c r="A49" s="87">
        <v>-0.12521013559307903</v>
      </c>
      <c r="B49" s="87">
        <f t="shared" si="0"/>
        <v>-0.45700117816942742</v>
      </c>
    </row>
    <row r="50" spans="1:2" x14ac:dyDescent="0.45">
      <c r="A50" s="87">
        <v>-0.62551634982810356</v>
      </c>
      <c r="B50" s="87">
        <f t="shared" si="0"/>
        <v>-0.80831682109587455</v>
      </c>
    </row>
    <row r="51" spans="1:2" x14ac:dyDescent="0.45">
      <c r="A51" s="87">
        <v>0.91595438789227046</v>
      </c>
      <c r="B51" s="87">
        <f t="shared" si="0"/>
        <v>0.5926276594539206</v>
      </c>
    </row>
    <row r="52" spans="1:2" x14ac:dyDescent="0.45">
      <c r="A52" s="87">
        <v>0.21903360902797431</v>
      </c>
      <c r="B52" s="87">
        <f t="shared" si="0"/>
        <v>0.45608467280954257</v>
      </c>
    </row>
    <row r="53" spans="1:2" x14ac:dyDescent="0.45">
      <c r="A53" s="87">
        <v>-0.84461134974844754</v>
      </c>
      <c r="B53" s="87">
        <f t="shared" si="0"/>
        <v>-0.66217748062463055</v>
      </c>
    </row>
    <row r="54" spans="1:2" x14ac:dyDescent="0.45">
      <c r="A54" s="87">
        <v>5.8439582062419504E-2</v>
      </c>
      <c r="B54" s="87">
        <f t="shared" si="0"/>
        <v>-0.20643141018743272</v>
      </c>
    </row>
    <row r="55" spans="1:2" x14ac:dyDescent="0.45">
      <c r="A55" s="87">
        <v>1.1370889296813402</v>
      </c>
      <c r="B55" s="87">
        <f t="shared" si="0"/>
        <v>1.0545163656063672</v>
      </c>
    </row>
    <row r="56" spans="1:2" x14ac:dyDescent="0.45">
      <c r="A56" s="87">
        <v>1.5817249732208438</v>
      </c>
      <c r="B56" s="87">
        <f t="shared" si="0"/>
        <v>2.0035315194633907</v>
      </c>
    </row>
    <row r="57" spans="1:2" x14ac:dyDescent="0.45">
      <c r="A57" s="87">
        <v>0.33920059649972245</v>
      </c>
      <c r="B57" s="87">
        <f t="shared" si="0"/>
        <v>1.1406132042850787</v>
      </c>
    </row>
    <row r="58" spans="1:2" x14ac:dyDescent="0.45">
      <c r="A58" s="87">
        <v>0.22970198187977076</v>
      </c>
      <c r="B58" s="87">
        <f t="shared" si="0"/>
        <v>0.6859472635938022</v>
      </c>
    </row>
    <row r="59" spans="1:2" x14ac:dyDescent="0.45">
      <c r="A59" s="87">
        <v>1.5066461855894886</v>
      </c>
      <c r="B59" s="87">
        <f t="shared" si="0"/>
        <v>1.7810250910270096</v>
      </c>
    </row>
    <row r="60" spans="1:2" x14ac:dyDescent="0.45">
      <c r="A60" s="87">
        <v>1.067705852619838</v>
      </c>
      <c r="B60" s="87">
        <f t="shared" si="0"/>
        <v>1.7801158890306419</v>
      </c>
    </row>
    <row r="61" spans="1:2" x14ac:dyDescent="0.45">
      <c r="A61" s="87">
        <v>1.370283371215919</v>
      </c>
      <c r="B61" s="87">
        <f t="shared" si="0"/>
        <v>2.082329726828176</v>
      </c>
    </row>
    <row r="62" spans="1:2" x14ac:dyDescent="0.45">
      <c r="A62" s="87">
        <v>0.54186898523767013</v>
      </c>
      <c r="B62" s="87">
        <f t="shared" si="0"/>
        <v>1.3748008759689405</v>
      </c>
    </row>
    <row r="63" spans="1:2" x14ac:dyDescent="0.45">
      <c r="A63" s="87">
        <v>0.26789393814397044</v>
      </c>
      <c r="B63" s="87">
        <f t="shared" si="0"/>
        <v>0.8178142885315467</v>
      </c>
    </row>
    <row r="64" spans="1:2" x14ac:dyDescent="0.45">
      <c r="A64" s="87">
        <v>-1.3435851542453747</v>
      </c>
      <c r="B64" s="87">
        <f t="shared" si="0"/>
        <v>-1.0164594388327561</v>
      </c>
    </row>
    <row r="65" spans="1:2" x14ac:dyDescent="0.45">
      <c r="A65" s="87">
        <v>0.20088918972760439</v>
      </c>
      <c r="B65" s="87">
        <f t="shared" si="0"/>
        <v>-0.2056945858054981</v>
      </c>
    </row>
    <row r="66" spans="1:2" x14ac:dyDescent="0.45">
      <c r="A66" s="87">
        <v>-0.4831531441595871</v>
      </c>
      <c r="B66" s="87">
        <f t="shared" si="0"/>
        <v>-0.56543097848178636</v>
      </c>
    </row>
    <row r="67" spans="1:2" x14ac:dyDescent="0.45">
      <c r="A67" s="87">
        <v>1.2951841199537739</v>
      </c>
      <c r="B67" s="87">
        <f t="shared" si="0"/>
        <v>1.0690117285610594</v>
      </c>
    </row>
    <row r="68" spans="1:2" x14ac:dyDescent="0.45">
      <c r="A68" s="87">
        <v>-1.7744332581060007</v>
      </c>
      <c r="B68" s="87">
        <f t="shared" ref="B68:B101" si="2">A68+0.4*B67</f>
        <v>-1.3468285666815769</v>
      </c>
    </row>
    <row r="69" spans="1:2" x14ac:dyDescent="0.45">
      <c r="A69" s="87">
        <v>0.26060547497763764</v>
      </c>
      <c r="B69" s="87">
        <f t="shared" si="2"/>
        <v>-0.2781259516949931</v>
      </c>
    </row>
    <row r="70" spans="1:2" x14ac:dyDescent="0.45">
      <c r="A70" s="87">
        <v>-3.7990730561432429E-2</v>
      </c>
      <c r="B70" s="87">
        <f t="shared" si="2"/>
        <v>-0.14924111123942968</v>
      </c>
    </row>
    <row r="71" spans="1:2" x14ac:dyDescent="0.45">
      <c r="A71" s="87">
        <v>-1.1055317372665741</v>
      </c>
      <c r="B71" s="87">
        <f t="shared" si="2"/>
        <v>-1.165228181762346</v>
      </c>
    </row>
    <row r="72" spans="1:2" x14ac:dyDescent="0.45">
      <c r="A72" s="87">
        <v>0.59373405747464858</v>
      </c>
      <c r="B72" s="87">
        <f t="shared" si="2"/>
        <v>0.12764278476971014</v>
      </c>
    </row>
    <row r="73" spans="1:2" x14ac:dyDescent="0.45">
      <c r="A73" s="87">
        <v>0.16618969311821274</v>
      </c>
      <c r="B73" s="87">
        <f t="shared" si="2"/>
        <v>0.21724680702609681</v>
      </c>
    </row>
    <row r="74" spans="1:2" x14ac:dyDescent="0.45">
      <c r="A74" s="87">
        <v>-1.7886486602947116</v>
      </c>
      <c r="B74" s="87">
        <f t="shared" si="2"/>
        <v>-1.7017499374842728</v>
      </c>
    </row>
    <row r="75" spans="1:2" x14ac:dyDescent="0.45">
      <c r="A75" s="87">
        <v>0.37935024010948837</v>
      </c>
      <c r="B75" s="87">
        <f t="shared" si="2"/>
        <v>-0.30134973488422079</v>
      </c>
    </row>
    <row r="76" spans="1:2" x14ac:dyDescent="0.45">
      <c r="A76" s="87">
        <v>-0.86545014710281976</v>
      </c>
      <c r="B76" s="87">
        <f t="shared" si="2"/>
        <v>-0.98599004105650812</v>
      </c>
    </row>
    <row r="77" spans="1:2" x14ac:dyDescent="0.45">
      <c r="A77" s="87">
        <v>0.18896116671385244</v>
      </c>
      <c r="B77" s="87">
        <f t="shared" si="2"/>
        <v>-0.20543484970875081</v>
      </c>
    </row>
    <row r="78" spans="1:2" x14ac:dyDescent="0.45">
      <c r="A78" s="87">
        <v>-0.21832761376572307</v>
      </c>
      <c r="B78" s="87">
        <f t="shared" si="2"/>
        <v>-0.30050155364922337</v>
      </c>
    </row>
    <row r="79" spans="1:2" x14ac:dyDescent="0.45">
      <c r="A79" s="87">
        <v>-0.43386307879700325</v>
      </c>
      <c r="B79" s="87">
        <f t="shared" si="2"/>
        <v>-0.5540637002566926</v>
      </c>
    </row>
    <row r="80" spans="1:2" x14ac:dyDescent="0.45">
      <c r="A80" s="87">
        <v>0.30511728255078197</v>
      </c>
      <c r="B80" s="87">
        <f t="shared" si="2"/>
        <v>8.3491802448104918E-2</v>
      </c>
    </row>
    <row r="81" spans="1:2" x14ac:dyDescent="0.45">
      <c r="A81" s="87">
        <v>-1.3716544344788417</v>
      </c>
      <c r="B81" s="87">
        <f t="shared" si="2"/>
        <v>-1.3382577134995997</v>
      </c>
    </row>
    <row r="82" spans="1:2" x14ac:dyDescent="0.45">
      <c r="A82" s="87">
        <v>0.95084033091552556</v>
      </c>
      <c r="B82" s="87">
        <f t="shared" si="2"/>
        <v>0.41553724551568572</v>
      </c>
    </row>
    <row r="83" spans="1:2" x14ac:dyDescent="0.45">
      <c r="A83" s="87">
        <v>-0.51303231884958223</v>
      </c>
      <c r="B83" s="87">
        <f t="shared" si="2"/>
        <v>-0.34681742064330789</v>
      </c>
    </row>
    <row r="84" spans="1:2" x14ac:dyDescent="0.45">
      <c r="A84" s="87">
        <v>1.1716429071384482</v>
      </c>
      <c r="B84" s="87">
        <f t="shared" si="2"/>
        <v>1.0329159388811251</v>
      </c>
    </row>
    <row r="85" spans="1:2" x14ac:dyDescent="0.45">
      <c r="A85" s="87">
        <v>-0.54728161558159627</v>
      </c>
      <c r="B85" s="87">
        <f t="shared" si="2"/>
        <v>-0.13411524002914621</v>
      </c>
    </row>
    <row r="86" spans="1:2" x14ac:dyDescent="0.45">
      <c r="A86" s="87">
        <v>0.59072590374853462</v>
      </c>
      <c r="B86" s="87">
        <f t="shared" si="2"/>
        <v>0.53707980773687614</v>
      </c>
    </row>
    <row r="87" spans="1:2" x14ac:dyDescent="0.45">
      <c r="A87" s="87">
        <v>0.43436784835648723</v>
      </c>
      <c r="B87" s="87">
        <f t="shared" si="2"/>
        <v>0.64919977145123764</v>
      </c>
    </row>
    <row r="88" spans="1:2" x14ac:dyDescent="0.45">
      <c r="A88" s="87">
        <v>1.2269129001651891</v>
      </c>
      <c r="B88" s="87">
        <f t="shared" si="2"/>
        <v>1.4865928087456841</v>
      </c>
    </row>
    <row r="89" spans="1:2" x14ac:dyDescent="0.45">
      <c r="A89" s="87">
        <v>-0.69828274718020111</v>
      </c>
      <c r="B89" s="87">
        <f t="shared" si="2"/>
        <v>-0.10364562368192742</v>
      </c>
    </row>
    <row r="90" spans="1:2" x14ac:dyDescent="0.45">
      <c r="A90" s="87">
        <v>-1.6402373148594052</v>
      </c>
      <c r="B90" s="87">
        <f t="shared" si="2"/>
        <v>-1.681695564332176</v>
      </c>
    </row>
    <row r="91" spans="1:2" x14ac:dyDescent="0.45">
      <c r="A91" s="87">
        <v>0.72717966759228148</v>
      </c>
      <c r="B91" s="87">
        <f t="shared" si="2"/>
        <v>5.4501441859410971E-2</v>
      </c>
    </row>
    <row r="92" spans="1:2" x14ac:dyDescent="0.45">
      <c r="A92" s="87">
        <v>-2.2071162675274536E-2</v>
      </c>
      <c r="B92" s="87">
        <f t="shared" si="2"/>
        <v>-2.7058593151014707E-4</v>
      </c>
    </row>
    <row r="93" spans="1:2" x14ac:dyDescent="0.45">
      <c r="A93" s="87">
        <v>-0.46262130126706325</v>
      </c>
      <c r="B93" s="87">
        <f t="shared" si="2"/>
        <v>-0.46272953563966729</v>
      </c>
    </row>
    <row r="94" spans="1:2" x14ac:dyDescent="0.45">
      <c r="A94" s="87">
        <v>-0.13168914847483393</v>
      </c>
      <c r="B94" s="87">
        <f t="shared" si="2"/>
        <v>-0.31678096273070089</v>
      </c>
    </row>
    <row r="95" spans="1:2" x14ac:dyDescent="0.45">
      <c r="A95" s="87">
        <v>0.91583615358103998</v>
      </c>
      <c r="B95" s="87">
        <f t="shared" si="2"/>
        <v>0.78912376848875965</v>
      </c>
    </row>
    <row r="96" spans="1:2" x14ac:dyDescent="0.45">
      <c r="A96" s="87">
        <v>-1.0628491509123705</v>
      </c>
      <c r="B96" s="87">
        <f t="shared" si="2"/>
        <v>-0.74719964351686663</v>
      </c>
    </row>
    <row r="97" spans="1:2" x14ac:dyDescent="0.45">
      <c r="A97" s="87">
        <v>-0.59565081755863503</v>
      </c>
      <c r="B97" s="87">
        <f t="shared" si="2"/>
        <v>-0.89453067496538163</v>
      </c>
    </row>
    <row r="98" spans="1:2" x14ac:dyDescent="0.45">
      <c r="A98" s="87">
        <v>0.80314976003137417</v>
      </c>
      <c r="B98" s="87">
        <f t="shared" si="2"/>
        <v>0.4453374900452215</v>
      </c>
    </row>
    <row r="99" spans="1:2" x14ac:dyDescent="0.45">
      <c r="A99" s="87">
        <v>-0.33620381145738065</v>
      </c>
      <c r="B99" s="87">
        <f t="shared" si="2"/>
        <v>-0.15806881543929205</v>
      </c>
    </row>
    <row r="100" spans="1:2" x14ac:dyDescent="0.45">
      <c r="A100" s="87">
        <v>-0.71734802986611612</v>
      </c>
      <c r="B100" s="87">
        <f t="shared" si="2"/>
        <v>-0.78057555604183293</v>
      </c>
    </row>
    <row r="101" spans="1:2" x14ac:dyDescent="0.45">
      <c r="A101" s="88">
        <v>-0.20112338461331092</v>
      </c>
      <c r="B101" s="88">
        <f t="shared" si="2"/>
        <v>-0.51335360703004418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877-335C-4B2D-853D-1C38CD499530}">
  <dimension ref="A1:F501"/>
  <sheetViews>
    <sheetView topLeftCell="A74" workbookViewId="0">
      <selection activeCell="S20" sqref="S20"/>
    </sheetView>
  </sheetViews>
  <sheetFormatPr defaultRowHeight="14.25" x14ac:dyDescent="0.45"/>
  <sheetData>
    <row r="1" spans="1:6" ht="15.75" x14ac:dyDescent="0.55000000000000004">
      <c r="A1" s="51" t="s">
        <v>70</v>
      </c>
      <c r="B1" s="51" t="s">
        <v>171</v>
      </c>
      <c r="D1" s="51" t="s">
        <v>168</v>
      </c>
      <c r="E1" s="51" t="s">
        <v>172</v>
      </c>
      <c r="F1" s="51" t="s">
        <v>173</v>
      </c>
    </row>
    <row r="2" spans="1:6" x14ac:dyDescent="0.45">
      <c r="A2" s="86">
        <v>-2.2127551346784458</v>
      </c>
      <c r="B2" s="86">
        <f>A2+0.8*0</f>
        <v>-2.2127551346784458</v>
      </c>
      <c r="D2" s="86">
        <v>0</v>
      </c>
      <c r="E2" s="86">
        <v>1</v>
      </c>
      <c r="F2" s="86">
        <v>1</v>
      </c>
    </row>
    <row r="3" spans="1:6" x14ac:dyDescent="0.45">
      <c r="A3" s="87">
        <v>-1.5583873391733505</v>
      </c>
      <c r="B3" s="87">
        <f>0.8*A2+A3</f>
        <v>-3.3285914469161071</v>
      </c>
      <c r="D3" s="87">
        <f>D2+1</f>
        <v>1</v>
      </c>
      <c r="E3" s="87">
        <f>CORREL(B3:B501,B2:B500)</f>
        <v>0.53138370748046815</v>
      </c>
      <c r="F3" s="87">
        <f>(0.8)/(1+((0.8)*(0.8)))</f>
        <v>0.48780487804878048</v>
      </c>
    </row>
    <row r="4" spans="1:6" x14ac:dyDescent="0.45">
      <c r="A4" s="87">
        <v>-1.0030953490058891</v>
      </c>
      <c r="B4" s="87">
        <f t="shared" ref="B4:B67" si="0">0.8*A3+A4</f>
        <v>-2.2498052203445695</v>
      </c>
      <c r="D4" s="87">
        <f t="shared" ref="D4:D12" si="1">D3+1</f>
        <v>2</v>
      </c>
      <c r="E4" s="87">
        <f>CORREL(B4:B501,B2:B499)</f>
        <v>-5.23461780405177E-3</v>
      </c>
      <c r="F4" s="87">
        <v>0</v>
      </c>
    </row>
    <row r="5" spans="1:6" x14ac:dyDescent="0.45">
      <c r="A5" s="87">
        <v>-4.1839848563540727</v>
      </c>
      <c r="B5" s="87">
        <f t="shared" si="0"/>
        <v>-4.986461135558784</v>
      </c>
      <c r="D5" s="87">
        <f t="shared" si="1"/>
        <v>3</v>
      </c>
      <c r="E5" s="87">
        <f>CORREL(B5:B501,B2:B498)</f>
        <v>-7.8862646760957111E-2</v>
      </c>
      <c r="F5" s="87">
        <v>0</v>
      </c>
    </row>
    <row r="6" spans="1:6" x14ac:dyDescent="0.45">
      <c r="A6" s="87">
        <v>-0.32276602723868564</v>
      </c>
      <c r="B6" s="87">
        <f t="shared" si="0"/>
        <v>-3.6699539123219438</v>
      </c>
      <c r="D6" s="87">
        <f t="shared" si="1"/>
        <v>4</v>
      </c>
      <c r="E6" s="87">
        <f>CORREL(B6:B501,B2:B497)</f>
        <v>-9.1263313615780883E-3</v>
      </c>
      <c r="F6" s="87">
        <v>0</v>
      </c>
    </row>
    <row r="7" spans="1:6" x14ac:dyDescent="0.45">
      <c r="A7" s="87">
        <v>0.34603999665705487</v>
      </c>
      <c r="B7" s="87">
        <f t="shared" si="0"/>
        <v>8.7827174866106361E-2</v>
      </c>
      <c r="D7" s="87">
        <f t="shared" si="1"/>
        <v>5</v>
      </c>
      <c r="E7" s="87">
        <f>CORREL(B7:B501,B2:B496)</f>
        <v>4.0475179805593307E-2</v>
      </c>
      <c r="F7" s="87">
        <v>0</v>
      </c>
    </row>
    <row r="8" spans="1:6" x14ac:dyDescent="0.45">
      <c r="A8" s="87">
        <v>-0.39943643059814349</v>
      </c>
      <c r="B8" s="87">
        <f t="shared" si="0"/>
        <v>-0.12260443327249959</v>
      </c>
      <c r="D8" s="87">
        <f t="shared" si="1"/>
        <v>6</v>
      </c>
      <c r="E8" s="87">
        <f>CORREL(B2:B495,B8:B501)</f>
        <v>5.3083275121544107E-3</v>
      </c>
      <c r="F8" s="87">
        <v>0</v>
      </c>
    </row>
    <row r="9" spans="1:6" x14ac:dyDescent="0.45">
      <c r="A9" s="87">
        <v>-0.56120370572898537</v>
      </c>
      <c r="B9" s="87">
        <f t="shared" si="0"/>
        <v>-0.88075285020750016</v>
      </c>
      <c r="D9" s="87">
        <f t="shared" si="1"/>
        <v>7</v>
      </c>
      <c r="E9" s="87">
        <f>CORREL(B2:B494,B9:B501)</f>
        <v>-2.0022343036098521E-2</v>
      </c>
      <c r="F9" s="87">
        <v>0</v>
      </c>
    </row>
    <row r="10" spans="1:6" x14ac:dyDescent="0.45">
      <c r="A10" s="87">
        <v>0.39038923205225728</v>
      </c>
      <c r="B10" s="87">
        <f t="shared" si="0"/>
        <v>-5.8573732530931011E-2</v>
      </c>
      <c r="D10" s="87">
        <f t="shared" si="1"/>
        <v>8</v>
      </c>
      <c r="E10" s="87">
        <f>CORREL(B2:B493,B10:B501)</f>
        <v>-3.2480553478671154E-2</v>
      </c>
      <c r="F10" s="87">
        <v>0</v>
      </c>
    </row>
    <row r="11" spans="1:6" x14ac:dyDescent="0.45">
      <c r="A11" s="87">
        <v>-1.5180785339907743</v>
      </c>
      <c r="B11" s="87">
        <f t="shared" si="0"/>
        <v>-1.2057671483489685</v>
      </c>
      <c r="D11" s="87">
        <f t="shared" si="1"/>
        <v>9</v>
      </c>
      <c r="E11" s="87">
        <f>CORREL(B2:B492,B11:B501)</f>
        <v>-3.6189162660774082E-3</v>
      </c>
      <c r="F11" s="87">
        <v>0</v>
      </c>
    </row>
    <row r="12" spans="1:6" x14ac:dyDescent="0.45">
      <c r="A12" s="87">
        <v>0.92830987341585569</v>
      </c>
      <c r="B12" s="87">
        <f t="shared" si="0"/>
        <v>-0.28615295377676375</v>
      </c>
      <c r="D12" s="87">
        <f t="shared" si="1"/>
        <v>10</v>
      </c>
      <c r="E12" s="87">
        <f>CORREL(B2:B491,B12:B501)</f>
        <v>7.0919105330251503E-2</v>
      </c>
      <c r="F12" s="87">
        <v>0</v>
      </c>
    </row>
    <row r="13" spans="1:6" x14ac:dyDescent="0.45">
      <c r="A13" s="87">
        <v>0.28407384888851084</v>
      </c>
      <c r="B13" s="87">
        <f t="shared" si="0"/>
        <v>1.0267217476211954</v>
      </c>
      <c r="D13" s="87">
        <v>11</v>
      </c>
      <c r="E13" s="87">
        <f>CORREL(B2:B490,B13:B501)</f>
        <v>7.7795899619956935E-2</v>
      </c>
      <c r="F13" s="87">
        <v>0</v>
      </c>
    </row>
    <row r="14" spans="1:6" x14ac:dyDescent="0.45">
      <c r="A14" s="87">
        <v>-0.39959331843419932</v>
      </c>
      <c r="B14" s="87">
        <f t="shared" si="0"/>
        <v>-0.17233423932339065</v>
      </c>
      <c r="D14" s="87">
        <v>12</v>
      </c>
      <c r="E14" s="87">
        <f>CORREL(B2:B489,B14:B501)</f>
        <v>2.8541146303146209E-2</v>
      </c>
      <c r="F14" s="87">
        <v>0</v>
      </c>
    </row>
    <row r="15" spans="1:6" x14ac:dyDescent="0.45">
      <c r="A15" s="87">
        <v>-1.9676372176036239</v>
      </c>
      <c r="B15" s="87">
        <f t="shared" si="0"/>
        <v>-2.2873118723509833</v>
      </c>
      <c r="D15" s="87">
        <v>13</v>
      </c>
      <c r="E15" s="87">
        <f>CORREL(B2:B488,B15:B501)</f>
        <v>-2.0152235488984659E-2</v>
      </c>
      <c r="F15" s="87">
        <v>0</v>
      </c>
    </row>
    <row r="16" spans="1:6" x14ac:dyDescent="0.45">
      <c r="A16" s="87">
        <v>3.2881416700547561</v>
      </c>
      <c r="B16" s="87">
        <f t="shared" si="0"/>
        <v>1.714031895971857</v>
      </c>
      <c r="D16" s="87">
        <v>14</v>
      </c>
      <c r="E16" s="87">
        <f>CORREL(B2:B487,B16:B501)</f>
        <v>-5.5271797587455623E-2</v>
      </c>
      <c r="F16" s="87">
        <v>0</v>
      </c>
    </row>
    <row r="17" spans="1:6" x14ac:dyDescent="0.45">
      <c r="A17" s="87">
        <v>6.0460297390818596</v>
      </c>
      <c r="B17" s="87">
        <f t="shared" si="0"/>
        <v>8.6765430751256645</v>
      </c>
      <c r="D17" s="87">
        <v>15</v>
      </c>
      <c r="E17" s="87">
        <f>CORREL(B2:B486,B17:B501)</f>
        <v>-8.7360234045492938E-2</v>
      </c>
      <c r="F17" s="87">
        <v>0</v>
      </c>
    </row>
    <row r="18" spans="1:6" x14ac:dyDescent="0.45">
      <c r="A18" s="87">
        <v>1.5042405721032992</v>
      </c>
      <c r="B18" s="87">
        <f t="shared" si="0"/>
        <v>6.3410643633687869</v>
      </c>
      <c r="D18" s="87">
        <v>16</v>
      </c>
      <c r="E18" s="87">
        <f>CORREL(B2:B485,B18:B501)</f>
        <v>-6.1115750247932789E-2</v>
      </c>
      <c r="F18" s="87">
        <v>0</v>
      </c>
    </row>
    <row r="19" spans="1:6" x14ac:dyDescent="0.45">
      <c r="A19" s="87">
        <v>1.1741713024093769</v>
      </c>
      <c r="B19" s="87">
        <f t="shared" si="0"/>
        <v>2.3775637600920163</v>
      </c>
      <c r="D19" s="87">
        <v>17</v>
      </c>
      <c r="E19" s="87">
        <f>CORREL(B2:B484,B19:B501)</f>
        <v>-5.2715163908494322E-3</v>
      </c>
      <c r="F19" s="87">
        <v>0</v>
      </c>
    </row>
    <row r="20" spans="1:6" x14ac:dyDescent="0.45">
      <c r="A20" s="87">
        <v>-0.28345539249130525</v>
      </c>
      <c r="B20" s="87">
        <f t="shared" si="0"/>
        <v>0.65588164943619631</v>
      </c>
      <c r="D20" s="88">
        <v>18</v>
      </c>
      <c r="E20" s="88">
        <f>CORREL(B2:B483,B20:B501)</f>
        <v>5.4681573099287792E-3</v>
      </c>
      <c r="F20" s="88">
        <v>0</v>
      </c>
    </row>
    <row r="21" spans="1:6" x14ac:dyDescent="0.45">
      <c r="A21" s="87">
        <v>2.9633156373165548</v>
      </c>
      <c r="B21" s="87">
        <f t="shared" si="0"/>
        <v>2.7365513233235106</v>
      </c>
    </row>
    <row r="22" spans="1:6" x14ac:dyDescent="0.45">
      <c r="A22" s="87">
        <v>3.6639175959862769</v>
      </c>
      <c r="B22" s="87">
        <f t="shared" si="0"/>
        <v>6.0345701058395207</v>
      </c>
    </row>
    <row r="23" spans="1:6" x14ac:dyDescent="0.45">
      <c r="A23" s="87">
        <v>-3.8635334931313992E-2</v>
      </c>
      <c r="B23" s="87">
        <f t="shared" si="0"/>
        <v>2.8924987418577075</v>
      </c>
    </row>
    <row r="24" spans="1:6" x14ac:dyDescent="0.45">
      <c r="A24" s="87">
        <v>-2.1394725990830921</v>
      </c>
      <c r="B24" s="87">
        <f t="shared" si="0"/>
        <v>-2.1703808670281433</v>
      </c>
    </row>
    <row r="25" spans="1:6" x14ac:dyDescent="0.45">
      <c r="A25" s="87">
        <v>0.66577513280208223</v>
      </c>
      <c r="B25" s="87">
        <f t="shared" si="0"/>
        <v>-1.0458029464643914</v>
      </c>
    </row>
    <row r="26" spans="1:6" x14ac:dyDescent="0.45">
      <c r="A26" s="87">
        <v>4.6405693865381181</v>
      </c>
      <c r="B26" s="87">
        <f t="shared" si="0"/>
        <v>5.1731894927797839</v>
      </c>
    </row>
    <row r="27" spans="1:6" x14ac:dyDescent="0.45">
      <c r="A27" s="87">
        <v>0.13405042409431189</v>
      </c>
      <c r="B27" s="87">
        <f t="shared" si="0"/>
        <v>3.8465059333248064</v>
      </c>
    </row>
    <row r="28" spans="1:6" x14ac:dyDescent="0.45">
      <c r="A28" s="87">
        <v>-0.96837084129219875</v>
      </c>
      <c r="B28" s="87">
        <f t="shared" si="0"/>
        <v>-0.86113050201674923</v>
      </c>
    </row>
    <row r="29" spans="1:6" x14ac:dyDescent="0.45">
      <c r="A29" s="87">
        <v>0.1331295607087668</v>
      </c>
      <c r="B29" s="87">
        <f t="shared" si="0"/>
        <v>-0.64156711232499219</v>
      </c>
    </row>
    <row r="30" spans="1:6" x14ac:dyDescent="0.45">
      <c r="A30" s="87">
        <v>-0.72624516178620979</v>
      </c>
      <c r="B30" s="87">
        <f t="shared" si="0"/>
        <v>-0.61974151321919635</v>
      </c>
    </row>
    <row r="31" spans="1:6" x14ac:dyDescent="0.45">
      <c r="A31" s="87">
        <v>-0.62290837377076969</v>
      </c>
      <c r="B31" s="87">
        <f t="shared" si="0"/>
        <v>-1.2039045031997375</v>
      </c>
    </row>
    <row r="32" spans="1:6" x14ac:dyDescent="0.45">
      <c r="A32" s="87">
        <v>5.5467808124376461E-2</v>
      </c>
      <c r="B32" s="87">
        <f t="shared" si="0"/>
        <v>-0.44285889089223929</v>
      </c>
    </row>
    <row r="33" spans="1:2" x14ac:dyDescent="0.45">
      <c r="A33" s="87">
        <v>1.8959190128953196</v>
      </c>
      <c r="B33" s="87">
        <f t="shared" si="0"/>
        <v>1.9402932593948208</v>
      </c>
    </row>
    <row r="34" spans="1:2" x14ac:dyDescent="0.45">
      <c r="A34" s="87">
        <v>-0.78655830293428153</v>
      </c>
      <c r="B34" s="87">
        <f t="shared" si="0"/>
        <v>0.73017690738197416</v>
      </c>
    </row>
    <row r="35" spans="1:2" x14ac:dyDescent="0.45">
      <c r="A35" s="87">
        <v>-4.5587512431666255</v>
      </c>
      <c r="B35" s="87">
        <f t="shared" si="0"/>
        <v>-5.1879978855140507</v>
      </c>
    </row>
    <row r="36" spans="1:2" x14ac:dyDescent="0.45">
      <c r="A36" s="87">
        <v>3.518980520311743</v>
      </c>
      <c r="B36" s="87">
        <f t="shared" si="0"/>
        <v>-0.12802047422155738</v>
      </c>
    </row>
    <row r="37" spans="1:2" x14ac:dyDescent="0.45">
      <c r="A37" s="87">
        <v>3.98256815969944</v>
      </c>
      <c r="B37" s="87">
        <f t="shared" si="0"/>
        <v>6.7977525759488344</v>
      </c>
    </row>
    <row r="38" spans="1:2" x14ac:dyDescent="0.45">
      <c r="A38" s="87">
        <v>1.4339047993416898</v>
      </c>
      <c r="B38" s="87">
        <f t="shared" si="0"/>
        <v>4.6199593271012418</v>
      </c>
    </row>
    <row r="39" spans="1:2" x14ac:dyDescent="0.45">
      <c r="A39" s="87">
        <v>-2.3699340090388432</v>
      </c>
      <c r="B39" s="87">
        <f t="shared" si="0"/>
        <v>-1.2228101695654914</v>
      </c>
    </row>
    <row r="40" spans="1:2" x14ac:dyDescent="0.45">
      <c r="A40" s="87">
        <v>1.3885710359318182</v>
      </c>
      <c r="B40" s="87">
        <f t="shared" si="0"/>
        <v>-0.50737617129925638</v>
      </c>
    </row>
    <row r="41" spans="1:2" x14ac:dyDescent="0.45">
      <c r="A41" s="87">
        <v>1.041803443513345</v>
      </c>
      <c r="B41" s="87">
        <f t="shared" si="0"/>
        <v>2.1526602722587995</v>
      </c>
    </row>
    <row r="42" spans="1:2" x14ac:dyDescent="0.45">
      <c r="A42" s="87">
        <v>2.6400084607303143</v>
      </c>
      <c r="B42" s="87">
        <f t="shared" si="0"/>
        <v>3.4734512155409902</v>
      </c>
    </row>
    <row r="43" spans="1:2" x14ac:dyDescent="0.45">
      <c r="A43" s="87">
        <v>2.1256983018247411</v>
      </c>
      <c r="B43" s="87">
        <f t="shared" si="0"/>
        <v>4.2377050704089925</v>
      </c>
    </row>
    <row r="44" spans="1:2" x14ac:dyDescent="0.45">
      <c r="A44" s="87">
        <v>1.3570092960435431</v>
      </c>
      <c r="B44" s="87">
        <f t="shared" si="0"/>
        <v>3.057567937503336</v>
      </c>
    </row>
    <row r="45" spans="1:2" x14ac:dyDescent="0.45">
      <c r="A45" s="87">
        <v>3.2411753636552021</v>
      </c>
      <c r="B45" s="87">
        <f t="shared" si="0"/>
        <v>4.3267828004900366</v>
      </c>
    </row>
    <row r="46" spans="1:2" x14ac:dyDescent="0.45">
      <c r="A46" s="87">
        <v>2.3036318452795967</v>
      </c>
      <c r="B46" s="87">
        <f t="shared" si="0"/>
        <v>4.8965721362037584</v>
      </c>
    </row>
    <row r="47" spans="1:2" x14ac:dyDescent="0.45">
      <c r="A47" s="87">
        <v>0.29071998142171651</v>
      </c>
      <c r="B47" s="87">
        <f t="shared" si="0"/>
        <v>2.1336254576453939</v>
      </c>
    </row>
    <row r="48" spans="1:2" x14ac:dyDescent="0.45">
      <c r="A48" s="87">
        <v>0.335637651005527</v>
      </c>
      <c r="B48" s="87">
        <f t="shared" si="0"/>
        <v>0.56821363614290021</v>
      </c>
    </row>
    <row r="49" spans="1:2" x14ac:dyDescent="0.45">
      <c r="A49" s="87">
        <v>3.6643541534431279E-2</v>
      </c>
      <c r="B49" s="87">
        <f t="shared" si="0"/>
        <v>0.30515366233885288</v>
      </c>
    </row>
    <row r="50" spans="1:2" x14ac:dyDescent="0.45">
      <c r="A50" s="87">
        <v>2.2991798687144183</v>
      </c>
      <c r="B50" s="87">
        <f t="shared" si="0"/>
        <v>2.3284947019419633</v>
      </c>
    </row>
    <row r="51" spans="1:2" x14ac:dyDescent="0.45">
      <c r="A51" s="87">
        <v>-0.35396169550949708</v>
      </c>
      <c r="B51" s="87">
        <f t="shared" si="0"/>
        <v>1.4853821994620375</v>
      </c>
    </row>
    <row r="52" spans="1:2" x14ac:dyDescent="0.45">
      <c r="A52" s="87">
        <v>0.58112618717132136</v>
      </c>
      <c r="B52" s="87">
        <f t="shared" si="0"/>
        <v>0.2979568307637237</v>
      </c>
    </row>
    <row r="53" spans="1:2" x14ac:dyDescent="0.45">
      <c r="A53" s="87">
        <v>0.23808752303011715</v>
      </c>
      <c r="B53" s="87">
        <f t="shared" si="0"/>
        <v>0.70298847276717424</v>
      </c>
    </row>
    <row r="54" spans="1:2" x14ac:dyDescent="0.45">
      <c r="A54" s="87">
        <v>0.95789118859102018</v>
      </c>
      <c r="B54" s="87">
        <f t="shared" si="0"/>
        <v>1.1483612070151139</v>
      </c>
    </row>
    <row r="55" spans="1:2" x14ac:dyDescent="0.45">
      <c r="A55" s="87">
        <v>1.5350724424934015</v>
      </c>
      <c r="B55" s="87">
        <f t="shared" si="0"/>
        <v>2.3013853933662176</v>
      </c>
    </row>
    <row r="56" spans="1:2" x14ac:dyDescent="0.45">
      <c r="A56" s="87">
        <v>0.22730546334059909</v>
      </c>
      <c r="B56" s="87">
        <f t="shared" si="0"/>
        <v>1.4553634173353203</v>
      </c>
    </row>
    <row r="57" spans="1:2" x14ac:dyDescent="0.45">
      <c r="A57" s="87">
        <v>2.5896588340401649</v>
      </c>
      <c r="B57" s="87">
        <f t="shared" si="0"/>
        <v>2.7715032047126442</v>
      </c>
    </row>
    <row r="58" spans="1:2" x14ac:dyDescent="0.45">
      <c r="A58" s="87">
        <v>3.0441151466220617</v>
      </c>
      <c r="B58" s="87">
        <f t="shared" si="0"/>
        <v>5.1158422138541937</v>
      </c>
    </row>
    <row r="59" spans="1:2" x14ac:dyDescent="0.45">
      <c r="A59" s="87">
        <v>1.6358353605028242</v>
      </c>
      <c r="B59" s="87">
        <f t="shared" si="0"/>
        <v>4.0711274778004736</v>
      </c>
    </row>
    <row r="60" spans="1:2" x14ac:dyDescent="0.45">
      <c r="A60" s="87">
        <v>-3.8426696846727282</v>
      </c>
      <c r="B60" s="87">
        <f t="shared" si="0"/>
        <v>-2.5340013962704688</v>
      </c>
    </row>
    <row r="61" spans="1:2" x14ac:dyDescent="0.45">
      <c r="A61" s="87">
        <v>-0.69739371610921808</v>
      </c>
      <c r="B61" s="87">
        <f t="shared" si="0"/>
        <v>-3.7715294638474006</v>
      </c>
    </row>
    <row r="62" spans="1:2" x14ac:dyDescent="0.45">
      <c r="A62" s="87">
        <v>-0.66512711782706901</v>
      </c>
      <c r="B62" s="87">
        <f t="shared" si="0"/>
        <v>-1.2230420907144435</v>
      </c>
    </row>
    <row r="63" spans="1:2" x14ac:dyDescent="0.45">
      <c r="A63" s="87">
        <v>-0.42725787352537736</v>
      </c>
      <c r="B63" s="87">
        <f t="shared" si="0"/>
        <v>-0.95935956778703257</v>
      </c>
    </row>
    <row r="64" spans="1:2" x14ac:dyDescent="0.45">
      <c r="A64" s="87">
        <v>-1.287521627091337</v>
      </c>
      <c r="B64" s="87">
        <f t="shared" si="0"/>
        <v>-1.6293279259116389</v>
      </c>
    </row>
    <row r="65" spans="1:2" x14ac:dyDescent="0.45">
      <c r="A65" s="87">
        <v>1.4260035641200375</v>
      </c>
      <c r="B65" s="87">
        <f t="shared" si="0"/>
        <v>0.39598626244696788</v>
      </c>
    </row>
    <row r="66" spans="1:2" x14ac:dyDescent="0.45">
      <c r="A66" s="87">
        <v>1.0998974175890908</v>
      </c>
      <c r="B66" s="87">
        <f t="shared" si="0"/>
        <v>2.2407002688851207</v>
      </c>
    </row>
    <row r="67" spans="1:2" x14ac:dyDescent="0.45">
      <c r="A67" s="87">
        <v>-0.8881124813342467</v>
      </c>
      <c r="B67" s="87">
        <f t="shared" si="0"/>
        <v>-8.1945472629740834E-3</v>
      </c>
    </row>
    <row r="68" spans="1:2" x14ac:dyDescent="0.45">
      <c r="A68" s="87">
        <v>-2.2515450837090611</v>
      </c>
      <c r="B68" s="87">
        <f t="shared" ref="B68:B131" si="2">0.8*A67+A68</f>
        <v>-2.9620350687764585</v>
      </c>
    </row>
    <row r="69" spans="1:2" x14ac:dyDescent="0.45">
      <c r="A69" s="87">
        <v>-2.3341908672591671</v>
      </c>
      <c r="B69" s="87">
        <f t="shared" si="2"/>
        <v>-4.1354269342264161</v>
      </c>
    </row>
    <row r="70" spans="1:2" x14ac:dyDescent="0.45">
      <c r="A70" s="87">
        <v>-0.91945821623085067</v>
      </c>
      <c r="B70" s="87">
        <f t="shared" si="2"/>
        <v>-2.7868109100381844</v>
      </c>
    </row>
    <row r="71" spans="1:2" x14ac:dyDescent="0.45">
      <c r="A71" s="87">
        <v>0.49577010940993205</v>
      </c>
      <c r="B71" s="87">
        <f t="shared" si="2"/>
        <v>-0.23979646357474849</v>
      </c>
    </row>
    <row r="72" spans="1:2" x14ac:dyDescent="0.45">
      <c r="A72" s="87">
        <v>-0.40771283238427714</v>
      </c>
      <c r="B72" s="87">
        <f t="shared" si="2"/>
        <v>-1.1096744856331497E-2</v>
      </c>
    </row>
    <row r="73" spans="1:2" x14ac:dyDescent="0.45">
      <c r="A73" s="87">
        <v>0.86738964455435053</v>
      </c>
      <c r="B73" s="87">
        <f t="shared" si="2"/>
        <v>0.54121937864692882</v>
      </c>
    </row>
    <row r="74" spans="1:2" x14ac:dyDescent="0.45">
      <c r="A74" s="87">
        <v>-0.88591605162946507</v>
      </c>
      <c r="B74" s="87">
        <f t="shared" si="2"/>
        <v>-0.19200433598598465</v>
      </c>
    </row>
    <row r="75" spans="1:2" x14ac:dyDescent="0.45">
      <c r="A75" s="87">
        <v>4.8182118916884065</v>
      </c>
      <c r="B75" s="87">
        <f t="shared" si="2"/>
        <v>4.1094790503848344</v>
      </c>
    </row>
    <row r="76" spans="1:2" x14ac:dyDescent="0.45">
      <c r="A76" s="87">
        <v>3.5704943002201617</v>
      </c>
      <c r="B76" s="87">
        <f t="shared" si="2"/>
        <v>7.4250638135708869</v>
      </c>
    </row>
    <row r="77" spans="1:2" x14ac:dyDescent="0.45">
      <c r="A77" s="87">
        <v>3.7633981264661998</v>
      </c>
      <c r="B77" s="87">
        <f t="shared" si="2"/>
        <v>6.6197935666423291</v>
      </c>
    </row>
    <row r="78" spans="1:2" x14ac:dyDescent="0.45">
      <c r="A78" s="87">
        <v>-1.1166662261530291</v>
      </c>
      <c r="B78" s="87">
        <f t="shared" si="2"/>
        <v>1.8940522750199307</v>
      </c>
    </row>
    <row r="79" spans="1:2" x14ac:dyDescent="0.45">
      <c r="A79" s="87">
        <v>8.4403382061282173E-2</v>
      </c>
      <c r="B79" s="87">
        <f t="shared" si="2"/>
        <v>-0.80892959886114113</v>
      </c>
    </row>
    <row r="80" spans="1:2" x14ac:dyDescent="0.45">
      <c r="A80" s="87">
        <v>-1.8813443602994084</v>
      </c>
      <c r="B80" s="87">
        <f t="shared" si="2"/>
        <v>-1.8138216546503827</v>
      </c>
    </row>
    <row r="81" spans="1:2" x14ac:dyDescent="0.45">
      <c r="A81" s="87">
        <v>-6.2733306549489498</v>
      </c>
      <c r="B81" s="87">
        <f t="shared" si="2"/>
        <v>-7.7784061431884766</v>
      </c>
    </row>
    <row r="82" spans="1:2" x14ac:dyDescent="0.45">
      <c r="A82" s="87">
        <v>-2.0260631572455168</v>
      </c>
      <c r="B82" s="87">
        <f t="shared" si="2"/>
        <v>-7.0447276812046766</v>
      </c>
    </row>
    <row r="83" spans="1:2" x14ac:dyDescent="0.45">
      <c r="A83" s="87">
        <v>-1.7253432815778069</v>
      </c>
      <c r="B83" s="87">
        <f t="shared" si="2"/>
        <v>-3.3461938073742203</v>
      </c>
    </row>
    <row r="84" spans="1:2" x14ac:dyDescent="0.45">
      <c r="A84" s="87">
        <v>1.9052913557970896</v>
      </c>
      <c r="B84" s="87">
        <f t="shared" si="2"/>
        <v>0.5250167305348441</v>
      </c>
    </row>
    <row r="85" spans="1:2" x14ac:dyDescent="0.45">
      <c r="A85" s="87">
        <v>-0.55134478316176683</v>
      </c>
      <c r="B85" s="87">
        <f t="shared" si="2"/>
        <v>0.97288830147590488</v>
      </c>
    </row>
    <row r="86" spans="1:2" x14ac:dyDescent="0.45">
      <c r="A86" s="87">
        <v>0.69170710048638284</v>
      </c>
      <c r="B86" s="87">
        <f t="shared" si="2"/>
        <v>0.25063127395696938</v>
      </c>
    </row>
    <row r="87" spans="1:2" x14ac:dyDescent="0.45">
      <c r="A87" s="87">
        <v>0.58815203374251723</v>
      </c>
      <c r="B87" s="87">
        <f t="shared" si="2"/>
        <v>1.1415177141316235</v>
      </c>
    </row>
    <row r="88" spans="1:2" x14ac:dyDescent="0.45">
      <c r="A88" s="87">
        <v>0.20083916751900688</v>
      </c>
      <c r="B88" s="87">
        <f t="shared" si="2"/>
        <v>0.67136079451302066</v>
      </c>
    </row>
    <row r="89" spans="1:2" x14ac:dyDescent="0.45">
      <c r="A89" s="87">
        <v>0.85815372585784644</v>
      </c>
      <c r="B89" s="87">
        <f t="shared" si="2"/>
        <v>1.0188250598730519</v>
      </c>
    </row>
    <row r="90" spans="1:2" x14ac:dyDescent="0.45">
      <c r="A90" s="87">
        <v>0.52643599701696075</v>
      </c>
      <c r="B90" s="87">
        <f t="shared" si="2"/>
        <v>1.2129589777032379</v>
      </c>
    </row>
    <row r="91" spans="1:2" x14ac:dyDescent="0.45">
      <c r="A91" s="87">
        <v>-1.0314784049114678</v>
      </c>
      <c r="B91" s="87">
        <f t="shared" si="2"/>
        <v>-0.6103296072978992</v>
      </c>
    </row>
    <row r="92" spans="1:2" x14ac:dyDescent="0.45">
      <c r="A92" s="87">
        <v>1.5886189430602826</v>
      </c>
      <c r="B92" s="87">
        <f t="shared" si="2"/>
        <v>0.76343621913110837</v>
      </c>
    </row>
    <row r="93" spans="1:2" x14ac:dyDescent="0.45">
      <c r="A93" s="87">
        <v>1.267446805286454</v>
      </c>
      <c r="B93" s="87">
        <f t="shared" si="2"/>
        <v>2.5383419597346801</v>
      </c>
    </row>
    <row r="94" spans="1:2" x14ac:dyDescent="0.45">
      <c r="A94" s="87">
        <v>1.3583576219389215</v>
      </c>
      <c r="B94" s="87">
        <f t="shared" si="2"/>
        <v>2.3723150661680847</v>
      </c>
    </row>
    <row r="95" spans="1:2" x14ac:dyDescent="0.45">
      <c r="A95" s="87">
        <v>-0.47198000174830668</v>
      </c>
      <c r="B95" s="87">
        <f t="shared" si="2"/>
        <v>0.61470609580283053</v>
      </c>
    </row>
    <row r="96" spans="1:2" x14ac:dyDescent="0.45">
      <c r="A96" s="87">
        <v>3.378954716026783</v>
      </c>
      <c r="B96" s="87">
        <f t="shared" si="2"/>
        <v>3.0013707146281376</v>
      </c>
    </row>
    <row r="97" spans="1:2" x14ac:dyDescent="0.45">
      <c r="A97" s="87">
        <v>-0.30897808755980805</v>
      </c>
      <c r="B97" s="87">
        <f t="shared" si="2"/>
        <v>2.3941856852616183</v>
      </c>
    </row>
    <row r="98" spans="1:2" x14ac:dyDescent="0.45">
      <c r="A98" s="87">
        <v>-2.5446752260904759</v>
      </c>
      <c r="B98" s="87">
        <f t="shared" si="2"/>
        <v>-2.7918576961383224</v>
      </c>
    </row>
    <row r="99" spans="1:2" x14ac:dyDescent="0.45">
      <c r="A99" s="87">
        <v>1.4985607776907273</v>
      </c>
      <c r="B99" s="87">
        <f t="shared" si="2"/>
        <v>-0.53717940318165347</v>
      </c>
    </row>
    <row r="100" spans="1:2" x14ac:dyDescent="0.45">
      <c r="A100" s="87">
        <v>-1.3181670510675758</v>
      </c>
      <c r="B100" s="87">
        <f t="shared" si="2"/>
        <v>-0.119318428914994</v>
      </c>
    </row>
    <row r="101" spans="1:2" x14ac:dyDescent="0.45">
      <c r="A101" s="87">
        <v>-0.57665829444886185</v>
      </c>
      <c r="B101" s="87">
        <f t="shared" si="2"/>
        <v>-1.6311919353029225</v>
      </c>
    </row>
    <row r="102" spans="1:2" x14ac:dyDescent="0.45">
      <c r="A102" s="87">
        <v>0.31734089134261012</v>
      </c>
      <c r="B102" s="87">
        <f t="shared" si="2"/>
        <v>-0.14398574421647936</v>
      </c>
    </row>
    <row r="103" spans="1:2" x14ac:dyDescent="0.45">
      <c r="A103" s="87">
        <v>2.7161240723216906</v>
      </c>
      <c r="B103" s="87">
        <f t="shared" si="2"/>
        <v>2.9699967853957787</v>
      </c>
    </row>
    <row r="104" spans="1:2" x14ac:dyDescent="0.45">
      <c r="A104" s="87">
        <v>3.2186289899982512</v>
      </c>
      <c r="B104" s="87">
        <f t="shared" si="2"/>
        <v>5.3915282478556037</v>
      </c>
    </row>
    <row r="105" spans="1:2" x14ac:dyDescent="0.45">
      <c r="A105" s="87">
        <v>3.0652336135972291</v>
      </c>
      <c r="B105" s="87">
        <f t="shared" si="2"/>
        <v>5.6401368055958301</v>
      </c>
    </row>
    <row r="106" spans="1:2" x14ac:dyDescent="0.45">
      <c r="A106" s="87">
        <v>-1.8944820112665184</v>
      </c>
      <c r="B106" s="87">
        <f t="shared" si="2"/>
        <v>0.55770487961126491</v>
      </c>
    </row>
    <row r="107" spans="1:2" x14ac:dyDescent="0.45">
      <c r="A107" s="87">
        <v>2.5577901396900415</v>
      </c>
      <c r="B107" s="87">
        <f t="shared" si="2"/>
        <v>1.0422045306768268</v>
      </c>
    </row>
    <row r="108" spans="1:2" x14ac:dyDescent="0.45">
      <c r="A108" s="87">
        <v>1.4130137060419656</v>
      </c>
      <c r="B108" s="87">
        <f t="shared" si="2"/>
        <v>3.4592458177939989</v>
      </c>
    </row>
    <row r="109" spans="1:2" x14ac:dyDescent="0.45">
      <c r="A109" s="87">
        <v>0.17425463738618419</v>
      </c>
      <c r="B109" s="87">
        <f t="shared" si="2"/>
        <v>1.3046656022197567</v>
      </c>
    </row>
    <row r="110" spans="1:2" x14ac:dyDescent="0.45">
      <c r="A110" s="87">
        <v>-1.8412356439512223</v>
      </c>
      <c r="B110" s="87">
        <f t="shared" si="2"/>
        <v>-1.701831934042275</v>
      </c>
    </row>
    <row r="111" spans="1:2" x14ac:dyDescent="0.45">
      <c r="A111" s="87">
        <v>1.2458258424885571</v>
      </c>
      <c r="B111" s="87">
        <f t="shared" si="2"/>
        <v>-0.22716267267242074</v>
      </c>
    </row>
    <row r="112" spans="1:2" x14ac:dyDescent="0.45">
      <c r="A112" s="87">
        <v>3.1003673939267173</v>
      </c>
      <c r="B112" s="87">
        <f t="shared" si="2"/>
        <v>4.097028067917563</v>
      </c>
    </row>
    <row r="113" spans="1:2" x14ac:dyDescent="0.45">
      <c r="A113" s="87">
        <v>-1.532198439235799</v>
      </c>
      <c r="B113" s="87">
        <f t="shared" si="2"/>
        <v>0.94809547590557486</v>
      </c>
    </row>
    <row r="114" spans="1:2" x14ac:dyDescent="0.45">
      <c r="A114" s="87">
        <v>0.7105791155481711</v>
      </c>
      <c r="B114" s="87">
        <f t="shared" si="2"/>
        <v>-0.51517963584046811</v>
      </c>
    </row>
    <row r="115" spans="1:2" x14ac:dyDescent="0.45">
      <c r="A115" s="87">
        <v>-1.7080947145586833</v>
      </c>
      <c r="B115" s="87">
        <f t="shared" si="2"/>
        <v>-1.1396314221201465</v>
      </c>
    </row>
    <row r="116" spans="1:2" x14ac:dyDescent="0.45">
      <c r="A116" s="87">
        <v>1.6401145330746658</v>
      </c>
      <c r="B116" s="87">
        <f t="shared" si="2"/>
        <v>0.27363876142771915</v>
      </c>
    </row>
    <row r="117" spans="1:2" x14ac:dyDescent="0.45">
      <c r="A117" s="87">
        <v>0.50571543397381902</v>
      </c>
      <c r="B117" s="87">
        <f t="shared" si="2"/>
        <v>1.8178070604335517</v>
      </c>
    </row>
    <row r="118" spans="1:2" x14ac:dyDescent="0.45">
      <c r="A118" s="87">
        <v>0.82139195001218468</v>
      </c>
      <c r="B118" s="87">
        <f t="shared" si="2"/>
        <v>1.2259642971912399</v>
      </c>
    </row>
    <row r="119" spans="1:2" x14ac:dyDescent="0.45">
      <c r="A119" s="87">
        <v>1.2627742762560956</v>
      </c>
      <c r="B119" s="87">
        <f t="shared" si="2"/>
        <v>1.9198878362658434</v>
      </c>
    </row>
    <row r="120" spans="1:2" x14ac:dyDescent="0.45">
      <c r="A120" s="87">
        <v>-1.8412356439512223</v>
      </c>
      <c r="B120" s="87">
        <f t="shared" si="2"/>
        <v>-0.83101622294634581</v>
      </c>
    </row>
    <row r="121" spans="1:2" x14ac:dyDescent="0.45">
      <c r="A121" s="87">
        <v>-4.3061663745902479</v>
      </c>
      <c r="B121" s="87">
        <f t="shared" si="2"/>
        <v>-5.7791548897512257</v>
      </c>
    </row>
    <row r="122" spans="1:2" x14ac:dyDescent="0.45">
      <c r="A122" s="87">
        <v>3.533459675963968</v>
      </c>
      <c r="B122" s="87">
        <f t="shared" si="2"/>
        <v>8.8526576291769743E-2</v>
      </c>
    </row>
    <row r="123" spans="1:2" x14ac:dyDescent="0.45">
      <c r="A123" s="87">
        <v>-0.49703203330864199</v>
      </c>
      <c r="B123" s="87">
        <f t="shared" si="2"/>
        <v>2.3297357074625324</v>
      </c>
    </row>
    <row r="124" spans="1:2" x14ac:dyDescent="0.45">
      <c r="A124" s="87">
        <v>1.7098591342801228</v>
      </c>
      <c r="B124" s="87">
        <f t="shared" si="2"/>
        <v>1.3122335076332092</v>
      </c>
    </row>
    <row r="125" spans="1:2" x14ac:dyDescent="0.45">
      <c r="A125" s="87">
        <v>-1.2888403944089077</v>
      </c>
      <c r="B125" s="87">
        <f t="shared" si="2"/>
        <v>7.9046913015190512E-2</v>
      </c>
    </row>
    <row r="126" spans="1:2" x14ac:dyDescent="0.45">
      <c r="A126" s="87">
        <v>2.7184341888641939</v>
      </c>
      <c r="B126" s="87">
        <f t="shared" si="2"/>
        <v>1.6873618733370677</v>
      </c>
    </row>
    <row r="127" spans="1:2" x14ac:dyDescent="0.45">
      <c r="A127" s="87">
        <v>-0.64575488067930564</v>
      </c>
      <c r="B127" s="87">
        <f t="shared" si="2"/>
        <v>1.5289924704120494</v>
      </c>
    </row>
    <row r="128" spans="1:2" x14ac:dyDescent="0.45">
      <c r="A128" s="87">
        <v>1.5412433640449308</v>
      </c>
      <c r="B128" s="87">
        <f t="shared" si="2"/>
        <v>1.0246394595014863</v>
      </c>
    </row>
    <row r="129" spans="1:2" x14ac:dyDescent="0.45">
      <c r="A129" s="87">
        <v>0.269706106337253</v>
      </c>
      <c r="B129" s="87">
        <f t="shared" si="2"/>
        <v>1.5027007975731976</v>
      </c>
    </row>
    <row r="130" spans="1:2" x14ac:dyDescent="0.45">
      <c r="A130" s="87">
        <v>0.98526470537763089</v>
      </c>
      <c r="B130" s="87">
        <f t="shared" si="2"/>
        <v>1.2010295904474333</v>
      </c>
    </row>
    <row r="131" spans="1:2" x14ac:dyDescent="0.45">
      <c r="A131" s="87">
        <v>-2.5039571482921019</v>
      </c>
      <c r="B131" s="87">
        <f t="shared" si="2"/>
        <v>-1.7157453839899972</v>
      </c>
    </row>
    <row r="132" spans="1:2" x14ac:dyDescent="0.45">
      <c r="A132" s="87">
        <v>-1.0196117727900855</v>
      </c>
      <c r="B132" s="87">
        <f t="shared" ref="B132:B195" si="3">0.8*A131+A132</f>
        <v>-3.0227774914237671</v>
      </c>
    </row>
    <row r="133" spans="1:2" x14ac:dyDescent="0.45">
      <c r="A133" s="87">
        <v>-2.4350993044208735</v>
      </c>
      <c r="B133" s="87">
        <f t="shared" si="3"/>
        <v>-3.2507887226529419</v>
      </c>
    </row>
    <row r="134" spans="1:2" x14ac:dyDescent="0.45">
      <c r="A134" s="87">
        <v>1.1279507816652767</v>
      </c>
      <c r="B134" s="87">
        <f t="shared" si="3"/>
        <v>-0.82012866187142208</v>
      </c>
    </row>
    <row r="135" spans="1:2" x14ac:dyDescent="0.45">
      <c r="A135" s="87">
        <v>0.62949766288511455</v>
      </c>
      <c r="B135" s="87">
        <f t="shared" si="3"/>
        <v>1.5318582882173359</v>
      </c>
    </row>
    <row r="136" spans="1:2" x14ac:dyDescent="0.45">
      <c r="A136" s="87">
        <v>2.6196630642516539</v>
      </c>
      <c r="B136" s="87">
        <f t="shared" si="3"/>
        <v>3.1232611945597455</v>
      </c>
    </row>
    <row r="137" spans="1:2" x14ac:dyDescent="0.45">
      <c r="A137" s="87">
        <v>-3.2052957976702601</v>
      </c>
      <c r="B137" s="87">
        <f t="shared" si="3"/>
        <v>-1.109565346268937</v>
      </c>
    </row>
    <row r="138" spans="1:2" x14ac:dyDescent="0.45">
      <c r="A138" s="87">
        <v>-3.4165168472100049</v>
      </c>
      <c r="B138" s="87">
        <f t="shared" si="3"/>
        <v>-5.980753485346213</v>
      </c>
    </row>
    <row r="139" spans="1:2" x14ac:dyDescent="0.45">
      <c r="A139" s="87">
        <v>-5.5604323279112577</v>
      </c>
      <c r="B139" s="87">
        <f t="shared" si="3"/>
        <v>-8.2936458056792617</v>
      </c>
    </row>
    <row r="140" spans="1:2" x14ac:dyDescent="0.45">
      <c r="A140" s="87">
        <v>-2.3438951757270843</v>
      </c>
      <c r="B140" s="87">
        <f t="shared" si="3"/>
        <v>-6.7922410380560905</v>
      </c>
    </row>
    <row r="141" spans="1:2" x14ac:dyDescent="0.45">
      <c r="A141" s="87">
        <v>3.4587355912663043</v>
      </c>
      <c r="B141" s="87">
        <f t="shared" si="3"/>
        <v>1.5836194506846368</v>
      </c>
    </row>
    <row r="142" spans="1:2" x14ac:dyDescent="0.45">
      <c r="A142" s="87">
        <v>2.0419747670530342</v>
      </c>
      <c r="B142" s="87">
        <f t="shared" si="3"/>
        <v>4.8089632400660776</v>
      </c>
    </row>
    <row r="143" spans="1:2" x14ac:dyDescent="0.45">
      <c r="A143" s="87">
        <v>0.28762769943568856</v>
      </c>
      <c r="B143" s="87">
        <f t="shared" si="3"/>
        <v>1.9212075130781159</v>
      </c>
    </row>
    <row r="144" spans="1:2" x14ac:dyDescent="0.45">
      <c r="A144" s="87">
        <v>-3.0262071959441528</v>
      </c>
      <c r="B144" s="87">
        <f t="shared" si="3"/>
        <v>-2.7961050363956019</v>
      </c>
    </row>
    <row r="145" spans="1:2" x14ac:dyDescent="0.45">
      <c r="A145" s="87">
        <v>1.8221544451080263</v>
      </c>
      <c r="B145" s="87">
        <f t="shared" si="3"/>
        <v>-0.59881131164729595</v>
      </c>
    </row>
    <row r="146" spans="1:2" x14ac:dyDescent="0.45">
      <c r="A146" s="87">
        <v>0.6564027899003122</v>
      </c>
      <c r="B146" s="87">
        <f t="shared" si="3"/>
        <v>2.1141263459867332</v>
      </c>
    </row>
    <row r="147" spans="1:2" x14ac:dyDescent="0.45">
      <c r="A147" s="87">
        <v>1.5111481843632646</v>
      </c>
      <c r="B147" s="87">
        <f t="shared" si="3"/>
        <v>2.0362704162835144</v>
      </c>
    </row>
    <row r="148" spans="1:2" x14ac:dyDescent="0.45">
      <c r="A148" s="87">
        <v>1.3039425539318472</v>
      </c>
      <c r="B148" s="87">
        <f t="shared" si="3"/>
        <v>2.5128611014224589</v>
      </c>
    </row>
    <row r="149" spans="1:2" x14ac:dyDescent="0.45">
      <c r="A149" s="87">
        <v>1.1408883437979966</v>
      </c>
      <c r="B149" s="87">
        <f t="shared" si="3"/>
        <v>2.1840423869434744</v>
      </c>
    </row>
    <row r="150" spans="1:2" x14ac:dyDescent="0.45">
      <c r="A150" s="87">
        <v>-0.62869276007404551</v>
      </c>
      <c r="B150" s="87">
        <f t="shared" si="3"/>
        <v>0.2840179149643518</v>
      </c>
    </row>
    <row r="151" spans="1:2" x14ac:dyDescent="0.45">
      <c r="A151" s="87">
        <v>0.14493707567453384</v>
      </c>
      <c r="B151" s="87">
        <f t="shared" si="3"/>
        <v>-0.35801713238470256</v>
      </c>
    </row>
    <row r="152" spans="1:2" x14ac:dyDescent="0.45">
      <c r="A152" s="87">
        <v>0.22330368665279821</v>
      </c>
      <c r="B152" s="87">
        <f t="shared" si="3"/>
        <v>0.33925334719242528</v>
      </c>
    </row>
    <row r="153" spans="1:2" x14ac:dyDescent="0.45">
      <c r="A153" s="87">
        <v>3.3168453228427097</v>
      </c>
      <c r="B153" s="87">
        <f t="shared" si="3"/>
        <v>3.4954882721649483</v>
      </c>
    </row>
    <row r="154" spans="1:2" x14ac:dyDescent="0.45">
      <c r="A154" s="87">
        <v>-1.299970335821854</v>
      </c>
      <c r="B154" s="87">
        <f t="shared" si="3"/>
        <v>1.3535059224523138</v>
      </c>
    </row>
    <row r="155" spans="1:2" x14ac:dyDescent="0.45">
      <c r="A155" s="87">
        <v>0.46553395804949105</v>
      </c>
      <c r="B155" s="87">
        <f t="shared" si="3"/>
        <v>-0.57444231060799211</v>
      </c>
    </row>
    <row r="156" spans="1:2" x14ac:dyDescent="0.45">
      <c r="A156" s="87">
        <v>1.8489618014427833</v>
      </c>
      <c r="B156" s="87">
        <f t="shared" si="3"/>
        <v>2.2213889678823762</v>
      </c>
    </row>
    <row r="157" spans="1:2" x14ac:dyDescent="0.45">
      <c r="A157" s="87">
        <v>3.3265678212046623</v>
      </c>
      <c r="B157" s="87">
        <f t="shared" si="3"/>
        <v>4.805737262358889</v>
      </c>
    </row>
    <row r="158" spans="1:2" x14ac:dyDescent="0.45">
      <c r="A158" s="87">
        <v>-3.396289685042575</v>
      </c>
      <c r="B158" s="87">
        <f t="shared" si="3"/>
        <v>-0.73503542807884514</v>
      </c>
    </row>
    <row r="159" spans="1:2" x14ac:dyDescent="0.45">
      <c r="A159" s="87">
        <v>4.9608206609264016</v>
      </c>
      <c r="B159" s="87">
        <f t="shared" si="3"/>
        <v>2.2437889128923416</v>
      </c>
    </row>
    <row r="160" spans="1:2" x14ac:dyDescent="0.45">
      <c r="A160" s="87">
        <v>3.3138258004328236</v>
      </c>
      <c r="B160" s="87">
        <f t="shared" si="3"/>
        <v>7.2824823291739449</v>
      </c>
    </row>
    <row r="161" spans="1:2" x14ac:dyDescent="0.45">
      <c r="A161" s="87">
        <v>1.1004317457263824</v>
      </c>
      <c r="B161" s="87">
        <f t="shared" si="3"/>
        <v>3.7514923860726412</v>
      </c>
    </row>
    <row r="162" spans="1:2" x14ac:dyDescent="0.45">
      <c r="A162" s="87">
        <v>2.745273377513513</v>
      </c>
      <c r="B162" s="87">
        <f t="shared" si="3"/>
        <v>3.6256187740946189</v>
      </c>
    </row>
    <row r="163" spans="1:2" x14ac:dyDescent="0.45">
      <c r="A163" s="87">
        <v>-1.4047782315174118</v>
      </c>
      <c r="B163" s="87">
        <f t="shared" si="3"/>
        <v>0.79144047049339861</v>
      </c>
    </row>
    <row r="164" spans="1:2" x14ac:dyDescent="0.45">
      <c r="A164" s="87">
        <v>1.5571458789054304</v>
      </c>
      <c r="B164" s="87">
        <f t="shared" si="3"/>
        <v>0.43332329369150102</v>
      </c>
    </row>
    <row r="165" spans="1:2" x14ac:dyDescent="0.45">
      <c r="A165" s="87">
        <v>-3.4244476410094649</v>
      </c>
      <c r="B165" s="87">
        <f t="shared" si="3"/>
        <v>-2.1787309378851205</v>
      </c>
    </row>
    <row r="166" spans="1:2" x14ac:dyDescent="0.45">
      <c r="A166" s="87">
        <v>1.5821251508896239</v>
      </c>
      <c r="B166" s="87">
        <f t="shared" si="3"/>
        <v>-1.157432961917948</v>
      </c>
    </row>
    <row r="167" spans="1:2" x14ac:dyDescent="0.45">
      <c r="A167" s="87">
        <v>3.235500116716139</v>
      </c>
      <c r="B167" s="87">
        <f t="shared" si="3"/>
        <v>4.5012002374278381</v>
      </c>
    </row>
    <row r="168" spans="1:2" x14ac:dyDescent="0.45">
      <c r="A168" s="87">
        <v>2.4959354050224647</v>
      </c>
      <c r="B168" s="87">
        <f t="shared" si="3"/>
        <v>5.0843354983953759</v>
      </c>
    </row>
    <row r="169" spans="1:2" x14ac:dyDescent="0.45">
      <c r="A169" s="87">
        <v>-0.136196831590496</v>
      </c>
      <c r="B169" s="87">
        <f t="shared" si="3"/>
        <v>1.8605514924274758</v>
      </c>
    </row>
    <row r="170" spans="1:2" x14ac:dyDescent="0.45">
      <c r="A170" s="87">
        <v>1.9476283341646194</v>
      </c>
      <c r="B170" s="87">
        <f t="shared" si="3"/>
        <v>1.8386708688922226</v>
      </c>
    </row>
    <row r="171" spans="1:2" x14ac:dyDescent="0.45">
      <c r="A171" s="87">
        <v>2.3696247808402404</v>
      </c>
      <c r="B171" s="87">
        <f t="shared" si="3"/>
        <v>3.927727448171936</v>
      </c>
    </row>
    <row r="172" spans="1:2" x14ac:dyDescent="0.45">
      <c r="A172" s="87">
        <v>0.26955376597470604</v>
      </c>
      <c r="B172" s="87">
        <f t="shared" si="3"/>
        <v>2.1652535906468984</v>
      </c>
    </row>
    <row r="173" spans="1:2" x14ac:dyDescent="0.45">
      <c r="A173" s="87">
        <v>3.5765333450399339</v>
      </c>
      <c r="B173" s="87">
        <f t="shared" si="3"/>
        <v>3.7921763578196988</v>
      </c>
    </row>
    <row r="174" spans="1:2" x14ac:dyDescent="0.45">
      <c r="A174" s="87">
        <v>-0.6491427484434098</v>
      </c>
      <c r="B174" s="87">
        <f t="shared" si="3"/>
        <v>2.2120839275885373</v>
      </c>
    </row>
    <row r="175" spans="1:2" x14ac:dyDescent="0.45">
      <c r="A175" s="87">
        <v>5.0785456551238894</v>
      </c>
      <c r="B175" s="87">
        <f t="shared" si="3"/>
        <v>4.5592314563691616</v>
      </c>
    </row>
    <row r="176" spans="1:2" x14ac:dyDescent="0.45">
      <c r="A176" s="87">
        <v>1.5592172530887183</v>
      </c>
      <c r="B176" s="87">
        <f t="shared" si="3"/>
        <v>5.6220537771878298</v>
      </c>
    </row>
    <row r="177" spans="1:2" x14ac:dyDescent="0.45">
      <c r="A177" s="87">
        <v>-0.78755192589596845</v>
      </c>
      <c r="B177" s="87">
        <f t="shared" si="3"/>
        <v>0.45982187657500617</v>
      </c>
    </row>
    <row r="178" spans="1:2" x14ac:dyDescent="0.45">
      <c r="A178" s="87">
        <v>1.1079146133852191</v>
      </c>
      <c r="B178" s="87">
        <f t="shared" si="3"/>
        <v>0.47787307266844437</v>
      </c>
    </row>
    <row r="179" spans="1:2" x14ac:dyDescent="0.45">
      <c r="A179" s="87">
        <v>-0.38321786632877775</v>
      </c>
      <c r="B179" s="87">
        <f t="shared" si="3"/>
        <v>0.50311382437939756</v>
      </c>
    </row>
    <row r="180" spans="1:2" x14ac:dyDescent="0.45">
      <c r="A180" s="87">
        <v>-0.28639078664127737</v>
      </c>
      <c r="B180" s="87">
        <f t="shared" si="3"/>
        <v>-0.59296507970429957</v>
      </c>
    </row>
    <row r="181" spans="1:2" x14ac:dyDescent="0.45">
      <c r="A181" s="87">
        <v>0.98543750937096775</v>
      </c>
      <c r="B181" s="87">
        <f t="shared" si="3"/>
        <v>0.75632488005794585</v>
      </c>
    </row>
    <row r="182" spans="1:2" x14ac:dyDescent="0.45">
      <c r="A182" s="87">
        <v>-1.7651973394094966</v>
      </c>
      <c r="B182" s="87">
        <f t="shared" si="3"/>
        <v>-0.97684733191272244</v>
      </c>
    </row>
    <row r="183" spans="1:2" x14ac:dyDescent="0.45">
      <c r="A183" s="87">
        <v>-3.5211451177019626</v>
      </c>
      <c r="B183" s="87">
        <f t="shared" si="3"/>
        <v>-4.9333029892295599</v>
      </c>
    </row>
    <row r="184" spans="1:2" x14ac:dyDescent="0.45">
      <c r="A184" s="87">
        <v>1.3612498150905594</v>
      </c>
      <c r="B184" s="87">
        <f t="shared" si="3"/>
        <v>-1.4556662790710106</v>
      </c>
    </row>
    <row r="185" spans="1:2" x14ac:dyDescent="0.45">
      <c r="A185" s="87">
        <v>-0.61264017858775333</v>
      </c>
      <c r="B185" s="87">
        <f t="shared" si="3"/>
        <v>0.47635967348469421</v>
      </c>
    </row>
    <row r="186" spans="1:2" x14ac:dyDescent="0.45">
      <c r="A186" s="87">
        <v>-3.9605947677046061</v>
      </c>
      <c r="B186" s="87">
        <f t="shared" si="3"/>
        <v>-4.4507069105748087</v>
      </c>
    </row>
    <row r="187" spans="1:2" x14ac:dyDescent="0.45">
      <c r="A187" s="87">
        <v>0.16028252503019758</v>
      </c>
      <c r="B187" s="87">
        <f t="shared" si="3"/>
        <v>-3.0081932891334873</v>
      </c>
    </row>
    <row r="188" spans="1:2" x14ac:dyDescent="0.45">
      <c r="A188" s="87">
        <v>-2.3782922653481364</v>
      </c>
      <c r="B188" s="87">
        <f t="shared" si="3"/>
        <v>-2.2500662453239784</v>
      </c>
    </row>
    <row r="189" spans="1:2" x14ac:dyDescent="0.45">
      <c r="A189" s="87">
        <v>-1.4161560102365911</v>
      </c>
      <c r="B189" s="87">
        <f t="shared" si="3"/>
        <v>-3.3187898225151002</v>
      </c>
    </row>
    <row r="190" spans="1:2" x14ac:dyDescent="0.45">
      <c r="A190" s="87">
        <v>-2.3616212274646387</v>
      </c>
      <c r="B190" s="87">
        <f t="shared" si="3"/>
        <v>-3.4945460356539115</v>
      </c>
    </row>
    <row r="191" spans="1:2" x14ac:dyDescent="0.45">
      <c r="A191" s="87">
        <v>0.51187726057833061</v>
      </c>
      <c r="B191" s="87">
        <f t="shared" si="3"/>
        <v>-1.3774197213933803</v>
      </c>
    </row>
    <row r="192" spans="1:2" x14ac:dyDescent="0.45">
      <c r="A192" s="87">
        <v>1.1470137906144373</v>
      </c>
      <c r="B192" s="87">
        <f t="shared" si="3"/>
        <v>1.5565155990771018</v>
      </c>
    </row>
    <row r="193" spans="1:2" x14ac:dyDescent="0.45">
      <c r="A193" s="87">
        <v>-0.44229864215594716</v>
      </c>
      <c r="B193" s="87">
        <f t="shared" si="3"/>
        <v>0.47531239033560269</v>
      </c>
    </row>
    <row r="194" spans="1:2" x14ac:dyDescent="0.45">
      <c r="A194" s="87">
        <v>3.0522642191499472E-2</v>
      </c>
      <c r="B194" s="87">
        <f t="shared" si="3"/>
        <v>-0.32331627153325826</v>
      </c>
    </row>
    <row r="195" spans="1:2" x14ac:dyDescent="0.45">
      <c r="A195" s="87">
        <v>-1.3274961929710116</v>
      </c>
      <c r="B195" s="87">
        <f t="shared" si="3"/>
        <v>-1.303078079217812</v>
      </c>
    </row>
    <row r="196" spans="1:2" x14ac:dyDescent="0.45">
      <c r="A196" s="87">
        <v>1.1520660336827859</v>
      </c>
      <c r="B196" s="87">
        <f t="shared" ref="B196:B259" si="4">0.8*A195+A196</f>
        <v>9.0069079305976629E-2</v>
      </c>
    </row>
    <row r="197" spans="1:2" x14ac:dyDescent="0.45">
      <c r="A197" s="87">
        <v>-0.85614146883017384</v>
      </c>
      <c r="B197" s="87">
        <f t="shared" si="4"/>
        <v>6.5511358116054907E-2</v>
      </c>
    </row>
    <row r="198" spans="1:2" x14ac:dyDescent="0.45">
      <c r="A198" s="87">
        <v>0.35800439945887774</v>
      </c>
      <c r="B198" s="87">
        <f t="shared" si="4"/>
        <v>-0.32690877560526133</v>
      </c>
    </row>
    <row r="199" spans="1:2" x14ac:dyDescent="0.45">
      <c r="A199" s="87">
        <v>1.3928593034506775</v>
      </c>
      <c r="B199" s="87">
        <f t="shared" si="4"/>
        <v>1.6792628230177797</v>
      </c>
    </row>
    <row r="200" spans="1:2" x14ac:dyDescent="0.45">
      <c r="A200" s="87">
        <v>0.21976120478939265</v>
      </c>
      <c r="B200" s="87">
        <f t="shared" si="4"/>
        <v>1.3340486475499347</v>
      </c>
    </row>
    <row r="201" spans="1:2" x14ac:dyDescent="0.45">
      <c r="A201" s="87">
        <v>0.26060206437250599</v>
      </c>
      <c r="B201" s="87">
        <f t="shared" si="4"/>
        <v>0.43641102820402011</v>
      </c>
    </row>
    <row r="202" spans="1:2" x14ac:dyDescent="0.45">
      <c r="A202" s="87">
        <v>1.1434076441219077</v>
      </c>
      <c r="B202" s="87">
        <f t="shared" si="4"/>
        <v>1.3518892956199124</v>
      </c>
    </row>
    <row r="203" spans="1:2" x14ac:dyDescent="0.45">
      <c r="A203" s="87">
        <v>-1.2033797247568145</v>
      </c>
      <c r="B203" s="87">
        <f t="shared" si="4"/>
        <v>-0.28865360945928842</v>
      </c>
    </row>
    <row r="204" spans="1:2" x14ac:dyDescent="0.45">
      <c r="A204" s="87">
        <v>-2.5717190510476939</v>
      </c>
      <c r="B204" s="87">
        <f t="shared" si="4"/>
        <v>-3.5344228308531456</v>
      </c>
    </row>
    <row r="205" spans="1:2" x14ac:dyDescent="0.45">
      <c r="A205" s="87">
        <v>0.92916252469876781</v>
      </c>
      <c r="B205" s="87">
        <f t="shared" si="4"/>
        <v>-1.1282127161393873</v>
      </c>
    </row>
    <row r="206" spans="1:2" x14ac:dyDescent="0.45">
      <c r="A206" s="87">
        <v>0.61295850173337385</v>
      </c>
      <c r="B206" s="87">
        <f t="shared" si="4"/>
        <v>1.3562885214923881</v>
      </c>
    </row>
    <row r="207" spans="1:2" x14ac:dyDescent="0.45">
      <c r="A207" s="87">
        <v>1.0920757631538436</v>
      </c>
      <c r="B207" s="87">
        <f t="shared" si="4"/>
        <v>1.5824425645405427</v>
      </c>
    </row>
    <row r="208" spans="1:2" x14ac:dyDescent="0.45">
      <c r="A208" s="87">
        <v>-0.75179741543252021</v>
      </c>
      <c r="B208" s="87">
        <f t="shared" si="4"/>
        <v>0.12186319509055465</v>
      </c>
    </row>
    <row r="209" spans="1:2" x14ac:dyDescent="0.45">
      <c r="A209" s="87">
        <v>-1.243226961378241</v>
      </c>
      <c r="B209" s="87">
        <f t="shared" si="4"/>
        <v>-1.8446648937242571</v>
      </c>
    </row>
    <row r="210" spans="1:2" x14ac:dyDescent="0.45">
      <c r="A210" s="87">
        <v>1.3485487215803005</v>
      </c>
      <c r="B210" s="87">
        <f t="shared" si="4"/>
        <v>0.35396715247770771</v>
      </c>
    </row>
    <row r="211" spans="1:2" x14ac:dyDescent="0.45">
      <c r="A211" s="87">
        <v>1.6418289305875078</v>
      </c>
      <c r="B211" s="87">
        <f t="shared" si="4"/>
        <v>2.7206679078517482</v>
      </c>
    </row>
    <row r="212" spans="1:2" x14ac:dyDescent="0.45">
      <c r="A212" s="87">
        <v>-1.7349111658404581</v>
      </c>
      <c r="B212" s="87">
        <f t="shared" si="4"/>
        <v>-0.4214480213704519</v>
      </c>
    </row>
    <row r="213" spans="1:2" x14ac:dyDescent="0.45">
      <c r="A213" s="87">
        <v>2.2982931113801897</v>
      </c>
      <c r="B213" s="87">
        <f t="shared" si="4"/>
        <v>0.91036417870782316</v>
      </c>
    </row>
    <row r="214" spans="1:2" x14ac:dyDescent="0.45">
      <c r="A214" s="87">
        <v>-1.1743532013497315</v>
      </c>
      <c r="B214" s="87">
        <f t="shared" si="4"/>
        <v>0.66428128775442019</v>
      </c>
    </row>
    <row r="215" spans="1:2" x14ac:dyDescent="0.45">
      <c r="A215" s="87">
        <v>3.7142126529943198</v>
      </c>
      <c r="B215" s="87">
        <f t="shared" si="4"/>
        <v>2.7747300919145346</v>
      </c>
    </row>
    <row r="216" spans="1:2" x14ac:dyDescent="0.45">
      <c r="A216" s="87">
        <v>3.2298521546181291</v>
      </c>
      <c r="B216" s="87">
        <f t="shared" si="4"/>
        <v>6.201222277013585</v>
      </c>
    </row>
    <row r="217" spans="1:2" x14ac:dyDescent="0.45">
      <c r="A217" s="87">
        <v>-2.4181690605473705</v>
      </c>
      <c r="B217" s="87">
        <f t="shared" si="4"/>
        <v>0.16571266314713284</v>
      </c>
    </row>
    <row r="218" spans="1:2" x14ac:dyDescent="0.45">
      <c r="A218" s="87">
        <v>-2.9356215236475691</v>
      </c>
      <c r="B218" s="87">
        <f t="shared" si="4"/>
        <v>-4.8701567720854655</v>
      </c>
    </row>
    <row r="219" spans="1:2" x14ac:dyDescent="0.45">
      <c r="A219" s="87">
        <v>-3.5917764762416482</v>
      </c>
      <c r="B219" s="87">
        <f t="shared" si="4"/>
        <v>-5.9402736951597035</v>
      </c>
    </row>
    <row r="220" spans="1:2" x14ac:dyDescent="0.45">
      <c r="A220" s="87">
        <v>-2.9758666642010212E-2</v>
      </c>
      <c r="B220" s="87">
        <f t="shared" si="4"/>
        <v>-2.9031798476353288</v>
      </c>
    </row>
    <row r="221" spans="1:2" x14ac:dyDescent="0.45">
      <c r="A221" s="87">
        <v>3.3853393688332289</v>
      </c>
      <c r="B221" s="87">
        <f t="shared" si="4"/>
        <v>3.3615324355196208</v>
      </c>
    </row>
    <row r="222" spans="1:2" x14ac:dyDescent="0.45">
      <c r="A222" s="87">
        <v>2.4367045625695027</v>
      </c>
      <c r="B222" s="87">
        <f t="shared" si="4"/>
        <v>5.1449760576360859</v>
      </c>
    </row>
    <row r="223" spans="1:2" x14ac:dyDescent="0.45">
      <c r="A223" s="87">
        <v>-1.7806087271310389</v>
      </c>
      <c r="B223" s="87">
        <f t="shared" si="4"/>
        <v>0.16875492292456329</v>
      </c>
    </row>
    <row r="224" spans="1:2" x14ac:dyDescent="0.45">
      <c r="A224" s="87">
        <v>-0.74408717409824021</v>
      </c>
      <c r="B224" s="87">
        <f t="shared" si="4"/>
        <v>-2.1685741558030713</v>
      </c>
    </row>
    <row r="225" spans="1:2" x14ac:dyDescent="0.45">
      <c r="A225" s="87">
        <v>-2.8276463126530871</v>
      </c>
      <c r="B225" s="87">
        <f t="shared" si="4"/>
        <v>-3.4229160519316792</v>
      </c>
    </row>
    <row r="226" spans="1:2" x14ac:dyDescent="0.45">
      <c r="A226" s="87">
        <v>-0.15567820810247213</v>
      </c>
      <c r="B226" s="87">
        <f t="shared" si="4"/>
        <v>-2.4177952582249418</v>
      </c>
    </row>
    <row r="227" spans="1:2" x14ac:dyDescent="0.45">
      <c r="A227" s="87">
        <v>-0.66011807575705461</v>
      </c>
      <c r="B227" s="87">
        <f t="shared" si="4"/>
        <v>-0.78466064223903231</v>
      </c>
    </row>
    <row r="228" spans="1:2" x14ac:dyDescent="0.45">
      <c r="A228" s="87">
        <v>0.91486981546040624</v>
      </c>
      <c r="B228" s="87">
        <f t="shared" si="4"/>
        <v>0.38677535485476255</v>
      </c>
    </row>
    <row r="229" spans="1:2" x14ac:dyDescent="0.45">
      <c r="A229" s="87">
        <v>0.21668483896064572</v>
      </c>
      <c r="B229" s="87">
        <f t="shared" si="4"/>
        <v>0.94858069132897072</v>
      </c>
    </row>
    <row r="230" spans="1:2" x14ac:dyDescent="0.45">
      <c r="A230" s="87">
        <v>0.73638602771097794</v>
      </c>
      <c r="B230" s="87">
        <f t="shared" si="4"/>
        <v>0.90973389887949452</v>
      </c>
    </row>
    <row r="231" spans="1:2" x14ac:dyDescent="0.45">
      <c r="A231" s="87">
        <v>0.41615294321672991</v>
      </c>
      <c r="B231" s="87">
        <f t="shared" si="4"/>
        <v>1.0052617653855123</v>
      </c>
    </row>
    <row r="232" spans="1:2" x14ac:dyDescent="0.45">
      <c r="A232" s="87">
        <v>7.7818640420446172E-2</v>
      </c>
      <c r="B232" s="87">
        <f t="shared" si="4"/>
        <v>0.4107409949938301</v>
      </c>
    </row>
    <row r="233" spans="1:2" x14ac:dyDescent="0.45">
      <c r="A233" s="87">
        <v>0.28870999813079834</v>
      </c>
      <c r="B233" s="87">
        <f t="shared" si="4"/>
        <v>0.35096491046715528</v>
      </c>
    </row>
    <row r="234" spans="1:2" x14ac:dyDescent="0.45">
      <c r="A234" s="87">
        <v>-2.1593723431578837</v>
      </c>
      <c r="B234" s="87">
        <f t="shared" si="4"/>
        <v>-1.9284043446532451</v>
      </c>
    </row>
    <row r="235" spans="1:2" x14ac:dyDescent="0.45">
      <c r="A235" s="87">
        <v>-2.9387774702627212</v>
      </c>
      <c r="B235" s="87">
        <f t="shared" si="4"/>
        <v>-4.6662753447890282</v>
      </c>
    </row>
    <row r="236" spans="1:2" x14ac:dyDescent="0.45">
      <c r="A236" s="87">
        <v>-0.88456545199733227</v>
      </c>
      <c r="B236" s="87">
        <f t="shared" si="4"/>
        <v>-3.2355874282075092</v>
      </c>
    </row>
    <row r="237" spans="1:2" x14ac:dyDescent="0.45">
      <c r="A237" s="87">
        <v>0.72118155003408901</v>
      </c>
      <c r="B237" s="87">
        <f t="shared" si="4"/>
        <v>1.3529188436223194E-2</v>
      </c>
    </row>
    <row r="238" spans="1:2" x14ac:dyDescent="0.45">
      <c r="A238" s="87">
        <v>-1.4579472917830572</v>
      </c>
      <c r="B238" s="87">
        <f t="shared" si="4"/>
        <v>-0.88100205175578594</v>
      </c>
    </row>
    <row r="239" spans="1:2" x14ac:dyDescent="0.45">
      <c r="A239" s="87">
        <v>-4.3458567233756185</v>
      </c>
      <c r="B239" s="87">
        <f t="shared" si="4"/>
        <v>-5.5122145568020642</v>
      </c>
    </row>
    <row r="240" spans="1:2" x14ac:dyDescent="0.45">
      <c r="A240" s="87">
        <v>-2.9032162274233997</v>
      </c>
      <c r="B240" s="87">
        <f t="shared" si="4"/>
        <v>-6.3799016061238945</v>
      </c>
    </row>
    <row r="241" spans="1:2" x14ac:dyDescent="0.45">
      <c r="A241" s="87">
        <v>3.2326715881936252</v>
      </c>
      <c r="B241" s="87">
        <f t="shared" si="4"/>
        <v>0.91009860625490546</v>
      </c>
    </row>
    <row r="242" spans="1:2" x14ac:dyDescent="0.45">
      <c r="A242" s="87">
        <v>2.5133658709819429</v>
      </c>
      <c r="B242" s="87">
        <f t="shared" si="4"/>
        <v>5.099503141536843</v>
      </c>
    </row>
    <row r="243" spans="1:2" x14ac:dyDescent="0.45">
      <c r="A243" s="87">
        <v>1.0046574061561842</v>
      </c>
      <c r="B243" s="87">
        <f t="shared" si="4"/>
        <v>3.0153501029417384</v>
      </c>
    </row>
    <row r="244" spans="1:2" x14ac:dyDescent="0.45">
      <c r="A244" s="87">
        <v>1.8424043446430005</v>
      </c>
      <c r="B244" s="87">
        <f t="shared" si="4"/>
        <v>2.6461302695679478</v>
      </c>
    </row>
    <row r="245" spans="1:2" x14ac:dyDescent="0.45">
      <c r="A245" s="87">
        <v>-3.6158235161565244</v>
      </c>
      <c r="B245" s="87">
        <f t="shared" si="4"/>
        <v>-2.141900040442124</v>
      </c>
    </row>
    <row r="246" spans="1:2" x14ac:dyDescent="0.45">
      <c r="A246" s="87">
        <v>0.55929604059201665</v>
      </c>
      <c r="B246" s="87">
        <f t="shared" si="4"/>
        <v>-2.3333627723332029</v>
      </c>
    </row>
    <row r="247" spans="1:2" x14ac:dyDescent="0.45">
      <c r="A247" s="87">
        <v>0.90248704509576783</v>
      </c>
      <c r="B247" s="87">
        <f t="shared" si="4"/>
        <v>1.3499238775693811</v>
      </c>
    </row>
    <row r="248" spans="1:2" x14ac:dyDescent="0.45">
      <c r="A248" s="87">
        <v>-1.0138683137483895</v>
      </c>
      <c r="B248" s="87">
        <f t="shared" si="4"/>
        <v>-0.29187867767177522</v>
      </c>
    </row>
    <row r="249" spans="1:2" x14ac:dyDescent="0.45">
      <c r="A249" s="87">
        <v>2.2654421627521515</v>
      </c>
      <c r="B249" s="87">
        <f t="shared" si="4"/>
        <v>1.4543475117534399</v>
      </c>
    </row>
    <row r="250" spans="1:2" x14ac:dyDescent="0.45">
      <c r="A250" s="87">
        <v>-3.7102836358826607E-2</v>
      </c>
      <c r="B250" s="87">
        <f t="shared" si="4"/>
        <v>1.7752508938428946</v>
      </c>
    </row>
    <row r="251" spans="1:2" x14ac:dyDescent="0.45">
      <c r="A251" s="87">
        <v>-2.8651265893131495</v>
      </c>
      <c r="B251" s="87">
        <f t="shared" si="4"/>
        <v>-2.8948088584002107</v>
      </c>
    </row>
    <row r="252" spans="1:2" x14ac:dyDescent="0.45">
      <c r="A252" s="87">
        <v>-1.1059546523028985</v>
      </c>
      <c r="B252" s="87">
        <f t="shared" si="4"/>
        <v>-3.398055923753418</v>
      </c>
    </row>
    <row r="253" spans="1:2" x14ac:dyDescent="0.45">
      <c r="A253" s="87">
        <v>-0.84558905655285344</v>
      </c>
      <c r="B253" s="87">
        <f t="shared" si="4"/>
        <v>-1.7303527783951722</v>
      </c>
    </row>
    <row r="254" spans="1:2" x14ac:dyDescent="0.45">
      <c r="A254" s="87">
        <v>2.4309292712132446</v>
      </c>
      <c r="B254" s="87">
        <f t="shared" si="4"/>
        <v>1.7544580259709619</v>
      </c>
    </row>
    <row r="255" spans="1:2" x14ac:dyDescent="0.45">
      <c r="A255" s="87">
        <v>-0.5218453225097619</v>
      </c>
      <c r="B255" s="87">
        <f t="shared" si="4"/>
        <v>1.4228980944608338</v>
      </c>
    </row>
    <row r="256" spans="1:2" x14ac:dyDescent="0.45">
      <c r="A256" s="87">
        <v>-1.8666287360247225</v>
      </c>
      <c r="B256" s="87">
        <f t="shared" si="4"/>
        <v>-2.284104994032532</v>
      </c>
    </row>
    <row r="257" spans="1:2" x14ac:dyDescent="0.45">
      <c r="A257" s="87">
        <v>-3.8187317841220647</v>
      </c>
      <c r="B257" s="87">
        <f t="shared" si="4"/>
        <v>-5.3120347729418427</v>
      </c>
    </row>
    <row r="258" spans="1:2" x14ac:dyDescent="0.45">
      <c r="A258" s="87">
        <v>-2.6561792765278369</v>
      </c>
      <c r="B258" s="87">
        <f t="shared" si="4"/>
        <v>-5.7111647038254887</v>
      </c>
    </row>
    <row r="259" spans="1:2" x14ac:dyDescent="0.45">
      <c r="A259" s="87">
        <v>4.0268787415698171</v>
      </c>
      <c r="B259" s="87">
        <f t="shared" si="4"/>
        <v>1.9019353203475475</v>
      </c>
    </row>
    <row r="260" spans="1:2" x14ac:dyDescent="0.45">
      <c r="A260" s="87">
        <v>1.3658836905960925</v>
      </c>
      <c r="B260" s="87">
        <f t="shared" ref="B260:B323" si="5">0.8*A259+A260</f>
        <v>4.5873866838519461</v>
      </c>
    </row>
    <row r="261" spans="1:2" x14ac:dyDescent="0.45">
      <c r="A261" s="87">
        <v>0.69057023210916668</v>
      </c>
      <c r="B261" s="87">
        <f t="shared" si="5"/>
        <v>1.7832771845860407</v>
      </c>
    </row>
    <row r="262" spans="1:2" x14ac:dyDescent="0.45">
      <c r="A262" s="87">
        <v>-0.72738885137368925</v>
      </c>
      <c r="B262" s="87">
        <f t="shared" si="5"/>
        <v>-0.1749326656863559</v>
      </c>
    </row>
    <row r="263" spans="1:2" x14ac:dyDescent="0.45">
      <c r="A263" s="87">
        <v>0.55547843658132479</v>
      </c>
      <c r="B263" s="87">
        <f t="shared" si="5"/>
        <v>-2.6432644517626613E-2</v>
      </c>
    </row>
    <row r="264" spans="1:2" x14ac:dyDescent="0.45">
      <c r="A264" s="87">
        <v>9.5633367891423404E-3</v>
      </c>
      <c r="B264" s="87">
        <f t="shared" si="5"/>
        <v>0.45394608605420217</v>
      </c>
    </row>
    <row r="265" spans="1:2" x14ac:dyDescent="0.45">
      <c r="A265" s="87">
        <v>0.83372697190498002</v>
      </c>
      <c r="B265" s="87">
        <f t="shared" si="5"/>
        <v>0.84137764133629389</v>
      </c>
    </row>
    <row r="266" spans="1:2" x14ac:dyDescent="0.45">
      <c r="A266" s="87">
        <v>1.9916069504688494</v>
      </c>
      <c r="B266" s="87">
        <f t="shared" si="5"/>
        <v>2.6585885279928334</v>
      </c>
    </row>
    <row r="267" spans="1:2" x14ac:dyDescent="0.45">
      <c r="A267" s="87">
        <v>-0.92150003183633089</v>
      </c>
      <c r="B267" s="87">
        <f t="shared" si="5"/>
        <v>0.67178552853874862</v>
      </c>
    </row>
    <row r="268" spans="1:2" x14ac:dyDescent="0.45">
      <c r="A268" s="87">
        <v>-0.79218352766474709</v>
      </c>
      <c r="B268" s="87">
        <f t="shared" si="5"/>
        <v>-1.5293835531338118</v>
      </c>
    </row>
    <row r="269" spans="1:2" x14ac:dyDescent="0.45">
      <c r="A269" s="87">
        <v>1.6166723071364686</v>
      </c>
      <c r="B269" s="87">
        <f t="shared" si="5"/>
        <v>0.98292548500467092</v>
      </c>
    </row>
    <row r="270" spans="1:2" x14ac:dyDescent="0.45">
      <c r="A270" s="87">
        <v>0.69414227255037986</v>
      </c>
      <c r="B270" s="87">
        <f t="shared" si="5"/>
        <v>1.9874801182595547</v>
      </c>
    </row>
    <row r="271" spans="1:2" x14ac:dyDescent="0.45">
      <c r="A271" s="87">
        <v>2.4698147171875462</v>
      </c>
      <c r="B271" s="87">
        <f t="shared" si="5"/>
        <v>3.0251285352278501</v>
      </c>
    </row>
    <row r="272" spans="1:2" x14ac:dyDescent="0.45">
      <c r="A272" s="87">
        <v>-1.24341113405535</v>
      </c>
      <c r="B272" s="87">
        <f t="shared" si="5"/>
        <v>0.73244063969468698</v>
      </c>
    </row>
    <row r="273" spans="1:2" x14ac:dyDescent="0.45">
      <c r="A273" s="87">
        <v>0.82572341852937825</v>
      </c>
      <c r="B273" s="87">
        <f t="shared" si="5"/>
        <v>-0.16900548871490173</v>
      </c>
    </row>
    <row r="274" spans="1:2" x14ac:dyDescent="0.45">
      <c r="A274" s="87">
        <v>0.3836862561001908</v>
      </c>
      <c r="B274" s="87">
        <f t="shared" si="5"/>
        <v>1.0442649909236934</v>
      </c>
    </row>
    <row r="275" spans="1:2" x14ac:dyDescent="0.45">
      <c r="A275" s="87">
        <v>-2.7899113774765283</v>
      </c>
      <c r="B275" s="87">
        <f t="shared" si="5"/>
        <v>-2.4829623725963756</v>
      </c>
    </row>
    <row r="276" spans="1:2" x14ac:dyDescent="0.45">
      <c r="A276" s="87">
        <v>0.98975760920438915</v>
      </c>
      <c r="B276" s="87">
        <f t="shared" si="5"/>
        <v>-1.2421714927768335</v>
      </c>
    </row>
    <row r="277" spans="1:2" x14ac:dyDescent="0.45">
      <c r="A277" s="87">
        <v>-0.83105760495527647</v>
      </c>
      <c r="B277" s="87">
        <f t="shared" si="5"/>
        <v>-3.925151759176515E-2</v>
      </c>
    </row>
    <row r="278" spans="1:2" x14ac:dyDescent="0.45">
      <c r="A278" s="87">
        <v>2.9347302188398317</v>
      </c>
      <c r="B278" s="87">
        <f t="shared" si="5"/>
        <v>2.2698841348756105</v>
      </c>
    </row>
    <row r="279" spans="1:2" x14ac:dyDescent="0.45">
      <c r="A279" s="87">
        <v>-1.9057733879890293</v>
      </c>
      <c r="B279" s="87">
        <f t="shared" si="5"/>
        <v>0.44201078708283603</v>
      </c>
    </row>
    <row r="280" spans="1:2" x14ac:dyDescent="0.45">
      <c r="A280" s="87">
        <v>-3.5466564440866932</v>
      </c>
      <c r="B280" s="87">
        <f t="shared" si="5"/>
        <v>-5.0712751544779167</v>
      </c>
    </row>
    <row r="281" spans="1:2" x14ac:dyDescent="0.45">
      <c r="A281" s="87">
        <v>-1.1723545867425855</v>
      </c>
      <c r="B281" s="87">
        <f t="shared" si="5"/>
        <v>-4.0096797420119401</v>
      </c>
    </row>
    <row r="282" spans="1:2" x14ac:dyDescent="0.45">
      <c r="A282" s="87">
        <v>0.83940449258079752</v>
      </c>
      <c r="B282" s="87">
        <f t="shared" si="5"/>
        <v>-9.8479176813270897E-2</v>
      </c>
    </row>
    <row r="283" spans="1:2" x14ac:dyDescent="0.45">
      <c r="A283" s="87">
        <v>1.5332261682488024</v>
      </c>
      <c r="B283" s="87">
        <f t="shared" si="5"/>
        <v>2.2047497623134404</v>
      </c>
    </row>
    <row r="284" spans="1:2" x14ac:dyDescent="0.45">
      <c r="A284" s="87">
        <v>-0.64333789850934409</v>
      </c>
      <c r="B284" s="87">
        <f t="shared" si="5"/>
        <v>0.58324303608969785</v>
      </c>
    </row>
    <row r="285" spans="1:2" x14ac:dyDescent="0.45">
      <c r="A285" s="87">
        <v>-3.8008874980732799</v>
      </c>
      <c r="B285" s="87">
        <f t="shared" si="5"/>
        <v>-4.3155578168807551</v>
      </c>
    </row>
    <row r="286" spans="1:2" x14ac:dyDescent="0.45">
      <c r="A286" s="87">
        <v>-0.3379659574420657</v>
      </c>
      <c r="B286" s="87">
        <f t="shared" si="5"/>
        <v>-3.3786759559006896</v>
      </c>
    </row>
    <row r="287" spans="1:2" x14ac:dyDescent="0.45">
      <c r="A287" s="87">
        <v>0.17701950127957389</v>
      </c>
      <c r="B287" s="87">
        <f t="shared" si="5"/>
        <v>-9.3353264674078673E-2</v>
      </c>
    </row>
    <row r="288" spans="1:2" x14ac:dyDescent="0.45">
      <c r="A288" s="87">
        <v>9.5735686045372859E-2</v>
      </c>
      <c r="B288" s="87">
        <f t="shared" si="5"/>
        <v>0.23735128706903197</v>
      </c>
    </row>
    <row r="289" spans="1:2" x14ac:dyDescent="0.45">
      <c r="A289" s="87">
        <v>-6.2509570852853358E-2</v>
      </c>
      <c r="B289" s="87">
        <f t="shared" si="5"/>
        <v>1.4078977983444929E-2</v>
      </c>
    </row>
    <row r="290" spans="1:2" x14ac:dyDescent="0.45">
      <c r="A290" s="87">
        <v>3.1970375857781619</v>
      </c>
      <c r="B290" s="87">
        <f t="shared" si="5"/>
        <v>3.1470299290958792</v>
      </c>
    </row>
    <row r="291" spans="1:2" x14ac:dyDescent="0.45">
      <c r="A291" s="87">
        <v>0.5927859092480503</v>
      </c>
      <c r="B291" s="87">
        <f t="shared" si="5"/>
        <v>3.1504159778705798</v>
      </c>
    </row>
    <row r="292" spans="1:2" x14ac:dyDescent="0.45">
      <c r="A292" s="87">
        <v>0.36811343306908384</v>
      </c>
      <c r="B292" s="87">
        <f t="shared" si="5"/>
        <v>0.84234216046752408</v>
      </c>
    </row>
    <row r="293" spans="1:2" x14ac:dyDescent="0.45">
      <c r="A293" s="87">
        <v>4.1650673665571958</v>
      </c>
      <c r="B293" s="87">
        <f t="shared" si="5"/>
        <v>4.4595581130124629</v>
      </c>
    </row>
    <row r="294" spans="1:2" x14ac:dyDescent="0.45">
      <c r="A294" s="87">
        <v>2.075239535770379</v>
      </c>
      <c r="B294" s="87">
        <f t="shared" si="5"/>
        <v>5.4072934290161356</v>
      </c>
    </row>
    <row r="295" spans="1:2" x14ac:dyDescent="0.45">
      <c r="A295" s="87">
        <v>0.93513108367915265</v>
      </c>
      <c r="B295" s="87">
        <f t="shared" si="5"/>
        <v>2.5953227122954559</v>
      </c>
    </row>
    <row r="296" spans="1:2" x14ac:dyDescent="0.45">
      <c r="A296" s="87">
        <v>-1.4987631402618717</v>
      </c>
      <c r="B296" s="87">
        <f t="shared" si="5"/>
        <v>-0.75065827331854962</v>
      </c>
    </row>
    <row r="297" spans="1:2" x14ac:dyDescent="0.45">
      <c r="A297" s="87">
        <v>3.1591844162903726</v>
      </c>
      <c r="B297" s="87">
        <f t="shared" si="5"/>
        <v>1.9601739040808752</v>
      </c>
    </row>
    <row r="298" spans="1:2" x14ac:dyDescent="0.45">
      <c r="A298" s="87">
        <v>1.9212484403396957</v>
      </c>
      <c r="B298" s="87">
        <f t="shared" si="5"/>
        <v>4.4485959733719938</v>
      </c>
    </row>
    <row r="299" spans="1:2" x14ac:dyDescent="0.45">
      <c r="A299" s="87">
        <v>-1.4521674529532902</v>
      </c>
      <c r="B299" s="87">
        <f t="shared" si="5"/>
        <v>8.4831299318466336E-2</v>
      </c>
    </row>
    <row r="300" spans="1:2" x14ac:dyDescent="0.45">
      <c r="A300" s="87">
        <v>1.571270331623964</v>
      </c>
      <c r="B300" s="87">
        <f t="shared" si="5"/>
        <v>0.40953636926133186</v>
      </c>
    </row>
    <row r="301" spans="1:2" x14ac:dyDescent="0.45">
      <c r="A301" s="87">
        <v>-0.1204034560942091</v>
      </c>
      <c r="B301" s="87">
        <f t="shared" si="5"/>
        <v>1.1366128092049621</v>
      </c>
    </row>
    <row r="302" spans="1:2" x14ac:dyDescent="0.45">
      <c r="A302" s="87">
        <v>-3.6292476579546928</v>
      </c>
      <c r="B302" s="87">
        <f t="shared" si="5"/>
        <v>-3.7255704228300601</v>
      </c>
    </row>
    <row r="303" spans="1:2" x14ac:dyDescent="0.45">
      <c r="A303" s="87">
        <v>3.7211066228337586</v>
      </c>
      <c r="B303" s="87">
        <f t="shared" si="5"/>
        <v>0.81770849647000432</v>
      </c>
    </row>
    <row r="304" spans="1:2" x14ac:dyDescent="0.45">
      <c r="A304" s="87">
        <v>-1.0984740583808161</v>
      </c>
      <c r="B304" s="87">
        <f t="shared" si="5"/>
        <v>1.8784112398861907</v>
      </c>
    </row>
    <row r="305" spans="1:2" x14ac:dyDescent="0.45">
      <c r="A305" s="87">
        <v>0.43728277887566946</v>
      </c>
      <c r="B305" s="87">
        <f t="shared" si="5"/>
        <v>-0.44149646782898344</v>
      </c>
    </row>
    <row r="306" spans="1:2" x14ac:dyDescent="0.45">
      <c r="A306" s="87">
        <v>8.0308382166549563E-3</v>
      </c>
      <c r="B306" s="87">
        <f t="shared" si="5"/>
        <v>0.35785706131719053</v>
      </c>
    </row>
    <row r="307" spans="1:2" x14ac:dyDescent="0.45">
      <c r="A307" s="87">
        <v>-2.792744453472551</v>
      </c>
      <c r="B307" s="87">
        <f t="shared" si="5"/>
        <v>-2.786319782899227</v>
      </c>
    </row>
    <row r="308" spans="1:2" x14ac:dyDescent="0.45">
      <c r="A308" s="87">
        <v>0.98647433333098888</v>
      </c>
      <c r="B308" s="87">
        <f t="shared" si="5"/>
        <v>-1.2477212294470519</v>
      </c>
    </row>
    <row r="309" spans="1:2" x14ac:dyDescent="0.45">
      <c r="A309" s="87">
        <v>-0.71775275500840507</v>
      </c>
      <c r="B309" s="87">
        <f t="shared" si="5"/>
        <v>7.1426711656386033E-2</v>
      </c>
    </row>
    <row r="310" spans="1:2" x14ac:dyDescent="0.45">
      <c r="A310" s="87">
        <v>1.4214697330316994</v>
      </c>
      <c r="B310" s="87">
        <f t="shared" si="5"/>
        <v>0.84726752902497537</v>
      </c>
    </row>
    <row r="311" spans="1:2" x14ac:dyDescent="0.45">
      <c r="A311" s="87">
        <v>-2.2791482479078695</v>
      </c>
      <c r="B311" s="87">
        <f t="shared" si="5"/>
        <v>-1.14197246148251</v>
      </c>
    </row>
    <row r="312" spans="1:2" x14ac:dyDescent="0.45">
      <c r="A312" s="87">
        <v>-0.59934336604783311</v>
      </c>
      <c r="B312" s="87">
        <f t="shared" si="5"/>
        <v>-2.4226619643741287</v>
      </c>
    </row>
    <row r="313" spans="1:2" x14ac:dyDescent="0.45">
      <c r="A313" s="87">
        <v>2.2294807422440499</v>
      </c>
      <c r="B313" s="87">
        <f t="shared" si="5"/>
        <v>1.7500060494057834</v>
      </c>
    </row>
    <row r="314" spans="1:2" x14ac:dyDescent="0.45">
      <c r="A314" s="87">
        <v>-1.4335091691464186</v>
      </c>
      <c r="B314" s="87">
        <f t="shared" si="5"/>
        <v>0.35007542464882135</v>
      </c>
    </row>
    <row r="315" spans="1:2" x14ac:dyDescent="0.45">
      <c r="A315" s="87">
        <v>-0.36951405490981415</v>
      </c>
      <c r="B315" s="87">
        <f t="shared" si="5"/>
        <v>-1.516321390226949</v>
      </c>
    </row>
    <row r="316" spans="1:2" x14ac:dyDescent="0.45">
      <c r="A316" s="87">
        <v>-2.1179084797040559</v>
      </c>
      <c r="B316" s="87">
        <f t="shared" si="5"/>
        <v>-2.4135197236319073</v>
      </c>
    </row>
    <row r="317" spans="1:2" x14ac:dyDescent="0.45">
      <c r="A317" s="87">
        <v>-2.7682108338922262</v>
      </c>
      <c r="B317" s="87">
        <f t="shared" si="5"/>
        <v>-4.462537617655471</v>
      </c>
    </row>
    <row r="318" spans="1:2" x14ac:dyDescent="0.45">
      <c r="A318" s="87">
        <v>0.61328137235250324</v>
      </c>
      <c r="B318" s="87">
        <f t="shared" si="5"/>
        <v>-1.6012872947612777</v>
      </c>
    </row>
    <row r="319" spans="1:2" x14ac:dyDescent="0.45">
      <c r="A319" s="87">
        <v>0.30418050300795585</v>
      </c>
      <c r="B319" s="87">
        <f t="shared" si="5"/>
        <v>0.79480560088995844</v>
      </c>
    </row>
    <row r="320" spans="1:2" x14ac:dyDescent="0.45">
      <c r="A320" s="87">
        <v>1.4032116268936079</v>
      </c>
      <c r="B320" s="87">
        <f t="shared" si="5"/>
        <v>1.6465560292999726</v>
      </c>
    </row>
    <row r="321" spans="1:2" x14ac:dyDescent="0.45">
      <c r="A321" s="87">
        <v>0.45484966904041357</v>
      </c>
      <c r="B321" s="87">
        <f t="shared" si="5"/>
        <v>1.5774189705552999</v>
      </c>
    </row>
    <row r="322" spans="1:2" x14ac:dyDescent="0.45">
      <c r="A322" s="87">
        <v>2.3357051759376191</v>
      </c>
      <c r="B322" s="87">
        <f t="shared" si="5"/>
        <v>2.6995849111699499</v>
      </c>
    </row>
    <row r="323" spans="1:2" x14ac:dyDescent="0.45">
      <c r="A323" s="87">
        <v>4.2861938709393144</v>
      </c>
      <c r="B323" s="87">
        <f t="shared" si="5"/>
        <v>6.1547580116894096</v>
      </c>
    </row>
    <row r="324" spans="1:2" x14ac:dyDescent="0.45">
      <c r="A324" s="87">
        <v>-1.0789563020807691</v>
      </c>
      <c r="B324" s="87">
        <f t="shared" ref="B324:B387" si="6">0.8*A323+A324</f>
        <v>2.3499987946706824</v>
      </c>
    </row>
    <row r="325" spans="1:2" x14ac:dyDescent="0.45">
      <c r="A325" s="87">
        <v>-0.7187327355495654</v>
      </c>
      <c r="B325" s="87">
        <f t="shared" si="6"/>
        <v>-1.5818977772141807</v>
      </c>
    </row>
    <row r="326" spans="1:2" x14ac:dyDescent="0.45">
      <c r="A326" s="87">
        <v>-3.5607445170171559</v>
      </c>
      <c r="B326" s="87">
        <f t="shared" si="6"/>
        <v>-4.1357307054568082</v>
      </c>
    </row>
    <row r="327" spans="1:2" x14ac:dyDescent="0.45">
      <c r="A327" s="87">
        <v>-1.0933194971585181</v>
      </c>
      <c r="B327" s="87">
        <f t="shared" si="6"/>
        <v>-3.9419151107722428</v>
      </c>
    </row>
    <row r="328" spans="1:2" x14ac:dyDescent="0.45">
      <c r="A328" s="87">
        <v>-0.27464921004138887</v>
      </c>
      <c r="B328" s="87">
        <f t="shared" si="6"/>
        <v>-1.1493048077682033</v>
      </c>
    </row>
    <row r="329" spans="1:2" x14ac:dyDescent="0.45">
      <c r="A329" s="87">
        <v>-0.58064642871613614</v>
      </c>
      <c r="B329" s="87">
        <f t="shared" si="6"/>
        <v>-0.80036579674924724</v>
      </c>
    </row>
    <row r="330" spans="1:2" x14ac:dyDescent="0.45">
      <c r="A330" s="87">
        <v>-0.45406522986013442</v>
      </c>
      <c r="B330" s="87">
        <f t="shared" si="6"/>
        <v>-0.91858237283304334</v>
      </c>
    </row>
    <row r="331" spans="1:2" x14ac:dyDescent="0.45">
      <c r="A331" s="87">
        <v>-1.9351273294887505</v>
      </c>
      <c r="B331" s="87">
        <f t="shared" si="6"/>
        <v>-2.2983795133768581</v>
      </c>
    </row>
    <row r="332" spans="1:2" x14ac:dyDescent="0.45">
      <c r="A332" s="87">
        <v>1.7425008991267532</v>
      </c>
      <c r="B332" s="87">
        <f t="shared" si="6"/>
        <v>0.19439903553575277</v>
      </c>
    </row>
    <row r="333" spans="1:2" x14ac:dyDescent="0.45">
      <c r="A333" s="87">
        <v>-0.2445631253067404</v>
      </c>
      <c r="B333" s="87">
        <f t="shared" si="6"/>
        <v>1.1494375939946622</v>
      </c>
    </row>
    <row r="334" spans="1:2" x14ac:dyDescent="0.45">
      <c r="A334" s="87">
        <v>-0.41505700210109353</v>
      </c>
      <c r="B334" s="87">
        <f t="shared" si="6"/>
        <v>-0.61070750234648585</v>
      </c>
    </row>
    <row r="335" spans="1:2" x14ac:dyDescent="0.45">
      <c r="A335" s="87">
        <v>0.167037796927616</v>
      </c>
      <c r="B335" s="87">
        <f t="shared" si="6"/>
        <v>-0.16500780475325882</v>
      </c>
    </row>
    <row r="336" spans="1:2" x14ac:dyDescent="0.45">
      <c r="A336" s="87">
        <v>0.17241063687833957</v>
      </c>
      <c r="B336" s="87">
        <f t="shared" si="6"/>
        <v>0.30604087442043237</v>
      </c>
    </row>
    <row r="337" spans="1:2" x14ac:dyDescent="0.45">
      <c r="A337" s="87">
        <v>1.7731167645251844</v>
      </c>
      <c r="B337" s="87">
        <f t="shared" si="6"/>
        <v>1.9110452740278561</v>
      </c>
    </row>
    <row r="338" spans="1:2" x14ac:dyDescent="0.45">
      <c r="A338" s="87">
        <v>0.84508883446687832</v>
      </c>
      <c r="B338" s="87">
        <f t="shared" si="6"/>
        <v>2.2635822460870259</v>
      </c>
    </row>
    <row r="339" spans="1:2" x14ac:dyDescent="0.45">
      <c r="A339" s="87">
        <v>3.6845995055045933</v>
      </c>
      <c r="B339" s="87">
        <f t="shared" si="6"/>
        <v>4.3606705730780959</v>
      </c>
    </row>
    <row r="340" spans="1:2" x14ac:dyDescent="0.45">
      <c r="A340" s="87">
        <v>-1.3940280041424558</v>
      </c>
      <c r="B340" s="87">
        <f t="shared" si="6"/>
        <v>1.5536516002612188</v>
      </c>
    </row>
    <row r="341" spans="1:2" x14ac:dyDescent="0.45">
      <c r="A341" s="87">
        <v>-2.8247359296074137</v>
      </c>
      <c r="B341" s="87">
        <f t="shared" si="6"/>
        <v>-3.9399583329213783</v>
      </c>
    </row>
    <row r="342" spans="1:2" x14ac:dyDescent="0.45">
      <c r="A342" s="87">
        <v>-0.4267894837539643</v>
      </c>
      <c r="B342" s="87">
        <f t="shared" si="6"/>
        <v>-2.6865782274398953</v>
      </c>
    </row>
    <row r="343" spans="1:2" x14ac:dyDescent="0.45">
      <c r="A343" s="87">
        <v>2.2645690478384495</v>
      </c>
      <c r="B343" s="87">
        <f t="shared" si="6"/>
        <v>1.923137460835278</v>
      </c>
    </row>
    <row r="344" spans="1:2" x14ac:dyDescent="0.45">
      <c r="A344" s="87">
        <v>0.555000951862894</v>
      </c>
      <c r="B344" s="87">
        <f t="shared" si="6"/>
        <v>2.3666561901336536</v>
      </c>
    </row>
    <row r="345" spans="1:2" x14ac:dyDescent="0.45">
      <c r="A345" s="87">
        <v>-2.8801514417864382</v>
      </c>
      <c r="B345" s="87">
        <f t="shared" si="6"/>
        <v>-2.436150680296123</v>
      </c>
    </row>
    <row r="346" spans="1:2" x14ac:dyDescent="0.45">
      <c r="A346" s="87">
        <v>-2.0585366655723192</v>
      </c>
      <c r="B346" s="87">
        <f t="shared" si="6"/>
        <v>-4.3626578190014698</v>
      </c>
    </row>
    <row r="347" spans="1:2" x14ac:dyDescent="0.45">
      <c r="A347" s="87">
        <v>-0.19668732420541346</v>
      </c>
      <c r="B347" s="87">
        <f t="shared" si="6"/>
        <v>-1.8435166566632688</v>
      </c>
    </row>
    <row r="348" spans="1:2" x14ac:dyDescent="0.45">
      <c r="A348" s="87">
        <v>0.170414296007948</v>
      </c>
      <c r="B348" s="87">
        <f t="shared" si="6"/>
        <v>1.3064436643617228E-2</v>
      </c>
    </row>
    <row r="349" spans="1:2" x14ac:dyDescent="0.45">
      <c r="A349" s="87">
        <v>3.4330878406763077</v>
      </c>
      <c r="B349" s="87">
        <f t="shared" si="6"/>
        <v>3.5694192774826661</v>
      </c>
    </row>
    <row r="350" spans="1:2" x14ac:dyDescent="0.45">
      <c r="A350" s="87">
        <v>-0.88743490778142586</v>
      </c>
      <c r="B350" s="87">
        <f t="shared" si="6"/>
        <v>1.8590353647596203</v>
      </c>
    </row>
    <row r="351" spans="1:2" x14ac:dyDescent="0.45">
      <c r="A351" s="87">
        <v>-2.7057740226155147</v>
      </c>
      <c r="B351" s="87">
        <f t="shared" si="6"/>
        <v>-3.4157219488406554</v>
      </c>
    </row>
    <row r="352" spans="1:2" x14ac:dyDescent="0.45">
      <c r="A352" s="87">
        <v>-1.0648273018887267</v>
      </c>
      <c r="B352" s="87">
        <f t="shared" si="6"/>
        <v>-3.2294465199811384</v>
      </c>
    </row>
    <row r="353" spans="1:2" x14ac:dyDescent="0.45">
      <c r="A353" s="87">
        <v>-0.6386676432157401</v>
      </c>
      <c r="B353" s="87">
        <f t="shared" si="6"/>
        <v>-1.4905294847267214</v>
      </c>
    </row>
    <row r="354" spans="1:2" x14ac:dyDescent="0.45">
      <c r="A354" s="87">
        <v>-3.926397766917944</v>
      </c>
      <c r="B354" s="87">
        <f t="shared" si="6"/>
        <v>-4.437331881490536</v>
      </c>
    </row>
    <row r="355" spans="1:2" x14ac:dyDescent="0.45">
      <c r="A355" s="87">
        <v>3.0113915272522718</v>
      </c>
      <c r="B355" s="87">
        <f t="shared" si="6"/>
        <v>-0.12972668628208339</v>
      </c>
    </row>
    <row r="356" spans="1:2" x14ac:dyDescent="0.45">
      <c r="A356" s="87">
        <v>0.54165639085113071</v>
      </c>
      <c r="B356" s="87">
        <f t="shared" si="6"/>
        <v>2.9507696126529481</v>
      </c>
    </row>
    <row r="357" spans="1:2" x14ac:dyDescent="0.45">
      <c r="A357" s="87">
        <v>3.3656397135928273</v>
      </c>
      <c r="B357" s="87">
        <f t="shared" si="6"/>
        <v>3.7989648262737319</v>
      </c>
    </row>
    <row r="358" spans="1:2" x14ac:dyDescent="0.45">
      <c r="A358" s="87">
        <v>0.6020650289428886</v>
      </c>
      <c r="B358" s="87">
        <f t="shared" si="6"/>
        <v>3.2945767998171505</v>
      </c>
    </row>
    <row r="359" spans="1:2" x14ac:dyDescent="0.45">
      <c r="A359" s="87">
        <v>0.51219558372395113</v>
      </c>
      <c r="B359" s="87">
        <f t="shared" si="6"/>
        <v>0.99384760687826201</v>
      </c>
    </row>
    <row r="360" spans="1:2" x14ac:dyDescent="0.45">
      <c r="A360" s="87">
        <v>3.1779654818819836</v>
      </c>
      <c r="B360" s="87">
        <f t="shared" si="6"/>
        <v>3.5877219488611445</v>
      </c>
    </row>
    <row r="361" spans="1:2" x14ac:dyDescent="0.45">
      <c r="A361" s="87">
        <v>2.3625398171134293</v>
      </c>
      <c r="B361" s="87">
        <f t="shared" si="6"/>
        <v>4.9049122026190162</v>
      </c>
    </row>
    <row r="362" spans="1:2" x14ac:dyDescent="0.45">
      <c r="A362" s="87">
        <v>-2.0432617020560429</v>
      </c>
      <c r="B362" s="87">
        <f t="shared" si="6"/>
        <v>-0.1532298483652994</v>
      </c>
    </row>
    <row r="363" spans="1:2" x14ac:dyDescent="0.45">
      <c r="A363" s="87">
        <v>0.70943769969744608</v>
      </c>
      <c r="B363" s="87">
        <f t="shared" si="6"/>
        <v>-0.9251716619473882</v>
      </c>
    </row>
    <row r="364" spans="1:2" x14ac:dyDescent="0.45">
      <c r="A364" s="87">
        <v>-2.3979555408004671</v>
      </c>
      <c r="B364" s="87">
        <f t="shared" si="6"/>
        <v>-1.8304053810425103</v>
      </c>
    </row>
    <row r="365" spans="1:2" x14ac:dyDescent="0.45">
      <c r="A365" s="87">
        <v>2.3197435439215042</v>
      </c>
      <c r="B365" s="87">
        <f t="shared" si="6"/>
        <v>0.40137911128113046</v>
      </c>
    </row>
    <row r="366" spans="1:2" x14ac:dyDescent="0.45">
      <c r="A366" s="87">
        <v>0.26908992367680185</v>
      </c>
      <c r="B366" s="87">
        <f t="shared" si="6"/>
        <v>2.1248847588140052</v>
      </c>
    </row>
    <row r="367" spans="1:2" x14ac:dyDescent="0.45">
      <c r="A367" s="87">
        <v>0.14693341654492542</v>
      </c>
      <c r="B367" s="87">
        <f t="shared" si="6"/>
        <v>0.3622053554863669</v>
      </c>
    </row>
    <row r="368" spans="1:2" x14ac:dyDescent="0.45">
      <c r="A368" s="87">
        <v>-0.42944975575665012</v>
      </c>
      <c r="B368" s="87">
        <f t="shared" si="6"/>
        <v>-0.31190302252070978</v>
      </c>
    </row>
    <row r="369" spans="1:2" x14ac:dyDescent="0.45">
      <c r="A369" s="87">
        <v>-0.88001343101495877</v>
      </c>
      <c r="B369" s="87">
        <f t="shared" si="6"/>
        <v>-1.2235732356202789</v>
      </c>
    </row>
    <row r="370" spans="1:2" x14ac:dyDescent="0.45">
      <c r="A370" s="87">
        <v>-0.8526217243343126</v>
      </c>
      <c r="B370" s="87">
        <f t="shared" si="6"/>
        <v>-1.5566324691462796</v>
      </c>
    </row>
    <row r="371" spans="1:2" x14ac:dyDescent="0.45">
      <c r="A371" s="87">
        <v>-1.8983155314344913</v>
      </c>
      <c r="B371" s="87">
        <f t="shared" si="6"/>
        <v>-2.5804129109019414</v>
      </c>
    </row>
    <row r="372" spans="1:2" x14ac:dyDescent="0.45">
      <c r="A372" s="87">
        <v>-1.0175222087127622</v>
      </c>
      <c r="B372" s="87">
        <f t="shared" si="6"/>
        <v>-2.5361746338603552</v>
      </c>
    </row>
    <row r="373" spans="1:2" x14ac:dyDescent="0.45">
      <c r="A373" s="87">
        <v>2.3817119654268026</v>
      </c>
      <c r="B373" s="87">
        <f t="shared" si="6"/>
        <v>1.5676941984565929</v>
      </c>
    </row>
    <row r="374" spans="1:2" x14ac:dyDescent="0.45">
      <c r="A374" s="87">
        <v>4.1231760405935347</v>
      </c>
      <c r="B374" s="87">
        <f t="shared" si="6"/>
        <v>6.0285456129349768</v>
      </c>
    </row>
    <row r="375" spans="1:2" x14ac:dyDescent="0.45">
      <c r="A375" s="87">
        <v>-0.58511659517535008</v>
      </c>
      <c r="B375" s="87">
        <f t="shared" si="6"/>
        <v>2.7134242372994777</v>
      </c>
    </row>
    <row r="376" spans="1:2" x14ac:dyDescent="0.45">
      <c r="A376" s="87">
        <v>-4.0563463699072599</v>
      </c>
      <c r="B376" s="87">
        <f t="shared" si="6"/>
        <v>-4.52443964604754</v>
      </c>
    </row>
    <row r="377" spans="1:2" x14ac:dyDescent="0.45">
      <c r="A377" s="87">
        <v>-1.3794351616525091</v>
      </c>
      <c r="B377" s="87">
        <f t="shared" si="6"/>
        <v>-4.6245122575783171</v>
      </c>
    </row>
    <row r="378" spans="1:2" x14ac:dyDescent="0.45">
      <c r="A378" s="87">
        <v>0.63963398133637384</v>
      </c>
      <c r="B378" s="87">
        <f t="shared" si="6"/>
        <v>-0.46391414798563346</v>
      </c>
    </row>
    <row r="379" spans="1:2" x14ac:dyDescent="0.45">
      <c r="A379" s="87">
        <v>-0.11733845894923434</v>
      </c>
      <c r="B379" s="87">
        <f t="shared" si="6"/>
        <v>0.39436872611986473</v>
      </c>
    </row>
    <row r="380" spans="1:2" x14ac:dyDescent="0.45">
      <c r="A380" s="87">
        <v>-5.4094562074169517</v>
      </c>
      <c r="B380" s="87">
        <f t="shared" si="6"/>
        <v>-5.5033269745763391</v>
      </c>
    </row>
    <row r="381" spans="1:2" x14ac:dyDescent="0.45">
      <c r="A381" s="87">
        <v>6.7866494646295905E-2</v>
      </c>
      <c r="B381" s="87">
        <f t="shared" si="6"/>
        <v>-4.2596984712872654</v>
      </c>
    </row>
    <row r="382" spans="1:2" x14ac:dyDescent="0.45">
      <c r="A382" s="87">
        <v>-1.5656542018405162</v>
      </c>
      <c r="B382" s="87">
        <f t="shared" si="6"/>
        <v>-1.5113610061234795</v>
      </c>
    </row>
    <row r="383" spans="1:2" x14ac:dyDescent="0.45">
      <c r="A383" s="87">
        <v>-0.55913687901920639</v>
      </c>
      <c r="B383" s="87">
        <f t="shared" si="6"/>
        <v>-1.8116602404916193</v>
      </c>
    </row>
    <row r="384" spans="1:2" x14ac:dyDescent="0.45">
      <c r="A384" s="87">
        <v>0.3525633474055212</v>
      </c>
      <c r="B384" s="87">
        <f t="shared" si="6"/>
        <v>-9.4746155809843913E-2</v>
      </c>
    </row>
    <row r="385" spans="1:2" x14ac:dyDescent="0.45">
      <c r="A385" s="87">
        <v>1.5953401089063846</v>
      </c>
      <c r="B385" s="87">
        <f t="shared" si="6"/>
        <v>1.8773907868308015</v>
      </c>
    </row>
    <row r="386" spans="1:2" x14ac:dyDescent="0.45">
      <c r="A386" s="87">
        <v>1.6627063814667054</v>
      </c>
      <c r="B386" s="87">
        <f t="shared" si="6"/>
        <v>2.938978468591813</v>
      </c>
    </row>
    <row r="387" spans="1:2" x14ac:dyDescent="0.45">
      <c r="A387" s="87">
        <v>-0.11795236787293106</v>
      </c>
      <c r="B387" s="87">
        <f t="shared" si="6"/>
        <v>1.2122127373004332</v>
      </c>
    </row>
    <row r="388" spans="1:2" x14ac:dyDescent="0.45">
      <c r="A388" s="87">
        <v>1.2186364983790554</v>
      </c>
      <c r="B388" s="87">
        <f t="shared" ref="B388:B451" si="7">0.8*A387+A388</f>
        <v>1.1242746040807106</v>
      </c>
    </row>
    <row r="389" spans="1:2" x14ac:dyDescent="0.45">
      <c r="A389" s="87">
        <v>-0.74999206844950095</v>
      </c>
      <c r="B389" s="87">
        <f t="shared" si="7"/>
        <v>0.22491713025374338</v>
      </c>
    </row>
    <row r="390" spans="1:2" x14ac:dyDescent="0.45">
      <c r="A390" s="87">
        <v>-2.9168859327910468</v>
      </c>
      <c r="B390" s="87">
        <f t="shared" si="7"/>
        <v>-3.5168795875506476</v>
      </c>
    </row>
    <row r="391" spans="1:2" x14ac:dyDescent="0.45">
      <c r="A391" s="87">
        <v>-0.41927933125407435</v>
      </c>
      <c r="B391" s="87">
        <f t="shared" si="7"/>
        <v>-2.7527880774869118</v>
      </c>
    </row>
    <row r="392" spans="1:2" x14ac:dyDescent="0.45">
      <c r="A392" s="87">
        <v>0.201607690542005</v>
      </c>
      <c r="B392" s="87">
        <f t="shared" si="7"/>
        <v>-0.13381577446125448</v>
      </c>
    </row>
    <row r="393" spans="1:2" x14ac:dyDescent="0.45">
      <c r="A393" s="87">
        <v>-1.5018031263025478</v>
      </c>
      <c r="B393" s="87">
        <f t="shared" si="7"/>
        <v>-1.3405169738689438</v>
      </c>
    </row>
    <row r="394" spans="1:2" x14ac:dyDescent="0.45">
      <c r="A394" s="87">
        <v>2.8111116989748552</v>
      </c>
      <c r="B394" s="87">
        <f t="shared" si="7"/>
        <v>1.609669197932817</v>
      </c>
    </row>
    <row r="395" spans="1:2" x14ac:dyDescent="0.45">
      <c r="A395" s="87">
        <v>-0.9143604984274134</v>
      </c>
      <c r="B395" s="87">
        <f t="shared" si="7"/>
        <v>1.3345288607524708</v>
      </c>
    </row>
    <row r="396" spans="1:2" x14ac:dyDescent="0.45">
      <c r="A396" s="87">
        <v>2.9972125048516318</v>
      </c>
      <c r="B396" s="87">
        <f t="shared" si="7"/>
        <v>2.2657241061097011</v>
      </c>
    </row>
    <row r="397" spans="1:2" x14ac:dyDescent="0.45">
      <c r="A397" s="87">
        <v>-0.93854623628431</v>
      </c>
      <c r="B397" s="87">
        <f t="shared" si="7"/>
        <v>1.4592237675969955</v>
      </c>
    </row>
    <row r="398" spans="1:2" x14ac:dyDescent="0.45">
      <c r="A398" s="87">
        <v>4.8182118916884065</v>
      </c>
      <c r="B398" s="87">
        <f t="shared" si="7"/>
        <v>4.0673749026609585</v>
      </c>
    </row>
    <row r="399" spans="1:2" x14ac:dyDescent="0.45">
      <c r="A399" s="87">
        <v>0.28391923478920944</v>
      </c>
      <c r="B399" s="87">
        <f t="shared" si="7"/>
        <v>4.1384887481399346</v>
      </c>
    </row>
    <row r="400" spans="1:2" x14ac:dyDescent="0.45">
      <c r="A400" s="87">
        <v>-0.59086687542730942</v>
      </c>
      <c r="B400" s="87">
        <f t="shared" si="7"/>
        <v>-0.36373148759594187</v>
      </c>
    </row>
    <row r="401" spans="1:2" x14ac:dyDescent="0.45">
      <c r="A401" s="87">
        <v>-3.5451830626698211</v>
      </c>
      <c r="B401" s="87">
        <f t="shared" si="7"/>
        <v>-4.0178765630116686</v>
      </c>
    </row>
    <row r="402" spans="1:2" x14ac:dyDescent="0.45">
      <c r="A402" s="87">
        <v>-2.9605598683701828</v>
      </c>
      <c r="B402" s="87">
        <f t="shared" si="7"/>
        <v>-5.7967063185060397</v>
      </c>
    </row>
    <row r="403" spans="1:2" x14ac:dyDescent="0.45">
      <c r="A403" s="87">
        <v>-1.1571273716981523</v>
      </c>
      <c r="B403" s="87">
        <f t="shared" si="7"/>
        <v>-3.5255752663942985</v>
      </c>
    </row>
    <row r="404" spans="1:2" x14ac:dyDescent="0.45">
      <c r="A404" s="87">
        <v>-0.7042262950562872</v>
      </c>
      <c r="B404" s="87">
        <f t="shared" si="7"/>
        <v>-1.629928192414809</v>
      </c>
    </row>
    <row r="405" spans="1:2" x14ac:dyDescent="0.45">
      <c r="A405" s="87">
        <v>0.33051946957129985</v>
      </c>
      <c r="B405" s="87">
        <f t="shared" si="7"/>
        <v>-0.23286156647372991</v>
      </c>
    </row>
    <row r="406" spans="1:2" x14ac:dyDescent="0.45">
      <c r="A406" s="87">
        <v>-0.90011553766089492</v>
      </c>
      <c r="B406" s="87">
        <f t="shared" si="7"/>
        <v>-0.63569996200385503</v>
      </c>
    </row>
    <row r="407" spans="1:2" x14ac:dyDescent="0.45">
      <c r="A407" s="87">
        <v>-1.0069152267533354</v>
      </c>
      <c r="B407" s="87">
        <f t="shared" si="7"/>
        <v>-1.7270076568820514</v>
      </c>
    </row>
    <row r="408" spans="1:2" x14ac:dyDescent="0.45">
      <c r="A408" s="87">
        <v>3.3180549507960677</v>
      </c>
      <c r="B408" s="87">
        <f t="shared" si="7"/>
        <v>2.5125227693933994</v>
      </c>
    </row>
    <row r="409" spans="1:2" x14ac:dyDescent="0.45">
      <c r="A409" s="87">
        <v>0.65575704866205342</v>
      </c>
      <c r="B409" s="87">
        <f t="shared" si="7"/>
        <v>3.3102010092989076</v>
      </c>
    </row>
    <row r="410" spans="1:2" x14ac:dyDescent="0.45">
      <c r="A410" s="87">
        <v>-2.0110428522457369</v>
      </c>
      <c r="B410" s="87">
        <f t="shared" si="7"/>
        <v>-1.4864372133160941</v>
      </c>
    </row>
    <row r="411" spans="1:2" x14ac:dyDescent="0.45">
      <c r="A411" s="87">
        <v>-1.5024124877527356</v>
      </c>
      <c r="B411" s="87">
        <f t="shared" si="7"/>
        <v>-3.1112467695493251</v>
      </c>
    </row>
    <row r="412" spans="1:2" x14ac:dyDescent="0.45">
      <c r="A412" s="87">
        <v>0.2345450411667116</v>
      </c>
      <c r="B412" s="87">
        <f t="shared" si="7"/>
        <v>-0.96738494903547689</v>
      </c>
    </row>
    <row r="413" spans="1:2" x14ac:dyDescent="0.45">
      <c r="A413" s="87">
        <v>-4.0027771319728345</v>
      </c>
      <c r="B413" s="87">
        <f t="shared" si="7"/>
        <v>-3.8151410990394652</v>
      </c>
    </row>
    <row r="414" spans="1:2" x14ac:dyDescent="0.45">
      <c r="A414" s="87">
        <v>1.2009968486381695</v>
      </c>
      <c r="B414" s="87">
        <f t="shared" si="7"/>
        <v>-2.0012248569400981</v>
      </c>
    </row>
    <row r="415" spans="1:2" x14ac:dyDescent="0.45">
      <c r="A415" s="87">
        <v>-0.53832536650588736</v>
      </c>
      <c r="B415" s="87">
        <f t="shared" si="7"/>
        <v>0.42247211240464821</v>
      </c>
    </row>
    <row r="416" spans="1:2" x14ac:dyDescent="0.45">
      <c r="A416" s="87">
        <v>-3.4384447644697502</v>
      </c>
      <c r="B416" s="87">
        <f t="shared" si="7"/>
        <v>-3.8691050576744601</v>
      </c>
    </row>
    <row r="417" spans="1:2" x14ac:dyDescent="0.45">
      <c r="A417" s="87">
        <v>0.93461949290940538</v>
      </c>
      <c r="B417" s="87">
        <f t="shared" si="7"/>
        <v>-1.8161363186663948</v>
      </c>
    </row>
    <row r="418" spans="1:2" x14ac:dyDescent="0.45">
      <c r="A418" s="87">
        <v>2.4535029297112487</v>
      </c>
      <c r="B418" s="87">
        <f t="shared" si="7"/>
        <v>3.201198524038773</v>
      </c>
    </row>
    <row r="419" spans="1:2" x14ac:dyDescent="0.45">
      <c r="A419" s="87">
        <v>1.5301475286833011</v>
      </c>
      <c r="B419" s="87">
        <f t="shared" si="7"/>
        <v>3.4929498724523</v>
      </c>
    </row>
    <row r="420" spans="1:2" x14ac:dyDescent="0.45">
      <c r="A420" s="87">
        <v>-0.44339685700833797</v>
      </c>
      <c r="B420" s="87">
        <f t="shared" si="7"/>
        <v>0.78072116593830287</v>
      </c>
    </row>
    <row r="421" spans="1:2" x14ac:dyDescent="0.45">
      <c r="A421" s="87">
        <v>0.28237309379619546</v>
      </c>
      <c r="B421" s="87">
        <f t="shared" si="7"/>
        <v>-7.2344391810474917E-2</v>
      </c>
    </row>
    <row r="422" spans="1:2" x14ac:dyDescent="0.45">
      <c r="A422" s="87">
        <v>0.82855649452540092</v>
      </c>
      <c r="B422" s="87">
        <f t="shared" si="7"/>
        <v>1.0544549695623573</v>
      </c>
    </row>
    <row r="423" spans="1:2" x14ac:dyDescent="0.45">
      <c r="A423" s="87">
        <v>-1.6330591279256623</v>
      </c>
      <c r="B423" s="87">
        <f t="shared" si="7"/>
        <v>-0.97021393230534159</v>
      </c>
    </row>
    <row r="424" spans="1:2" x14ac:dyDescent="0.45">
      <c r="A424" s="87">
        <v>-2.7718033379642293</v>
      </c>
      <c r="B424" s="87">
        <f t="shared" si="7"/>
        <v>-4.0782506403047591</v>
      </c>
    </row>
    <row r="425" spans="1:2" x14ac:dyDescent="0.45">
      <c r="A425" s="87">
        <v>-2.3060056264512241</v>
      </c>
      <c r="B425" s="87">
        <f t="shared" si="7"/>
        <v>-4.5234482968226075</v>
      </c>
    </row>
    <row r="426" spans="1:2" x14ac:dyDescent="0.45">
      <c r="A426" s="87">
        <v>2.0715697246487252</v>
      </c>
      <c r="B426" s="87">
        <f t="shared" si="7"/>
        <v>0.22676522348774597</v>
      </c>
    </row>
    <row r="427" spans="1:2" x14ac:dyDescent="0.45">
      <c r="A427" s="87">
        <v>-3.241748345317319</v>
      </c>
      <c r="B427" s="87">
        <f t="shared" si="7"/>
        <v>-1.5844925655983388</v>
      </c>
    </row>
    <row r="428" spans="1:2" x14ac:dyDescent="0.45">
      <c r="A428" s="87">
        <v>-4.0916711441241205</v>
      </c>
      <c r="B428" s="87">
        <f t="shared" si="7"/>
        <v>-6.6850698203779757</v>
      </c>
    </row>
    <row r="429" spans="1:2" x14ac:dyDescent="0.45">
      <c r="A429" s="87">
        <v>1.3600924830825534</v>
      </c>
      <c r="B429" s="87">
        <f t="shared" si="7"/>
        <v>-1.913244432216743</v>
      </c>
    </row>
    <row r="430" spans="1:2" x14ac:dyDescent="0.45">
      <c r="A430" s="87">
        <v>-3.0358569347299635</v>
      </c>
      <c r="B430" s="87">
        <f t="shared" si="7"/>
        <v>-1.9477829482639208</v>
      </c>
    </row>
    <row r="431" spans="1:2" x14ac:dyDescent="0.45">
      <c r="A431" s="87">
        <v>2.2610856831306592</v>
      </c>
      <c r="B431" s="87">
        <f t="shared" si="7"/>
        <v>-0.16759986465331167</v>
      </c>
    </row>
    <row r="432" spans="1:2" x14ac:dyDescent="0.45">
      <c r="A432" s="87">
        <v>2.8447902877815068</v>
      </c>
      <c r="B432" s="87">
        <f t="shared" si="7"/>
        <v>4.6536588342860341</v>
      </c>
    </row>
    <row r="433" spans="1:2" x14ac:dyDescent="0.45">
      <c r="A433" s="87">
        <v>1.2980808605789207</v>
      </c>
      <c r="B433" s="87">
        <f t="shared" si="7"/>
        <v>3.5739130908041261</v>
      </c>
    </row>
    <row r="434" spans="1:2" x14ac:dyDescent="0.45">
      <c r="A434" s="87">
        <v>1.0618305168463849</v>
      </c>
      <c r="B434" s="87">
        <f t="shared" si="7"/>
        <v>2.1002952053095214</v>
      </c>
    </row>
    <row r="435" spans="1:2" x14ac:dyDescent="0.45">
      <c r="A435" s="87">
        <v>-3.4519325708970428</v>
      </c>
      <c r="B435" s="87">
        <f t="shared" si="7"/>
        <v>-2.6024681574199349</v>
      </c>
    </row>
    <row r="436" spans="1:2" x14ac:dyDescent="0.45">
      <c r="A436" s="87">
        <v>-0.35038738133152947</v>
      </c>
      <c r="B436" s="87">
        <f t="shared" si="7"/>
        <v>-3.1119334380491637</v>
      </c>
    </row>
    <row r="437" spans="1:2" x14ac:dyDescent="0.45">
      <c r="A437" s="87">
        <v>-0.90265530161559582</v>
      </c>
      <c r="B437" s="87">
        <f t="shared" si="7"/>
        <v>-1.1829652066808194</v>
      </c>
    </row>
    <row r="438" spans="1:2" x14ac:dyDescent="0.45">
      <c r="A438" s="87">
        <v>-2.506976670701988</v>
      </c>
      <c r="B438" s="87">
        <f t="shared" si="7"/>
        <v>-3.2291009119944647</v>
      </c>
    </row>
    <row r="439" spans="1:2" x14ac:dyDescent="0.45">
      <c r="A439" s="87">
        <v>3.0052251531742513</v>
      </c>
      <c r="B439" s="87">
        <f t="shared" si="7"/>
        <v>0.99964381661266088</v>
      </c>
    </row>
    <row r="440" spans="1:2" x14ac:dyDescent="0.45">
      <c r="A440" s="87">
        <v>1.4402439774130471</v>
      </c>
      <c r="B440" s="87">
        <f t="shared" si="7"/>
        <v>3.8444240999524482</v>
      </c>
    </row>
    <row r="441" spans="1:2" x14ac:dyDescent="0.45">
      <c r="A441" s="87">
        <v>-0.60398633650038391</v>
      </c>
      <c r="B441" s="87">
        <f t="shared" si="7"/>
        <v>0.54820884543005377</v>
      </c>
    </row>
    <row r="442" spans="1:2" x14ac:dyDescent="0.45">
      <c r="A442" s="87">
        <v>0.13957105693407357</v>
      </c>
      <c r="B442" s="87">
        <f t="shared" si="7"/>
        <v>-0.34361801226623356</v>
      </c>
    </row>
    <row r="443" spans="1:2" x14ac:dyDescent="0.45">
      <c r="A443" s="87">
        <v>0.60190359363332391</v>
      </c>
      <c r="B443" s="87">
        <f t="shared" si="7"/>
        <v>0.71356043918058276</v>
      </c>
    </row>
    <row r="444" spans="1:2" x14ac:dyDescent="0.45">
      <c r="A444" s="87">
        <v>0.98215650723432191</v>
      </c>
      <c r="B444" s="87">
        <f t="shared" si="7"/>
        <v>1.463679382140981</v>
      </c>
    </row>
    <row r="445" spans="1:2" x14ac:dyDescent="0.45">
      <c r="A445" s="87">
        <v>-1.9850858734571375</v>
      </c>
      <c r="B445" s="87">
        <f t="shared" si="7"/>
        <v>-1.19936066766968</v>
      </c>
    </row>
    <row r="446" spans="1:2" x14ac:dyDescent="0.45">
      <c r="A446" s="87">
        <v>-2.8426893550204113</v>
      </c>
      <c r="B446" s="87">
        <f t="shared" si="7"/>
        <v>-4.4307580537861213</v>
      </c>
    </row>
    <row r="447" spans="1:2" x14ac:dyDescent="0.45">
      <c r="A447" s="87">
        <v>0.95960785984061658</v>
      </c>
      <c r="B447" s="87">
        <f t="shared" si="7"/>
        <v>-1.3145436241757125</v>
      </c>
    </row>
    <row r="448" spans="1:2" x14ac:dyDescent="0.45">
      <c r="A448" s="87">
        <v>-1.5915566109470092</v>
      </c>
      <c r="B448" s="87">
        <f t="shared" si="7"/>
        <v>-0.82387032307451591</v>
      </c>
    </row>
    <row r="449" spans="1:2" x14ac:dyDescent="0.45">
      <c r="A449" s="87">
        <v>1.7561796994414181</v>
      </c>
      <c r="B449" s="87">
        <f t="shared" si="7"/>
        <v>0.48293441068381071</v>
      </c>
    </row>
    <row r="450" spans="1:2" x14ac:dyDescent="0.45">
      <c r="A450" s="87">
        <v>-1.1692691259668209</v>
      </c>
      <c r="B450" s="87">
        <f t="shared" si="7"/>
        <v>0.23567463358631358</v>
      </c>
    </row>
    <row r="451" spans="1:2" x14ac:dyDescent="0.45">
      <c r="A451" s="87">
        <v>-1.9838353182421997</v>
      </c>
      <c r="B451" s="87">
        <f t="shared" si="7"/>
        <v>-2.9192506190156564</v>
      </c>
    </row>
    <row r="452" spans="1:2" x14ac:dyDescent="0.45">
      <c r="A452" s="87">
        <v>3.1024046620586887</v>
      </c>
      <c r="B452" s="87">
        <f t="shared" ref="B452:B499" si="8">0.8*A451+A452</f>
        <v>1.5153364074649289</v>
      </c>
    </row>
    <row r="453" spans="1:2" x14ac:dyDescent="0.45">
      <c r="A453" s="87">
        <v>3.580325937946327</v>
      </c>
      <c r="B453" s="87">
        <f t="shared" si="8"/>
        <v>6.062249667593278</v>
      </c>
    </row>
    <row r="454" spans="1:2" x14ac:dyDescent="0.45">
      <c r="A454" s="87">
        <v>-0.3760533218155615</v>
      </c>
      <c r="B454" s="87">
        <f t="shared" si="8"/>
        <v>2.4882074285415001</v>
      </c>
    </row>
    <row r="455" spans="1:2" x14ac:dyDescent="0.45">
      <c r="A455" s="87">
        <v>-2.6243651518598199</v>
      </c>
      <c r="B455" s="87">
        <f t="shared" si="8"/>
        <v>-2.9252078093122691</v>
      </c>
    </row>
    <row r="456" spans="1:2" x14ac:dyDescent="0.45">
      <c r="A456" s="87">
        <v>-0.23978373064892367</v>
      </c>
      <c r="B456" s="87">
        <f t="shared" si="8"/>
        <v>-2.3392758521367796</v>
      </c>
    </row>
    <row r="457" spans="1:2" x14ac:dyDescent="0.45">
      <c r="A457" s="87">
        <v>-1.791322574717924</v>
      </c>
      <c r="B457" s="87">
        <f t="shared" si="8"/>
        <v>-1.9831495592370629</v>
      </c>
    </row>
    <row r="458" spans="1:2" x14ac:dyDescent="0.45">
      <c r="A458" s="87">
        <v>-0.69560428528347984</v>
      </c>
      <c r="B458" s="87">
        <f t="shared" si="8"/>
        <v>-2.128662345057819</v>
      </c>
    </row>
    <row r="459" spans="1:2" x14ac:dyDescent="0.45">
      <c r="A459" s="87">
        <v>1.7665524865151383</v>
      </c>
      <c r="B459" s="87">
        <f t="shared" si="8"/>
        <v>1.2100690582883544</v>
      </c>
    </row>
    <row r="460" spans="1:2" x14ac:dyDescent="0.45">
      <c r="A460" s="87">
        <v>0.86755790107417852</v>
      </c>
      <c r="B460" s="87">
        <f t="shared" si="8"/>
        <v>2.2807998902862892</v>
      </c>
    </row>
    <row r="461" spans="1:2" x14ac:dyDescent="0.45">
      <c r="A461" s="87">
        <v>0.26677298592403531</v>
      </c>
      <c r="B461" s="87">
        <f t="shared" si="8"/>
        <v>0.96081930678337812</v>
      </c>
    </row>
    <row r="462" spans="1:2" x14ac:dyDescent="0.45">
      <c r="A462" s="87">
        <v>2.3876282284618355</v>
      </c>
      <c r="B462" s="87">
        <f t="shared" si="8"/>
        <v>2.6010466172010638</v>
      </c>
    </row>
    <row r="463" spans="1:2" x14ac:dyDescent="0.45">
      <c r="A463" s="87">
        <v>-0.58543719205772504</v>
      </c>
      <c r="B463" s="87">
        <f t="shared" si="8"/>
        <v>1.3246653907117434</v>
      </c>
    </row>
    <row r="464" spans="1:2" x14ac:dyDescent="0.45">
      <c r="A464" s="87">
        <v>0.22130279830889776</v>
      </c>
      <c r="B464" s="87">
        <f t="shared" si="8"/>
        <v>-0.24704695533728227</v>
      </c>
    </row>
    <row r="465" spans="1:2" x14ac:dyDescent="0.45">
      <c r="A465" s="87">
        <v>-2.0548986867652275</v>
      </c>
      <c r="B465" s="87">
        <f t="shared" si="8"/>
        <v>-1.8778564481181093</v>
      </c>
    </row>
    <row r="466" spans="1:2" x14ac:dyDescent="0.45">
      <c r="A466" s="87">
        <v>-0.77121057984186336</v>
      </c>
      <c r="B466" s="87">
        <f t="shared" si="8"/>
        <v>-2.4151295292540453</v>
      </c>
    </row>
    <row r="467" spans="1:2" x14ac:dyDescent="0.45">
      <c r="A467" s="87">
        <v>-0.74818672146648169</v>
      </c>
      <c r="B467" s="87">
        <f t="shared" si="8"/>
        <v>-1.3651551853399724</v>
      </c>
    </row>
    <row r="468" spans="1:2" x14ac:dyDescent="0.45">
      <c r="A468" s="87">
        <v>-3.1464605854125693</v>
      </c>
      <c r="B468" s="87">
        <f t="shared" si="8"/>
        <v>-3.7450099625857547</v>
      </c>
    </row>
    <row r="469" spans="1:2" x14ac:dyDescent="0.45">
      <c r="A469" s="87">
        <v>1.4753641153220087</v>
      </c>
      <c r="B469" s="87">
        <f t="shared" si="8"/>
        <v>-1.0418043530080467</v>
      </c>
    </row>
    <row r="470" spans="1:2" x14ac:dyDescent="0.45">
      <c r="A470" s="87">
        <v>1.3445151125779375</v>
      </c>
      <c r="B470" s="87">
        <f t="shared" si="8"/>
        <v>2.5248064048355445</v>
      </c>
    </row>
    <row r="471" spans="1:2" x14ac:dyDescent="0.45">
      <c r="A471" s="87">
        <v>-1.5787827578606084</v>
      </c>
      <c r="B471" s="87">
        <f t="shared" si="8"/>
        <v>-0.50317066779825836</v>
      </c>
    </row>
    <row r="472" spans="1:2" x14ac:dyDescent="0.45">
      <c r="A472" s="87">
        <v>2.1211280909483321</v>
      </c>
      <c r="B472" s="87">
        <f t="shared" si="8"/>
        <v>0.85810188465984538</v>
      </c>
    </row>
    <row r="473" spans="1:2" x14ac:dyDescent="0.45">
      <c r="A473" s="87">
        <v>0.33486230677226558</v>
      </c>
      <c r="B473" s="87">
        <f t="shared" si="8"/>
        <v>2.0317647795309313</v>
      </c>
    </row>
    <row r="474" spans="1:2" x14ac:dyDescent="0.45">
      <c r="A474" s="87">
        <v>1.6741887520765886</v>
      </c>
      <c r="B474" s="87">
        <f t="shared" si="8"/>
        <v>1.942078597494401</v>
      </c>
    </row>
    <row r="475" spans="1:2" x14ac:dyDescent="0.45">
      <c r="A475" s="87">
        <v>1.1497195373522118</v>
      </c>
      <c r="B475" s="87">
        <f t="shared" si="8"/>
        <v>2.4890705390134826</v>
      </c>
    </row>
    <row r="476" spans="1:2" x14ac:dyDescent="0.45">
      <c r="A476" s="87">
        <v>-7.8889570431783795E-2</v>
      </c>
      <c r="B476" s="87">
        <f t="shared" si="8"/>
        <v>0.84088605944998562</v>
      </c>
    </row>
    <row r="477" spans="1:2" x14ac:dyDescent="0.45">
      <c r="A477" s="87">
        <v>-4.7210050979629159</v>
      </c>
      <c r="B477" s="87">
        <f t="shared" si="8"/>
        <v>-4.7841167543083429</v>
      </c>
    </row>
    <row r="478" spans="1:2" x14ac:dyDescent="0.45">
      <c r="A478" s="87">
        <v>-1.1944075595238246</v>
      </c>
      <c r="B478" s="87">
        <f t="shared" si="8"/>
        <v>-4.9712116378941573</v>
      </c>
    </row>
    <row r="479" spans="1:2" x14ac:dyDescent="0.45">
      <c r="A479" s="87">
        <v>8.0308382166549563E-3</v>
      </c>
      <c r="B479" s="87">
        <f t="shared" si="8"/>
        <v>-0.94749520940240473</v>
      </c>
    </row>
    <row r="480" spans="1:2" x14ac:dyDescent="0.45">
      <c r="A480" s="87">
        <v>0.55547843658132479</v>
      </c>
      <c r="B480" s="87">
        <f t="shared" si="8"/>
        <v>0.56190310715464875</v>
      </c>
    </row>
    <row r="481" spans="1:2" x14ac:dyDescent="0.45">
      <c r="A481" s="87">
        <v>2.0080005924683064</v>
      </c>
      <c r="B481" s="87">
        <f t="shared" si="8"/>
        <v>2.4523833417333663</v>
      </c>
    </row>
    <row r="482" spans="1:2" x14ac:dyDescent="0.45">
      <c r="A482" s="87">
        <v>-1.5289197108359076</v>
      </c>
      <c r="B482" s="87">
        <f t="shared" si="8"/>
        <v>7.748076313873753E-2</v>
      </c>
    </row>
    <row r="483" spans="1:2" x14ac:dyDescent="0.45">
      <c r="A483" s="87">
        <v>-2.5238477974198759</v>
      </c>
      <c r="B483" s="87">
        <f t="shared" si="8"/>
        <v>-3.7469835660886019</v>
      </c>
    </row>
    <row r="484" spans="1:2" x14ac:dyDescent="0.45">
      <c r="A484" s="87">
        <v>-2.3069014787324704</v>
      </c>
      <c r="B484" s="87">
        <f t="shared" si="8"/>
        <v>-4.3259797166683711</v>
      </c>
    </row>
    <row r="485" spans="1:2" x14ac:dyDescent="0.45">
      <c r="A485" s="87">
        <v>-0.5894298737985082</v>
      </c>
      <c r="B485" s="87">
        <f t="shared" si="8"/>
        <v>-2.4349510567844845</v>
      </c>
    </row>
    <row r="486" spans="1:2" x14ac:dyDescent="0.45">
      <c r="A486" s="87">
        <v>-1.7543834474054165</v>
      </c>
      <c r="B486" s="87">
        <f t="shared" si="8"/>
        <v>-2.2259273464442231</v>
      </c>
    </row>
    <row r="487" spans="1:2" x14ac:dyDescent="0.45">
      <c r="A487" s="87">
        <v>2.155265974579379</v>
      </c>
      <c r="B487" s="87">
        <f t="shared" si="8"/>
        <v>0.75175921665504575</v>
      </c>
    </row>
    <row r="488" spans="1:2" x14ac:dyDescent="0.45">
      <c r="A488" s="87">
        <v>0.30031060305191204</v>
      </c>
      <c r="B488" s="87">
        <f t="shared" si="8"/>
        <v>2.0245233827154152</v>
      </c>
    </row>
    <row r="489" spans="1:2" x14ac:dyDescent="0.45">
      <c r="A489" s="87">
        <v>2.8724070944008417</v>
      </c>
      <c r="B489" s="87">
        <f t="shared" si="8"/>
        <v>3.1126555768423714</v>
      </c>
    </row>
    <row r="490" spans="1:2" x14ac:dyDescent="0.45">
      <c r="A490" s="87">
        <v>-1.9493472791509703</v>
      </c>
      <c r="B490" s="87">
        <f t="shared" si="8"/>
        <v>0.34857839636970311</v>
      </c>
    </row>
    <row r="491" spans="1:2" x14ac:dyDescent="0.45">
      <c r="A491" s="87">
        <v>1.3073486115899868</v>
      </c>
      <c r="B491" s="87">
        <f t="shared" si="8"/>
        <v>-0.25212921173078939</v>
      </c>
    </row>
    <row r="492" spans="1:2" x14ac:dyDescent="0.45">
      <c r="A492" s="87">
        <v>1.0293820196238812</v>
      </c>
      <c r="B492" s="87">
        <f t="shared" si="8"/>
        <v>2.0752609088958707</v>
      </c>
    </row>
    <row r="493" spans="1:2" x14ac:dyDescent="0.45">
      <c r="A493" s="87">
        <v>4.3683030526153743E-2</v>
      </c>
      <c r="B493" s="87">
        <f t="shared" si="8"/>
        <v>0.86718864622525871</v>
      </c>
    </row>
    <row r="494" spans="1:2" x14ac:dyDescent="0.45">
      <c r="A494" s="87">
        <v>-0.80709924077382311</v>
      </c>
      <c r="B494" s="87">
        <f t="shared" si="8"/>
        <v>-0.77215281635290012</v>
      </c>
    </row>
    <row r="495" spans="1:2" x14ac:dyDescent="0.45">
      <c r="A495" s="87">
        <v>0.86386080511147156</v>
      </c>
      <c r="B495" s="87">
        <f t="shared" si="8"/>
        <v>0.21818141249241307</v>
      </c>
    </row>
    <row r="496" spans="1:2" x14ac:dyDescent="0.45">
      <c r="A496" s="87">
        <v>1.6309240891132504</v>
      </c>
      <c r="B496" s="87">
        <f t="shared" si="8"/>
        <v>2.3220127332024276</v>
      </c>
    </row>
    <row r="497" spans="1:2" x14ac:dyDescent="0.45">
      <c r="A497" s="87">
        <v>2.4162636691471562</v>
      </c>
      <c r="B497" s="87">
        <f t="shared" si="8"/>
        <v>3.7210029404377565</v>
      </c>
    </row>
    <row r="498" spans="1:2" x14ac:dyDescent="0.45">
      <c r="A498" s="87">
        <v>-0.45453589336830191</v>
      </c>
      <c r="B498" s="87">
        <f t="shared" si="8"/>
        <v>1.478475041949423</v>
      </c>
    </row>
    <row r="499" spans="1:2" x14ac:dyDescent="0.45">
      <c r="A499" s="87">
        <v>-1.2002647054032423</v>
      </c>
      <c r="B499" s="87">
        <f t="shared" si="8"/>
        <v>-1.5638934200978838</v>
      </c>
    </row>
    <row r="500" spans="1:2" x14ac:dyDescent="0.45">
      <c r="A500" s="87">
        <v>-0.91385118139442056</v>
      </c>
      <c r="B500" s="87">
        <f>0.8*A499+A500</f>
        <v>-1.8740629457170144</v>
      </c>
    </row>
    <row r="501" spans="1:2" x14ac:dyDescent="0.45">
      <c r="A501" s="88">
        <v>2.6669340513763018</v>
      </c>
      <c r="B501" s="88">
        <f t="shared" ref="B501" si="9">0.8*A500+A501</f>
        <v>1.9358531062607653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CD4-49D5-46CC-B64B-96EBA4320E06}">
  <dimension ref="A1:F501"/>
  <sheetViews>
    <sheetView workbookViewId="0">
      <selection sqref="A1:U503"/>
    </sheetView>
  </sheetViews>
  <sheetFormatPr defaultRowHeight="14.25" x14ac:dyDescent="0.45"/>
  <sheetData>
    <row r="1" spans="1:6" ht="15.75" x14ac:dyDescent="0.55000000000000004">
      <c r="A1" s="44" t="s">
        <v>174</v>
      </c>
      <c r="B1" s="44" t="s">
        <v>175</v>
      </c>
      <c r="C1" s="122"/>
      <c r="D1" s="44" t="s">
        <v>168</v>
      </c>
      <c r="E1" s="44" t="s">
        <v>172</v>
      </c>
      <c r="F1" s="44" t="s">
        <v>173</v>
      </c>
    </row>
    <row r="2" spans="1:6" x14ac:dyDescent="0.45">
      <c r="A2" s="86">
        <v>-2.2127551346784458</v>
      </c>
      <c r="B2" s="86">
        <f>A2+0.7*0-0.2*0</f>
        <v>-2.2127551346784458</v>
      </c>
      <c r="D2" s="86">
        <v>0</v>
      </c>
      <c r="E2" s="86">
        <v>1</v>
      </c>
      <c r="F2" s="86">
        <v>1</v>
      </c>
    </row>
    <row r="3" spans="1:6" x14ac:dyDescent="0.45">
      <c r="A3" s="87">
        <v>-1.5583873391733505</v>
      </c>
      <c r="B3" s="87">
        <f>0.7*A2+A3-0.2*0</f>
        <v>-3.1073159334482625</v>
      </c>
      <c r="D3" s="87">
        <f>D2+1</f>
        <v>1</v>
      </c>
      <c r="E3" s="87">
        <f>CORREL(B3:B501,B2:B500)</f>
        <v>0.42843305144202032</v>
      </c>
      <c r="F3" s="87">
        <f>(0.7+0.7*(-0.2))/(1+(0.7)^2+(-0.2)^2)</f>
        <v>0.36601307189542481</v>
      </c>
    </row>
    <row r="4" spans="1:6" x14ac:dyDescent="0.45">
      <c r="A4" s="87">
        <v>-1.0030953490058891</v>
      </c>
      <c r="B4" s="87">
        <f>0.7*A3+A4-0.2*A2</f>
        <v>-1.6514154594915453</v>
      </c>
      <c r="D4" s="87">
        <f t="shared" ref="D4:D12" si="0">D3+1</f>
        <v>2</v>
      </c>
      <c r="E4" s="87">
        <f>CORREL(B4:B501,B2:B499)</f>
        <v>-0.13011614084728057</v>
      </c>
      <c r="F4" s="87">
        <f>(-0.2)/(1+(0.7)^2+(-0.2)^2)</f>
        <v>-0.13071895424836602</v>
      </c>
    </row>
    <row r="5" spans="1:6" x14ac:dyDescent="0.45">
      <c r="A5" s="87">
        <v>-4.1839848563540727</v>
      </c>
      <c r="B5" s="87">
        <f t="shared" ref="B5:B68" si="1">0.7*A4+A5-0.2*A3</f>
        <v>-4.574474132823525</v>
      </c>
      <c r="D5" s="87">
        <f t="shared" si="0"/>
        <v>3</v>
      </c>
      <c r="E5" s="87">
        <f>CORREL(B5:B501,B2:B498)</f>
        <v>-9.819322855993845E-2</v>
      </c>
      <c r="F5" s="87">
        <v>0</v>
      </c>
    </row>
    <row r="6" spans="1:6" x14ac:dyDescent="0.45">
      <c r="A6" s="87">
        <v>-0.32276602723868564</v>
      </c>
      <c r="B6" s="87">
        <f t="shared" si="1"/>
        <v>-3.0509363568853587</v>
      </c>
      <c r="D6" s="87">
        <f t="shared" si="0"/>
        <v>4</v>
      </c>
      <c r="E6" s="87">
        <f>CORREL(B6:B501,B2:B497)</f>
        <v>-1.6192530408510699E-3</v>
      </c>
      <c r="F6" s="87">
        <v>0</v>
      </c>
    </row>
    <row r="7" spans="1:6" x14ac:dyDescent="0.45">
      <c r="A7" s="87">
        <v>0.34603999665705487</v>
      </c>
      <c r="B7" s="87">
        <f t="shared" si="1"/>
        <v>0.95690074886078946</v>
      </c>
      <c r="D7" s="87">
        <f t="shared" si="0"/>
        <v>5</v>
      </c>
      <c r="E7" s="87">
        <f>CORREL(B7:B501,B2:B496)</f>
        <v>5.3015221993344165E-2</v>
      </c>
      <c r="F7" s="87">
        <v>0</v>
      </c>
    </row>
    <row r="8" spans="1:6" x14ac:dyDescent="0.45">
      <c r="A8" s="87">
        <v>-0.39943643059814349</v>
      </c>
      <c r="B8" s="87">
        <f t="shared" si="1"/>
        <v>-9.2655227490467978E-2</v>
      </c>
      <c r="D8" s="87">
        <f t="shared" si="0"/>
        <v>6</v>
      </c>
      <c r="E8" s="87">
        <f>CORREL(B2:B495,B8:B501)</f>
        <v>2.2289939271971076E-3</v>
      </c>
      <c r="F8" s="87">
        <v>0</v>
      </c>
    </row>
    <row r="9" spans="1:6" x14ac:dyDescent="0.45">
      <c r="A9" s="87">
        <v>-0.56120370572898537</v>
      </c>
      <c r="B9" s="87">
        <f t="shared" si="1"/>
        <v>-0.91001720647909679</v>
      </c>
      <c r="D9" s="87">
        <f t="shared" si="0"/>
        <v>7</v>
      </c>
      <c r="E9" s="87">
        <f>CORREL(B2:B494,B9:B501)</f>
        <v>-1.8804628941382805E-2</v>
      </c>
      <c r="F9" s="87">
        <v>0</v>
      </c>
    </row>
    <row r="10" spans="1:6" x14ac:dyDescent="0.45">
      <c r="A10" s="87">
        <v>0.39038923205225728</v>
      </c>
      <c r="B10" s="87">
        <f t="shared" si="1"/>
        <v>7.7433924161596224E-2</v>
      </c>
      <c r="D10" s="87">
        <f t="shared" si="0"/>
        <v>8</v>
      </c>
      <c r="E10" s="87">
        <f>CORREL(B2:B493,B10:B501)</f>
        <v>-3.6073784354236707E-2</v>
      </c>
      <c r="F10" s="87">
        <v>0</v>
      </c>
    </row>
    <row r="11" spans="1:6" x14ac:dyDescent="0.45">
      <c r="A11" s="87">
        <v>-1.5180785339907743</v>
      </c>
      <c r="B11" s="87">
        <f t="shared" si="1"/>
        <v>-1.1325653304083971</v>
      </c>
      <c r="D11" s="87">
        <f t="shared" si="0"/>
        <v>9</v>
      </c>
      <c r="E11" s="87">
        <f>CORREL(B2:B492,B11:B501)</f>
        <v>-1.410288996968706E-2</v>
      </c>
      <c r="F11" s="87">
        <v>0</v>
      </c>
    </row>
    <row r="12" spans="1:6" x14ac:dyDescent="0.45">
      <c r="A12" s="87">
        <v>0.92830987341585569</v>
      </c>
      <c r="B12" s="87">
        <f t="shared" si="1"/>
        <v>-0.21242294678813778</v>
      </c>
      <c r="D12" s="87">
        <f t="shared" si="0"/>
        <v>10</v>
      </c>
      <c r="E12" s="87">
        <f>CORREL(B2:B491,B12:B501)</f>
        <v>7.1000383902191738E-2</v>
      </c>
      <c r="F12" s="87">
        <v>0</v>
      </c>
    </row>
    <row r="13" spans="1:6" x14ac:dyDescent="0.45">
      <c r="A13" s="87">
        <v>0.28407384888851084</v>
      </c>
      <c r="B13" s="87">
        <f t="shared" si="1"/>
        <v>1.2375064670777647</v>
      </c>
      <c r="D13" s="87">
        <v>11</v>
      </c>
      <c r="E13" s="87">
        <f>CORREL(B2:B490,B13:B501)</f>
        <v>7.4872517142224482E-2</v>
      </c>
      <c r="F13" s="87">
        <v>0</v>
      </c>
    </row>
    <row r="14" spans="1:6" x14ac:dyDescent="0.45">
      <c r="A14" s="87">
        <v>-0.39959331843419932</v>
      </c>
      <c r="B14" s="87">
        <f t="shared" si="1"/>
        <v>-0.38640359889541287</v>
      </c>
      <c r="D14" s="87">
        <v>12</v>
      </c>
      <c r="E14" s="87">
        <f>CORREL(B2:B489,B14:B501)</f>
        <v>2.0823247139788063E-2</v>
      </c>
      <c r="F14" s="87">
        <v>0</v>
      </c>
    </row>
    <row r="15" spans="1:6" x14ac:dyDescent="0.45">
      <c r="A15" s="87">
        <v>-1.9676372176036239</v>
      </c>
      <c r="B15" s="87">
        <f t="shared" si="1"/>
        <v>-2.3041673102852656</v>
      </c>
      <c r="D15" s="87">
        <v>13</v>
      </c>
      <c r="E15" s="87">
        <f>CORREL(B2:B488,B15:B501)</f>
        <v>-1.8246529788949039E-2</v>
      </c>
      <c r="F15" s="87">
        <v>0</v>
      </c>
    </row>
    <row r="16" spans="1:6" x14ac:dyDescent="0.45">
      <c r="A16" s="87">
        <v>3.2881416700547561</v>
      </c>
      <c r="B16" s="87">
        <f t="shared" si="1"/>
        <v>1.9907142814190593</v>
      </c>
      <c r="D16" s="87">
        <v>14</v>
      </c>
      <c r="E16" s="87">
        <f>CORREL(B2:B487,B16:B501)</f>
        <v>-4.3108681007835215E-2</v>
      </c>
      <c r="F16" s="87">
        <v>0</v>
      </c>
    </row>
    <row r="17" spans="1:6" x14ac:dyDescent="0.45">
      <c r="A17" s="87">
        <v>6.0460297390818596</v>
      </c>
      <c r="B17" s="87">
        <f t="shared" si="1"/>
        <v>8.7412563516409136</v>
      </c>
      <c r="D17" s="87">
        <v>15</v>
      </c>
      <c r="E17" s="87">
        <f>CORREL(B2:B486,B17:B501)</f>
        <v>-8.1735739230636484E-2</v>
      </c>
      <c r="F17" s="87">
        <v>0</v>
      </c>
    </row>
    <row r="18" spans="1:6" x14ac:dyDescent="0.45">
      <c r="A18" s="87">
        <v>1.5042405721032992</v>
      </c>
      <c r="B18" s="87">
        <f t="shared" si="1"/>
        <v>5.0788330554496497</v>
      </c>
      <c r="D18" s="87">
        <v>16</v>
      </c>
      <c r="E18" s="87">
        <f>CORREL(B2:B485,B18:B501)</f>
        <v>-5.3600023996796677E-2</v>
      </c>
      <c r="F18" s="87">
        <v>0</v>
      </c>
    </row>
    <row r="19" spans="1:6" x14ac:dyDescent="0.45">
      <c r="A19" s="87">
        <v>1.1741713024093769</v>
      </c>
      <c r="B19" s="87">
        <f t="shared" si="1"/>
        <v>1.0179337550653145</v>
      </c>
      <c r="D19" s="87">
        <v>17</v>
      </c>
      <c r="E19" s="87">
        <f>CORREL(B2:B484,B19:B501)</f>
        <v>6.9345340758671485E-3</v>
      </c>
      <c r="F19" s="87">
        <v>0</v>
      </c>
    </row>
    <row r="20" spans="1:6" x14ac:dyDescent="0.45">
      <c r="A20" s="87">
        <v>-0.28345539249130525</v>
      </c>
      <c r="B20" s="87">
        <f t="shared" si="1"/>
        <v>0.23761640477459878</v>
      </c>
      <c r="D20" s="88">
        <v>18</v>
      </c>
      <c r="E20" s="88">
        <f>CORREL(B2:B483,B20:B501)</f>
        <v>-1.5692419307048258E-3</v>
      </c>
      <c r="F20" s="88">
        <v>0</v>
      </c>
    </row>
    <row r="21" spans="1:6" x14ac:dyDescent="0.45">
      <c r="A21" s="87">
        <v>2.9633156373165548</v>
      </c>
      <c r="B21" s="87">
        <f t="shared" si="1"/>
        <v>2.5300626020907657</v>
      </c>
    </row>
    <row r="22" spans="1:6" x14ac:dyDescent="0.45">
      <c r="A22" s="87">
        <v>3.6639175959862769</v>
      </c>
      <c r="B22" s="87">
        <f t="shared" si="1"/>
        <v>5.7949296206061263</v>
      </c>
    </row>
    <row r="23" spans="1:6" x14ac:dyDescent="0.45">
      <c r="A23" s="87">
        <v>-3.8635334931313992E-2</v>
      </c>
      <c r="B23" s="87">
        <f t="shared" si="1"/>
        <v>1.9334438547957689</v>
      </c>
    </row>
    <row r="24" spans="1:6" x14ac:dyDescent="0.45">
      <c r="A24" s="87">
        <v>-2.1394725990830921</v>
      </c>
      <c r="B24" s="87">
        <f t="shared" si="1"/>
        <v>-2.8993008527322672</v>
      </c>
    </row>
    <row r="25" spans="1:6" x14ac:dyDescent="0.45">
      <c r="A25" s="87">
        <v>0.66577513280208223</v>
      </c>
      <c r="B25" s="87">
        <f t="shared" si="1"/>
        <v>-0.82412861956981942</v>
      </c>
    </row>
    <row r="26" spans="1:6" x14ac:dyDescent="0.45">
      <c r="A26" s="87">
        <v>4.6405693865381181</v>
      </c>
      <c r="B26" s="87">
        <f t="shared" si="1"/>
        <v>5.5345064993161941</v>
      </c>
    </row>
    <row r="27" spans="1:6" x14ac:dyDescent="0.45">
      <c r="A27" s="87">
        <v>0.13405042409431189</v>
      </c>
      <c r="B27" s="87">
        <f t="shared" si="1"/>
        <v>3.2492939681105781</v>
      </c>
    </row>
    <row r="28" spans="1:6" x14ac:dyDescent="0.45">
      <c r="A28" s="87">
        <v>-0.96837084129219875</v>
      </c>
      <c r="B28" s="87">
        <f t="shared" si="1"/>
        <v>-1.802649421733804</v>
      </c>
    </row>
    <row r="29" spans="1:6" x14ac:dyDescent="0.45">
      <c r="A29" s="87">
        <v>0.1331295607087668</v>
      </c>
      <c r="B29" s="87">
        <f t="shared" si="1"/>
        <v>-0.5715401130146347</v>
      </c>
    </row>
    <row r="30" spans="1:6" x14ac:dyDescent="0.45">
      <c r="A30" s="87">
        <v>-0.72624516178620979</v>
      </c>
      <c r="B30" s="87">
        <f t="shared" si="1"/>
        <v>-0.43938030103163328</v>
      </c>
    </row>
    <row r="31" spans="1:6" x14ac:dyDescent="0.45">
      <c r="A31" s="87">
        <v>-0.62290837377076969</v>
      </c>
      <c r="B31" s="87">
        <f t="shared" si="1"/>
        <v>-1.1579058991628699</v>
      </c>
    </row>
    <row r="32" spans="1:6" x14ac:dyDescent="0.45">
      <c r="A32" s="87">
        <v>5.5467808124376461E-2</v>
      </c>
      <c r="B32" s="87">
        <f t="shared" si="1"/>
        <v>-0.23531902115792036</v>
      </c>
    </row>
    <row r="33" spans="1:2" x14ac:dyDescent="0.45">
      <c r="A33" s="87">
        <v>1.8959190128953196</v>
      </c>
      <c r="B33" s="87">
        <f t="shared" si="1"/>
        <v>2.0593281533365371</v>
      </c>
    </row>
    <row r="34" spans="1:2" x14ac:dyDescent="0.45">
      <c r="A34" s="87">
        <v>-0.78655830293428153</v>
      </c>
      <c r="B34" s="87">
        <f t="shared" si="1"/>
        <v>0.52949144446756691</v>
      </c>
    </row>
    <row r="35" spans="1:2" x14ac:dyDescent="0.45">
      <c r="A35" s="87">
        <v>-4.5587512431666255</v>
      </c>
      <c r="B35" s="87">
        <f t="shared" si="1"/>
        <v>-5.4885258577996865</v>
      </c>
    </row>
    <row r="36" spans="1:2" x14ac:dyDescent="0.45">
      <c r="A36" s="87">
        <v>3.518980520311743</v>
      </c>
      <c r="B36" s="87">
        <f t="shared" si="1"/>
        <v>0.48516631068196148</v>
      </c>
    </row>
    <row r="37" spans="1:2" x14ac:dyDescent="0.45">
      <c r="A37" s="87">
        <v>3.98256815969944</v>
      </c>
      <c r="B37" s="87">
        <f t="shared" si="1"/>
        <v>7.3576047725509852</v>
      </c>
    </row>
    <row r="38" spans="1:2" x14ac:dyDescent="0.45">
      <c r="A38" s="87">
        <v>1.4339047993416898</v>
      </c>
      <c r="B38" s="87">
        <f t="shared" si="1"/>
        <v>3.5179064070689492</v>
      </c>
    </row>
    <row r="39" spans="1:2" x14ac:dyDescent="0.45">
      <c r="A39" s="87">
        <v>-2.3699340090388432</v>
      </c>
      <c r="B39" s="87">
        <f t="shared" si="1"/>
        <v>-2.1627142814395484</v>
      </c>
    </row>
    <row r="40" spans="1:2" x14ac:dyDescent="0.45">
      <c r="A40" s="87">
        <v>1.3885710359318182</v>
      </c>
      <c r="B40" s="87">
        <f t="shared" si="1"/>
        <v>-0.55716373026371002</v>
      </c>
    </row>
    <row r="41" spans="1:2" x14ac:dyDescent="0.45">
      <c r="A41" s="87">
        <v>1.041803443513345</v>
      </c>
      <c r="B41" s="87">
        <f t="shared" si="1"/>
        <v>2.4877899704733863</v>
      </c>
    </row>
    <row r="42" spans="1:2" x14ac:dyDescent="0.45">
      <c r="A42" s="87">
        <v>2.6400084607303143</v>
      </c>
      <c r="B42" s="87">
        <f t="shared" si="1"/>
        <v>3.0915566640032921</v>
      </c>
    </row>
    <row r="43" spans="1:2" x14ac:dyDescent="0.45">
      <c r="A43" s="87">
        <v>2.1256983018247411</v>
      </c>
      <c r="B43" s="87">
        <f t="shared" si="1"/>
        <v>3.765343535633292</v>
      </c>
    </row>
    <row r="44" spans="1:2" x14ac:dyDescent="0.45">
      <c r="A44" s="87">
        <v>1.3570092960435431</v>
      </c>
      <c r="B44" s="87">
        <f t="shared" si="1"/>
        <v>2.316996415174799</v>
      </c>
    </row>
    <row r="45" spans="1:2" x14ac:dyDescent="0.45">
      <c r="A45" s="87">
        <v>3.2411753636552021</v>
      </c>
      <c r="B45" s="87">
        <f t="shared" si="1"/>
        <v>3.7659422105207341</v>
      </c>
    </row>
    <row r="46" spans="1:2" x14ac:dyDescent="0.45">
      <c r="A46" s="87">
        <v>2.3036318452795967</v>
      </c>
      <c r="B46" s="87">
        <f t="shared" si="1"/>
        <v>4.3010527406295296</v>
      </c>
    </row>
    <row r="47" spans="1:2" x14ac:dyDescent="0.45">
      <c r="A47" s="87">
        <v>0.29071998142171651</v>
      </c>
      <c r="B47" s="87">
        <f t="shared" si="1"/>
        <v>1.2550272003863938</v>
      </c>
    </row>
    <row r="48" spans="1:2" x14ac:dyDescent="0.45">
      <c r="A48" s="87">
        <v>0.335637651005527</v>
      </c>
      <c r="B48" s="87">
        <f t="shared" si="1"/>
        <v>7.8415268944809213E-2</v>
      </c>
    </row>
    <row r="49" spans="1:2" x14ac:dyDescent="0.45">
      <c r="A49" s="87">
        <v>3.6643541534431279E-2</v>
      </c>
      <c r="B49" s="87">
        <f t="shared" si="1"/>
        <v>0.21344590095395688</v>
      </c>
    </row>
    <row r="50" spans="1:2" x14ac:dyDescent="0.45">
      <c r="A50" s="87">
        <v>2.2991798687144183</v>
      </c>
      <c r="B50" s="87">
        <f t="shared" si="1"/>
        <v>2.2577028175874148</v>
      </c>
    </row>
    <row r="51" spans="1:2" x14ac:dyDescent="0.45">
      <c r="A51" s="87">
        <v>-0.35396169550949708</v>
      </c>
      <c r="B51" s="87">
        <f t="shared" si="1"/>
        <v>1.2481355042837095</v>
      </c>
    </row>
    <row r="52" spans="1:2" x14ac:dyDescent="0.45">
      <c r="A52" s="87">
        <v>0.58112618717132136</v>
      </c>
      <c r="B52" s="87">
        <f t="shared" si="1"/>
        <v>-0.12648297342821024</v>
      </c>
    </row>
    <row r="53" spans="1:2" x14ac:dyDescent="0.45">
      <c r="A53" s="87">
        <v>0.23808752303011715</v>
      </c>
      <c r="B53" s="87">
        <f t="shared" si="1"/>
        <v>0.71566819315194152</v>
      </c>
    </row>
    <row r="54" spans="1:2" x14ac:dyDescent="0.45">
      <c r="A54" s="87">
        <v>0.95789118859102018</v>
      </c>
      <c r="B54" s="87">
        <f t="shared" si="1"/>
        <v>1.0083272172778379</v>
      </c>
    </row>
    <row r="55" spans="1:2" x14ac:dyDescent="0.45">
      <c r="A55" s="87">
        <v>1.5350724424934015</v>
      </c>
      <c r="B55" s="87">
        <f t="shared" si="1"/>
        <v>2.1579787699010922</v>
      </c>
    </row>
    <row r="56" spans="1:2" x14ac:dyDescent="0.45">
      <c r="A56" s="87">
        <v>0.22730546334059909</v>
      </c>
      <c r="B56" s="87">
        <f t="shared" si="1"/>
        <v>1.1102779353677761</v>
      </c>
    </row>
    <row r="57" spans="1:2" x14ac:dyDescent="0.45">
      <c r="A57" s="87">
        <v>2.5896588340401649</v>
      </c>
      <c r="B57" s="87">
        <f t="shared" si="1"/>
        <v>2.441758169879904</v>
      </c>
    </row>
    <row r="58" spans="1:2" x14ac:dyDescent="0.45">
      <c r="A58" s="87">
        <v>3.0441151466220617</v>
      </c>
      <c r="B58" s="87">
        <f t="shared" si="1"/>
        <v>4.8114152377820574</v>
      </c>
    </row>
    <row r="59" spans="1:2" x14ac:dyDescent="0.45">
      <c r="A59" s="87">
        <v>1.6358353605028242</v>
      </c>
      <c r="B59" s="87">
        <f t="shared" si="1"/>
        <v>3.2487841963302344</v>
      </c>
    </row>
    <row r="60" spans="1:2" x14ac:dyDescent="0.45">
      <c r="A60" s="87">
        <v>-3.8426696846727282</v>
      </c>
      <c r="B60" s="87">
        <f t="shared" si="1"/>
        <v>-3.3064079616451636</v>
      </c>
    </row>
    <row r="61" spans="1:2" x14ac:dyDescent="0.45">
      <c r="A61" s="87">
        <v>-0.69739371610921808</v>
      </c>
      <c r="B61" s="87">
        <f t="shared" si="1"/>
        <v>-3.7144295674806926</v>
      </c>
    </row>
    <row r="62" spans="1:2" x14ac:dyDescent="0.45">
      <c r="A62" s="87">
        <v>-0.66512711782706901</v>
      </c>
      <c r="B62" s="87">
        <f t="shared" si="1"/>
        <v>-0.38476878216897603</v>
      </c>
    </row>
    <row r="63" spans="1:2" x14ac:dyDescent="0.45">
      <c r="A63" s="87">
        <v>-0.42725787352537736</v>
      </c>
      <c r="B63" s="87">
        <f t="shared" si="1"/>
        <v>-0.75336811278248206</v>
      </c>
    </row>
    <row r="64" spans="1:2" x14ac:dyDescent="0.45">
      <c r="A64" s="87">
        <v>-1.287521627091337</v>
      </c>
      <c r="B64" s="87">
        <f t="shared" si="1"/>
        <v>-1.4535767149936873</v>
      </c>
    </row>
    <row r="65" spans="1:2" x14ac:dyDescent="0.45">
      <c r="A65" s="87">
        <v>1.4260035641200375</v>
      </c>
      <c r="B65" s="87">
        <f t="shared" si="1"/>
        <v>0.61018999986117717</v>
      </c>
    </row>
    <row r="66" spans="1:2" x14ac:dyDescent="0.45">
      <c r="A66" s="87">
        <v>1.0998974175890908</v>
      </c>
      <c r="B66" s="87">
        <f t="shared" si="1"/>
        <v>2.3556042378913844</v>
      </c>
    </row>
    <row r="67" spans="1:2" x14ac:dyDescent="0.45">
      <c r="A67" s="87">
        <v>-0.8881124813342467</v>
      </c>
      <c r="B67" s="87">
        <f t="shared" si="1"/>
        <v>-0.40338500184589066</v>
      </c>
    </row>
    <row r="68" spans="1:2" x14ac:dyDescent="0.45">
      <c r="A68" s="87">
        <v>-2.2515450837090611</v>
      </c>
      <c r="B68" s="87">
        <f t="shared" si="1"/>
        <v>-3.093203304160852</v>
      </c>
    </row>
    <row r="69" spans="1:2" x14ac:dyDescent="0.45">
      <c r="A69" s="87">
        <v>-2.3341908672591671</v>
      </c>
      <c r="B69" s="87">
        <f t="shared" ref="B69:B132" si="2">0.7*A68+A69-0.2*A67</f>
        <v>-3.7326499295886606</v>
      </c>
    </row>
    <row r="70" spans="1:2" x14ac:dyDescent="0.45">
      <c r="A70" s="87">
        <v>-0.91945821623085067</v>
      </c>
      <c r="B70" s="87">
        <f t="shared" si="2"/>
        <v>-2.1030828065704554</v>
      </c>
    </row>
    <row r="71" spans="1:2" x14ac:dyDescent="0.45">
      <c r="A71" s="87">
        <v>0.49577010940993205</v>
      </c>
      <c r="B71" s="87">
        <f t="shared" si="2"/>
        <v>0.31898753150017001</v>
      </c>
    </row>
    <row r="72" spans="1:2" x14ac:dyDescent="0.45">
      <c r="A72" s="87">
        <v>-0.40771283238427714</v>
      </c>
      <c r="B72" s="87">
        <f t="shared" si="2"/>
        <v>0.12321788744884543</v>
      </c>
    </row>
    <row r="73" spans="1:2" x14ac:dyDescent="0.45">
      <c r="A73" s="87">
        <v>0.86738964455435053</v>
      </c>
      <c r="B73" s="87">
        <f t="shared" si="2"/>
        <v>0.48283664000337012</v>
      </c>
    </row>
    <row r="74" spans="1:2" x14ac:dyDescent="0.45">
      <c r="A74" s="87">
        <v>-0.88591605162946507</v>
      </c>
      <c r="B74" s="87">
        <f t="shared" si="2"/>
        <v>-0.19720073396456428</v>
      </c>
    </row>
    <row r="75" spans="1:2" x14ac:dyDescent="0.45">
      <c r="A75" s="87">
        <v>4.8182118916884065</v>
      </c>
      <c r="B75" s="87">
        <f t="shared" si="2"/>
        <v>4.0245927266369108</v>
      </c>
    </row>
    <row r="76" spans="1:2" x14ac:dyDescent="0.45">
      <c r="A76" s="87">
        <v>3.5704943002201617</v>
      </c>
      <c r="B76" s="87">
        <f t="shared" si="2"/>
        <v>7.1204258347279392</v>
      </c>
    </row>
    <row r="77" spans="1:2" x14ac:dyDescent="0.45">
      <c r="A77" s="87">
        <v>3.7633981264661998</v>
      </c>
      <c r="B77" s="87">
        <f t="shared" si="2"/>
        <v>5.2991017582826316</v>
      </c>
    </row>
    <row r="78" spans="1:2" x14ac:dyDescent="0.45">
      <c r="A78" s="87">
        <v>-1.1166662261530291</v>
      </c>
      <c r="B78" s="87">
        <f t="shared" si="2"/>
        <v>0.80361360232927836</v>
      </c>
    </row>
    <row r="79" spans="1:2" x14ac:dyDescent="0.45">
      <c r="A79" s="87">
        <v>8.4403382061282173E-2</v>
      </c>
      <c r="B79" s="87">
        <f t="shared" si="2"/>
        <v>-1.4499426015390782</v>
      </c>
    </row>
    <row r="80" spans="1:2" x14ac:dyDescent="0.45">
      <c r="A80" s="87">
        <v>-1.8813443602994084</v>
      </c>
      <c r="B80" s="87">
        <f t="shared" si="2"/>
        <v>-1.5989287476259051</v>
      </c>
    </row>
    <row r="81" spans="1:2" x14ac:dyDescent="0.45">
      <c r="A81" s="87">
        <v>-6.2733306549489498</v>
      </c>
      <c r="B81" s="87">
        <f t="shared" si="2"/>
        <v>-7.6071523835707922</v>
      </c>
    </row>
    <row r="82" spans="1:2" x14ac:dyDescent="0.45">
      <c r="A82" s="87">
        <v>-2.0260631572455168</v>
      </c>
      <c r="B82" s="87">
        <f t="shared" si="2"/>
        <v>-6.0411257436499</v>
      </c>
    </row>
    <row r="83" spans="1:2" x14ac:dyDescent="0.45">
      <c r="A83" s="87">
        <v>-1.7253432815778069</v>
      </c>
      <c r="B83" s="87">
        <f t="shared" si="2"/>
        <v>-1.8889213606598787</v>
      </c>
    </row>
    <row r="84" spans="1:2" x14ac:dyDescent="0.45">
      <c r="A84" s="87">
        <v>1.9052913557970896</v>
      </c>
      <c r="B84" s="87">
        <f t="shared" si="2"/>
        <v>1.1027636901417281</v>
      </c>
    </row>
    <row r="85" spans="1:2" x14ac:dyDescent="0.45">
      <c r="A85" s="87">
        <v>-0.55134478316176683</v>
      </c>
      <c r="B85" s="87">
        <f t="shared" si="2"/>
        <v>1.1274278222117573</v>
      </c>
    </row>
    <row r="86" spans="1:2" x14ac:dyDescent="0.45">
      <c r="A86" s="87">
        <v>0.69170710048638284</v>
      </c>
      <c r="B86" s="87">
        <f t="shared" si="2"/>
        <v>-7.5292518886271864E-2</v>
      </c>
    </row>
    <row r="87" spans="1:2" x14ac:dyDescent="0.45">
      <c r="A87" s="87">
        <v>0.58815203374251723</v>
      </c>
      <c r="B87" s="87">
        <f t="shared" si="2"/>
        <v>1.1826159607153386</v>
      </c>
    </row>
    <row r="88" spans="1:2" x14ac:dyDescent="0.45">
      <c r="A88" s="87">
        <v>0.20083916751900688</v>
      </c>
      <c r="B88" s="87">
        <f t="shared" si="2"/>
        <v>0.47420417104149237</v>
      </c>
    </row>
    <row r="89" spans="1:2" x14ac:dyDescent="0.45">
      <c r="A89" s="87">
        <v>0.85815372585784644</v>
      </c>
      <c r="B89" s="87">
        <f t="shared" si="2"/>
        <v>0.88111073637264781</v>
      </c>
    </row>
    <row r="90" spans="1:2" x14ac:dyDescent="0.45">
      <c r="A90" s="87">
        <v>0.52643599701696075</v>
      </c>
      <c r="B90" s="87">
        <f t="shared" si="2"/>
        <v>1.0869757716136519</v>
      </c>
    </row>
    <row r="91" spans="1:2" x14ac:dyDescent="0.45">
      <c r="A91" s="87">
        <v>-1.0314784049114678</v>
      </c>
      <c r="B91" s="87">
        <f t="shared" si="2"/>
        <v>-0.83460395217116456</v>
      </c>
    </row>
    <row r="92" spans="1:2" x14ac:dyDescent="0.45">
      <c r="A92" s="87">
        <v>1.5886189430602826</v>
      </c>
      <c r="B92" s="87">
        <f t="shared" si="2"/>
        <v>0.761296860218863</v>
      </c>
    </row>
    <row r="93" spans="1:2" x14ac:dyDescent="0.45">
      <c r="A93" s="87">
        <v>1.267446805286454</v>
      </c>
      <c r="B93" s="87">
        <f t="shared" si="2"/>
        <v>2.5857757464109454</v>
      </c>
    </row>
    <row r="94" spans="1:2" x14ac:dyDescent="0.45">
      <c r="A94" s="87">
        <v>1.3583576219389215</v>
      </c>
      <c r="B94" s="87">
        <f t="shared" si="2"/>
        <v>1.9278465970273828</v>
      </c>
    </row>
    <row r="95" spans="1:2" x14ac:dyDescent="0.45">
      <c r="A95" s="87">
        <v>-0.47198000174830668</v>
      </c>
      <c r="B95" s="87">
        <f t="shared" si="2"/>
        <v>0.22538097255164746</v>
      </c>
    </row>
    <row r="96" spans="1:2" x14ac:dyDescent="0.45">
      <c r="A96" s="87">
        <v>3.378954716026783</v>
      </c>
      <c r="B96" s="87">
        <f t="shared" si="2"/>
        <v>2.776897190415184</v>
      </c>
    </row>
    <row r="97" spans="1:2" x14ac:dyDescent="0.45">
      <c r="A97" s="87">
        <v>-0.30897808755980805</v>
      </c>
      <c r="B97" s="87">
        <f t="shared" si="2"/>
        <v>2.1506862140086014</v>
      </c>
    </row>
    <row r="98" spans="1:2" x14ac:dyDescent="0.45">
      <c r="A98" s="87">
        <v>-2.5446752260904759</v>
      </c>
      <c r="B98" s="87">
        <f t="shared" si="2"/>
        <v>-3.4367508305876981</v>
      </c>
    </row>
    <row r="99" spans="1:2" x14ac:dyDescent="0.45">
      <c r="A99" s="87">
        <v>1.4985607776907273</v>
      </c>
      <c r="B99" s="87">
        <f t="shared" si="2"/>
        <v>-0.22091626306064405</v>
      </c>
    </row>
    <row r="100" spans="1:2" x14ac:dyDescent="0.45">
      <c r="A100" s="87">
        <v>-1.3181670510675758</v>
      </c>
      <c r="B100" s="87">
        <f t="shared" si="2"/>
        <v>0.23976053853402846</v>
      </c>
    </row>
    <row r="101" spans="1:2" x14ac:dyDescent="0.45">
      <c r="A101" s="87">
        <v>-0.57665829444886185</v>
      </c>
      <c r="B101" s="87">
        <f t="shared" si="2"/>
        <v>-1.7990873857343104</v>
      </c>
    </row>
    <row r="102" spans="1:2" x14ac:dyDescent="0.45">
      <c r="A102" s="87">
        <v>0.31734089134261012</v>
      </c>
      <c r="B102" s="87">
        <f t="shared" si="2"/>
        <v>0.17731349544192199</v>
      </c>
    </row>
    <row r="103" spans="1:2" x14ac:dyDescent="0.45">
      <c r="A103" s="87">
        <v>2.7161240723216906</v>
      </c>
      <c r="B103" s="87">
        <f t="shared" si="2"/>
        <v>3.0535943551512901</v>
      </c>
    </row>
    <row r="104" spans="1:2" x14ac:dyDescent="0.45">
      <c r="A104" s="87">
        <v>3.2186289899982512</v>
      </c>
      <c r="B104" s="87">
        <f t="shared" si="2"/>
        <v>5.0564476623549126</v>
      </c>
    </row>
    <row r="105" spans="1:2" x14ac:dyDescent="0.45">
      <c r="A105" s="87">
        <v>3.0652336135972291</v>
      </c>
      <c r="B105" s="87">
        <f t="shared" si="2"/>
        <v>4.7750490921316668</v>
      </c>
    </row>
    <row r="106" spans="1:2" x14ac:dyDescent="0.45">
      <c r="A106" s="87">
        <v>-1.8944820112665184</v>
      </c>
      <c r="B106" s="87">
        <f t="shared" si="2"/>
        <v>-0.39254427974810824</v>
      </c>
    </row>
    <row r="107" spans="1:2" x14ac:dyDescent="0.45">
      <c r="A107" s="87">
        <v>2.5577901396900415</v>
      </c>
      <c r="B107" s="87">
        <f t="shared" si="2"/>
        <v>0.61860600908403285</v>
      </c>
    </row>
    <row r="108" spans="1:2" x14ac:dyDescent="0.45">
      <c r="A108" s="87">
        <v>1.4130137060419656</v>
      </c>
      <c r="B108" s="87">
        <f t="shared" si="2"/>
        <v>3.5823632060782984</v>
      </c>
    </row>
    <row r="109" spans="1:2" x14ac:dyDescent="0.45">
      <c r="A109" s="87">
        <v>0.17425463738618419</v>
      </c>
      <c r="B109" s="87">
        <f t="shared" si="2"/>
        <v>0.65180620367755182</v>
      </c>
    </row>
    <row r="110" spans="1:2" x14ac:dyDescent="0.45">
      <c r="A110" s="87">
        <v>-1.8412356439512223</v>
      </c>
      <c r="B110" s="87">
        <f t="shared" si="2"/>
        <v>-2.0018601389892865</v>
      </c>
    </row>
    <row r="111" spans="1:2" x14ac:dyDescent="0.45">
      <c r="A111" s="87">
        <v>1.2458258424885571</v>
      </c>
      <c r="B111" s="87">
        <f t="shared" si="2"/>
        <v>-7.7890035754535347E-2</v>
      </c>
    </row>
    <row r="112" spans="1:2" x14ac:dyDescent="0.45">
      <c r="A112" s="87">
        <v>3.1003673939267173</v>
      </c>
      <c r="B112" s="87">
        <f t="shared" si="2"/>
        <v>4.3406926124589518</v>
      </c>
    </row>
    <row r="113" spans="1:2" x14ac:dyDescent="0.45">
      <c r="A113" s="87">
        <v>-1.532198439235799</v>
      </c>
      <c r="B113" s="87">
        <f t="shared" si="2"/>
        <v>0.3888935680151917</v>
      </c>
    </row>
    <row r="114" spans="1:2" x14ac:dyDescent="0.45">
      <c r="A114" s="87">
        <v>0.7105791155481711</v>
      </c>
      <c r="B114" s="87">
        <f t="shared" si="2"/>
        <v>-0.98203327070223168</v>
      </c>
    </row>
    <row r="115" spans="1:2" x14ac:dyDescent="0.45">
      <c r="A115" s="87">
        <v>-1.7080947145586833</v>
      </c>
      <c r="B115" s="87">
        <f t="shared" si="2"/>
        <v>-0.90424964582780376</v>
      </c>
    </row>
    <row r="116" spans="1:2" x14ac:dyDescent="0.45">
      <c r="A116" s="87">
        <v>1.6401145330746658</v>
      </c>
      <c r="B116" s="87">
        <f t="shared" si="2"/>
        <v>0.30233240977395326</v>
      </c>
    </row>
    <row r="117" spans="1:2" x14ac:dyDescent="0.45">
      <c r="A117" s="87">
        <v>0.50571543397381902</v>
      </c>
      <c r="B117" s="87">
        <f t="shared" si="2"/>
        <v>1.9954145500378218</v>
      </c>
    </row>
    <row r="118" spans="1:2" x14ac:dyDescent="0.45">
      <c r="A118" s="87">
        <v>0.82139195001218468</v>
      </c>
      <c r="B118" s="87">
        <f t="shared" si="2"/>
        <v>0.84736984717892483</v>
      </c>
    </row>
    <row r="119" spans="1:2" x14ac:dyDescent="0.45">
      <c r="A119" s="87">
        <v>1.2627742762560956</v>
      </c>
      <c r="B119" s="87">
        <f t="shared" si="2"/>
        <v>1.7366055544698611</v>
      </c>
    </row>
    <row r="120" spans="1:2" x14ac:dyDescent="0.45">
      <c r="A120" s="87">
        <v>-1.8412356439512223</v>
      </c>
      <c r="B120" s="87">
        <f t="shared" si="2"/>
        <v>-1.1215720405743923</v>
      </c>
    </row>
    <row r="121" spans="1:2" x14ac:dyDescent="0.45">
      <c r="A121" s="87">
        <v>-4.3061663745902479</v>
      </c>
      <c r="B121" s="87">
        <f t="shared" si="2"/>
        <v>-5.8475861806073226</v>
      </c>
    </row>
    <row r="122" spans="1:2" x14ac:dyDescent="0.45">
      <c r="A122" s="87">
        <v>3.533459675963968</v>
      </c>
      <c r="B122" s="87">
        <f t="shared" si="2"/>
        <v>0.88739034254103899</v>
      </c>
    </row>
    <row r="123" spans="1:2" x14ac:dyDescent="0.45">
      <c r="A123" s="87">
        <v>-0.49703203330864199</v>
      </c>
      <c r="B123" s="87">
        <f t="shared" si="2"/>
        <v>2.8376230147841852</v>
      </c>
    </row>
    <row r="124" spans="1:2" x14ac:dyDescent="0.45">
      <c r="A124" s="87">
        <v>1.7098591342801228</v>
      </c>
      <c r="B124" s="87">
        <f t="shared" si="2"/>
        <v>0.65524477577127982</v>
      </c>
    </row>
    <row r="125" spans="1:2" x14ac:dyDescent="0.45">
      <c r="A125" s="87">
        <v>-1.2888403944089077</v>
      </c>
      <c r="B125" s="87">
        <f t="shared" si="2"/>
        <v>7.4674062489066273E-3</v>
      </c>
    </row>
    <row r="126" spans="1:2" x14ac:dyDescent="0.45">
      <c r="A126" s="87">
        <v>2.7184341888641939</v>
      </c>
      <c r="B126" s="87">
        <f t="shared" si="2"/>
        <v>1.4742740859219339</v>
      </c>
    </row>
    <row r="127" spans="1:2" x14ac:dyDescent="0.45">
      <c r="A127" s="87">
        <v>-0.64575488067930564</v>
      </c>
      <c r="B127" s="87">
        <f t="shared" si="2"/>
        <v>1.5149171304074114</v>
      </c>
    </row>
    <row r="128" spans="1:2" x14ac:dyDescent="0.45">
      <c r="A128" s="87">
        <v>1.5412433640449308</v>
      </c>
      <c r="B128" s="87">
        <f t="shared" si="2"/>
        <v>0.54552810979657806</v>
      </c>
    </row>
    <row r="129" spans="1:2" x14ac:dyDescent="0.45">
      <c r="A129" s="87">
        <v>0.269706106337253</v>
      </c>
      <c r="B129" s="87">
        <f t="shared" si="2"/>
        <v>1.4777274373045657</v>
      </c>
    </row>
    <row r="130" spans="1:2" x14ac:dyDescent="0.45">
      <c r="A130" s="87">
        <v>0.98526470537763089</v>
      </c>
      <c r="B130" s="87">
        <f t="shared" si="2"/>
        <v>0.86581030700472184</v>
      </c>
    </row>
    <row r="131" spans="1:2" x14ac:dyDescent="0.45">
      <c r="A131" s="87">
        <v>-2.5039571482921019</v>
      </c>
      <c r="B131" s="87">
        <f t="shared" si="2"/>
        <v>-1.8682130757952109</v>
      </c>
    </row>
    <row r="132" spans="1:2" x14ac:dyDescent="0.45">
      <c r="A132" s="87">
        <v>-1.0196117727900855</v>
      </c>
      <c r="B132" s="87">
        <f t="shared" si="2"/>
        <v>-2.969434717670083</v>
      </c>
    </row>
    <row r="133" spans="1:2" x14ac:dyDescent="0.45">
      <c r="A133" s="87">
        <v>-2.4350993044208735</v>
      </c>
      <c r="B133" s="87">
        <f t="shared" ref="B133:B196" si="3">0.7*A132+A133-0.2*A131</f>
        <v>-2.648036115715513</v>
      </c>
    </row>
    <row r="134" spans="1:2" x14ac:dyDescent="0.45">
      <c r="A134" s="87">
        <v>1.1279507816652767</v>
      </c>
      <c r="B134" s="87">
        <f t="shared" si="3"/>
        <v>-0.37269637687131763</v>
      </c>
    </row>
    <row r="135" spans="1:2" x14ac:dyDescent="0.45">
      <c r="A135" s="87">
        <v>0.62949766288511455</v>
      </c>
      <c r="B135" s="87">
        <f t="shared" si="3"/>
        <v>1.906083070934983</v>
      </c>
    </row>
    <row r="136" spans="1:2" x14ac:dyDescent="0.45">
      <c r="A136" s="87">
        <v>2.6196630642516539</v>
      </c>
      <c r="B136" s="87">
        <f t="shared" si="3"/>
        <v>2.8347212719381787</v>
      </c>
    </row>
    <row r="137" spans="1:2" x14ac:dyDescent="0.45">
      <c r="A137" s="87">
        <v>-3.2052957976702601</v>
      </c>
      <c r="B137" s="87">
        <f t="shared" si="3"/>
        <v>-1.4974311852711255</v>
      </c>
    </row>
    <row r="138" spans="1:2" x14ac:dyDescent="0.45">
      <c r="A138" s="87">
        <v>-3.4165168472100049</v>
      </c>
      <c r="B138" s="87">
        <f t="shared" si="3"/>
        <v>-6.1841565184295177</v>
      </c>
    </row>
    <row r="139" spans="1:2" x14ac:dyDescent="0.45">
      <c r="A139" s="87">
        <v>-5.5604323279112577</v>
      </c>
      <c r="B139" s="87">
        <f t="shared" si="3"/>
        <v>-7.3109349614242092</v>
      </c>
    </row>
    <row r="140" spans="1:2" x14ac:dyDescent="0.45">
      <c r="A140" s="87">
        <v>-2.3438951757270843</v>
      </c>
      <c r="B140" s="87">
        <f t="shared" si="3"/>
        <v>-5.5528944358229637</v>
      </c>
    </row>
    <row r="141" spans="1:2" x14ac:dyDescent="0.45">
      <c r="A141" s="87">
        <v>3.4587355912663043</v>
      </c>
      <c r="B141" s="87">
        <f t="shared" si="3"/>
        <v>2.9300954338395968</v>
      </c>
    </row>
    <row r="142" spans="1:2" x14ac:dyDescent="0.45">
      <c r="A142" s="87">
        <v>2.0419747670530342</v>
      </c>
      <c r="B142" s="87">
        <f t="shared" si="3"/>
        <v>4.931868716084864</v>
      </c>
    </row>
    <row r="143" spans="1:2" x14ac:dyDescent="0.45">
      <c r="A143" s="87">
        <v>0.28762769943568856</v>
      </c>
      <c r="B143" s="87">
        <f t="shared" si="3"/>
        <v>1.0252629181195516</v>
      </c>
    </row>
    <row r="144" spans="1:2" x14ac:dyDescent="0.45">
      <c r="A144" s="87">
        <v>-3.0262071959441528</v>
      </c>
      <c r="B144" s="87">
        <f t="shared" si="3"/>
        <v>-3.2332627597497776</v>
      </c>
    </row>
    <row r="145" spans="1:2" x14ac:dyDescent="0.45">
      <c r="A145" s="87">
        <v>1.8221544451080263</v>
      </c>
      <c r="B145" s="87">
        <f t="shared" si="3"/>
        <v>-0.35371613194001839</v>
      </c>
    </row>
    <row r="146" spans="1:2" x14ac:dyDescent="0.45">
      <c r="A146" s="87">
        <v>0.6564027899003122</v>
      </c>
      <c r="B146" s="87">
        <f t="shared" si="3"/>
        <v>2.5371523406647611</v>
      </c>
    </row>
    <row r="147" spans="1:2" x14ac:dyDescent="0.45">
      <c r="A147" s="87">
        <v>1.5111481843632646</v>
      </c>
      <c r="B147" s="87">
        <f t="shared" si="3"/>
        <v>1.6061992482718779</v>
      </c>
    </row>
    <row r="148" spans="1:2" x14ac:dyDescent="0.45">
      <c r="A148" s="87">
        <v>1.3039425539318472</v>
      </c>
      <c r="B148" s="87">
        <f t="shared" si="3"/>
        <v>2.23046572500607</v>
      </c>
    </row>
    <row r="149" spans="1:2" x14ac:dyDescent="0.45">
      <c r="A149" s="87">
        <v>1.1408883437979966</v>
      </c>
      <c r="B149" s="87">
        <f t="shared" si="3"/>
        <v>1.7514184946776368</v>
      </c>
    </row>
    <row r="150" spans="1:2" x14ac:dyDescent="0.45">
      <c r="A150" s="87">
        <v>-0.62869276007404551</v>
      </c>
      <c r="B150" s="87">
        <f t="shared" si="3"/>
        <v>-9.0859430201817304E-2</v>
      </c>
    </row>
    <row r="151" spans="1:2" x14ac:dyDescent="0.45">
      <c r="A151" s="87">
        <v>0.14493707567453384</v>
      </c>
      <c r="B151" s="87">
        <f t="shared" si="3"/>
        <v>-0.52332552513689734</v>
      </c>
    </row>
    <row r="152" spans="1:2" x14ac:dyDescent="0.45">
      <c r="A152" s="87">
        <v>0.22330368665279821</v>
      </c>
      <c r="B152" s="87">
        <f t="shared" si="3"/>
        <v>0.450498191639781</v>
      </c>
    </row>
    <row r="153" spans="1:2" x14ac:dyDescent="0.45">
      <c r="A153" s="87">
        <v>3.3168453228427097</v>
      </c>
      <c r="B153" s="87">
        <f t="shared" si="3"/>
        <v>3.4441704883647617</v>
      </c>
    </row>
    <row r="154" spans="1:2" x14ac:dyDescent="0.45">
      <c r="A154" s="87">
        <v>-1.299970335821854</v>
      </c>
      <c r="B154" s="87">
        <f t="shared" si="3"/>
        <v>0.97716065283748321</v>
      </c>
    </row>
    <row r="155" spans="1:2" x14ac:dyDescent="0.45">
      <c r="A155" s="87">
        <v>0.46553395804949105</v>
      </c>
      <c r="B155" s="87">
        <f t="shared" si="3"/>
        <v>-1.1078143415943487</v>
      </c>
    </row>
    <row r="156" spans="1:2" x14ac:dyDescent="0.45">
      <c r="A156" s="87">
        <v>1.8489618014427833</v>
      </c>
      <c r="B156" s="87">
        <f t="shared" si="3"/>
        <v>2.4348296392417978</v>
      </c>
    </row>
    <row r="157" spans="1:2" x14ac:dyDescent="0.45">
      <c r="A157" s="87">
        <v>3.3265678212046623</v>
      </c>
      <c r="B157" s="87">
        <f t="shared" si="3"/>
        <v>4.5277342906047124</v>
      </c>
    </row>
    <row r="158" spans="1:2" x14ac:dyDescent="0.45">
      <c r="A158" s="87">
        <v>-3.396289685042575</v>
      </c>
      <c r="B158" s="87">
        <f t="shared" si="3"/>
        <v>-1.437484570487868</v>
      </c>
    </row>
    <row r="159" spans="1:2" x14ac:dyDescent="0.45">
      <c r="A159" s="87">
        <v>4.9608206609264016</v>
      </c>
      <c r="B159" s="87">
        <f t="shared" si="3"/>
        <v>1.9181043171556666</v>
      </c>
    </row>
    <row r="160" spans="1:2" x14ac:dyDescent="0.45">
      <c r="A160" s="87">
        <v>3.3138258004328236</v>
      </c>
      <c r="B160" s="87">
        <f t="shared" si="3"/>
        <v>7.4656582000898197</v>
      </c>
    </row>
    <row r="161" spans="1:2" x14ac:dyDescent="0.45">
      <c r="A161" s="87">
        <v>1.1004317457263824</v>
      </c>
      <c r="B161" s="87">
        <f t="shared" si="3"/>
        <v>2.4279456738440786</v>
      </c>
    </row>
    <row r="162" spans="1:2" x14ac:dyDescent="0.45">
      <c r="A162" s="87">
        <v>2.745273377513513</v>
      </c>
      <c r="B162" s="87">
        <f t="shared" si="3"/>
        <v>2.8528104394354159</v>
      </c>
    </row>
    <row r="163" spans="1:2" x14ac:dyDescent="0.45">
      <c r="A163" s="87">
        <v>-1.4047782315174118</v>
      </c>
      <c r="B163" s="87">
        <f t="shared" si="3"/>
        <v>0.29682678359677062</v>
      </c>
    </row>
    <row r="164" spans="1:2" x14ac:dyDescent="0.45">
      <c r="A164" s="87">
        <v>1.5571458789054304</v>
      </c>
      <c r="B164" s="87">
        <f t="shared" si="3"/>
        <v>2.4746441340539715E-2</v>
      </c>
    </row>
    <row r="165" spans="1:2" x14ac:dyDescent="0.45">
      <c r="A165" s="87">
        <v>-3.4244476410094649</v>
      </c>
      <c r="B165" s="87">
        <f t="shared" si="3"/>
        <v>-2.0534898794721812</v>
      </c>
    </row>
    <row r="166" spans="1:2" x14ac:dyDescent="0.45">
      <c r="A166" s="87">
        <v>1.5821251508896239</v>
      </c>
      <c r="B166" s="87">
        <f t="shared" si="3"/>
        <v>-1.1264173735980876</v>
      </c>
    </row>
    <row r="167" spans="1:2" x14ac:dyDescent="0.45">
      <c r="A167" s="87">
        <v>3.235500116716139</v>
      </c>
      <c r="B167" s="87">
        <f t="shared" si="3"/>
        <v>5.0278772505407687</v>
      </c>
    </row>
    <row r="168" spans="1:2" x14ac:dyDescent="0.45">
      <c r="A168" s="87">
        <v>2.4959354050224647</v>
      </c>
      <c r="B168" s="87">
        <f t="shared" si="3"/>
        <v>4.4443604565458372</v>
      </c>
    </row>
    <row r="169" spans="1:2" x14ac:dyDescent="0.45">
      <c r="A169" s="87">
        <v>-0.136196831590496</v>
      </c>
      <c r="B169" s="87">
        <f t="shared" si="3"/>
        <v>0.96385792858200148</v>
      </c>
    </row>
    <row r="170" spans="1:2" x14ac:dyDescent="0.45">
      <c r="A170" s="87">
        <v>1.9476283341646194</v>
      </c>
      <c r="B170" s="87">
        <f t="shared" si="3"/>
        <v>1.3531034710467793</v>
      </c>
    </row>
    <row r="171" spans="1:2" x14ac:dyDescent="0.45">
      <c r="A171" s="87">
        <v>2.3696247808402404</v>
      </c>
      <c r="B171" s="87">
        <f t="shared" si="3"/>
        <v>3.7602039810735732</v>
      </c>
    </row>
    <row r="172" spans="1:2" x14ac:dyDescent="0.45">
      <c r="A172" s="87">
        <v>0.26955376597470604</v>
      </c>
      <c r="B172" s="87">
        <f t="shared" si="3"/>
        <v>1.5387654457299504</v>
      </c>
    </row>
    <row r="173" spans="1:2" x14ac:dyDescent="0.45">
      <c r="A173" s="87">
        <v>3.5765333450399339</v>
      </c>
      <c r="B173" s="87">
        <f t="shared" si="3"/>
        <v>3.2912960250541801</v>
      </c>
    </row>
    <row r="174" spans="1:2" x14ac:dyDescent="0.45">
      <c r="A174" s="87">
        <v>-0.6491427484434098</v>
      </c>
      <c r="B174" s="87">
        <f t="shared" si="3"/>
        <v>1.8005198398896027</v>
      </c>
    </row>
    <row r="175" spans="1:2" x14ac:dyDescent="0.45">
      <c r="A175" s="87">
        <v>5.0785456551238894</v>
      </c>
      <c r="B175" s="87">
        <f t="shared" si="3"/>
        <v>3.9088390622055158</v>
      </c>
    </row>
    <row r="176" spans="1:2" x14ac:dyDescent="0.45">
      <c r="A176" s="87">
        <v>1.5592172530887183</v>
      </c>
      <c r="B176" s="87">
        <f t="shared" si="3"/>
        <v>5.2440277613641229</v>
      </c>
    </row>
    <row r="177" spans="1:2" x14ac:dyDescent="0.45">
      <c r="A177" s="87">
        <v>-0.78755192589596845</v>
      </c>
      <c r="B177" s="87">
        <f t="shared" si="3"/>
        <v>-0.71180897975864355</v>
      </c>
    </row>
    <row r="178" spans="1:2" x14ac:dyDescent="0.45">
      <c r="A178" s="87">
        <v>1.1079146133852191</v>
      </c>
      <c r="B178" s="87">
        <f t="shared" si="3"/>
        <v>0.24478481464029755</v>
      </c>
    </row>
    <row r="179" spans="1:2" x14ac:dyDescent="0.45">
      <c r="A179" s="87">
        <v>-0.38321786632877775</v>
      </c>
      <c r="B179" s="87">
        <f t="shared" si="3"/>
        <v>0.54983274822006933</v>
      </c>
    </row>
    <row r="180" spans="1:2" x14ac:dyDescent="0.45">
      <c r="A180" s="87">
        <v>-0.28639078664127737</v>
      </c>
      <c r="B180" s="87">
        <f t="shared" si="3"/>
        <v>-0.77622621574846562</v>
      </c>
    </row>
    <row r="181" spans="1:2" x14ac:dyDescent="0.45">
      <c r="A181" s="87">
        <v>0.98543750937096775</v>
      </c>
      <c r="B181" s="87">
        <f t="shared" si="3"/>
        <v>0.86160753198782913</v>
      </c>
    </row>
    <row r="182" spans="1:2" x14ac:dyDescent="0.45">
      <c r="A182" s="87">
        <v>-1.7651973394094966</v>
      </c>
      <c r="B182" s="87">
        <f t="shared" si="3"/>
        <v>-1.0181129255215637</v>
      </c>
    </row>
    <row r="183" spans="1:2" x14ac:dyDescent="0.45">
      <c r="A183" s="87">
        <v>-3.5211451177019626</v>
      </c>
      <c r="B183" s="87">
        <f t="shared" si="3"/>
        <v>-4.9538707571628038</v>
      </c>
    </row>
    <row r="184" spans="1:2" x14ac:dyDescent="0.45">
      <c r="A184" s="87">
        <v>1.3612498150905594</v>
      </c>
      <c r="B184" s="87">
        <f t="shared" si="3"/>
        <v>-0.75051229941891506</v>
      </c>
    </row>
    <row r="185" spans="1:2" x14ac:dyDescent="0.45">
      <c r="A185" s="87">
        <v>-0.61264017858775333</v>
      </c>
      <c r="B185" s="87">
        <f t="shared" si="3"/>
        <v>1.0444637155160308</v>
      </c>
    </row>
    <row r="186" spans="1:2" x14ac:dyDescent="0.45">
      <c r="A186" s="87">
        <v>-3.9605947677046061</v>
      </c>
      <c r="B186" s="87">
        <f t="shared" si="3"/>
        <v>-4.6616928557341453</v>
      </c>
    </row>
    <row r="187" spans="1:2" x14ac:dyDescent="0.45">
      <c r="A187" s="87">
        <v>0.16028252503019758</v>
      </c>
      <c r="B187" s="87">
        <f t="shared" si="3"/>
        <v>-2.489605776645476</v>
      </c>
    </row>
    <row r="188" spans="1:2" x14ac:dyDescent="0.45">
      <c r="A188" s="87">
        <v>-2.3782922653481364</v>
      </c>
      <c r="B188" s="87">
        <f t="shared" si="3"/>
        <v>-1.4739755442860769</v>
      </c>
    </row>
    <row r="189" spans="1:2" x14ac:dyDescent="0.45">
      <c r="A189" s="87">
        <v>-1.4161560102365911</v>
      </c>
      <c r="B189" s="87">
        <f t="shared" si="3"/>
        <v>-3.1130171009863261</v>
      </c>
    </row>
    <row r="190" spans="1:2" x14ac:dyDescent="0.45">
      <c r="A190" s="87">
        <v>-2.3616212274646387</v>
      </c>
      <c r="B190" s="87">
        <f t="shared" si="3"/>
        <v>-2.8772719815606251</v>
      </c>
    </row>
    <row r="191" spans="1:2" x14ac:dyDescent="0.45">
      <c r="A191" s="87">
        <v>0.51187726057833061</v>
      </c>
      <c r="B191" s="87">
        <f t="shared" si="3"/>
        <v>-0.85802639659959823</v>
      </c>
    </row>
    <row r="192" spans="1:2" x14ac:dyDescent="0.45">
      <c r="A192" s="87">
        <v>1.1470137906144373</v>
      </c>
      <c r="B192" s="87">
        <f t="shared" si="3"/>
        <v>1.9776521185121965</v>
      </c>
    </row>
    <row r="193" spans="1:2" x14ac:dyDescent="0.45">
      <c r="A193" s="87">
        <v>-0.44229864215594716</v>
      </c>
      <c r="B193" s="87">
        <f t="shared" si="3"/>
        <v>0.25823555915849283</v>
      </c>
    </row>
    <row r="194" spans="1:2" x14ac:dyDescent="0.45">
      <c r="A194" s="87">
        <v>3.0522642191499472E-2</v>
      </c>
      <c r="B194" s="87">
        <f t="shared" si="3"/>
        <v>-0.50848916544055101</v>
      </c>
    </row>
    <row r="195" spans="1:2" x14ac:dyDescent="0.45">
      <c r="A195" s="87">
        <v>-1.3274961929710116</v>
      </c>
      <c r="B195" s="87">
        <f t="shared" si="3"/>
        <v>-1.2176706150057726</v>
      </c>
    </row>
    <row r="196" spans="1:2" x14ac:dyDescent="0.45">
      <c r="A196" s="87">
        <v>1.1520660336827859</v>
      </c>
      <c r="B196" s="87">
        <f t="shared" si="3"/>
        <v>0.21671417016477801</v>
      </c>
    </row>
    <row r="197" spans="1:2" x14ac:dyDescent="0.45">
      <c r="A197" s="87">
        <v>-0.85614146883017384</v>
      </c>
      <c r="B197" s="87">
        <f t="shared" ref="B197:B260" si="4">0.7*A196+A197-0.2*A195</f>
        <v>0.21580399334197864</v>
      </c>
    </row>
    <row r="198" spans="1:2" x14ac:dyDescent="0.45">
      <c r="A198" s="87">
        <v>0.35800439945887774</v>
      </c>
      <c r="B198" s="87">
        <f t="shared" si="4"/>
        <v>-0.47170783545880113</v>
      </c>
    </row>
    <row r="199" spans="1:2" x14ac:dyDescent="0.45">
      <c r="A199" s="87">
        <v>1.3928593034506775</v>
      </c>
      <c r="B199" s="87">
        <f t="shared" si="4"/>
        <v>1.8146906768379267</v>
      </c>
    </row>
    <row r="200" spans="1:2" x14ac:dyDescent="0.45">
      <c r="A200" s="87">
        <v>0.21976120478939265</v>
      </c>
      <c r="B200" s="87">
        <f t="shared" si="4"/>
        <v>1.1231618373130914</v>
      </c>
    </row>
    <row r="201" spans="1:2" x14ac:dyDescent="0.45">
      <c r="A201" s="87">
        <v>0.26060206437250599</v>
      </c>
      <c r="B201" s="87">
        <f t="shared" si="4"/>
        <v>0.13586304703494534</v>
      </c>
    </row>
    <row r="202" spans="1:2" x14ac:dyDescent="0.45">
      <c r="A202" s="87">
        <v>1.1434076441219077</v>
      </c>
      <c r="B202" s="87">
        <f t="shared" si="4"/>
        <v>1.2818768482247833</v>
      </c>
    </row>
    <row r="203" spans="1:2" x14ac:dyDescent="0.45">
      <c r="A203" s="87">
        <v>-1.2033797247568145</v>
      </c>
      <c r="B203" s="87">
        <f t="shared" si="4"/>
        <v>-0.45511478674598038</v>
      </c>
    </row>
    <row r="204" spans="1:2" x14ac:dyDescent="0.45">
      <c r="A204" s="87">
        <v>-2.5717190510476939</v>
      </c>
      <c r="B204" s="87">
        <f t="shared" si="4"/>
        <v>-3.6427663872018456</v>
      </c>
    </row>
    <row r="205" spans="1:2" x14ac:dyDescent="0.45">
      <c r="A205" s="87">
        <v>0.92916252469876781</v>
      </c>
      <c r="B205" s="87">
        <f t="shared" si="4"/>
        <v>-0.63036486608325482</v>
      </c>
    </row>
    <row r="206" spans="1:2" x14ac:dyDescent="0.45">
      <c r="A206" s="87">
        <v>0.61295850173337385</v>
      </c>
      <c r="B206" s="87">
        <f t="shared" si="4"/>
        <v>1.7777160792320501</v>
      </c>
    </row>
    <row r="207" spans="1:2" x14ac:dyDescent="0.45">
      <c r="A207" s="87">
        <v>1.0920757631538436</v>
      </c>
      <c r="B207" s="87">
        <f t="shared" si="4"/>
        <v>1.3353142094274517</v>
      </c>
    </row>
    <row r="208" spans="1:2" x14ac:dyDescent="0.45">
      <c r="A208" s="87">
        <v>-0.75179741543252021</v>
      </c>
      <c r="B208" s="87">
        <f t="shared" si="4"/>
        <v>-0.10993608157150447</v>
      </c>
    </row>
    <row r="209" spans="1:2" x14ac:dyDescent="0.45">
      <c r="A209" s="87">
        <v>-1.243226961378241</v>
      </c>
      <c r="B209" s="87">
        <f t="shared" si="4"/>
        <v>-1.9879003048117738</v>
      </c>
    </row>
    <row r="210" spans="1:2" x14ac:dyDescent="0.45">
      <c r="A210" s="87">
        <v>1.3485487215803005</v>
      </c>
      <c r="B210" s="87">
        <f t="shared" si="4"/>
        <v>0.62864933170203585</v>
      </c>
    </row>
    <row r="211" spans="1:2" x14ac:dyDescent="0.45">
      <c r="A211" s="87">
        <v>1.6418289305875078</v>
      </c>
      <c r="B211" s="87">
        <f t="shared" si="4"/>
        <v>2.8344584279693663</v>
      </c>
    </row>
    <row r="212" spans="1:2" x14ac:dyDescent="0.45">
      <c r="A212" s="87">
        <v>-1.7349111658404581</v>
      </c>
      <c r="B212" s="87">
        <f t="shared" si="4"/>
        <v>-0.85534065874526277</v>
      </c>
    </row>
    <row r="213" spans="1:2" x14ac:dyDescent="0.45">
      <c r="A213" s="87">
        <v>2.2982931113801897</v>
      </c>
      <c r="B213" s="87">
        <f t="shared" si="4"/>
        <v>0.75548950917436741</v>
      </c>
    </row>
    <row r="214" spans="1:2" x14ac:dyDescent="0.45">
      <c r="A214" s="87">
        <v>-1.1743532013497315</v>
      </c>
      <c r="B214" s="87">
        <f t="shared" si="4"/>
        <v>0.78143420978449285</v>
      </c>
    </row>
    <row r="215" spans="1:2" x14ac:dyDescent="0.45">
      <c r="A215" s="87">
        <v>3.7142126529943198</v>
      </c>
      <c r="B215" s="87">
        <f t="shared" si="4"/>
        <v>2.4325067897734698</v>
      </c>
    </row>
    <row r="216" spans="1:2" x14ac:dyDescent="0.45">
      <c r="A216" s="87">
        <v>3.2298521546181291</v>
      </c>
      <c r="B216" s="87">
        <f t="shared" si="4"/>
        <v>6.0646716519840993</v>
      </c>
    </row>
    <row r="217" spans="1:2" x14ac:dyDescent="0.45">
      <c r="A217" s="87">
        <v>-2.4181690605473705</v>
      </c>
      <c r="B217" s="87">
        <f t="shared" si="4"/>
        <v>-0.90011508291354403</v>
      </c>
    </row>
    <row r="218" spans="1:2" x14ac:dyDescent="0.45">
      <c r="A218" s="87">
        <v>-2.9356215236475691</v>
      </c>
      <c r="B218" s="87">
        <f t="shared" si="4"/>
        <v>-5.2743102969543543</v>
      </c>
    </row>
    <row r="219" spans="1:2" x14ac:dyDescent="0.45">
      <c r="A219" s="87">
        <v>-3.5917764762416482</v>
      </c>
      <c r="B219" s="87">
        <f t="shared" si="4"/>
        <v>-5.1630777306854725</v>
      </c>
    </row>
    <row r="220" spans="1:2" x14ac:dyDescent="0.45">
      <c r="A220" s="87">
        <v>-2.9758666642010212E-2</v>
      </c>
      <c r="B220" s="87">
        <f t="shared" si="4"/>
        <v>-1.9568778952816501</v>
      </c>
    </row>
    <row r="221" spans="1:2" x14ac:dyDescent="0.45">
      <c r="A221" s="87">
        <v>3.3853393688332289</v>
      </c>
      <c r="B221" s="87">
        <f t="shared" si="4"/>
        <v>4.0828635974321514</v>
      </c>
    </row>
    <row r="222" spans="1:2" x14ac:dyDescent="0.45">
      <c r="A222" s="87">
        <v>2.4367045625695027</v>
      </c>
      <c r="B222" s="87">
        <f t="shared" si="4"/>
        <v>4.812393854081165</v>
      </c>
    </row>
    <row r="223" spans="1:2" x14ac:dyDescent="0.45">
      <c r="A223" s="87">
        <v>-1.7806087271310389</v>
      </c>
      <c r="B223" s="87">
        <f t="shared" si="4"/>
        <v>-0.75198340709903277</v>
      </c>
    </row>
    <row r="224" spans="1:2" x14ac:dyDescent="0.45">
      <c r="A224" s="87">
        <v>-0.74408717409824021</v>
      </c>
      <c r="B224" s="87">
        <f t="shared" si="4"/>
        <v>-2.477854195603868</v>
      </c>
    </row>
    <row r="225" spans="1:2" x14ac:dyDescent="0.45">
      <c r="A225" s="87">
        <v>-2.8276463126530871</v>
      </c>
      <c r="B225" s="87">
        <f t="shared" si="4"/>
        <v>-2.9923855890956474</v>
      </c>
    </row>
    <row r="226" spans="1:2" x14ac:dyDescent="0.45">
      <c r="A226" s="87">
        <v>-0.15567820810247213</v>
      </c>
      <c r="B226" s="87">
        <f t="shared" si="4"/>
        <v>-1.986213192139985</v>
      </c>
    </row>
    <row r="227" spans="1:2" x14ac:dyDescent="0.45">
      <c r="A227" s="87">
        <v>-0.66011807575705461</v>
      </c>
      <c r="B227" s="87">
        <f t="shared" si="4"/>
        <v>-0.20356355889816768</v>
      </c>
    </row>
    <row r="228" spans="1:2" x14ac:dyDescent="0.45">
      <c r="A228" s="87">
        <v>0.91486981546040624</v>
      </c>
      <c r="B228" s="87">
        <f t="shared" si="4"/>
        <v>0.4839228040509625</v>
      </c>
    </row>
    <row r="229" spans="1:2" x14ac:dyDescent="0.45">
      <c r="A229" s="87">
        <v>0.21668483896064572</v>
      </c>
      <c r="B229" s="87">
        <f t="shared" si="4"/>
        <v>0.98911732493434101</v>
      </c>
    </row>
    <row r="230" spans="1:2" x14ac:dyDescent="0.45">
      <c r="A230" s="87">
        <v>0.73638602771097794</v>
      </c>
      <c r="B230" s="87">
        <f t="shared" si="4"/>
        <v>0.7050914518913487</v>
      </c>
    </row>
    <row r="231" spans="1:2" x14ac:dyDescent="0.45">
      <c r="A231" s="87">
        <v>0.41615294321672991</v>
      </c>
      <c r="B231" s="87">
        <f t="shared" si="4"/>
        <v>0.88828619482228532</v>
      </c>
    </row>
    <row r="232" spans="1:2" x14ac:dyDescent="0.45">
      <c r="A232" s="87">
        <v>7.7818640420446172E-2</v>
      </c>
      <c r="B232" s="87">
        <f t="shared" si="4"/>
        <v>0.22184849512996152</v>
      </c>
    </row>
    <row r="233" spans="1:2" x14ac:dyDescent="0.45">
      <c r="A233" s="87">
        <v>0.28870999813079834</v>
      </c>
      <c r="B233" s="87">
        <f t="shared" si="4"/>
        <v>0.25995245778176468</v>
      </c>
    </row>
    <row r="234" spans="1:2" x14ac:dyDescent="0.45">
      <c r="A234" s="87">
        <v>-2.1593723431578837</v>
      </c>
      <c r="B234" s="87">
        <f t="shared" si="4"/>
        <v>-1.9728390725504141</v>
      </c>
    </row>
    <row r="235" spans="1:2" x14ac:dyDescent="0.45">
      <c r="A235" s="87">
        <v>-2.9387774702627212</v>
      </c>
      <c r="B235" s="87">
        <f t="shared" si="4"/>
        <v>-4.5080801100993995</v>
      </c>
    </row>
    <row r="236" spans="1:2" x14ac:dyDescent="0.45">
      <c r="A236" s="87">
        <v>-0.88456545199733227</v>
      </c>
      <c r="B236" s="87">
        <f t="shared" si="4"/>
        <v>-2.5098352125496604</v>
      </c>
    </row>
    <row r="237" spans="1:2" x14ac:dyDescent="0.45">
      <c r="A237" s="87">
        <v>0.72118155003408901</v>
      </c>
      <c r="B237" s="87">
        <f t="shared" si="4"/>
        <v>0.68974122768850066</v>
      </c>
    </row>
    <row r="238" spans="1:2" x14ac:dyDescent="0.45">
      <c r="A238" s="87">
        <v>-1.4579472917830572</v>
      </c>
      <c r="B238" s="87">
        <f t="shared" si="4"/>
        <v>-0.77620711635972839</v>
      </c>
    </row>
    <row r="239" spans="1:2" x14ac:dyDescent="0.45">
      <c r="A239" s="87">
        <v>-4.3458567233756185</v>
      </c>
      <c r="B239" s="87">
        <f t="shared" si="4"/>
        <v>-5.5106561376305763</v>
      </c>
    </row>
    <row r="240" spans="1:2" x14ac:dyDescent="0.45">
      <c r="A240" s="87">
        <v>-2.9032162274233997</v>
      </c>
      <c r="B240" s="87">
        <f t="shared" si="4"/>
        <v>-5.6537264754297212</v>
      </c>
    </row>
    <row r="241" spans="1:2" x14ac:dyDescent="0.45">
      <c r="A241" s="87">
        <v>3.2326715881936252</v>
      </c>
      <c r="B241" s="87">
        <f t="shared" si="4"/>
        <v>2.0695915736723691</v>
      </c>
    </row>
    <row r="242" spans="1:2" x14ac:dyDescent="0.45">
      <c r="A242" s="87">
        <v>2.5133658709819429</v>
      </c>
      <c r="B242" s="87">
        <f t="shared" si="4"/>
        <v>5.3568792282021604</v>
      </c>
    </row>
    <row r="243" spans="1:2" x14ac:dyDescent="0.45">
      <c r="A243" s="87">
        <v>1.0046574061561842</v>
      </c>
      <c r="B243" s="87">
        <f t="shared" si="4"/>
        <v>2.1174791982048191</v>
      </c>
    </row>
    <row r="244" spans="1:2" x14ac:dyDescent="0.45">
      <c r="A244" s="87">
        <v>1.8424043446430005</v>
      </c>
      <c r="B244" s="87">
        <f t="shared" si="4"/>
        <v>2.0429913547559408</v>
      </c>
    </row>
    <row r="245" spans="1:2" x14ac:dyDescent="0.45">
      <c r="A245" s="87">
        <v>-3.6158235161565244</v>
      </c>
      <c r="B245" s="87">
        <f t="shared" si="4"/>
        <v>-2.5270719561376609</v>
      </c>
    </row>
    <row r="246" spans="1:2" x14ac:dyDescent="0.45">
      <c r="A246" s="87">
        <v>0.55929604059201665</v>
      </c>
      <c r="B246" s="87">
        <f t="shared" si="4"/>
        <v>-2.3402612896461505</v>
      </c>
    </row>
    <row r="247" spans="1:2" x14ac:dyDescent="0.45">
      <c r="A247" s="87">
        <v>0.90248704509576783</v>
      </c>
      <c r="B247" s="87">
        <f t="shared" si="4"/>
        <v>2.0171589767414844</v>
      </c>
    </row>
    <row r="248" spans="1:2" x14ac:dyDescent="0.45">
      <c r="A248" s="87">
        <v>-1.0138683137483895</v>
      </c>
      <c r="B248" s="87">
        <f t="shared" si="4"/>
        <v>-0.49398659029975533</v>
      </c>
    </row>
    <row r="249" spans="1:2" x14ac:dyDescent="0.45">
      <c r="A249" s="87">
        <v>2.2654421627521515</v>
      </c>
      <c r="B249" s="87">
        <f t="shared" si="4"/>
        <v>1.3752369341091253</v>
      </c>
    </row>
    <row r="250" spans="1:2" x14ac:dyDescent="0.45">
      <c r="A250" s="87">
        <v>-3.7102836358826607E-2</v>
      </c>
      <c r="B250" s="87">
        <f t="shared" si="4"/>
        <v>1.7514803403173573</v>
      </c>
    </row>
    <row r="251" spans="1:2" x14ac:dyDescent="0.45">
      <c r="A251" s="87">
        <v>-2.8651265893131495</v>
      </c>
      <c r="B251" s="87">
        <f t="shared" si="4"/>
        <v>-3.3441870073147584</v>
      </c>
    </row>
    <row r="252" spans="1:2" x14ac:dyDescent="0.45">
      <c r="A252" s="87">
        <v>-1.1059546523028985</v>
      </c>
      <c r="B252" s="87">
        <f t="shared" si="4"/>
        <v>-3.1041226975503378</v>
      </c>
    </row>
    <row r="253" spans="1:2" x14ac:dyDescent="0.45">
      <c r="A253" s="87">
        <v>-0.84558905655285344</v>
      </c>
      <c r="B253" s="87">
        <f t="shared" si="4"/>
        <v>-1.0467319953022525</v>
      </c>
    </row>
    <row r="254" spans="1:2" x14ac:dyDescent="0.45">
      <c r="A254" s="87">
        <v>2.4309292712132446</v>
      </c>
      <c r="B254" s="87">
        <f t="shared" si="4"/>
        <v>2.0602078620868269</v>
      </c>
    </row>
    <row r="255" spans="1:2" x14ac:dyDescent="0.45">
      <c r="A255" s="87">
        <v>-0.5218453225097619</v>
      </c>
      <c r="B255" s="87">
        <f t="shared" si="4"/>
        <v>1.34892297865008</v>
      </c>
    </row>
    <row r="256" spans="1:2" x14ac:dyDescent="0.45">
      <c r="A256" s="87">
        <v>-1.8666287360247225</v>
      </c>
      <c r="B256" s="87">
        <f t="shared" si="4"/>
        <v>-2.7181063160242047</v>
      </c>
    </row>
    <row r="257" spans="1:2" x14ac:dyDescent="0.45">
      <c r="A257" s="87">
        <v>-3.8187317841220647</v>
      </c>
      <c r="B257" s="87">
        <f t="shared" si="4"/>
        <v>-5.021002834837418</v>
      </c>
    </row>
    <row r="258" spans="1:2" x14ac:dyDescent="0.45">
      <c r="A258" s="87">
        <v>-2.6561792765278369</v>
      </c>
      <c r="B258" s="87">
        <f t="shared" si="4"/>
        <v>-4.9559657782083377</v>
      </c>
    </row>
    <row r="259" spans="1:2" x14ac:dyDescent="0.45">
      <c r="A259" s="87">
        <v>4.0268787415698171</v>
      </c>
      <c r="B259" s="87">
        <f t="shared" si="4"/>
        <v>2.9312996048247442</v>
      </c>
    </row>
    <row r="260" spans="1:2" x14ac:dyDescent="0.45">
      <c r="A260" s="87">
        <v>1.3658836905960925</v>
      </c>
      <c r="B260" s="87">
        <f t="shared" si="4"/>
        <v>4.7159346650005318</v>
      </c>
    </row>
    <row r="261" spans="1:2" x14ac:dyDescent="0.45">
      <c r="A261" s="87">
        <v>0.69057023210916668</v>
      </c>
      <c r="B261" s="87">
        <f t="shared" ref="B261:B324" si="5">0.7*A260+A261-0.2*A259</f>
        <v>0.84131306721246801</v>
      </c>
    </row>
    <row r="262" spans="1:2" x14ac:dyDescent="0.45">
      <c r="A262" s="87">
        <v>-0.72738885137368925</v>
      </c>
      <c r="B262" s="87">
        <f t="shared" si="5"/>
        <v>-0.51716642701649107</v>
      </c>
    </row>
    <row r="263" spans="1:2" x14ac:dyDescent="0.45">
      <c r="A263" s="87">
        <v>0.55547843658132479</v>
      </c>
      <c r="B263" s="87">
        <f t="shared" si="5"/>
        <v>-9.1807805802091025E-2</v>
      </c>
    </row>
    <row r="264" spans="1:2" x14ac:dyDescent="0.45">
      <c r="A264" s="87">
        <v>9.5633367891423404E-3</v>
      </c>
      <c r="B264" s="87">
        <f t="shared" si="5"/>
        <v>0.54387601267080754</v>
      </c>
    </row>
    <row r="265" spans="1:2" x14ac:dyDescent="0.45">
      <c r="A265" s="87">
        <v>0.83372697190498002</v>
      </c>
      <c r="B265" s="87">
        <f t="shared" si="5"/>
        <v>0.7293256203411147</v>
      </c>
    </row>
    <row r="266" spans="1:2" x14ac:dyDescent="0.45">
      <c r="A266" s="87">
        <v>1.9916069504688494</v>
      </c>
      <c r="B266" s="87">
        <f t="shared" si="5"/>
        <v>2.5733031634445069</v>
      </c>
    </row>
    <row r="267" spans="1:2" x14ac:dyDescent="0.45">
      <c r="A267" s="87">
        <v>-0.92150003183633089</v>
      </c>
      <c r="B267" s="87">
        <f t="shared" si="5"/>
        <v>0.30587943911086768</v>
      </c>
    </row>
    <row r="268" spans="1:2" x14ac:dyDescent="0.45">
      <c r="A268" s="87">
        <v>-0.79218352766474709</v>
      </c>
      <c r="B268" s="87">
        <f t="shared" si="5"/>
        <v>-1.8355549400439486</v>
      </c>
    </row>
    <row r="269" spans="1:2" x14ac:dyDescent="0.45">
      <c r="A269" s="87">
        <v>1.6166723071364686</v>
      </c>
      <c r="B269" s="87">
        <f t="shared" si="5"/>
        <v>1.2464438441384118</v>
      </c>
    </row>
    <row r="270" spans="1:2" x14ac:dyDescent="0.45">
      <c r="A270" s="87">
        <v>0.69414227255037986</v>
      </c>
      <c r="B270" s="87">
        <f t="shared" si="5"/>
        <v>1.9842495930788573</v>
      </c>
    </row>
    <row r="271" spans="1:2" x14ac:dyDescent="0.45">
      <c r="A271" s="87">
        <v>2.4698147171875462</v>
      </c>
      <c r="B271" s="87">
        <f t="shared" si="5"/>
        <v>2.6323798465455184</v>
      </c>
    </row>
    <row r="272" spans="1:2" x14ac:dyDescent="0.45">
      <c r="A272" s="87">
        <v>-1.24341113405535</v>
      </c>
      <c r="B272" s="87">
        <f t="shared" si="5"/>
        <v>0.34663071346585639</v>
      </c>
    </row>
    <row r="273" spans="1:2" x14ac:dyDescent="0.45">
      <c r="A273" s="87">
        <v>0.82572341852937825</v>
      </c>
      <c r="B273" s="87">
        <f t="shared" si="5"/>
        <v>-0.53862731874687597</v>
      </c>
    </row>
    <row r="274" spans="1:2" x14ac:dyDescent="0.45">
      <c r="A274" s="87">
        <v>0.3836862561001908</v>
      </c>
      <c r="B274" s="87">
        <f t="shared" si="5"/>
        <v>1.2103748758818256</v>
      </c>
    </row>
    <row r="275" spans="1:2" x14ac:dyDescent="0.45">
      <c r="A275" s="87">
        <v>-2.7899113774765283</v>
      </c>
      <c r="B275" s="87">
        <f t="shared" si="5"/>
        <v>-2.6864756819122704</v>
      </c>
    </row>
    <row r="276" spans="1:2" x14ac:dyDescent="0.45">
      <c r="A276" s="87">
        <v>0.98975760920438915</v>
      </c>
      <c r="B276" s="87">
        <f t="shared" si="5"/>
        <v>-1.0399176062492186</v>
      </c>
    </row>
    <row r="277" spans="1:2" x14ac:dyDescent="0.45">
      <c r="A277" s="87">
        <v>-0.83105760495527647</v>
      </c>
      <c r="B277" s="87">
        <f t="shared" si="5"/>
        <v>0.41975499698310159</v>
      </c>
    </row>
    <row r="278" spans="1:2" x14ac:dyDescent="0.45">
      <c r="A278" s="87">
        <v>2.9347302188398317</v>
      </c>
      <c r="B278" s="87">
        <f t="shared" si="5"/>
        <v>2.1550383735302603</v>
      </c>
    </row>
    <row r="279" spans="1:2" x14ac:dyDescent="0.45">
      <c r="A279" s="87">
        <v>-1.9057733879890293</v>
      </c>
      <c r="B279" s="87">
        <f t="shared" si="5"/>
        <v>0.31474928618990816</v>
      </c>
    </row>
    <row r="280" spans="1:2" x14ac:dyDescent="0.45">
      <c r="A280" s="87">
        <v>-3.5466564440866932</v>
      </c>
      <c r="B280" s="87">
        <f t="shared" si="5"/>
        <v>-5.4676438594469801</v>
      </c>
    </row>
    <row r="281" spans="1:2" x14ac:dyDescent="0.45">
      <c r="A281" s="87">
        <v>-1.1723545867425855</v>
      </c>
      <c r="B281" s="87">
        <f t="shared" si="5"/>
        <v>-3.2738594200054649</v>
      </c>
    </row>
    <row r="282" spans="1:2" x14ac:dyDescent="0.45">
      <c r="A282" s="87">
        <v>0.83940449258079752</v>
      </c>
      <c r="B282" s="87">
        <f t="shared" si="5"/>
        <v>0.7280875706783263</v>
      </c>
    </row>
    <row r="283" spans="1:2" x14ac:dyDescent="0.45">
      <c r="A283" s="87">
        <v>1.5332261682488024</v>
      </c>
      <c r="B283" s="87">
        <f t="shared" si="5"/>
        <v>2.3552802304038778</v>
      </c>
    </row>
    <row r="284" spans="1:2" x14ac:dyDescent="0.45">
      <c r="A284" s="87">
        <v>-0.64333789850934409</v>
      </c>
      <c r="B284" s="87">
        <f t="shared" si="5"/>
        <v>0.26203952074865811</v>
      </c>
    </row>
    <row r="285" spans="1:2" x14ac:dyDescent="0.45">
      <c r="A285" s="87">
        <v>-3.8008874980732799</v>
      </c>
      <c r="B285" s="87">
        <f t="shared" si="5"/>
        <v>-4.5578692606795812</v>
      </c>
    </row>
    <row r="286" spans="1:2" x14ac:dyDescent="0.45">
      <c r="A286" s="87">
        <v>-0.3379659574420657</v>
      </c>
      <c r="B286" s="87">
        <f t="shared" si="5"/>
        <v>-2.8699196263914928</v>
      </c>
    </row>
    <row r="287" spans="1:2" x14ac:dyDescent="0.45">
      <c r="A287" s="87">
        <v>0.17701950127957389</v>
      </c>
      <c r="B287" s="87">
        <f t="shared" si="5"/>
        <v>0.70062083068478387</v>
      </c>
    </row>
    <row r="288" spans="1:2" x14ac:dyDescent="0.45">
      <c r="A288" s="87">
        <v>9.5735686045372859E-2</v>
      </c>
      <c r="B288" s="87">
        <f t="shared" si="5"/>
        <v>0.28724252842948772</v>
      </c>
    </row>
    <row r="289" spans="1:2" x14ac:dyDescent="0.45">
      <c r="A289" s="87">
        <v>-6.2509570852853358E-2</v>
      </c>
      <c r="B289" s="87">
        <f t="shared" si="5"/>
        <v>-3.0898490877007134E-2</v>
      </c>
    </row>
    <row r="290" spans="1:2" x14ac:dyDescent="0.45">
      <c r="A290" s="87">
        <v>3.1970375857781619</v>
      </c>
      <c r="B290" s="87">
        <f t="shared" si="5"/>
        <v>3.13413374897209</v>
      </c>
    </row>
    <row r="291" spans="1:2" x14ac:dyDescent="0.45">
      <c r="A291" s="87">
        <v>0.5927859092480503</v>
      </c>
      <c r="B291" s="87">
        <f t="shared" si="5"/>
        <v>2.8432141334633343</v>
      </c>
    </row>
    <row r="292" spans="1:2" x14ac:dyDescent="0.45">
      <c r="A292" s="87">
        <v>0.36811343306908384</v>
      </c>
      <c r="B292" s="87">
        <f t="shared" si="5"/>
        <v>0.14365605238708667</v>
      </c>
    </row>
    <row r="293" spans="1:2" x14ac:dyDescent="0.45">
      <c r="A293" s="87">
        <v>4.1650673665571958</v>
      </c>
      <c r="B293" s="87">
        <f t="shared" si="5"/>
        <v>4.3041895878559444</v>
      </c>
    </row>
    <row r="294" spans="1:2" x14ac:dyDescent="0.45">
      <c r="A294" s="87">
        <v>2.075239535770379</v>
      </c>
      <c r="B294" s="87">
        <f t="shared" si="5"/>
        <v>4.9171640057465993</v>
      </c>
    </row>
    <row r="295" spans="1:2" x14ac:dyDescent="0.45">
      <c r="A295" s="87">
        <v>0.93513108367915265</v>
      </c>
      <c r="B295" s="87">
        <f t="shared" si="5"/>
        <v>1.5547852854069788</v>
      </c>
    </row>
    <row r="296" spans="1:2" x14ac:dyDescent="0.45">
      <c r="A296" s="87">
        <v>-1.4987631402618717</v>
      </c>
      <c r="B296" s="87">
        <f t="shared" si="5"/>
        <v>-1.2592192888405407</v>
      </c>
    </row>
    <row r="297" spans="1:2" x14ac:dyDescent="0.45">
      <c r="A297" s="87">
        <v>3.1591844162903726</v>
      </c>
      <c r="B297" s="87">
        <f t="shared" si="5"/>
        <v>1.9230240013712319</v>
      </c>
    </row>
    <row r="298" spans="1:2" x14ac:dyDescent="0.45">
      <c r="A298" s="87">
        <v>1.9212484403396957</v>
      </c>
      <c r="B298" s="87">
        <f t="shared" si="5"/>
        <v>4.4324301597953308</v>
      </c>
    </row>
    <row r="299" spans="1:2" x14ac:dyDescent="0.45">
      <c r="A299" s="87">
        <v>-1.4521674529532902</v>
      </c>
      <c r="B299" s="87">
        <f t="shared" si="5"/>
        <v>-0.73913042797357775</v>
      </c>
    </row>
    <row r="300" spans="1:2" x14ac:dyDescent="0.45">
      <c r="A300" s="87">
        <v>1.571270331623964</v>
      </c>
      <c r="B300" s="87">
        <f t="shared" si="5"/>
        <v>0.17050342648872174</v>
      </c>
    </row>
    <row r="301" spans="1:2" x14ac:dyDescent="0.45">
      <c r="A301" s="87">
        <v>-0.1204034560942091</v>
      </c>
      <c r="B301" s="87">
        <f t="shared" si="5"/>
        <v>1.2699192666332237</v>
      </c>
    </row>
    <row r="302" spans="1:2" x14ac:dyDescent="0.45">
      <c r="A302" s="87">
        <v>-3.6292476579546928</v>
      </c>
      <c r="B302" s="87">
        <f t="shared" si="5"/>
        <v>-4.027784143545432</v>
      </c>
    </row>
    <row r="303" spans="1:2" x14ac:dyDescent="0.45">
      <c r="A303" s="87">
        <v>3.7211066228337586</v>
      </c>
      <c r="B303" s="87">
        <f t="shared" si="5"/>
        <v>1.2047139534843154</v>
      </c>
    </row>
    <row r="304" spans="1:2" x14ac:dyDescent="0.45">
      <c r="A304" s="87">
        <v>-1.0984740583808161</v>
      </c>
      <c r="B304" s="87">
        <f t="shared" si="5"/>
        <v>2.2321501091937535</v>
      </c>
    </row>
    <row r="305" spans="1:2" x14ac:dyDescent="0.45">
      <c r="A305" s="87">
        <v>0.43728277887566946</v>
      </c>
      <c r="B305" s="87">
        <f t="shared" si="5"/>
        <v>-1.0758703865576535</v>
      </c>
    </row>
    <row r="306" spans="1:2" x14ac:dyDescent="0.45">
      <c r="A306" s="87">
        <v>8.0308382166549563E-3</v>
      </c>
      <c r="B306" s="87">
        <f t="shared" si="5"/>
        <v>0.53382359510578681</v>
      </c>
    </row>
    <row r="307" spans="1:2" x14ac:dyDescent="0.45">
      <c r="A307" s="87">
        <v>-2.792744453472551</v>
      </c>
      <c r="B307" s="87">
        <f t="shared" si="5"/>
        <v>-2.8745794224960264</v>
      </c>
    </row>
    <row r="308" spans="1:2" x14ac:dyDescent="0.45">
      <c r="A308" s="87">
        <v>0.98647433333098888</v>
      </c>
      <c r="B308" s="87">
        <f t="shared" si="5"/>
        <v>-0.97005295174312756</v>
      </c>
    </row>
    <row r="309" spans="1:2" x14ac:dyDescent="0.45">
      <c r="A309" s="87">
        <v>-0.71775275500840507</v>
      </c>
      <c r="B309" s="87">
        <f t="shared" si="5"/>
        <v>0.53132816901779734</v>
      </c>
    </row>
    <row r="310" spans="1:2" x14ac:dyDescent="0.45">
      <c r="A310" s="87">
        <v>1.4214697330316994</v>
      </c>
      <c r="B310" s="87">
        <f t="shared" si="5"/>
        <v>0.7217479378596181</v>
      </c>
    </row>
    <row r="311" spans="1:2" x14ac:dyDescent="0.45">
      <c r="A311" s="87">
        <v>-2.2791482479078695</v>
      </c>
      <c r="B311" s="87">
        <f t="shared" si="5"/>
        <v>-1.1405688837839989</v>
      </c>
    </row>
    <row r="312" spans="1:2" x14ac:dyDescent="0.45">
      <c r="A312" s="87">
        <v>-0.59934336604783311</v>
      </c>
      <c r="B312" s="87">
        <f t="shared" si="5"/>
        <v>-2.4790410861896817</v>
      </c>
    </row>
    <row r="313" spans="1:2" x14ac:dyDescent="0.45">
      <c r="A313" s="87">
        <v>2.2294807422440499</v>
      </c>
      <c r="B313" s="87">
        <f t="shared" si="5"/>
        <v>2.2657700355921406</v>
      </c>
    </row>
    <row r="314" spans="1:2" x14ac:dyDescent="0.45">
      <c r="A314" s="87">
        <v>-1.4335091691464186</v>
      </c>
      <c r="B314" s="87">
        <f t="shared" si="5"/>
        <v>0.24699602363398299</v>
      </c>
    </row>
    <row r="315" spans="1:2" x14ac:dyDescent="0.45">
      <c r="A315" s="87">
        <v>-0.36951405490981415</v>
      </c>
      <c r="B315" s="87">
        <f t="shared" si="5"/>
        <v>-1.8188666217611171</v>
      </c>
    </row>
    <row r="316" spans="1:2" x14ac:dyDescent="0.45">
      <c r="A316" s="87">
        <v>-2.1179084797040559</v>
      </c>
      <c r="B316" s="87">
        <f t="shared" si="5"/>
        <v>-2.0898664843116421</v>
      </c>
    </row>
    <row r="317" spans="1:2" x14ac:dyDescent="0.45">
      <c r="A317" s="87">
        <v>-2.7682108338922262</v>
      </c>
      <c r="B317" s="87">
        <f t="shared" si="5"/>
        <v>-4.1768439587031025</v>
      </c>
    </row>
    <row r="318" spans="1:2" x14ac:dyDescent="0.45">
      <c r="A318" s="87">
        <v>0.61328137235250324</v>
      </c>
      <c r="B318" s="87">
        <f t="shared" si="5"/>
        <v>-0.9008845154312437</v>
      </c>
    </row>
    <row r="319" spans="1:2" x14ac:dyDescent="0.45">
      <c r="A319" s="87">
        <v>0.30418050300795585</v>
      </c>
      <c r="B319" s="87">
        <f t="shared" si="5"/>
        <v>1.2871196304331534</v>
      </c>
    </row>
    <row r="320" spans="1:2" x14ac:dyDescent="0.45">
      <c r="A320" s="87">
        <v>1.4032116268936079</v>
      </c>
      <c r="B320" s="87">
        <f t="shared" si="5"/>
        <v>1.4934817045286763</v>
      </c>
    </row>
    <row r="321" spans="1:2" x14ac:dyDescent="0.45">
      <c r="A321" s="87">
        <v>0.45484966904041357</v>
      </c>
      <c r="B321" s="87">
        <f t="shared" si="5"/>
        <v>1.3762617072643479</v>
      </c>
    </row>
    <row r="322" spans="1:2" x14ac:dyDescent="0.45">
      <c r="A322" s="87">
        <v>2.3357051759376191</v>
      </c>
      <c r="B322" s="87">
        <f t="shared" si="5"/>
        <v>2.373457618887187</v>
      </c>
    </row>
    <row r="323" spans="1:2" x14ac:dyDescent="0.45">
      <c r="A323" s="87">
        <v>4.2861938709393144</v>
      </c>
      <c r="B323" s="87">
        <f t="shared" si="5"/>
        <v>5.830217560287565</v>
      </c>
    </row>
    <row r="324" spans="1:2" x14ac:dyDescent="0.45">
      <c r="A324" s="87">
        <v>-1.0789563020807691</v>
      </c>
      <c r="B324" s="87">
        <f t="shared" si="5"/>
        <v>1.4542383723892272</v>
      </c>
    </row>
    <row r="325" spans="1:2" x14ac:dyDescent="0.45">
      <c r="A325" s="87">
        <v>-0.7187327355495654</v>
      </c>
      <c r="B325" s="87">
        <f t="shared" ref="B325:B388" si="6">0.7*A324+A325-0.2*A323</f>
        <v>-2.3312409211939666</v>
      </c>
    </row>
    <row r="326" spans="1:2" x14ac:dyDescent="0.45">
      <c r="A326" s="87">
        <v>-3.5607445170171559</v>
      </c>
      <c r="B326" s="87">
        <f t="shared" si="6"/>
        <v>-3.8480661714856979</v>
      </c>
    </row>
    <row r="327" spans="1:2" x14ac:dyDescent="0.45">
      <c r="A327" s="87">
        <v>-1.0933194971585181</v>
      </c>
      <c r="B327" s="87">
        <f t="shared" si="6"/>
        <v>-3.4420941119606141</v>
      </c>
    </row>
    <row r="328" spans="1:2" x14ac:dyDescent="0.45">
      <c r="A328" s="87">
        <v>-0.27464921004138887</v>
      </c>
      <c r="B328" s="87">
        <f t="shared" si="6"/>
        <v>-0.32782395464892033</v>
      </c>
    </row>
    <row r="329" spans="1:2" x14ac:dyDescent="0.45">
      <c r="A329" s="87">
        <v>-0.58064642871613614</v>
      </c>
      <c r="B329" s="87">
        <f t="shared" si="6"/>
        <v>-0.55423697631340474</v>
      </c>
    </row>
    <row r="330" spans="1:2" x14ac:dyDescent="0.45">
      <c r="A330" s="87">
        <v>-0.45406522986013442</v>
      </c>
      <c r="B330" s="87">
        <f t="shared" si="6"/>
        <v>-0.80558788795315195</v>
      </c>
    </row>
    <row r="331" spans="1:2" x14ac:dyDescent="0.45">
      <c r="A331" s="87">
        <v>-1.9351273294887505</v>
      </c>
      <c r="B331" s="87">
        <f t="shared" si="6"/>
        <v>-2.1368437046476174</v>
      </c>
    </row>
    <row r="332" spans="1:2" x14ac:dyDescent="0.45">
      <c r="A332" s="87">
        <v>1.7425008991267532</v>
      </c>
      <c r="B332" s="87">
        <f t="shared" si="6"/>
        <v>0.47872481445665471</v>
      </c>
    </row>
    <row r="333" spans="1:2" x14ac:dyDescent="0.45">
      <c r="A333" s="87">
        <v>-0.2445631253067404</v>
      </c>
      <c r="B333" s="87">
        <f t="shared" si="6"/>
        <v>1.362212969979737</v>
      </c>
    </row>
    <row r="334" spans="1:2" x14ac:dyDescent="0.45">
      <c r="A334" s="87">
        <v>-0.41505700210109353</v>
      </c>
      <c r="B334" s="87">
        <f t="shared" si="6"/>
        <v>-0.93475136964116246</v>
      </c>
    </row>
    <row r="335" spans="1:2" x14ac:dyDescent="0.45">
      <c r="A335" s="87">
        <v>0.167037796927616</v>
      </c>
      <c r="B335" s="87">
        <f t="shared" si="6"/>
        <v>-7.4589479481801391E-2</v>
      </c>
    </row>
    <row r="336" spans="1:2" x14ac:dyDescent="0.45">
      <c r="A336" s="87">
        <v>0.17241063687833957</v>
      </c>
      <c r="B336" s="87">
        <f t="shared" si="6"/>
        <v>0.37234849514788948</v>
      </c>
    </row>
    <row r="337" spans="1:2" x14ac:dyDescent="0.45">
      <c r="A337" s="87">
        <v>1.7731167645251844</v>
      </c>
      <c r="B337" s="87">
        <f t="shared" si="6"/>
        <v>1.8603966509544989</v>
      </c>
    </row>
    <row r="338" spans="1:2" x14ac:dyDescent="0.45">
      <c r="A338" s="87">
        <v>0.84508883446687832</v>
      </c>
      <c r="B338" s="87">
        <f t="shared" si="6"/>
        <v>2.0517884422588395</v>
      </c>
    </row>
    <row r="339" spans="1:2" x14ac:dyDescent="0.45">
      <c r="A339" s="87">
        <v>3.6845995055045933</v>
      </c>
      <c r="B339" s="87">
        <f t="shared" si="6"/>
        <v>3.9215383367263712</v>
      </c>
    </row>
    <row r="340" spans="1:2" x14ac:dyDescent="0.45">
      <c r="A340" s="87">
        <v>-1.3940280041424558</v>
      </c>
      <c r="B340" s="87">
        <f t="shared" si="6"/>
        <v>1.0161738828173839</v>
      </c>
    </row>
    <row r="341" spans="1:2" x14ac:dyDescent="0.45">
      <c r="A341" s="87">
        <v>-2.8247359296074137</v>
      </c>
      <c r="B341" s="87">
        <f t="shared" si="6"/>
        <v>-4.5374754336080514</v>
      </c>
    </row>
    <row r="342" spans="1:2" x14ac:dyDescent="0.45">
      <c r="A342" s="87">
        <v>-0.4267894837539643</v>
      </c>
      <c r="B342" s="87">
        <f t="shared" si="6"/>
        <v>-2.1252990336506628</v>
      </c>
    </row>
    <row r="343" spans="1:2" x14ac:dyDescent="0.45">
      <c r="A343" s="87">
        <v>2.2645690478384495</v>
      </c>
      <c r="B343" s="87">
        <f t="shared" si="6"/>
        <v>2.5307635951321572</v>
      </c>
    </row>
    <row r="344" spans="1:2" x14ac:dyDescent="0.45">
      <c r="A344" s="87">
        <v>0.555000951862894</v>
      </c>
      <c r="B344" s="87">
        <f t="shared" si="6"/>
        <v>2.2255571821006015</v>
      </c>
    </row>
    <row r="345" spans="1:2" x14ac:dyDescent="0.45">
      <c r="A345" s="87">
        <v>-2.8801514417864382</v>
      </c>
      <c r="B345" s="87">
        <f t="shared" si="6"/>
        <v>-2.9445645850501023</v>
      </c>
    </row>
    <row r="346" spans="1:2" x14ac:dyDescent="0.45">
      <c r="A346" s="87">
        <v>-2.0585366655723192</v>
      </c>
      <c r="B346" s="87">
        <f t="shared" si="6"/>
        <v>-4.1856428651954047</v>
      </c>
    </row>
    <row r="347" spans="1:2" x14ac:dyDescent="0.45">
      <c r="A347" s="87">
        <v>-0.19668732420541346</v>
      </c>
      <c r="B347" s="87">
        <f t="shared" si="6"/>
        <v>-1.0616327017487492</v>
      </c>
    </row>
    <row r="348" spans="1:2" x14ac:dyDescent="0.45">
      <c r="A348" s="87">
        <v>0.170414296007948</v>
      </c>
      <c r="B348" s="87">
        <f t="shared" si="6"/>
        <v>0.44444050217862241</v>
      </c>
    </row>
    <row r="349" spans="1:2" x14ac:dyDescent="0.45">
      <c r="A349" s="87">
        <v>3.4330878406763077</v>
      </c>
      <c r="B349" s="87">
        <f t="shared" si="6"/>
        <v>3.591715312722954</v>
      </c>
    </row>
    <row r="350" spans="1:2" x14ac:dyDescent="0.45">
      <c r="A350" s="87">
        <v>-0.88743490778142586</v>
      </c>
      <c r="B350" s="87">
        <f t="shared" si="6"/>
        <v>1.4816437214903999</v>
      </c>
    </row>
    <row r="351" spans="1:2" x14ac:dyDescent="0.45">
      <c r="A351" s="87">
        <v>-2.7057740226155147</v>
      </c>
      <c r="B351" s="87">
        <f t="shared" si="6"/>
        <v>-4.0135960261977743</v>
      </c>
    </row>
    <row r="352" spans="1:2" x14ac:dyDescent="0.45">
      <c r="A352" s="87">
        <v>-1.0648273018887267</v>
      </c>
      <c r="B352" s="87">
        <f t="shared" si="6"/>
        <v>-2.7813821361633018</v>
      </c>
    </row>
    <row r="353" spans="1:2" x14ac:dyDescent="0.45">
      <c r="A353" s="87">
        <v>-0.6386676432157401</v>
      </c>
      <c r="B353" s="87">
        <f t="shared" si="6"/>
        <v>-0.84289195001474582</v>
      </c>
    </row>
    <row r="354" spans="1:2" x14ac:dyDescent="0.45">
      <c r="A354" s="87">
        <v>-3.926397766917944</v>
      </c>
      <c r="B354" s="87">
        <f t="shared" si="6"/>
        <v>-4.1604996567912167</v>
      </c>
    </row>
    <row r="355" spans="1:2" x14ac:dyDescent="0.45">
      <c r="A355" s="87">
        <v>3.0113915272522718</v>
      </c>
      <c r="B355" s="87">
        <f t="shared" si="6"/>
        <v>0.39064661905285902</v>
      </c>
    </row>
    <row r="356" spans="1:2" x14ac:dyDescent="0.45">
      <c r="A356" s="87">
        <v>0.54165639085113071</v>
      </c>
      <c r="B356" s="87">
        <f t="shared" si="6"/>
        <v>3.4349100133113097</v>
      </c>
    </row>
    <row r="357" spans="1:2" x14ac:dyDescent="0.45">
      <c r="A357" s="87">
        <v>3.3656397135928273</v>
      </c>
      <c r="B357" s="87">
        <f t="shared" si="6"/>
        <v>3.1425208817381645</v>
      </c>
    </row>
    <row r="358" spans="1:2" x14ac:dyDescent="0.45">
      <c r="A358" s="87">
        <v>0.6020650289428886</v>
      </c>
      <c r="B358" s="87">
        <f t="shared" si="6"/>
        <v>2.8496815502876416</v>
      </c>
    </row>
    <row r="359" spans="1:2" x14ac:dyDescent="0.45">
      <c r="A359" s="87">
        <v>0.51219558372395113</v>
      </c>
      <c r="B359" s="87">
        <f t="shared" si="6"/>
        <v>0.26051316126540769</v>
      </c>
    </row>
    <row r="360" spans="1:2" x14ac:dyDescent="0.45">
      <c r="A360" s="87">
        <v>3.1779654818819836</v>
      </c>
      <c r="B360" s="87">
        <f t="shared" si="6"/>
        <v>3.4160893847001716</v>
      </c>
    </row>
    <row r="361" spans="1:2" x14ac:dyDescent="0.45">
      <c r="A361" s="87">
        <v>2.3625398171134293</v>
      </c>
      <c r="B361" s="87">
        <f t="shared" si="6"/>
        <v>4.4846765376860276</v>
      </c>
    </row>
    <row r="362" spans="1:2" x14ac:dyDescent="0.45">
      <c r="A362" s="87">
        <v>-2.0432617020560429</v>
      </c>
      <c r="B362" s="87">
        <f t="shared" si="6"/>
        <v>-1.0250769264530391</v>
      </c>
    </row>
    <row r="363" spans="1:2" x14ac:dyDescent="0.45">
      <c r="A363" s="87">
        <v>0.70943769969744608</v>
      </c>
      <c r="B363" s="87">
        <f t="shared" si="6"/>
        <v>-1.1933534551644698</v>
      </c>
    </row>
    <row r="364" spans="1:2" x14ac:dyDescent="0.45">
      <c r="A364" s="87">
        <v>-2.3979555408004671</v>
      </c>
      <c r="B364" s="87">
        <f t="shared" si="6"/>
        <v>-1.4926968106010463</v>
      </c>
    </row>
    <row r="365" spans="1:2" x14ac:dyDescent="0.45">
      <c r="A365" s="87">
        <v>2.3197435439215042</v>
      </c>
      <c r="B365" s="87">
        <f t="shared" si="6"/>
        <v>0.49928712542168796</v>
      </c>
    </row>
    <row r="366" spans="1:2" x14ac:dyDescent="0.45">
      <c r="A366" s="87">
        <v>0.26908992367680185</v>
      </c>
      <c r="B366" s="87">
        <f t="shared" si="6"/>
        <v>2.3725015125819482</v>
      </c>
    </row>
    <row r="367" spans="1:2" x14ac:dyDescent="0.45">
      <c r="A367" s="87">
        <v>0.14693341654492542</v>
      </c>
      <c r="B367" s="87">
        <f t="shared" si="6"/>
        <v>-0.12865234566561412</v>
      </c>
    </row>
    <row r="368" spans="1:2" x14ac:dyDescent="0.45">
      <c r="A368" s="87">
        <v>-0.42944975575665012</v>
      </c>
      <c r="B368" s="87">
        <f t="shared" si="6"/>
        <v>-0.38041434891056269</v>
      </c>
    </row>
    <row r="369" spans="1:2" x14ac:dyDescent="0.45">
      <c r="A369" s="87">
        <v>-0.88001343101495877</v>
      </c>
      <c r="B369" s="87">
        <f t="shared" si="6"/>
        <v>-1.2100149433535989</v>
      </c>
    </row>
    <row r="370" spans="1:2" x14ac:dyDescent="0.45">
      <c r="A370" s="87">
        <v>-0.8526217243343126</v>
      </c>
      <c r="B370" s="87">
        <f t="shared" si="6"/>
        <v>-1.3827411748934537</v>
      </c>
    </row>
    <row r="371" spans="1:2" x14ac:dyDescent="0.45">
      <c r="A371" s="87">
        <v>-1.8983155314344913</v>
      </c>
      <c r="B371" s="87">
        <f t="shared" si="6"/>
        <v>-2.3191480522655183</v>
      </c>
    </row>
    <row r="372" spans="1:2" x14ac:dyDescent="0.45">
      <c r="A372" s="87">
        <v>-1.0175222087127622</v>
      </c>
      <c r="B372" s="87">
        <f t="shared" si="6"/>
        <v>-2.1758187358500436</v>
      </c>
    </row>
    <row r="373" spans="1:2" x14ac:dyDescent="0.45">
      <c r="A373" s="87">
        <v>2.3817119654268026</v>
      </c>
      <c r="B373" s="87">
        <f t="shared" si="6"/>
        <v>2.0491095256147673</v>
      </c>
    </row>
    <row r="374" spans="1:2" x14ac:dyDescent="0.45">
      <c r="A374" s="87">
        <v>4.1231760405935347</v>
      </c>
      <c r="B374" s="87">
        <f t="shared" si="6"/>
        <v>5.993878858134849</v>
      </c>
    </row>
    <row r="375" spans="1:2" x14ac:dyDescent="0.45">
      <c r="A375" s="87">
        <v>-0.58511659517535008</v>
      </c>
      <c r="B375" s="87">
        <f t="shared" si="6"/>
        <v>1.8247642401547637</v>
      </c>
    </row>
    <row r="376" spans="1:2" x14ac:dyDescent="0.45">
      <c r="A376" s="87">
        <v>-4.0563463699072599</v>
      </c>
      <c r="B376" s="87">
        <f t="shared" si="6"/>
        <v>-5.2905631946487119</v>
      </c>
    </row>
    <row r="377" spans="1:2" x14ac:dyDescent="0.45">
      <c r="A377" s="87">
        <v>-1.3794351616525091</v>
      </c>
      <c r="B377" s="87">
        <f t="shared" si="6"/>
        <v>-4.1018543015525211</v>
      </c>
    </row>
    <row r="378" spans="1:2" x14ac:dyDescent="0.45">
      <c r="A378" s="87">
        <v>0.63963398133637384</v>
      </c>
      <c r="B378" s="87">
        <f t="shared" si="6"/>
        <v>0.48529864216106955</v>
      </c>
    </row>
    <row r="379" spans="1:2" x14ac:dyDescent="0.45">
      <c r="A379" s="87">
        <v>-0.11733845894923434</v>
      </c>
      <c r="B379" s="87">
        <f t="shared" si="6"/>
        <v>0.60629236031672917</v>
      </c>
    </row>
    <row r="380" spans="1:2" x14ac:dyDescent="0.45">
      <c r="A380" s="87">
        <v>-5.4094562074169517</v>
      </c>
      <c r="B380" s="87">
        <f t="shared" si="6"/>
        <v>-5.6195199249486905</v>
      </c>
    </row>
    <row r="381" spans="1:2" x14ac:dyDescent="0.45">
      <c r="A381" s="87">
        <v>6.7866494646295905E-2</v>
      </c>
      <c r="B381" s="87">
        <f t="shared" si="6"/>
        <v>-3.6952851587557229</v>
      </c>
    </row>
    <row r="382" spans="1:2" x14ac:dyDescent="0.45">
      <c r="A382" s="87">
        <v>-1.5656542018405162</v>
      </c>
      <c r="B382" s="87">
        <f t="shared" si="6"/>
        <v>-0.43625641410471871</v>
      </c>
    </row>
    <row r="383" spans="1:2" x14ac:dyDescent="0.45">
      <c r="A383" s="87">
        <v>-0.55913687901920639</v>
      </c>
      <c r="B383" s="87">
        <f t="shared" si="6"/>
        <v>-1.6686681192368269</v>
      </c>
    </row>
    <row r="384" spans="1:2" x14ac:dyDescent="0.45">
      <c r="A384" s="87">
        <v>0.3525633474055212</v>
      </c>
      <c r="B384" s="87">
        <f t="shared" si="6"/>
        <v>0.27429837246017996</v>
      </c>
    </row>
    <row r="385" spans="1:2" x14ac:dyDescent="0.45">
      <c r="A385" s="87">
        <v>1.5953401089063846</v>
      </c>
      <c r="B385" s="87">
        <f t="shared" si="6"/>
        <v>1.9539618278940907</v>
      </c>
    </row>
    <row r="386" spans="1:2" x14ac:dyDescent="0.45">
      <c r="A386" s="87">
        <v>1.6627063814667054</v>
      </c>
      <c r="B386" s="87">
        <f t="shared" si="6"/>
        <v>2.7089317882200703</v>
      </c>
    </row>
    <row r="387" spans="1:2" x14ac:dyDescent="0.45">
      <c r="A387" s="87">
        <v>-0.11795236787293106</v>
      </c>
      <c r="B387" s="87">
        <f t="shared" si="6"/>
        <v>0.72687407737248577</v>
      </c>
    </row>
    <row r="388" spans="1:2" x14ac:dyDescent="0.45">
      <c r="A388" s="87">
        <v>1.2186364983790554</v>
      </c>
      <c r="B388" s="87">
        <f t="shared" si="6"/>
        <v>0.8035285645746626</v>
      </c>
    </row>
    <row r="389" spans="1:2" x14ac:dyDescent="0.45">
      <c r="A389" s="87">
        <v>-0.74999206844950095</v>
      </c>
      <c r="B389" s="87">
        <f t="shared" ref="B389:B452" si="7">0.7*A388+A389-0.2*A387</f>
        <v>0.12664395399042405</v>
      </c>
    </row>
    <row r="390" spans="1:2" x14ac:dyDescent="0.45">
      <c r="A390" s="87">
        <v>-2.9168859327910468</v>
      </c>
      <c r="B390" s="87">
        <f t="shared" si="7"/>
        <v>-3.6856076803815085</v>
      </c>
    </row>
    <row r="391" spans="1:2" x14ac:dyDescent="0.45">
      <c r="A391" s="87">
        <v>-0.41927933125407435</v>
      </c>
      <c r="B391" s="87">
        <f t="shared" si="7"/>
        <v>-2.3111010705179069</v>
      </c>
    </row>
    <row r="392" spans="1:2" x14ac:dyDescent="0.45">
      <c r="A392" s="87">
        <v>0.201607690542005</v>
      </c>
      <c r="B392" s="87">
        <f t="shared" si="7"/>
        <v>0.49148934522236232</v>
      </c>
    </row>
    <row r="393" spans="1:2" x14ac:dyDescent="0.45">
      <c r="A393" s="87">
        <v>-1.5018031263025478</v>
      </c>
      <c r="B393" s="87">
        <f t="shared" si="7"/>
        <v>-1.2768218766723294</v>
      </c>
    </row>
    <row r="394" spans="1:2" x14ac:dyDescent="0.45">
      <c r="A394" s="87">
        <v>2.8111116989748552</v>
      </c>
      <c r="B394" s="87">
        <f t="shared" si="7"/>
        <v>1.7195279724546708</v>
      </c>
    </row>
    <row r="395" spans="1:2" x14ac:dyDescent="0.45">
      <c r="A395" s="87">
        <v>-0.9143604984274134</v>
      </c>
      <c r="B395" s="87">
        <f t="shared" si="7"/>
        <v>1.3537783161154946</v>
      </c>
    </row>
    <row r="396" spans="1:2" x14ac:dyDescent="0.45">
      <c r="A396" s="87">
        <v>2.9972125048516318</v>
      </c>
      <c r="B396" s="87">
        <f t="shared" si="7"/>
        <v>1.7949378161574714</v>
      </c>
    </row>
    <row r="397" spans="1:2" x14ac:dyDescent="0.45">
      <c r="A397" s="87">
        <v>-0.93854623628431</v>
      </c>
      <c r="B397" s="87">
        <f t="shared" si="7"/>
        <v>1.342374616797315</v>
      </c>
    </row>
    <row r="398" spans="1:2" x14ac:dyDescent="0.45">
      <c r="A398" s="87">
        <v>4.8182118916884065</v>
      </c>
      <c r="B398" s="87">
        <f t="shared" si="7"/>
        <v>3.5617870253190631</v>
      </c>
    </row>
    <row r="399" spans="1:2" x14ac:dyDescent="0.45">
      <c r="A399" s="87">
        <v>0.28391923478920944</v>
      </c>
      <c r="B399" s="87">
        <f t="shared" si="7"/>
        <v>3.844376806227956</v>
      </c>
    </row>
    <row r="400" spans="1:2" x14ac:dyDescent="0.45">
      <c r="A400" s="87">
        <v>-0.59086687542730942</v>
      </c>
      <c r="B400" s="87">
        <f t="shared" si="7"/>
        <v>-1.3557657894125441</v>
      </c>
    </row>
    <row r="401" spans="1:2" x14ac:dyDescent="0.45">
      <c r="A401" s="87">
        <v>-3.5451830626698211</v>
      </c>
      <c r="B401" s="87">
        <f t="shared" si="7"/>
        <v>-4.0155737224267796</v>
      </c>
    </row>
    <row r="402" spans="1:2" x14ac:dyDescent="0.45">
      <c r="A402" s="87">
        <v>-2.9605598683701828</v>
      </c>
      <c r="B402" s="87">
        <f t="shared" si="7"/>
        <v>-5.3240146371535957</v>
      </c>
    </row>
    <row r="403" spans="1:2" x14ac:dyDescent="0.45">
      <c r="A403" s="87">
        <v>-1.1571273716981523</v>
      </c>
      <c r="B403" s="87">
        <f t="shared" si="7"/>
        <v>-2.520482667023316</v>
      </c>
    </row>
    <row r="404" spans="1:2" x14ac:dyDescent="0.45">
      <c r="A404" s="87">
        <v>-0.7042262950562872</v>
      </c>
      <c r="B404" s="87">
        <f t="shared" si="7"/>
        <v>-0.92210348157095723</v>
      </c>
    </row>
    <row r="405" spans="1:2" x14ac:dyDescent="0.45">
      <c r="A405" s="87">
        <v>0.33051946957129985</v>
      </c>
      <c r="B405" s="87">
        <f t="shared" si="7"/>
        <v>6.8986537371529322E-2</v>
      </c>
    </row>
    <row r="406" spans="1:2" x14ac:dyDescent="0.45">
      <c r="A406" s="87">
        <v>-0.90011553766089492</v>
      </c>
      <c r="B406" s="87">
        <f t="shared" si="7"/>
        <v>-0.52790664994972758</v>
      </c>
    </row>
    <row r="407" spans="1:2" x14ac:dyDescent="0.45">
      <c r="A407" s="87">
        <v>-1.0069152267533354</v>
      </c>
      <c r="B407" s="87">
        <f t="shared" si="7"/>
        <v>-1.7030999970302219</v>
      </c>
    </row>
    <row r="408" spans="1:2" x14ac:dyDescent="0.45">
      <c r="A408" s="87">
        <v>3.3180549507960677</v>
      </c>
      <c r="B408" s="87">
        <f t="shared" si="7"/>
        <v>2.7932373996009119</v>
      </c>
    </row>
    <row r="409" spans="1:2" x14ac:dyDescent="0.45">
      <c r="A409" s="87">
        <v>0.65575704866205342</v>
      </c>
      <c r="B409" s="87">
        <f t="shared" si="7"/>
        <v>3.1797785595699679</v>
      </c>
    </row>
    <row r="410" spans="1:2" x14ac:dyDescent="0.45">
      <c r="A410" s="87">
        <v>-2.0110428522457369</v>
      </c>
      <c r="B410" s="87">
        <f t="shared" si="7"/>
        <v>-2.215623908341513</v>
      </c>
    </row>
    <row r="411" spans="1:2" x14ac:dyDescent="0.45">
      <c r="A411" s="87">
        <v>-1.5024124877527356</v>
      </c>
      <c r="B411" s="87">
        <f t="shared" si="7"/>
        <v>-3.0412938940571621</v>
      </c>
    </row>
    <row r="412" spans="1:2" x14ac:dyDescent="0.45">
      <c r="A412" s="87">
        <v>0.2345450411667116</v>
      </c>
      <c r="B412" s="87">
        <f t="shared" si="7"/>
        <v>-0.41493512981105596</v>
      </c>
    </row>
    <row r="413" spans="1:2" x14ac:dyDescent="0.45">
      <c r="A413" s="87">
        <v>-4.0027771319728345</v>
      </c>
      <c r="B413" s="87">
        <f t="shared" si="7"/>
        <v>-3.5381131056055892</v>
      </c>
    </row>
    <row r="414" spans="1:2" x14ac:dyDescent="0.45">
      <c r="A414" s="87">
        <v>1.2009968486381695</v>
      </c>
      <c r="B414" s="87">
        <f t="shared" si="7"/>
        <v>-1.647856151976157</v>
      </c>
    </row>
    <row r="415" spans="1:2" x14ac:dyDescent="0.45">
      <c r="A415" s="87">
        <v>-0.53832536650588736</v>
      </c>
      <c r="B415" s="87">
        <f t="shared" si="7"/>
        <v>1.1029278539353982</v>
      </c>
    </row>
    <row r="416" spans="1:2" x14ac:dyDescent="0.45">
      <c r="A416" s="87">
        <v>-3.4384447644697502</v>
      </c>
      <c r="B416" s="87">
        <f t="shared" si="7"/>
        <v>-4.0554718907515053</v>
      </c>
    </row>
    <row r="417" spans="1:2" x14ac:dyDescent="0.45">
      <c r="A417" s="87">
        <v>0.93461949290940538</v>
      </c>
      <c r="B417" s="87">
        <f t="shared" si="7"/>
        <v>-1.3646267689182423</v>
      </c>
    </row>
    <row r="418" spans="1:2" x14ac:dyDescent="0.45">
      <c r="A418" s="87">
        <v>2.4535029297112487</v>
      </c>
      <c r="B418" s="87">
        <f t="shared" si="7"/>
        <v>3.7954255276417825</v>
      </c>
    </row>
    <row r="419" spans="1:2" x14ac:dyDescent="0.45">
      <c r="A419" s="87">
        <v>1.5301475286833011</v>
      </c>
      <c r="B419" s="87">
        <f t="shared" si="7"/>
        <v>3.0606756808992941</v>
      </c>
    </row>
    <row r="420" spans="1:2" x14ac:dyDescent="0.45">
      <c r="A420" s="87">
        <v>-0.44339685700833797</v>
      </c>
      <c r="B420" s="87">
        <f t="shared" si="7"/>
        <v>0.13700582712772302</v>
      </c>
    </row>
    <row r="421" spans="1:2" x14ac:dyDescent="0.45">
      <c r="A421" s="87">
        <v>0.28237309379619546</v>
      </c>
      <c r="B421" s="87">
        <f t="shared" si="7"/>
        <v>-0.33403421184630133</v>
      </c>
    </row>
    <row r="422" spans="1:2" x14ac:dyDescent="0.45">
      <c r="A422" s="87">
        <v>0.82855649452540092</v>
      </c>
      <c r="B422" s="87">
        <f t="shared" si="7"/>
        <v>1.1148970315844053</v>
      </c>
    </row>
    <row r="423" spans="1:2" x14ac:dyDescent="0.45">
      <c r="A423" s="87">
        <v>-1.6330591279256623</v>
      </c>
      <c r="B423" s="87">
        <f t="shared" si="7"/>
        <v>-1.1095442005171208</v>
      </c>
    </row>
    <row r="424" spans="1:2" x14ac:dyDescent="0.45">
      <c r="A424" s="87">
        <v>-2.7718033379642293</v>
      </c>
      <c r="B424" s="87">
        <f t="shared" si="7"/>
        <v>-4.0806560264172731</v>
      </c>
    </row>
    <row r="425" spans="1:2" x14ac:dyDescent="0.45">
      <c r="A425" s="87">
        <v>-2.3060056264512241</v>
      </c>
      <c r="B425" s="87">
        <f t="shared" si="7"/>
        <v>-3.9196561374410521</v>
      </c>
    </row>
    <row r="426" spans="1:2" x14ac:dyDescent="0.45">
      <c r="A426" s="87">
        <v>2.0715697246487252</v>
      </c>
      <c r="B426" s="87">
        <f t="shared" si="7"/>
        <v>1.0117264537257142</v>
      </c>
    </row>
    <row r="427" spans="1:2" x14ac:dyDescent="0.45">
      <c r="A427" s="87">
        <v>-3.241748345317319</v>
      </c>
      <c r="B427" s="87">
        <f t="shared" si="7"/>
        <v>-1.3304484127729665</v>
      </c>
    </row>
    <row r="428" spans="1:2" x14ac:dyDescent="0.45">
      <c r="A428" s="87">
        <v>-4.0916711441241205</v>
      </c>
      <c r="B428" s="87">
        <f t="shared" si="7"/>
        <v>-6.7752089307759888</v>
      </c>
    </row>
    <row r="429" spans="1:2" x14ac:dyDescent="0.45">
      <c r="A429" s="87">
        <v>1.3600924830825534</v>
      </c>
      <c r="B429" s="87">
        <f t="shared" si="7"/>
        <v>-0.85572764874086715</v>
      </c>
    </row>
    <row r="430" spans="1:2" x14ac:dyDescent="0.45">
      <c r="A430" s="87">
        <v>-3.0358569347299635</v>
      </c>
      <c r="B430" s="87">
        <f t="shared" si="7"/>
        <v>-1.2654579677473521</v>
      </c>
    </row>
    <row r="431" spans="1:2" x14ac:dyDescent="0.45">
      <c r="A431" s="87">
        <v>2.2610856831306592</v>
      </c>
      <c r="B431" s="87">
        <f t="shared" si="7"/>
        <v>-0.13603266779682599</v>
      </c>
    </row>
    <row r="432" spans="1:2" x14ac:dyDescent="0.45">
      <c r="A432" s="87">
        <v>2.8447902877815068</v>
      </c>
      <c r="B432" s="87">
        <f t="shared" si="7"/>
        <v>5.0347216529189609</v>
      </c>
    </row>
    <row r="433" spans="1:2" x14ac:dyDescent="0.45">
      <c r="A433" s="87">
        <v>1.2980808605789207</v>
      </c>
      <c r="B433" s="87">
        <f t="shared" si="7"/>
        <v>2.8372169253998436</v>
      </c>
    </row>
    <row r="434" spans="1:2" x14ac:dyDescent="0.45">
      <c r="A434" s="87">
        <v>1.0618305168463849</v>
      </c>
      <c r="B434" s="87">
        <f t="shared" si="7"/>
        <v>1.401529061695328</v>
      </c>
    </row>
    <row r="435" spans="1:2" x14ac:dyDescent="0.45">
      <c r="A435" s="87">
        <v>-3.4519325708970428</v>
      </c>
      <c r="B435" s="87">
        <f t="shared" si="7"/>
        <v>-2.9682673812203575</v>
      </c>
    </row>
    <row r="436" spans="1:2" x14ac:dyDescent="0.45">
      <c r="A436" s="87">
        <v>-0.35038738133152947</v>
      </c>
      <c r="B436" s="87">
        <f t="shared" si="7"/>
        <v>-2.9791062843287364</v>
      </c>
    </row>
    <row r="437" spans="1:2" x14ac:dyDescent="0.45">
      <c r="A437" s="87">
        <v>-0.90265530161559582</v>
      </c>
      <c r="B437" s="87">
        <f t="shared" si="7"/>
        <v>-0.4575399543682579</v>
      </c>
    </row>
    <row r="438" spans="1:2" x14ac:dyDescent="0.45">
      <c r="A438" s="87">
        <v>-2.506976670701988</v>
      </c>
      <c r="B438" s="87">
        <f t="shared" si="7"/>
        <v>-3.0687579055665992</v>
      </c>
    </row>
    <row r="439" spans="1:2" x14ac:dyDescent="0.45">
      <c r="A439" s="87">
        <v>3.0052251531742513</v>
      </c>
      <c r="B439" s="87">
        <f t="shared" si="7"/>
        <v>1.4308725440059791</v>
      </c>
    </row>
    <row r="440" spans="1:2" x14ac:dyDescent="0.45">
      <c r="A440" s="87">
        <v>1.4402439774130471</v>
      </c>
      <c r="B440" s="87">
        <f t="shared" si="7"/>
        <v>4.0452969187754206</v>
      </c>
    </row>
    <row r="441" spans="1:2" x14ac:dyDescent="0.45">
      <c r="A441" s="87">
        <v>-0.60398633650038391</v>
      </c>
      <c r="B441" s="87">
        <f t="shared" si="7"/>
        <v>-0.1968605829461012</v>
      </c>
    </row>
    <row r="442" spans="1:2" x14ac:dyDescent="0.45">
      <c r="A442" s="87">
        <v>0.13957105693407357</v>
      </c>
      <c r="B442" s="87">
        <f t="shared" si="7"/>
        <v>-0.57126817409880459</v>
      </c>
    </row>
    <row r="443" spans="1:2" x14ac:dyDescent="0.45">
      <c r="A443" s="87">
        <v>0.60190359363332391</v>
      </c>
      <c r="B443" s="87">
        <f t="shared" si="7"/>
        <v>0.82040060078725219</v>
      </c>
    </row>
    <row r="444" spans="1:2" x14ac:dyDescent="0.45">
      <c r="A444" s="87">
        <v>0.98215650723432191</v>
      </c>
      <c r="B444" s="87">
        <f t="shared" si="7"/>
        <v>1.3755748113908339</v>
      </c>
    </row>
    <row r="445" spans="1:2" x14ac:dyDescent="0.45">
      <c r="A445" s="87">
        <v>-1.9850858734571375</v>
      </c>
      <c r="B445" s="87">
        <f t="shared" si="7"/>
        <v>-1.4179570371197769</v>
      </c>
    </row>
    <row r="446" spans="1:2" x14ac:dyDescent="0.45">
      <c r="A446" s="87">
        <v>-2.8426893550204113</v>
      </c>
      <c r="B446" s="87">
        <f t="shared" si="7"/>
        <v>-4.4286807678872719</v>
      </c>
    </row>
    <row r="447" spans="1:2" x14ac:dyDescent="0.45">
      <c r="A447" s="87">
        <v>0.95960785984061658</v>
      </c>
      <c r="B447" s="87">
        <f t="shared" si="7"/>
        <v>-0.63325751398224361</v>
      </c>
    </row>
    <row r="448" spans="1:2" x14ac:dyDescent="0.45">
      <c r="A448" s="87">
        <v>-1.5915566109470092</v>
      </c>
      <c r="B448" s="87">
        <f t="shared" si="7"/>
        <v>-0.3512932380544953</v>
      </c>
    </row>
    <row r="449" spans="1:2" x14ac:dyDescent="0.45">
      <c r="A449" s="87">
        <v>1.7561796994414181</v>
      </c>
      <c r="B449" s="87">
        <f t="shared" si="7"/>
        <v>0.45016849981038831</v>
      </c>
    </row>
    <row r="450" spans="1:2" x14ac:dyDescent="0.45">
      <c r="A450" s="87">
        <v>-1.1692691259668209</v>
      </c>
      <c r="B450" s="87">
        <f t="shared" si="7"/>
        <v>0.37836798583157361</v>
      </c>
    </row>
    <row r="451" spans="1:2" x14ac:dyDescent="0.45">
      <c r="A451" s="87">
        <v>-1.9838353182421997</v>
      </c>
      <c r="B451" s="87">
        <f t="shared" si="7"/>
        <v>-3.1535596463072579</v>
      </c>
    </row>
    <row r="452" spans="1:2" x14ac:dyDescent="0.45">
      <c r="A452" s="87">
        <v>3.1024046620586887</v>
      </c>
      <c r="B452" s="87">
        <f t="shared" si="7"/>
        <v>1.9475737644825131</v>
      </c>
    </row>
    <row r="453" spans="1:2" x14ac:dyDescent="0.45">
      <c r="A453" s="87">
        <v>3.580325937946327</v>
      </c>
      <c r="B453" s="87">
        <f t="shared" ref="B453:B501" si="8">0.7*A452+A453-0.2*A451</f>
        <v>6.1487762650358491</v>
      </c>
    </row>
    <row r="454" spans="1:2" x14ac:dyDescent="0.45">
      <c r="A454" s="87">
        <v>-0.3760533218155615</v>
      </c>
      <c r="B454" s="87">
        <f t="shared" si="8"/>
        <v>1.5096939023351297</v>
      </c>
    </row>
    <row r="455" spans="1:2" x14ac:dyDescent="0.45">
      <c r="A455" s="87">
        <v>-2.6243651518598199</v>
      </c>
      <c r="B455" s="87">
        <f t="shared" si="8"/>
        <v>-3.6036676647199783</v>
      </c>
    </row>
    <row r="456" spans="1:2" x14ac:dyDescent="0.45">
      <c r="A456" s="87">
        <v>-0.23978373064892367</v>
      </c>
      <c r="B456" s="87">
        <f t="shared" si="8"/>
        <v>-2.0016286725876853</v>
      </c>
    </row>
    <row r="457" spans="1:2" x14ac:dyDescent="0.45">
      <c r="A457" s="87">
        <v>-1.791322574717924</v>
      </c>
      <c r="B457" s="87">
        <f t="shared" si="8"/>
        <v>-1.4342981558002066</v>
      </c>
    </row>
    <row r="458" spans="1:2" x14ac:dyDescent="0.45">
      <c r="A458" s="87">
        <v>-0.69560428528347984</v>
      </c>
      <c r="B458" s="87">
        <f t="shared" si="8"/>
        <v>-1.9015733414562419</v>
      </c>
    </row>
    <row r="459" spans="1:2" x14ac:dyDescent="0.45">
      <c r="A459" s="87">
        <v>1.7665524865151383</v>
      </c>
      <c r="B459" s="87">
        <f t="shared" si="8"/>
        <v>1.6378940017602872</v>
      </c>
    </row>
    <row r="460" spans="1:2" x14ac:dyDescent="0.45">
      <c r="A460" s="87">
        <v>0.86755790107417852</v>
      </c>
      <c r="B460" s="87">
        <f t="shared" si="8"/>
        <v>2.2432654986914713</v>
      </c>
    </row>
    <row r="461" spans="1:2" x14ac:dyDescent="0.45">
      <c r="A461" s="87">
        <v>0.26677298592403531</v>
      </c>
      <c r="B461" s="87">
        <f t="shared" si="8"/>
        <v>0.52075301937293261</v>
      </c>
    </row>
    <row r="462" spans="1:2" x14ac:dyDescent="0.45">
      <c r="A462" s="87">
        <v>2.3876282284618355</v>
      </c>
      <c r="B462" s="87">
        <f t="shared" si="8"/>
        <v>2.4008577383938245</v>
      </c>
    </row>
    <row r="463" spans="1:2" x14ac:dyDescent="0.45">
      <c r="A463" s="87">
        <v>-0.58543719205772504</v>
      </c>
      <c r="B463" s="87">
        <f t="shared" si="8"/>
        <v>1.0325479706807528</v>
      </c>
    </row>
    <row r="464" spans="1:2" x14ac:dyDescent="0.45">
      <c r="A464" s="87">
        <v>0.22130279830889776</v>
      </c>
      <c r="B464" s="87">
        <f t="shared" si="8"/>
        <v>-0.66602888182387687</v>
      </c>
    </row>
    <row r="465" spans="1:2" x14ac:dyDescent="0.45">
      <c r="A465" s="87">
        <v>-2.0548986867652275</v>
      </c>
      <c r="B465" s="87">
        <f t="shared" si="8"/>
        <v>-1.782899289537454</v>
      </c>
    </row>
    <row r="466" spans="1:2" x14ac:dyDescent="0.45">
      <c r="A466" s="87">
        <v>-0.77121057984186336</v>
      </c>
      <c r="B466" s="87">
        <f t="shared" si="8"/>
        <v>-2.2539002202393021</v>
      </c>
    </row>
    <row r="467" spans="1:2" x14ac:dyDescent="0.45">
      <c r="A467" s="87">
        <v>-0.74818672146648169</v>
      </c>
      <c r="B467" s="87">
        <f t="shared" si="8"/>
        <v>-0.87705439000274055</v>
      </c>
    </row>
    <row r="468" spans="1:2" x14ac:dyDescent="0.45">
      <c r="A468" s="87">
        <v>-3.1464605854125693</v>
      </c>
      <c r="B468" s="87">
        <f t="shared" si="8"/>
        <v>-3.5159491744707339</v>
      </c>
    </row>
    <row r="469" spans="1:2" x14ac:dyDescent="0.45">
      <c r="A469" s="87">
        <v>1.4753641153220087</v>
      </c>
      <c r="B469" s="87">
        <f t="shared" si="8"/>
        <v>-0.57752095017349347</v>
      </c>
    </row>
    <row r="470" spans="1:2" x14ac:dyDescent="0.45">
      <c r="A470" s="87">
        <v>1.3445151125779375</v>
      </c>
      <c r="B470" s="87">
        <f t="shared" si="8"/>
        <v>3.0065621103858575</v>
      </c>
    </row>
    <row r="471" spans="1:2" x14ac:dyDescent="0.45">
      <c r="A471" s="87">
        <v>-1.5787827578606084</v>
      </c>
      <c r="B471" s="87">
        <f t="shared" si="8"/>
        <v>-0.93269500212045398</v>
      </c>
    </row>
    <row r="472" spans="1:2" x14ac:dyDescent="0.45">
      <c r="A472" s="87">
        <v>2.1211280909483321</v>
      </c>
      <c r="B472" s="87">
        <f t="shared" si="8"/>
        <v>0.74707713793031871</v>
      </c>
    </row>
    <row r="473" spans="1:2" x14ac:dyDescent="0.45">
      <c r="A473" s="87">
        <v>0.33486230677226558</v>
      </c>
      <c r="B473" s="87">
        <f t="shared" si="8"/>
        <v>2.1354085220082197</v>
      </c>
    </row>
    <row r="474" spans="1:2" x14ac:dyDescent="0.45">
      <c r="A474" s="87">
        <v>1.6741887520765886</v>
      </c>
      <c r="B474" s="87">
        <f t="shared" si="8"/>
        <v>1.4843667486275081</v>
      </c>
    </row>
    <row r="475" spans="1:2" x14ac:dyDescent="0.45">
      <c r="A475" s="87">
        <v>1.1497195373522118</v>
      </c>
      <c r="B475" s="87">
        <f t="shared" si="8"/>
        <v>2.2546792024513707</v>
      </c>
    </row>
    <row r="476" spans="1:2" x14ac:dyDescent="0.45">
      <c r="A476" s="87">
        <v>-7.8889570431783795E-2</v>
      </c>
      <c r="B476" s="87">
        <f t="shared" si="8"/>
        <v>0.39107635529944673</v>
      </c>
    </row>
    <row r="477" spans="1:2" x14ac:dyDescent="0.45">
      <c r="A477" s="87">
        <v>-4.7210050979629159</v>
      </c>
      <c r="B477" s="87">
        <f t="shared" si="8"/>
        <v>-5.0061717047356069</v>
      </c>
    </row>
    <row r="478" spans="1:2" x14ac:dyDescent="0.45">
      <c r="A478" s="87">
        <v>-1.1944075595238246</v>
      </c>
      <c r="B478" s="87">
        <f t="shared" si="8"/>
        <v>-4.483333214011509</v>
      </c>
    </row>
    <row r="479" spans="1:2" x14ac:dyDescent="0.45">
      <c r="A479" s="87">
        <v>8.0308382166549563E-3</v>
      </c>
      <c r="B479" s="87">
        <f t="shared" si="8"/>
        <v>0.11614656614256091</v>
      </c>
    </row>
    <row r="480" spans="1:2" x14ac:dyDescent="0.45">
      <c r="A480" s="87">
        <v>0.55547843658132479</v>
      </c>
      <c r="B480" s="87">
        <f t="shared" si="8"/>
        <v>0.79998153523774818</v>
      </c>
    </row>
    <row r="481" spans="1:2" x14ac:dyDescent="0.45">
      <c r="A481" s="87">
        <v>2.0080005924683064</v>
      </c>
      <c r="B481" s="87">
        <f t="shared" si="8"/>
        <v>2.3952293304319028</v>
      </c>
    </row>
    <row r="482" spans="1:2" x14ac:dyDescent="0.45">
      <c r="A482" s="87">
        <v>-1.5289197108359076</v>
      </c>
      <c r="B482" s="87">
        <f t="shared" si="8"/>
        <v>-0.23441498342435807</v>
      </c>
    </row>
    <row r="483" spans="1:2" x14ac:dyDescent="0.45">
      <c r="A483" s="87">
        <v>-2.5238477974198759</v>
      </c>
      <c r="B483" s="87">
        <f t="shared" si="8"/>
        <v>-3.9956917134986725</v>
      </c>
    </row>
    <row r="484" spans="1:2" x14ac:dyDescent="0.45">
      <c r="A484" s="87">
        <v>-2.3069014787324704</v>
      </c>
      <c r="B484" s="87">
        <f t="shared" si="8"/>
        <v>-3.767810994759202</v>
      </c>
    </row>
    <row r="485" spans="1:2" x14ac:dyDescent="0.45">
      <c r="A485" s="87">
        <v>-0.5894298737985082</v>
      </c>
      <c r="B485" s="87">
        <f t="shared" si="8"/>
        <v>-1.6994913494272623</v>
      </c>
    </row>
    <row r="486" spans="1:2" x14ac:dyDescent="0.45">
      <c r="A486" s="87">
        <v>-1.7543834474054165</v>
      </c>
      <c r="B486" s="87">
        <f t="shared" si="8"/>
        <v>-1.7056040633178782</v>
      </c>
    </row>
    <row r="487" spans="1:2" x14ac:dyDescent="0.45">
      <c r="A487" s="87">
        <v>2.155265974579379</v>
      </c>
      <c r="B487" s="87">
        <f t="shared" si="8"/>
        <v>1.045083536155289</v>
      </c>
    </row>
    <row r="488" spans="1:2" x14ac:dyDescent="0.45">
      <c r="A488" s="87">
        <v>0.30031060305191204</v>
      </c>
      <c r="B488" s="87">
        <f t="shared" si="8"/>
        <v>2.1598734747385606</v>
      </c>
    </row>
    <row r="489" spans="1:2" x14ac:dyDescent="0.45">
      <c r="A489" s="87">
        <v>2.8724070944008417</v>
      </c>
      <c r="B489" s="87">
        <f t="shared" si="8"/>
        <v>2.6515713216213044</v>
      </c>
    </row>
    <row r="490" spans="1:2" x14ac:dyDescent="0.45">
      <c r="A490" s="87">
        <v>-1.9493472791509703</v>
      </c>
      <c r="B490" s="87">
        <f t="shared" si="8"/>
        <v>1.2755663192365319E-3</v>
      </c>
    </row>
    <row r="491" spans="1:2" x14ac:dyDescent="0.45">
      <c r="A491" s="87">
        <v>1.3073486115899868</v>
      </c>
      <c r="B491" s="87">
        <f t="shared" si="8"/>
        <v>-0.63167590269586071</v>
      </c>
    </row>
    <row r="492" spans="1:2" x14ac:dyDescent="0.45">
      <c r="A492" s="87">
        <v>1.0293820196238812</v>
      </c>
      <c r="B492" s="87">
        <f t="shared" si="8"/>
        <v>2.334395503567066</v>
      </c>
    </row>
    <row r="493" spans="1:2" x14ac:dyDescent="0.45">
      <c r="A493" s="87">
        <v>4.3683030526153743E-2</v>
      </c>
      <c r="B493" s="87">
        <f t="shared" si="8"/>
        <v>0.50278072194487322</v>
      </c>
    </row>
    <row r="494" spans="1:2" x14ac:dyDescent="0.45">
      <c r="A494" s="87">
        <v>-0.80709924077382311</v>
      </c>
      <c r="B494" s="87">
        <f t="shared" si="8"/>
        <v>-0.98239752333029173</v>
      </c>
    </row>
    <row r="495" spans="1:2" x14ac:dyDescent="0.45">
      <c r="A495" s="87">
        <v>0.86386080511147156</v>
      </c>
      <c r="B495" s="87">
        <f t="shared" si="8"/>
        <v>0.29015473046456464</v>
      </c>
    </row>
    <row r="496" spans="1:2" x14ac:dyDescent="0.45">
      <c r="A496" s="87">
        <v>1.6309240891132504</v>
      </c>
      <c r="B496" s="87">
        <f t="shared" si="8"/>
        <v>2.3970465008460451</v>
      </c>
    </row>
    <row r="497" spans="1:2" x14ac:dyDescent="0.45">
      <c r="A497" s="87">
        <v>2.4162636691471562</v>
      </c>
      <c r="B497" s="87">
        <f t="shared" si="8"/>
        <v>3.3851383705041371</v>
      </c>
    </row>
    <row r="498" spans="1:2" x14ac:dyDescent="0.45">
      <c r="A498" s="87">
        <v>-0.45453589336830191</v>
      </c>
      <c r="B498" s="87">
        <f t="shared" si="8"/>
        <v>0.91066385721205734</v>
      </c>
    </row>
    <row r="499" spans="1:2" x14ac:dyDescent="0.45">
      <c r="A499" s="87">
        <v>-1.2002647054032423</v>
      </c>
      <c r="B499" s="87">
        <f t="shared" si="8"/>
        <v>-2.0016925645904848</v>
      </c>
    </row>
    <row r="500" spans="1:2" x14ac:dyDescent="0.45">
      <c r="A500" s="87">
        <v>-0.91385118139442056</v>
      </c>
      <c r="B500" s="87">
        <f t="shared" si="8"/>
        <v>-1.6631292965030298</v>
      </c>
    </row>
    <row r="501" spans="1:2" x14ac:dyDescent="0.45">
      <c r="A501" s="88">
        <v>2.6669340513763018</v>
      </c>
      <c r="B501" s="88">
        <f t="shared" si="8"/>
        <v>2.2672911654808559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1DB-78F2-4B80-8BC1-7DCDBFF86C82}">
  <dimension ref="A1:N57"/>
  <sheetViews>
    <sheetView tabSelected="1" workbookViewId="0">
      <selection sqref="A1:V73"/>
    </sheetView>
  </sheetViews>
  <sheetFormatPr defaultRowHeight="14.25" x14ac:dyDescent="0.45"/>
  <sheetData>
    <row r="1" spans="1:14" ht="18" x14ac:dyDescent="0.55000000000000004">
      <c r="D1" s="123" t="s">
        <v>176</v>
      </c>
      <c r="E1" s="123"/>
      <c r="F1" s="123"/>
      <c r="H1" s="123" t="s">
        <v>177</v>
      </c>
      <c r="I1" s="123"/>
      <c r="J1" s="123"/>
      <c r="L1" s="123" t="s">
        <v>178</v>
      </c>
      <c r="M1" s="123"/>
      <c r="N1" s="123"/>
    </row>
    <row r="2" spans="1:14" ht="15.75" x14ac:dyDescent="0.45">
      <c r="A2" s="51" t="s">
        <v>39</v>
      </c>
      <c r="B2" s="51" t="s">
        <v>89</v>
      </c>
      <c r="C2" s="51" t="s">
        <v>179</v>
      </c>
      <c r="D2" s="51" t="s">
        <v>180</v>
      </c>
      <c r="E2" s="51" t="s">
        <v>181</v>
      </c>
      <c r="F2" s="51" t="s">
        <v>182</v>
      </c>
      <c r="G2" s="45"/>
      <c r="H2" s="51" t="s">
        <v>180</v>
      </c>
      <c r="I2" s="51" t="s">
        <v>181</v>
      </c>
      <c r="J2" s="51" t="s">
        <v>182</v>
      </c>
      <c r="K2" s="45"/>
      <c r="L2" s="51" t="s">
        <v>180</v>
      </c>
      <c r="M2" s="51" t="s">
        <v>181</v>
      </c>
      <c r="N2" s="51" t="s">
        <v>182</v>
      </c>
    </row>
    <row r="3" spans="1:14" x14ac:dyDescent="0.45">
      <c r="A3" s="92">
        <v>1975</v>
      </c>
      <c r="B3" s="51" t="s">
        <v>183</v>
      </c>
      <c r="C3" s="51">
        <v>423</v>
      </c>
      <c r="D3" s="51">
        <v>423</v>
      </c>
      <c r="E3" s="51"/>
      <c r="F3" s="51"/>
      <c r="G3" s="45"/>
      <c r="H3" s="51">
        <v>423</v>
      </c>
      <c r="I3" s="51"/>
      <c r="J3" s="51"/>
      <c r="K3" s="45"/>
      <c r="L3" s="51">
        <v>423</v>
      </c>
      <c r="M3" s="51"/>
      <c r="N3" s="51"/>
    </row>
    <row r="4" spans="1:14" x14ac:dyDescent="0.45">
      <c r="A4" s="92"/>
      <c r="B4" s="51" t="s">
        <v>184</v>
      </c>
      <c r="C4" s="51">
        <v>403</v>
      </c>
      <c r="D4" s="51">
        <f t="shared" ref="D4:D50" si="0">(0.1*C3)+((1-0.1)*D3)</f>
        <v>423</v>
      </c>
      <c r="E4" s="51">
        <f t="shared" ref="E4:E50" si="1">ABS(D4-C4)</f>
        <v>20</v>
      </c>
      <c r="F4" s="51">
        <f>POWER(E4,2)</f>
        <v>400</v>
      </c>
      <c r="G4" s="45"/>
      <c r="H4" s="51">
        <f>(0.3*C3)+((1-0.3)*H3)</f>
        <v>422.99999999999994</v>
      </c>
      <c r="I4" s="51">
        <f>ABS(H4-C4)</f>
        <v>19.999999999999943</v>
      </c>
      <c r="J4" s="51">
        <f>POWER(I4,2)</f>
        <v>399.99999999999773</v>
      </c>
      <c r="K4" s="45"/>
      <c r="L4" s="51">
        <f>(0.7*C3)+((1-0.7)*L3)</f>
        <v>423</v>
      </c>
      <c r="M4" s="51">
        <f>ABS(C4-L4)</f>
        <v>20</v>
      </c>
      <c r="N4" s="51">
        <f>POWER(M4,2)</f>
        <v>400</v>
      </c>
    </row>
    <row r="5" spans="1:14" x14ac:dyDescent="0.45">
      <c r="A5" s="92"/>
      <c r="B5" s="51" t="s">
        <v>185</v>
      </c>
      <c r="C5" s="51">
        <v>474</v>
      </c>
      <c r="D5" s="51">
        <f t="shared" si="0"/>
        <v>421</v>
      </c>
      <c r="E5" s="51">
        <f t="shared" si="1"/>
        <v>53</v>
      </c>
      <c r="F5" s="51">
        <f t="shared" ref="F5:F50" si="2">POWER(E5,2)</f>
        <v>2809</v>
      </c>
      <c r="G5" s="45"/>
      <c r="H5" s="51">
        <f>(0.3*C4)+((1-0.3)*H4)</f>
        <v>416.99999999999994</v>
      </c>
      <c r="I5" s="51">
        <f t="shared" ref="I5:I50" si="3">ABS(H5-C5)</f>
        <v>57.000000000000057</v>
      </c>
      <c r="J5" s="51">
        <f t="shared" ref="J5:J50" si="4">POWER(I5,2)</f>
        <v>3249.0000000000064</v>
      </c>
      <c r="K5" s="45"/>
      <c r="L5" s="51">
        <f t="shared" ref="L5:L50" si="5">(0.7*C4)+((1-0.7)*L4)</f>
        <v>409</v>
      </c>
      <c r="M5" s="51">
        <f>ABS(C5-L5)</f>
        <v>65</v>
      </c>
      <c r="N5" s="51">
        <f t="shared" ref="N5:N50" si="6">POWER(M5,2)</f>
        <v>4225</v>
      </c>
    </row>
    <row r="6" spans="1:14" x14ac:dyDescent="0.45">
      <c r="A6" s="92"/>
      <c r="B6" s="51" t="s">
        <v>186</v>
      </c>
      <c r="C6" s="51">
        <v>451</v>
      </c>
      <c r="D6" s="51">
        <f t="shared" si="0"/>
        <v>426.30000000000007</v>
      </c>
      <c r="E6" s="51">
        <f t="shared" si="1"/>
        <v>24.699999999999932</v>
      </c>
      <c r="F6" s="51">
        <f t="shared" si="2"/>
        <v>610.08999999999662</v>
      </c>
      <c r="G6" s="45"/>
      <c r="H6" s="51">
        <f t="shared" ref="H6:H50" si="7">(0.3*C5)+((1-0.3)*H5)</f>
        <v>434.09999999999991</v>
      </c>
      <c r="I6" s="51">
        <f t="shared" si="3"/>
        <v>16.900000000000091</v>
      </c>
      <c r="J6" s="51">
        <f t="shared" si="4"/>
        <v>285.61000000000308</v>
      </c>
      <c r="K6" s="45"/>
      <c r="L6" s="51">
        <f t="shared" si="5"/>
        <v>454.5</v>
      </c>
      <c r="M6" s="51">
        <f t="shared" ref="M6:M50" si="8">ABS(C6-L6)</f>
        <v>3.5</v>
      </c>
      <c r="N6" s="51">
        <f t="shared" si="6"/>
        <v>12.25</v>
      </c>
    </row>
    <row r="7" spans="1:14" x14ac:dyDescent="0.45">
      <c r="A7" s="92"/>
      <c r="B7" s="51" t="s">
        <v>187</v>
      </c>
      <c r="C7" s="51">
        <v>465</v>
      </c>
      <c r="D7" s="51">
        <f t="shared" si="0"/>
        <v>428.7700000000001</v>
      </c>
      <c r="E7" s="51">
        <f t="shared" si="1"/>
        <v>36.229999999999905</v>
      </c>
      <c r="F7" s="51">
        <f t="shared" si="2"/>
        <v>1312.612899999993</v>
      </c>
      <c r="G7" s="45"/>
      <c r="H7" s="51">
        <f t="shared" si="7"/>
        <v>439.16999999999985</v>
      </c>
      <c r="I7" s="51">
        <f t="shared" si="3"/>
        <v>25.830000000000155</v>
      </c>
      <c r="J7" s="51">
        <f t="shared" si="4"/>
        <v>667.18890000000795</v>
      </c>
      <c r="K7" s="45"/>
      <c r="L7" s="51">
        <f t="shared" si="5"/>
        <v>452.05</v>
      </c>
      <c r="M7" s="51">
        <f t="shared" si="8"/>
        <v>12.949999999999989</v>
      </c>
      <c r="N7" s="51">
        <f t="shared" si="6"/>
        <v>167.7024999999997</v>
      </c>
    </row>
    <row r="8" spans="1:14" x14ac:dyDescent="0.45">
      <c r="A8" s="92"/>
      <c r="B8" s="51" t="s">
        <v>188</v>
      </c>
      <c r="C8" s="51">
        <v>445</v>
      </c>
      <c r="D8" s="51">
        <f t="shared" si="0"/>
        <v>432.39300000000009</v>
      </c>
      <c r="E8" s="51">
        <f t="shared" si="1"/>
        <v>12.606999999999914</v>
      </c>
      <c r="F8" s="51">
        <f t="shared" si="2"/>
        <v>158.93644899999782</v>
      </c>
      <c r="G8" s="45"/>
      <c r="H8" s="51">
        <f>(0.3*C7)+((1-0.3)*H7)</f>
        <v>446.91899999999987</v>
      </c>
      <c r="I8" s="51">
        <f t="shared" si="3"/>
        <v>1.918999999999869</v>
      </c>
      <c r="J8" s="51">
        <f t="shared" si="4"/>
        <v>3.6825609999994975</v>
      </c>
      <c r="K8" s="45"/>
      <c r="L8" s="51">
        <f t="shared" si="5"/>
        <v>461.11500000000001</v>
      </c>
      <c r="M8" s="51">
        <f t="shared" si="8"/>
        <v>16.115000000000009</v>
      </c>
      <c r="N8" s="51">
        <f t="shared" si="6"/>
        <v>259.69322500000027</v>
      </c>
    </row>
    <row r="9" spans="1:14" x14ac:dyDescent="0.45">
      <c r="A9" s="92"/>
      <c r="B9" s="51" t="s">
        <v>189</v>
      </c>
      <c r="C9" s="51">
        <v>459</v>
      </c>
      <c r="D9" s="51">
        <f t="shared" si="0"/>
        <v>433.65370000000007</v>
      </c>
      <c r="E9" s="51">
        <f t="shared" si="1"/>
        <v>25.346299999999928</v>
      </c>
      <c r="F9" s="51">
        <f t="shared" si="2"/>
        <v>642.43492368999637</v>
      </c>
      <c r="G9" s="45"/>
      <c r="H9" s="51">
        <f t="shared" si="7"/>
        <v>446.34329999999989</v>
      </c>
      <c r="I9" s="51">
        <f t="shared" si="3"/>
        <v>12.656700000000114</v>
      </c>
      <c r="J9" s="51">
        <f t="shared" si="4"/>
        <v>160.19205489000291</v>
      </c>
      <c r="K9" s="45"/>
      <c r="L9" s="51">
        <f t="shared" si="5"/>
        <v>449.83450000000005</v>
      </c>
      <c r="M9" s="51">
        <f t="shared" si="8"/>
        <v>9.1654999999999518</v>
      </c>
      <c r="N9" s="51">
        <f t="shared" si="6"/>
        <v>84.006390249999114</v>
      </c>
    </row>
    <row r="10" spans="1:14" x14ac:dyDescent="0.45">
      <c r="A10" s="92"/>
      <c r="B10" s="51" t="s">
        <v>190</v>
      </c>
      <c r="C10" s="51">
        <v>325</v>
      </c>
      <c r="D10" s="51">
        <f t="shared" si="0"/>
        <v>436.18833000000006</v>
      </c>
      <c r="E10" s="51">
        <f t="shared" si="1"/>
        <v>111.18833000000006</v>
      </c>
      <c r="F10" s="51">
        <f t="shared" si="2"/>
        <v>12362.844728188915</v>
      </c>
      <c r="G10" s="45"/>
      <c r="H10" s="51">
        <f t="shared" si="7"/>
        <v>450.14030999999989</v>
      </c>
      <c r="I10" s="51">
        <f t="shared" si="3"/>
        <v>125.14030999999989</v>
      </c>
      <c r="J10" s="51">
        <f t="shared" si="4"/>
        <v>15660.097186896071</v>
      </c>
      <c r="K10" s="45"/>
      <c r="L10" s="51">
        <f t="shared" si="5"/>
        <v>456.25035000000003</v>
      </c>
      <c r="M10" s="51">
        <f t="shared" si="8"/>
        <v>131.25035000000003</v>
      </c>
      <c r="N10" s="51">
        <f t="shared" si="6"/>
        <v>17226.654375122507</v>
      </c>
    </row>
    <row r="11" spans="1:14" x14ac:dyDescent="0.45">
      <c r="A11" s="92"/>
      <c r="B11" s="51" t="s">
        <v>191</v>
      </c>
      <c r="C11" s="51">
        <v>365</v>
      </c>
      <c r="D11" s="51">
        <f t="shared" si="0"/>
        <v>425.06949700000007</v>
      </c>
      <c r="E11" s="51">
        <f t="shared" si="1"/>
        <v>60.069497000000069</v>
      </c>
      <c r="F11" s="51">
        <f t="shared" si="2"/>
        <v>3608.3444698330172</v>
      </c>
      <c r="G11" s="45"/>
      <c r="H11" s="51">
        <f t="shared" si="7"/>
        <v>412.59821699999992</v>
      </c>
      <c r="I11" s="51">
        <f t="shared" si="3"/>
        <v>47.59821699999992</v>
      </c>
      <c r="J11" s="51">
        <f t="shared" si="4"/>
        <v>2265.5902615790815</v>
      </c>
      <c r="K11" s="45"/>
      <c r="L11" s="51">
        <f t="shared" si="5"/>
        <v>364.37510499999996</v>
      </c>
      <c r="M11" s="51">
        <f t="shared" si="8"/>
        <v>0.62489500000003773</v>
      </c>
      <c r="N11" s="51">
        <f t="shared" si="6"/>
        <v>0.39049376102504713</v>
      </c>
    </row>
    <row r="12" spans="1:14" x14ac:dyDescent="0.45">
      <c r="A12" s="92"/>
      <c r="B12" s="51" t="s">
        <v>192</v>
      </c>
      <c r="C12" s="51">
        <v>331</v>
      </c>
      <c r="D12" s="51">
        <f t="shared" si="0"/>
        <v>419.06254730000006</v>
      </c>
      <c r="E12" s="51">
        <f t="shared" si="1"/>
        <v>88.062547300000062</v>
      </c>
      <c r="F12" s="51">
        <f t="shared" si="2"/>
        <v>7755.0122369647479</v>
      </c>
      <c r="G12" s="45"/>
      <c r="H12" s="51">
        <f t="shared" si="7"/>
        <v>398.31875189999994</v>
      </c>
      <c r="I12" s="51">
        <f t="shared" si="3"/>
        <v>67.318751899999938</v>
      </c>
      <c r="J12" s="51">
        <f t="shared" si="4"/>
        <v>4531.8143573737452</v>
      </c>
      <c r="K12" s="45"/>
      <c r="L12" s="51">
        <f t="shared" si="5"/>
        <v>364.81253149999998</v>
      </c>
      <c r="M12" s="51">
        <f t="shared" si="8"/>
        <v>33.812531499999977</v>
      </c>
      <c r="N12" s="51">
        <f t="shared" si="6"/>
        <v>1143.2872864384908</v>
      </c>
    </row>
    <row r="13" spans="1:14" x14ac:dyDescent="0.45">
      <c r="A13" s="92"/>
      <c r="B13" s="51" t="s">
        <v>193</v>
      </c>
      <c r="C13" s="51">
        <v>376</v>
      </c>
      <c r="D13" s="51">
        <f t="shared" si="0"/>
        <v>410.25629257000008</v>
      </c>
      <c r="E13" s="51">
        <f t="shared" si="1"/>
        <v>34.256292570000085</v>
      </c>
      <c r="F13" s="51">
        <f t="shared" si="2"/>
        <v>1173.493580641443</v>
      </c>
      <c r="G13" s="45"/>
      <c r="H13" s="51">
        <f t="shared" si="7"/>
        <v>378.12312632999993</v>
      </c>
      <c r="I13" s="51">
        <f t="shared" si="3"/>
        <v>2.1231263299999341</v>
      </c>
      <c r="J13" s="51">
        <f t="shared" si="4"/>
        <v>4.5076654131389891</v>
      </c>
      <c r="K13" s="45"/>
      <c r="L13" s="51">
        <f t="shared" si="5"/>
        <v>341.14375945</v>
      </c>
      <c r="M13" s="51">
        <f t="shared" si="8"/>
        <v>34.856240549999995</v>
      </c>
      <c r="N13" s="51">
        <f t="shared" si="6"/>
        <v>1214.9575052794639</v>
      </c>
    </row>
    <row r="14" spans="1:14" x14ac:dyDescent="0.45">
      <c r="A14" s="92"/>
      <c r="B14" s="51" t="s">
        <v>194</v>
      </c>
      <c r="C14" s="51">
        <v>331</v>
      </c>
      <c r="D14" s="51">
        <f t="shared" si="0"/>
        <v>406.83066331300012</v>
      </c>
      <c r="E14" s="51">
        <f t="shared" si="1"/>
        <v>75.830663313000116</v>
      </c>
      <c r="F14" s="51">
        <f t="shared" si="2"/>
        <v>5750.289498489582</v>
      </c>
      <c r="G14" s="45"/>
      <c r="H14" s="51">
        <f t="shared" si="7"/>
        <v>377.48618843099996</v>
      </c>
      <c r="I14" s="51">
        <f t="shared" si="3"/>
        <v>46.48618843099996</v>
      </c>
      <c r="J14" s="51">
        <f t="shared" si="4"/>
        <v>2160.9657148424344</v>
      </c>
      <c r="K14" s="45"/>
      <c r="L14" s="51">
        <f t="shared" si="5"/>
        <v>365.54312783500001</v>
      </c>
      <c r="M14" s="51">
        <f t="shared" si="8"/>
        <v>34.543127835000007</v>
      </c>
      <c r="N14" s="51">
        <f t="shared" si="6"/>
        <v>1193.2276806251523</v>
      </c>
    </row>
    <row r="15" spans="1:14" x14ac:dyDescent="0.45">
      <c r="A15" s="92">
        <v>1976</v>
      </c>
      <c r="B15" s="51" t="s">
        <v>183</v>
      </c>
      <c r="C15" s="51">
        <v>350</v>
      </c>
      <c r="D15" s="51">
        <f t="shared" si="0"/>
        <v>399.24759698170016</v>
      </c>
      <c r="E15" s="51">
        <f t="shared" si="1"/>
        <v>49.247596981700156</v>
      </c>
      <c r="F15" s="51">
        <f t="shared" si="2"/>
        <v>2425.3258084719623</v>
      </c>
      <c r="G15" s="45"/>
      <c r="H15" s="51">
        <f t="shared" si="7"/>
        <v>363.54033190169997</v>
      </c>
      <c r="I15" s="51">
        <f t="shared" si="3"/>
        <v>13.540331901699972</v>
      </c>
      <c r="J15" s="51">
        <f t="shared" si="4"/>
        <v>183.34058800819398</v>
      </c>
      <c r="K15" s="45"/>
      <c r="L15" s="51">
        <f t="shared" si="5"/>
        <v>341.36293835050003</v>
      </c>
      <c r="M15" s="51">
        <f t="shared" si="8"/>
        <v>8.6370616494999695</v>
      </c>
      <c r="N15" s="51">
        <f t="shared" si="6"/>
        <v>74.598833937263137</v>
      </c>
    </row>
    <row r="16" spans="1:14" x14ac:dyDescent="0.45">
      <c r="A16" s="92"/>
      <c r="B16" s="51" t="s">
        <v>184</v>
      </c>
      <c r="C16" s="51">
        <v>400</v>
      </c>
      <c r="D16" s="51">
        <f t="shared" si="0"/>
        <v>394.32283728353013</v>
      </c>
      <c r="E16" s="51">
        <f t="shared" si="1"/>
        <v>5.6771627164698657</v>
      </c>
      <c r="F16" s="51">
        <f t="shared" si="2"/>
        <v>32.230176509275502</v>
      </c>
      <c r="G16" s="45"/>
      <c r="H16" s="51">
        <f t="shared" si="7"/>
        <v>359.47823233118993</v>
      </c>
      <c r="I16" s="51">
        <f t="shared" si="3"/>
        <v>40.521767668810071</v>
      </c>
      <c r="J16" s="51">
        <f t="shared" si="4"/>
        <v>1642.0136550050211</v>
      </c>
      <c r="K16" s="45"/>
      <c r="L16" s="51">
        <f t="shared" si="5"/>
        <v>347.40888150515002</v>
      </c>
      <c r="M16" s="51">
        <f t="shared" si="8"/>
        <v>52.591118494849979</v>
      </c>
      <c r="N16" s="51">
        <f t="shared" si="6"/>
        <v>2765.8257445393515</v>
      </c>
    </row>
    <row r="17" spans="1:14" x14ac:dyDescent="0.45">
      <c r="A17" s="92"/>
      <c r="B17" s="51" t="s">
        <v>195</v>
      </c>
      <c r="C17" s="51">
        <v>470</v>
      </c>
      <c r="D17" s="51">
        <f t="shared" si="0"/>
        <v>394.89055355517712</v>
      </c>
      <c r="E17" s="51">
        <f t="shared" si="1"/>
        <v>75.109446444822879</v>
      </c>
      <c r="F17" s="51">
        <f t="shared" si="2"/>
        <v>5641.428945247716</v>
      </c>
      <c r="G17" s="45"/>
      <c r="H17" s="51">
        <f t="shared" si="7"/>
        <v>371.63476263183293</v>
      </c>
      <c r="I17" s="51">
        <f t="shared" si="3"/>
        <v>98.365237368167072</v>
      </c>
      <c r="J17" s="51">
        <f t="shared" si="4"/>
        <v>9675.7199224958513</v>
      </c>
      <c r="K17" s="45"/>
      <c r="L17" s="51">
        <f t="shared" si="5"/>
        <v>384.22266445154503</v>
      </c>
      <c r="M17" s="51">
        <f t="shared" si="8"/>
        <v>85.777335548454971</v>
      </c>
      <c r="N17" s="51">
        <f t="shared" si="6"/>
        <v>7357.7512937922365</v>
      </c>
    </row>
    <row r="18" spans="1:14" x14ac:dyDescent="0.45">
      <c r="A18" s="92"/>
      <c r="B18" s="51" t="s">
        <v>186</v>
      </c>
      <c r="C18" s="51">
        <v>311</v>
      </c>
      <c r="D18" s="51">
        <f t="shared" si="0"/>
        <v>402.40149819965944</v>
      </c>
      <c r="E18" s="51">
        <f t="shared" si="1"/>
        <v>91.401498199659443</v>
      </c>
      <c r="F18" s="51">
        <f t="shared" si="2"/>
        <v>8354.2338731423479</v>
      </c>
      <c r="G18" s="45"/>
      <c r="H18" s="51">
        <f t="shared" si="7"/>
        <v>401.14433384228306</v>
      </c>
      <c r="I18" s="51">
        <f t="shared" si="3"/>
        <v>90.144333842283061</v>
      </c>
      <c r="J18" s="51">
        <f t="shared" si="4"/>
        <v>8126.000923868979</v>
      </c>
      <c r="K18" s="45"/>
      <c r="L18" s="51">
        <f t="shared" si="5"/>
        <v>444.26679933546353</v>
      </c>
      <c r="M18" s="51">
        <f t="shared" si="8"/>
        <v>133.26679933546353</v>
      </c>
      <c r="N18" s="51">
        <f t="shared" si="6"/>
        <v>17760.039805118704</v>
      </c>
    </row>
    <row r="19" spans="1:14" x14ac:dyDescent="0.45">
      <c r="A19" s="92"/>
      <c r="B19" s="51" t="s">
        <v>187</v>
      </c>
      <c r="C19" s="51">
        <v>395</v>
      </c>
      <c r="D19" s="51">
        <f t="shared" si="0"/>
        <v>393.26134837969352</v>
      </c>
      <c r="E19" s="51">
        <f t="shared" si="1"/>
        <v>1.7386516203064843</v>
      </c>
      <c r="F19" s="51">
        <f t="shared" si="2"/>
        <v>3.0229094567943635</v>
      </c>
      <c r="G19" s="45"/>
      <c r="H19" s="51">
        <f t="shared" si="7"/>
        <v>374.10103368959813</v>
      </c>
      <c r="I19" s="51">
        <f t="shared" si="3"/>
        <v>20.898966310401875</v>
      </c>
      <c r="J19" s="51">
        <f t="shared" si="4"/>
        <v>436.76679284331254</v>
      </c>
      <c r="K19" s="45"/>
      <c r="L19" s="51">
        <f t="shared" si="5"/>
        <v>350.98003980063908</v>
      </c>
      <c r="M19" s="51">
        <f t="shared" si="8"/>
        <v>44.019960199360924</v>
      </c>
      <c r="N19" s="51">
        <f t="shared" si="6"/>
        <v>1937.7568959533198</v>
      </c>
    </row>
    <row r="20" spans="1:14" x14ac:dyDescent="0.45">
      <c r="A20" s="92"/>
      <c r="B20" s="51" t="s">
        <v>188</v>
      </c>
      <c r="C20" s="51">
        <v>333</v>
      </c>
      <c r="D20" s="51">
        <f t="shared" si="0"/>
        <v>393.43521354172418</v>
      </c>
      <c r="E20" s="51">
        <f t="shared" si="1"/>
        <v>60.435213541724181</v>
      </c>
      <c r="F20" s="51">
        <f t="shared" si="2"/>
        <v>3652.415035833802</v>
      </c>
      <c r="G20" s="45"/>
      <c r="H20" s="51">
        <f t="shared" si="7"/>
        <v>380.37072358271865</v>
      </c>
      <c r="I20" s="51">
        <f t="shared" si="3"/>
        <v>47.370723582718654</v>
      </c>
      <c r="J20" s="51">
        <f t="shared" si="4"/>
        <v>2243.9854527503371</v>
      </c>
      <c r="K20" s="45"/>
      <c r="L20" s="51">
        <f t="shared" si="5"/>
        <v>381.79401194019175</v>
      </c>
      <c r="M20" s="51">
        <f t="shared" si="8"/>
        <v>48.794011940191751</v>
      </c>
      <c r="N20" s="51">
        <f t="shared" si="6"/>
        <v>2380.8556012195754</v>
      </c>
    </row>
    <row r="21" spans="1:14" x14ac:dyDescent="0.45">
      <c r="A21" s="92"/>
      <c r="B21" s="51" t="s">
        <v>189</v>
      </c>
      <c r="C21" s="51">
        <v>452</v>
      </c>
      <c r="D21" s="51">
        <f t="shared" si="0"/>
        <v>387.39169218755177</v>
      </c>
      <c r="E21" s="51">
        <f t="shared" si="1"/>
        <v>64.608307812448231</v>
      </c>
      <c r="F21" s="51">
        <f t="shared" si="2"/>
        <v>4174.2334383880589</v>
      </c>
      <c r="G21" s="45"/>
      <c r="H21" s="51">
        <f t="shared" si="7"/>
        <v>366.15950650790302</v>
      </c>
      <c r="I21" s="51">
        <f t="shared" si="3"/>
        <v>85.840493492096982</v>
      </c>
      <c r="J21" s="51">
        <f t="shared" si="4"/>
        <v>7368.5903229667447</v>
      </c>
      <c r="K21" s="45"/>
      <c r="L21" s="51">
        <f t="shared" si="5"/>
        <v>347.63820358205754</v>
      </c>
      <c r="M21" s="51">
        <f t="shared" si="8"/>
        <v>104.36179641794246</v>
      </c>
      <c r="N21" s="51">
        <f t="shared" si="6"/>
        <v>10891.384551580068</v>
      </c>
    </row>
    <row r="22" spans="1:14" x14ac:dyDescent="0.45">
      <c r="A22" s="92"/>
      <c r="B22" s="51" t="s">
        <v>190</v>
      </c>
      <c r="C22" s="51">
        <v>414</v>
      </c>
      <c r="D22" s="51">
        <f t="shared" si="0"/>
        <v>393.85252296879656</v>
      </c>
      <c r="E22" s="51">
        <f t="shared" si="1"/>
        <v>20.147477031203437</v>
      </c>
      <c r="F22" s="51">
        <f t="shared" si="2"/>
        <v>405.92083072287005</v>
      </c>
      <c r="G22" s="45"/>
      <c r="H22" s="51">
        <f t="shared" si="7"/>
        <v>391.9116545555321</v>
      </c>
      <c r="I22" s="51">
        <f t="shared" si="3"/>
        <v>22.088345444467905</v>
      </c>
      <c r="J22" s="51">
        <f t="shared" si="4"/>
        <v>487.89500447414605</v>
      </c>
      <c r="K22" s="45"/>
      <c r="L22" s="51">
        <f t="shared" si="5"/>
        <v>420.69146107461722</v>
      </c>
      <c r="M22" s="51">
        <f t="shared" si="8"/>
        <v>6.6914610746172229</v>
      </c>
      <c r="N22" s="51">
        <f t="shared" si="6"/>
        <v>44.775651313117478</v>
      </c>
    </row>
    <row r="23" spans="1:14" x14ac:dyDescent="0.45">
      <c r="A23" s="92"/>
      <c r="B23" s="51" t="s">
        <v>191</v>
      </c>
      <c r="C23" s="51">
        <v>310</v>
      </c>
      <c r="D23" s="51">
        <f t="shared" si="0"/>
        <v>395.86727067191691</v>
      </c>
      <c r="E23" s="51">
        <f t="shared" si="1"/>
        <v>85.867270671916913</v>
      </c>
      <c r="F23" s="51">
        <f t="shared" si="2"/>
        <v>7373.1881726442425</v>
      </c>
      <c r="G23" s="45"/>
      <c r="H23" s="51">
        <f t="shared" si="7"/>
        <v>398.53815818887244</v>
      </c>
      <c r="I23" s="51">
        <f t="shared" si="3"/>
        <v>88.538158188872444</v>
      </c>
      <c r="J23" s="51">
        <f t="shared" si="4"/>
        <v>7839.0054554778008</v>
      </c>
      <c r="K23" s="45"/>
      <c r="L23" s="51">
        <f t="shared" si="5"/>
        <v>416.00743832238516</v>
      </c>
      <c r="M23" s="51">
        <f t="shared" si="8"/>
        <v>106.00743832238516</v>
      </c>
      <c r="N23" s="51">
        <f t="shared" si="6"/>
        <v>11237.576979674293</v>
      </c>
    </row>
    <row r="24" spans="1:14" x14ac:dyDescent="0.45">
      <c r="A24" s="92"/>
      <c r="B24" s="51" t="s">
        <v>192</v>
      </c>
      <c r="C24" s="51">
        <v>341</v>
      </c>
      <c r="D24" s="51">
        <f t="shared" si="0"/>
        <v>387.28054360472521</v>
      </c>
      <c r="E24" s="51">
        <f t="shared" si="1"/>
        <v>46.28054360472521</v>
      </c>
      <c r="F24" s="51">
        <f t="shared" si="2"/>
        <v>2141.8887163488716</v>
      </c>
      <c r="G24" s="45"/>
      <c r="H24" s="51">
        <f t="shared" si="7"/>
        <v>371.97671073221068</v>
      </c>
      <c r="I24" s="51">
        <f t="shared" si="3"/>
        <v>30.976710732210677</v>
      </c>
      <c r="J24" s="51">
        <f t="shared" si="4"/>
        <v>959.55660778705612</v>
      </c>
      <c r="K24" s="45"/>
      <c r="L24" s="51">
        <f t="shared" si="5"/>
        <v>341.80223149671554</v>
      </c>
      <c r="M24" s="51">
        <f t="shared" si="8"/>
        <v>0.80223149671553529</v>
      </c>
      <c r="N24" s="51">
        <f t="shared" si="6"/>
        <v>0.64357537432244794</v>
      </c>
    </row>
    <row r="25" spans="1:14" x14ac:dyDescent="0.45">
      <c r="A25" s="92"/>
      <c r="B25" s="51" t="s">
        <v>193</v>
      </c>
      <c r="C25" s="51">
        <v>433</v>
      </c>
      <c r="D25" s="51">
        <f t="shared" si="0"/>
        <v>382.65248924425271</v>
      </c>
      <c r="E25" s="51">
        <f t="shared" si="1"/>
        <v>50.347510755747294</v>
      </c>
      <c r="F25" s="51">
        <f t="shared" si="2"/>
        <v>2534.8718393000895</v>
      </c>
      <c r="G25" s="45"/>
      <c r="H25" s="51">
        <f t="shared" si="7"/>
        <v>362.6836975125475</v>
      </c>
      <c r="I25" s="51">
        <f t="shared" si="3"/>
        <v>70.316302487452504</v>
      </c>
      <c r="J25" s="51">
        <f t="shared" si="4"/>
        <v>4944.3823955069192</v>
      </c>
      <c r="K25" s="45"/>
      <c r="L25" s="51">
        <f t="shared" si="5"/>
        <v>341.24066944901466</v>
      </c>
      <c r="M25" s="51">
        <f t="shared" si="8"/>
        <v>91.759330550985339</v>
      </c>
      <c r="N25" s="51">
        <f t="shared" si="6"/>
        <v>8419.7747431649914</v>
      </c>
    </row>
    <row r="26" spans="1:14" x14ac:dyDescent="0.45">
      <c r="A26" s="92"/>
      <c r="B26" s="51" t="s">
        <v>194</v>
      </c>
      <c r="C26" s="51">
        <v>378</v>
      </c>
      <c r="D26" s="51">
        <f t="shared" si="0"/>
        <v>387.68724031982748</v>
      </c>
      <c r="E26" s="51">
        <f t="shared" si="1"/>
        <v>9.687240319827481</v>
      </c>
      <c r="F26" s="51">
        <f t="shared" si="2"/>
        <v>93.84262501409124</v>
      </c>
      <c r="G26" s="45"/>
      <c r="H26" s="51">
        <f t="shared" si="7"/>
        <v>383.7785882587832</v>
      </c>
      <c r="I26" s="51">
        <f t="shared" si="3"/>
        <v>5.778588258783202</v>
      </c>
      <c r="J26" s="51">
        <f t="shared" si="4"/>
        <v>33.392082264547078</v>
      </c>
      <c r="K26" s="45"/>
      <c r="L26" s="51">
        <f t="shared" si="5"/>
        <v>405.47220083470438</v>
      </c>
      <c r="M26" s="51">
        <f t="shared" si="8"/>
        <v>27.472200834704381</v>
      </c>
      <c r="N26" s="51">
        <f t="shared" si="6"/>
        <v>754.72181870233214</v>
      </c>
    </row>
    <row r="27" spans="1:14" x14ac:dyDescent="0.45">
      <c r="A27" s="92">
        <v>1977</v>
      </c>
      <c r="B27" s="51" t="s">
        <v>183</v>
      </c>
      <c r="C27" s="51">
        <v>330</v>
      </c>
      <c r="D27" s="51">
        <f t="shared" si="0"/>
        <v>386.71851628784475</v>
      </c>
      <c r="E27" s="51">
        <f t="shared" si="1"/>
        <v>56.71851628784475</v>
      </c>
      <c r="F27" s="51">
        <f t="shared" si="2"/>
        <v>3216.9900898945102</v>
      </c>
      <c r="G27" s="45"/>
      <c r="H27" s="51">
        <f t="shared" si="7"/>
        <v>382.04501178114822</v>
      </c>
      <c r="I27" s="51">
        <f t="shared" si="3"/>
        <v>52.045011781148219</v>
      </c>
      <c r="J27" s="51">
        <f t="shared" si="4"/>
        <v>2708.6832512998567</v>
      </c>
      <c r="K27" s="45"/>
      <c r="L27" s="51">
        <f t="shared" si="5"/>
        <v>386.24166025041131</v>
      </c>
      <c r="M27" s="51">
        <f t="shared" si="8"/>
        <v>56.241660250411314</v>
      </c>
      <c r="N27" s="51">
        <f t="shared" si="6"/>
        <v>3163.1243477226963</v>
      </c>
    </row>
    <row r="28" spans="1:14" x14ac:dyDescent="0.45">
      <c r="A28" s="92"/>
      <c r="B28" s="51" t="s">
        <v>184</v>
      </c>
      <c r="C28" s="51">
        <v>410</v>
      </c>
      <c r="D28" s="51">
        <f t="shared" si="0"/>
        <v>381.0466646590603</v>
      </c>
      <c r="E28" s="51">
        <f t="shared" si="1"/>
        <v>28.953335340939702</v>
      </c>
      <c r="F28" s="51">
        <f t="shared" si="2"/>
        <v>838.295627364908</v>
      </c>
      <c r="G28" s="45"/>
      <c r="H28" s="51">
        <f t="shared" si="7"/>
        <v>366.43150824680373</v>
      </c>
      <c r="I28" s="51">
        <f t="shared" si="3"/>
        <v>43.56849175319627</v>
      </c>
      <c r="J28" s="51">
        <f t="shared" si="4"/>
        <v>1898.2134736483313</v>
      </c>
      <c r="K28" s="45"/>
      <c r="L28" s="51">
        <f t="shared" si="5"/>
        <v>346.87249807512342</v>
      </c>
      <c r="M28" s="51">
        <f t="shared" si="8"/>
        <v>63.127501924876583</v>
      </c>
      <c r="N28" s="51">
        <f t="shared" si="6"/>
        <v>3985.0814992752967</v>
      </c>
    </row>
    <row r="29" spans="1:14" x14ac:dyDescent="0.45">
      <c r="A29" s="92"/>
      <c r="B29" s="51" t="s">
        <v>195</v>
      </c>
      <c r="C29" s="51">
        <v>408</v>
      </c>
      <c r="D29" s="51">
        <f t="shared" si="0"/>
        <v>383.94199819315429</v>
      </c>
      <c r="E29" s="51">
        <f t="shared" si="1"/>
        <v>24.058001806845709</v>
      </c>
      <c r="F29" s="51">
        <f t="shared" si="2"/>
        <v>578.78745093819145</v>
      </c>
      <c r="G29" s="45"/>
      <c r="H29" s="51">
        <f t="shared" si="7"/>
        <v>379.50205577276262</v>
      </c>
      <c r="I29" s="51">
        <f t="shared" si="3"/>
        <v>28.497944227237383</v>
      </c>
      <c r="J29" s="51">
        <f t="shared" si="4"/>
        <v>812.13282517873245</v>
      </c>
      <c r="K29" s="45"/>
      <c r="L29" s="51">
        <f t="shared" si="5"/>
        <v>391.06174942253705</v>
      </c>
      <c r="M29" s="51">
        <f t="shared" si="8"/>
        <v>16.938250577462952</v>
      </c>
      <c r="N29" s="51">
        <f t="shared" si="6"/>
        <v>286.90433262492405</v>
      </c>
    </row>
    <row r="30" spans="1:14" x14ac:dyDescent="0.45">
      <c r="A30" s="92"/>
      <c r="B30" s="51" t="s">
        <v>186</v>
      </c>
      <c r="C30" s="51">
        <v>514</v>
      </c>
      <c r="D30" s="51">
        <f t="shared" si="0"/>
        <v>386.34779837383888</v>
      </c>
      <c r="E30" s="51">
        <f t="shared" si="1"/>
        <v>127.65220162616112</v>
      </c>
      <c r="F30" s="51">
        <f t="shared" si="2"/>
        <v>16295.084580006091</v>
      </c>
      <c r="G30" s="45"/>
      <c r="H30" s="51">
        <f t="shared" si="7"/>
        <v>388.05143904093381</v>
      </c>
      <c r="I30" s="51">
        <f t="shared" si="3"/>
        <v>125.94856095906619</v>
      </c>
      <c r="J30" s="51">
        <f t="shared" si="4"/>
        <v>15863.040007659611</v>
      </c>
      <c r="K30" s="45"/>
      <c r="L30" s="51">
        <f t="shared" si="5"/>
        <v>402.91852482676109</v>
      </c>
      <c r="M30" s="51">
        <f t="shared" si="8"/>
        <v>111.08147517323891</v>
      </c>
      <c r="N30" s="51">
        <f t="shared" si="6"/>
        <v>12339.094126662892</v>
      </c>
    </row>
    <row r="31" spans="1:14" x14ac:dyDescent="0.45">
      <c r="A31" s="92"/>
      <c r="B31" s="51" t="s">
        <v>187</v>
      </c>
      <c r="C31" s="51">
        <v>402</v>
      </c>
      <c r="D31" s="51">
        <f t="shared" si="0"/>
        <v>399.113018536455</v>
      </c>
      <c r="E31" s="51">
        <f t="shared" si="1"/>
        <v>2.8869814635449984</v>
      </c>
      <c r="F31" s="51">
        <f t="shared" si="2"/>
        <v>8.3346619708524212</v>
      </c>
      <c r="G31" s="45"/>
      <c r="H31" s="51">
        <f t="shared" si="7"/>
        <v>425.83600732865364</v>
      </c>
      <c r="I31" s="51">
        <f t="shared" si="3"/>
        <v>23.836007328653636</v>
      </c>
      <c r="J31" s="51">
        <f t="shared" si="4"/>
        <v>568.1552453716298</v>
      </c>
      <c r="K31" s="45"/>
      <c r="L31" s="51">
        <f t="shared" si="5"/>
        <v>480.67555744802831</v>
      </c>
      <c r="M31" s="51">
        <f t="shared" si="8"/>
        <v>78.675557448028314</v>
      </c>
      <c r="N31" s="51">
        <f t="shared" si="6"/>
        <v>6189.8433397580038</v>
      </c>
    </row>
    <row r="32" spans="1:14" x14ac:dyDescent="0.45">
      <c r="A32" s="92"/>
      <c r="B32" s="51" t="s">
        <v>188</v>
      </c>
      <c r="C32" s="51">
        <v>343</v>
      </c>
      <c r="D32" s="51">
        <f t="shared" si="0"/>
        <v>399.40171668280948</v>
      </c>
      <c r="E32" s="51">
        <f t="shared" si="1"/>
        <v>56.401716682809479</v>
      </c>
      <c r="F32" s="51">
        <f t="shared" si="2"/>
        <v>3181.1536447679091</v>
      </c>
      <c r="G32" s="45"/>
      <c r="H32" s="51">
        <f t="shared" si="7"/>
        <v>418.68520513005751</v>
      </c>
      <c r="I32" s="51">
        <f t="shared" si="3"/>
        <v>75.685205130057511</v>
      </c>
      <c r="J32" s="51">
        <f t="shared" si="4"/>
        <v>5728.2502755788837</v>
      </c>
      <c r="K32" s="45"/>
      <c r="L32" s="51">
        <f t="shared" si="5"/>
        <v>425.6026672344085</v>
      </c>
      <c r="M32" s="51">
        <f t="shared" si="8"/>
        <v>82.6026672344085</v>
      </c>
      <c r="N32" s="51">
        <f t="shared" si="6"/>
        <v>6823.2006342384238</v>
      </c>
    </row>
    <row r="33" spans="1:14" x14ac:dyDescent="0.45">
      <c r="A33" s="92"/>
      <c r="B33" s="51" t="s">
        <v>189</v>
      </c>
      <c r="C33" s="51">
        <v>438</v>
      </c>
      <c r="D33" s="51">
        <f t="shared" si="0"/>
        <v>393.76154501452856</v>
      </c>
      <c r="E33" s="51">
        <f t="shared" si="1"/>
        <v>44.238454985471435</v>
      </c>
      <c r="F33" s="51">
        <f t="shared" si="2"/>
        <v>1957.0408995015825</v>
      </c>
      <c r="G33" s="45"/>
      <c r="H33" s="51">
        <f t="shared" si="7"/>
        <v>395.9796435910402</v>
      </c>
      <c r="I33" s="51">
        <f t="shared" si="3"/>
        <v>42.020356408959799</v>
      </c>
      <c r="J33" s="51">
        <f t="shared" si="4"/>
        <v>1765.7103527360089</v>
      </c>
      <c r="K33" s="45"/>
      <c r="L33" s="51">
        <f t="shared" si="5"/>
        <v>367.78080017032255</v>
      </c>
      <c r="M33" s="51">
        <f t="shared" si="8"/>
        <v>70.21919982967745</v>
      </c>
      <c r="N33" s="51">
        <f t="shared" si="6"/>
        <v>4930.7360247201732</v>
      </c>
    </row>
    <row r="34" spans="1:14" x14ac:dyDescent="0.45">
      <c r="A34" s="92"/>
      <c r="B34" s="51" t="s">
        <v>190</v>
      </c>
      <c r="C34" s="51">
        <v>419</v>
      </c>
      <c r="D34" s="51">
        <f t="shared" si="0"/>
        <v>398.18539051307573</v>
      </c>
      <c r="E34" s="51">
        <f t="shared" si="1"/>
        <v>20.814609486924269</v>
      </c>
      <c r="F34" s="51">
        <f t="shared" si="2"/>
        <v>433.24796809315779</v>
      </c>
      <c r="G34" s="45"/>
      <c r="H34" s="51">
        <f t="shared" si="7"/>
        <v>408.58575051372816</v>
      </c>
      <c r="I34" s="51">
        <f t="shared" si="3"/>
        <v>10.414249486271842</v>
      </c>
      <c r="J34" s="51">
        <f t="shared" si="4"/>
        <v>108.45659236231333</v>
      </c>
      <c r="K34" s="45"/>
      <c r="L34" s="51">
        <f t="shared" si="5"/>
        <v>416.93424005109677</v>
      </c>
      <c r="M34" s="51">
        <f t="shared" si="8"/>
        <v>2.065759948903235</v>
      </c>
      <c r="N34" s="51">
        <f t="shared" si="6"/>
        <v>4.2673641664926958</v>
      </c>
    </row>
    <row r="35" spans="1:14" x14ac:dyDescent="0.45">
      <c r="A35" s="92"/>
      <c r="B35" s="51" t="s">
        <v>191</v>
      </c>
      <c r="C35" s="51">
        <v>374</v>
      </c>
      <c r="D35" s="51">
        <f t="shared" si="0"/>
        <v>400.26685146176817</v>
      </c>
      <c r="E35" s="51">
        <f t="shared" si="1"/>
        <v>26.266851461768169</v>
      </c>
      <c r="F35" s="51">
        <f t="shared" si="2"/>
        <v>689.94748571459263</v>
      </c>
      <c r="G35" s="45"/>
      <c r="H35" s="51">
        <f t="shared" si="7"/>
        <v>411.71002535960969</v>
      </c>
      <c r="I35" s="51">
        <f t="shared" si="3"/>
        <v>37.710025359609688</v>
      </c>
      <c r="J35" s="51">
        <f t="shared" si="4"/>
        <v>1422.0460126224057</v>
      </c>
      <c r="K35" s="45"/>
      <c r="L35" s="51">
        <f t="shared" si="5"/>
        <v>418.38027201532901</v>
      </c>
      <c r="M35" s="51">
        <f t="shared" si="8"/>
        <v>44.380272015329012</v>
      </c>
      <c r="N35" s="51">
        <f t="shared" si="6"/>
        <v>1969.6085441545954</v>
      </c>
    </row>
    <row r="36" spans="1:14" x14ac:dyDescent="0.45">
      <c r="A36" s="92"/>
      <c r="B36" s="51" t="s">
        <v>192</v>
      </c>
      <c r="C36" s="51">
        <v>415</v>
      </c>
      <c r="D36" s="51">
        <f t="shared" si="0"/>
        <v>397.64016631559133</v>
      </c>
      <c r="E36" s="51">
        <f t="shared" si="1"/>
        <v>17.35983368440867</v>
      </c>
      <c r="F36" s="51">
        <f t="shared" si="2"/>
        <v>301.36382555032992</v>
      </c>
      <c r="G36" s="45"/>
      <c r="H36" s="51">
        <f t="shared" si="7"/>
        <v>400.39701775172676</v>
      </c>
      <c r="I36" s="51">
        <f t="shared" si="3"/>
        <v>14.602982248273236</v>
      </c>
      <c r="J36" s="51">
        <f t="shared" si="4"/>
        <v>213.24709054338325</v>
      </c>
      <c r="K36" s="45"/>
      <c r="L36" s="51">
        <f t="shared" si="5"/>
        <v>387.31408160459875</v>
      </c>
      <c r="M36" s="51">
        <f t="shared" si="8"/>
        <v>27.685918395401245</v>
      </c>
      <c r="N36" s="51">
        <f t="shared" si="6"/>
        <v>766.51007739681711</v>
      </c>
    </row>
    <row r="37" spans="1:14" x14ac:dyDescent="0.45">
      <c r="A37" s="92"/>
      <c r="B37" s="51" t="s">
        <v>193</v>
      </c>
      <c r="C37" s="51">
        <v>451</v>
      </c>
      <c r="D37" s="51">
        <f t="shared" si="0"/>
        <v>399.37614968403221</v>
      </c>
      <c r="E37" s="51">
        <f t="shared" si="1"/>
        <v>51.623850315967786</v>
      </c>
      <c r="F37" s="51">
        <f t="shared" si="2"/>
        <v>2665.0219214454473</v>
      </c>
      <c r="G37" s="45"/>
      <c r="H37" s="51">
        <f t="shared" si="7"/>
        <v>404.77791242620873</v>
      </c>
      <c r="I37" s="51">
        <f t="shared" si="3"/>
        <v>46.222087573791271</v>
      </c>
      <c r="J37" s="51">
        <f t="shared" si="4"/>
        <v>2136.4813796792296</v>
      </c>
      <c r="K37" s="45"/>
      <c r="L37" s="51">
        <f t="shared" si="5"/>
        <v>406.69422448137965</v>
      </c>
      <c r="M37" s="51">
        <f t="shared" si="8"/>
        <v>44.305775518620351</v>
      </c>
      <c r="N37" s="51">
        <f t="shared" si="6"/>
        <v>1963.0017443063784</v>
      </c>
    </row>
    <row r="38" spans="1:14" x14ac:dyDescent="0.45">
      <c r="A38" s="92"/>
      <c r="B38" s="51" t="s">
        <v>194</v>
      </c>
      <c r="C38" s="51">
        <v>333</v>
      </c>
      <c r="D38" s="51">
        <f t="shared" si="0"/>
        <v>404.538534715629</v>
      </c>
      <c r="E38" s="51">
        <f t="shared" si="1"/>
        <v>71.538534715628998</v>
      </c>
      <c r="F38" s="51">
        <f t="shared" si="2"/>
        <v>5117.7619492592557</v>
      </c>
      <c r="G38" s="45"/>
      <c r="H38" s="51">
        <f t="shared" si="7"/>
        <v>418.64453869834608</v>
      </c>
      <c r="I38" s="51">
        <f t="shared" si="3"/>
        <v>85.644538698346082</v>
      </c>
      <c r="J38" s="51">
        <f t="shared" si="4"/>
        <v>7334.9870088524995</v>
      </c>
      <c r="K38" s="45"/>
      <c r="L38" s="51">
        <f t="shared" si="5"/>
        <v>437.70826734441391</v>
      </c>
      <c r="M38" s="51">
        <f t="shared" si="8"/>
        <v>104.70826734441391</v>
      </c>
      <c r="N38" s="51">
        <f t="shared" si="6"/>
        <v>10963.821250269257</v>
      </c>
    </row>
    <row r="39" spans="1:14" x14ac:dyDescent="0.45">
      <c r="A39" s="92">
        <v>1978</v>
      </c>
      <c r="B39" s="51" t="s">
        <v>183</v>
      </c>
      <c r="C39" s="51">
        <v>386</v>
      </c>
      <c r="D39" s="51">
        <f t="shared" si="0"/>
        <v>397.38468124406614</v>
      </c>
      <c r="E39" s="51">
        <f t="shared" si="1"/>
        <v>11.384681244066144</v>
      </c>
      <c r="F39" s="51">
        <f t="shared" si="2"/>
        <v>129.61096702899144</v>
      </c>
      <c r="G39" s="45"/>
      <c r="H39" s="51">
        <f t="shared" si="7"/>
        <v>392.9511770888422</v>
      </c>
      <c r="I39" s="51">
        <f t="shared" si="3"/>
        <v>6.9511770888422006</v>
      </c>
      <c r="J39" s="51">
        <f t="shared" si="4"/>
        <v>48.31886292044473</v>
      </c>
      <c r="K39" s="45"/>
      <c r="L39" s="51">
        <f t="shared" si="5"/>
        <v>364.41248020332421</v>
      </c>
      <c r="M39" s="51">
        <f t="shared" si="8"/>
        <v>21.587519796675792</v>
      </c>
      <c r="N39" s="51">
        <f t="shared" si="6"/>
        <v>466.02101097186926</v>
      </c>
    </row>
    <row r="40" spans="1:14" x14ac:dyDescent="0.45">
      <c r="A40" s="92"/>
      <c r="B40" s="51" t="s">
        <v>184</v>
      </c>
      <c r="C40" s="51">
        <v>408</v>
      </c>
      <c r="D40" s="51">
        <f t="shared" si="0"/>
        <v>396.24621311965956</v>
      </c>
      <c r="E40" s="51">
        <f t="shared" si="1"/>
        <v>11.753786880340442</v>
      </c>
      <c r="F40" s="51">
        <f t="shared" si="2"/>
        <v>138.1515060284631</v>
      </c>
      <c r="G40" s="45"/>
      <c r="H40" s="51">
        <f t="shared" si="7"/>
        <v>390.86582396218955</v>
      </c>
      <c r="I40" s="51">
        <f t="shared" si="3"/>
        <v>17.134176037810448</v>
      </c>
      <c r="J40" s="51">
        <f t="shared" si="4"/>
        <v>293.57998849467776</v>
      </c>
      <c r="K40" s="45"/>
      <c r="L40" s="51">
        <f t="shared" si="5"/>
        <v>379.52374406099727</v>
      </c>
      <c r="M40" s="51">
        <f t="shared" si="8"/>
        <v>28.476255939002726</v>
      </c>
      <c r="N40" s="51">
        <f t="shared" si="6"/>
        <v>810.89715230358809</v>
      </c>
    </row>
    <row r="41" spans="1:14" x14ac:dyDescent="0.45">
      <c r="A41" s="92"/>
      <c r="B41" s="51" t="s">
        <v>195</v>
      </c>
      <c r="C41" s="51">
        <v>333</v>
      </c>
      <c r="D41" s="51">
        <f t="shared" si="0"/>
        <v>397.42159180769363</v>
      </c>
      <c r="E41" s="51">
        <f t="shared" si="1"/>
        <v>64.42159180769363</v>
      </c>
      <c r="F41" s="51">
        <f t="shared" si="2"/>
        <v>4150.1414910370995</v>
      </c>
      <c r="G41" s="45"/>
      <c r="H41" s="51">
        <f t="shared" si="7"/>
        <v>396.00607677353264</v>
      </c>
      <c r="I41" s="51">
        <f t="shared" si="3"/>
        <v>63.006076773532641</v>
      </c>
      <c r="J41" s="51">
        <f t="shared" si="4"/>
        <v>3969.7657103922893</v>
      </c>
      <c r="K41" s="45"/>
      <c r="L41" s="51">
        <f t="shared" si="5"/>
        <v>399.45712321829916</v>
      </c>
      <c r="M41" s="51">
        <f t="shared" si="8"/>
        <v>66.457123218299159</v>
      </c>
      <c r="N41" s="51">
        <f t="shared" si="6"/>
        <v>4416.5492264521972</v>
      </c>
    </row>
    <row r="42" spans="1:14" x14ac:dyDescent="0.45">
      <c r="A42" s="92"/>
      <c r="B42" s="51" t="s">
        <v>186</v>
      </c>
      <c r="C42" s="51">
        <v>363</v>
      </c>
      <c r="D42" s="51">
        <f t="shared" si="0"/>
        <v>390.97943262692428</v>
      </c>
      <c r="E42" s="51">
        <f t="shared" si="1"/>
        <v>27.979432626924279</v>
      </c>
      <c r="F42" s="51">
        <f t="shared" si="2"/>
        <v>782.84865012459488</v>
      </c>
      <c r="G42" s="45"/>
      <c r="H42" s="51">
        <f t="shared" si="7"/>
        <v>377.1042537414728</v>
      </c>
      <c r="I42" s="51">
        <f t="shared" si="3"/>
        <v>14.104253741472803</v>
      </c>
      <c r="J42" s="51">
        <f t="shared" si="4"/>
        <v>198.92997360384956</v>
      </c>
      <c r="K42" s="45"/>
      <c r="L42" s="51">
        <f t="shared" si="5"/>
        <v>352.93713696548974</v>
      </c>
      <c r="M42" s="51">
        <f t="shared" si="8"/>
        <v>10.062863034510258</v>
      </c>
      <c r="N42" s="51">
        <f t="shared" si="6"/>
        <v>101.261212451313</v>
      </c>
    </row>
    <row r="43" spans="1:14" x14ac:dyDescent="0.45">
      <c r="A43" s="92"/>
      <c r="B43" s="51" t="s">
        <v>187</v>
      </c>
      <c r="C43" s="51">
        <v>432</v>
      </c>
      <c r="D43" s="51">
        <f t="shared" si="0"/>
        <v>388.18148936423188</v>
      </c>
      <c r="E43" s="51">
        <f t="shared" si="1"/>
        <v>43.818510635768121</v>
      </c>
      <c r="F43" s="51">
        <f t="shared" si="2"/>
        <v>1920.0618743369239</v>
      </c>
      <c r="G43" s="45"/>
      <c r="H43" s="51">
        <f t="shared" si="7"/>
        <v>372.87297761903091</v>
      </c>
      <c r="I43" s="51">
        <f t="shared" si="3"/>
        <v>59.127022380969095</v>
      </c>
      <c r="J43" s="51">
        <f t="shared" si="4"/>
        <v>3496.0047756396202</v>
      </c>
      <c r="K43" s="45"/>
      <c r="L43" s="51">
        <f t="shared" si="5"/>
        <v>359.98114108964694</v>
      </c>
      <c r="M43" s="51">
        <f t="shared" si="8"/>
        <v>72.01885891035306</v>
      </c>
      <c r="N43" s="51">
        <f t="shared" si="6"/>
        <v>5186.7160387493404</v>
      </c>
    </row>
    <row r="44" spans="1:14" x14ac:dyDescent="0.45">
      <c r="A44" s="92"/>
      <c r="B44" s="51" t="s">
        <v>188</v>
      </c>
      <c r="C44" s="51">
        <v>419</v>
      </c>
      <c r="D44" s="51">
        <f t="shared" si="0"/>
        <v>392.56334042780867</v>
      </c>
      <c r="E44" s="51">
        <f t="shared" si="1"/>
        <v>26.436659572191331</v>
      </c>
      <c r="F44" s="51">
        <f t="shared" si="2"/>
        <v>698.89696933593552</v>
      </c>
      <c r="G44" s="45"/>
      <c r="H44" s="51">
        <f t="shared" si="7"/>
        <v>390.61108433332163</v>
      </c>
      <c r="I44" s="51">
        <f t="shared" si="3"/>
        <v>28.388915666678372</v>
      </c>
      <c r="J44" s="51">
        <f t="shared" si="4"/>
        <v>805.9305327297767</v>
      </c>
      <c r="K44" s="45"/>
      <c r="L44" s="51">
        <f t="shared" si="5"/>
        <v>410.39434232689405</v>
      </c>
      <c r="M44" s="51">
        <f t="shared" si="8"/>
        <v>8.6056576731059522</v>
      </c>
      <c r="N44" s="51">
        <f t="shared" si="6"/>
        <v>74.057343986687357</v>
      </c>
    </row>
    <row r="45" spans="1:14" x14ac:dyDescent="0.45">
      <c r="A45" s="92"/>
      <c r="B45" s="51" t="s">
        <v>189</v>
      </c>
      <c r="C45" s="51">
        <v>429</v>
      </c>
      <c r="D45" s="51">
        <f t="shared" si="0"/>
        <v>395.20700638502785</v>
      </c>
      <c r="E45" s="51">
        <f t="shared" si="1"/>
        <v>33.792993614972147</v>
      </c>
      <c r="F45" s="51">
        <f t="shared" si="2"/>
        <v>1141.9664174615482</v>
      </c>
      <c r="G45" s="45"/>
      <c r="H45" s="51">
        <f t="shared" si="7"/>
        <v>399.12775903332511</v>
      </c>
      <c r="I45" s="51">
        <f t="shared" si="3"/>
        <v>29.872240966674894</v>
      </c>
      <c r="J45" s="51">
        <f t="shared" si="4"/>
        <v>892.35078037108985</v>
      </c>
      <c r="K45" s="45"/>
      <c r="L45" s="51">
        <f t="shared" si="5"/>
        <v>416.4183026980682</v>
      </c>
      <c r="M45" s="51">
        <f t="shared" si="8"/>
        <v>12.581697301931797</v>
      </c>
      <c r="N45" s="51">
        <f t="shared" si="6"/>
        <v>158.29910699743786</v>
      </c>
    </row>
    <row r="46" spans="1:14" x14ac:dyDescent="0.45">
      <c r="A46" s="92"/>
      <c r="B46" s="51" t="s">
        <v>190</v>
      </c>
      <c r="C46" s="51">
        <v>392</v>
      </c>
      <c r="D46" s="51">
        <f t="shared" si="0"/>
        <v>398.58630574652511</v>
      </c>
      <c r="E46" s="51">
        <f t="shared" si="1"/>
        <v>6.5863057465251131</v>
      </c>
      <c r="F46" s="51">
        <f t="shared" si="2"/>
        <v>43.379423386709725</v>
      </c>
      <c r="G46" s="45"/>
      <c r="H46" s="51">
        <f t="shared" si="7"/>
        <v>408.08943132332752</v>
      </c>
      <c r="I46" s="51">
        <f t="shared" si="3"/>
        <v>16.089431323327517</v>
      </c>
      <c r="J46" s="51">
        <f t="shared" si="4"/>
        <v>258.86980030807268</v>
      </c>
      <c r="K46" s="45"/>
      <c r="L46" s="51">
        <f t="shared" si="5"/>
        <v>425.22549080942042</v>
      </c>
      <c r="M46" s="51">
        <f t="shared" si="8"/>
        <v>33.225490809420421</v>
      </c>
      <c r="N46" s="51">
        <f t="shared" si="6"/>
        <v>1103.9332395268809</v>
      </c>
    </row>
    <row r="47" spans="1:14" x14ac:dyDescent="0.45">
      <c r="A47" s="92"/>
      <c r="B47" s="51" t="s">
        <v>191</v>
      </c>
      <c r="C47" s="51">
        <v>385</v>
      </c>
      <c r="D47" s="51">
        <f t="shared" si="0"/>
        <v>397.92767517187258</v>
      </c>
      <c r="E47" s="51">
        <f t="shared" si="1"/>
        <v>12.927675171872579</v>
      </c>
      <c r="F47" s="51">
        <f t="shared" si="2"/>
        <v>167.12478534945072</v>
      </c>
      <c r="G47" s="45"/>
      <c r="H47" s="51">
        <f t="shared" si="7"/>
        <v>403.26260192632924</v>
      </c>
      <c r="I47" s="51">
        <f t="shared" si="3"/>
        <v>18.262601926329239</v>
      </c>
      <c r="J47" s="51">
        <f t="shared" si="4"/>
        <v>333.52262911956444</v>
      </c>
      <c r="K47" s="45"/>
      <c r="L47" s="51">
        <f t="shared" si="5"/>
        <v>401.9676472428261</v>
      </c>
      <c r="M47" s="51">
        <f t="shared" si="8"/>
        <v>16.967647242826104</v>
      </c>
      <c r="N47" s="51">
        <f t="shared" si="6"/>
        <v>287.9010529569843</v>
      </c>
    </row>
    <row r="48" spans="1:14" x14ac:dyDescent="0.45">
      <c r="A48" s="92"/>
      <c r="B48" s="51" t="s">
        <v>192</v>
      </c>
      <c r="C48" s="51">
        <v>421</v>
      </c>
      <c r="D48" s="51">
        <f t="shared" si="0"/>
        <v>396.63490765468532</v>
      </c>
      <c r="E48" s="51">
        <f t="shared" si="1"/>
        <v>24.365092345314679</v>
      </c>
      <c r="F48" s="51">
        <f t="shared" si="2"/>
        <v>593.65772499571199</v>
      </c>
      <c r="G48" s="45"/>
      <c r="H48" s="51">
        <f t="shared" si="7"/>
        <v>397.78382134843042</v>
      </c>
      <c r="I48" s="51">
        <f t="shared" si="3"/>
        <v>23.216178651569578</v>
      </c>
      <c r="J48" s="51">
        <f t="shared" si="4"/>
        <v>538.99095118159505</v>
      </c>
      <c r="K48" s="45"/>
      <c r="L48" s="51">
        <f t="shared" si="5"/>
        <v>390.09029417284785</v>
      </c>
      <c r="M48" s="51">
        <f t="shared" si="8"/>
        <v>30.909705827152152</v>
      </c>
      <c r="N48" s="51">
        <f t="shared" si="6"/>
        <v>955.40991432108365</v>
      </c>
    </row>
    <row r="49" spans="1:14" x14ac:dyDescent="0.45">
      <c r="A49" s="92"/>
      <c r="B49" s="51" t="s">
        <v>193</v>
      </c>
      <c r="C49" s="51">
        <v>430</v>
      </c>
      <c r="D49" s="51">
        <f t="shared" si="0"/>
        <v>399.07141688921683</v>
      </c>
      <c r="E49" s="51">
        <f t="shared" si="1"/>
        <v>30.928583110783165</v>
      </c>
      <c r="F49" s="51">
        <f t="shared" si="2"/>
        <v>956.57725324062164</v>
      </c>
      <c r="G49" s="45"/>
      <c r="H49" s="51">
        <f t="shared" si="7"/>
        <v>404.74867494390128</v>
      </c>
      <c r="I49" s="51">
        <f t="shared" si="3"/>
        <v>25.251325056098722</v>
      </c>
      <c r="J49" s="51">
        <f t="shared" si="4"/>
        <v>637.62941708875906</v>
      </c>
      <c r="K49" s="45"/>
      <c r="L49" s="51">
        <f t="shared" si="5"/>
        <v>411.72708825185435</v>
      </c>
      <c r="M49" s="51">
        <f t="shared" si="8"/>
        <v>18.272911748145646</v>
      </c>
      <c r="N49" s="51">
        <f t="shared" si="6"/>
        <v>333.89930375551916</v>
      </c>
    </row>
    <row r="50" spans="1:14" x14ac:dyDescent="0.45">
      <c r="A50" s="92"/>
      <c r="B50" s="51" t="s">
        <v>194</v>
      </c>
      <c r="C50" s="51">
        <v>443</v>
      </c>
      <c r="D50" s="51">
        <f t="shared" si="0"/>
        <v>402.16427520029515</v>
      </c>
      <c r="E50" s="51">
        <f t="shared" si="1"/>
        <v>40.835724799704849</v>
      </c>
      <c r="F50" s="51">
        <f t="shared" si="2"/>
        <v>1667.5564199172297</v>
      </c>
      <c r="G50" s="45"/>
      <c r="H50" s="51">
        <f t="shared" si="7"/>
        <v>412.32407246073086</v>
      </c>
      <c r="I50" s="51">
        <f t="shared" si="3"/>
        <v>30.675927539269139</v>
      </c>
      <c r="J50" s="51">
        <f t="shared" si="4"/>
        <v>941.0125303944908</v>
      </c>
      <c r="K50" s="45"/>
      <c r="L50" s="51">
        <f t="shared" si="5"/>
        <v>424.5181264755563</v>
      </c>
      <c r="M50" s="51">
        <f t="shared" si="8"/>
        <v>18.481873524443699</v>
      </c>
      <c r="N50" s="51">
        <f t="shared" si="6"/>
        <v>341.57964897353298</v>
      </c>
    </row>
    <row r="51" spans="1:14" x14ac:dyDescent="0.45">
      <c r="A51" s="51">
        <v>1979</v>
      </c>
      <c r="B51" s="51" t="s">
        <v>183</v>
      </c>
      <c r="C51" s="51"/>
      <c r="D51" s="51"/>
      <c r="E51" s="51">
        <f>(0.1*C50)+((1-0.1)*D50)</f>
        <v>406.24784768026564</v>
      </c>
      <c r="F51" s="51"/>
      <c r="G51" s="45"/>
      <c r="H51" s="51"/>
      <c r="I51" s="51">
        <f>(0.3*C50)+((1-0.3)*H50)</f>
        <v>421.52685072251154</v>
      </c>
      <c r="J51" s="51"/>
      <c r="K51" s="45"/>
      <c r="L51" s="51"/>
      <c r="M51" s="51">
        <f>(0.7*C50)+((1-0.7)*L50)</f>
        <v>437.45543794266689</v>
      </c>
      <c r="N51" s="51"/>
    </row>
    <row r="54" spans="1:14" x14ac:dyDescent="0.45">
      <c r="H54" s="71" t="s">
        <v>196</v>
      </c>
      <c r="I54" s="72">
        <f>AVERAGE(I4:I50)</f>
        <v>41.60908597970532</v>
      </c>
      <c r="L54" s="71" t="s">
        <v>196</v>
      </c>
      <c r="M54" s="72">
        <f>AVERAGE(M4:M50)</f>
        <v>44.929325562485303</v>
      </c>
    </row>
    <row r="55" spans="1:14" x14ac:dyDescent="0.45">
      <c r="B55" s="71" t="s">
        <v>196</v>
      </c>
      <c r="C55" s="72">
        <f>AVERAGE(E4:E50)</f>
        <v>41.820903729745162</v>
      </c>
      <c r="H55" s="71" t="s">
        <v>197</v>
      </c>
      <c r="I55" s="72">
        <f>AVERAGE(J4:J50)</f>
        <v>2687.3107951749053</v>
      </c>
      <c r="L55" s="71" t="s">
        <v>197</v>
      </c>
      <c r="M55" s="72">
        <f>AVERAGE(N4:N50)</f>
        <v>3344.140265693376</v>
      </c>
    </row>
    <row r="56" spans="1:14" x14ac:dyDescent="0.45">
      <c r="B56" s="71" t="s">
        <v>197</v>
      </c>
      <c r="C56" s="72">
        <f>AVERAGE(F4:F50)</f>
        <v>2576.3545690348492</v>
      </c>
      <c r="H56" s="71" t="s">
        <v>198</v>
      </c>
      <c r="I56" s="72">
        <f>SQRT(I55)</f>
        <v>51.839278497823493</v>
      </c>
      <c r="L56" s="71" t="s">
        <v>198</v>
      </c>
      <c r="M56" s="72">
        <f>SQRT(M55)</f>
        <v>57.828541964097418</v>
      </c>
    </row>
    <row r="57" spans="1:14" x14ac:dyDescent="0.45">
      <c r="B57" s="71" t="s">
        <v>198</v>
      </c>
      <c r="C57" s="72">
        <f>SQRT(C56)</f>
        <v>50.757803035935758</v>
      </c>
    </row>
  </sheetData>
  <mergeCells count="7">
    <mergeCell ref="A39:A50"/>
    <mergeCell ref="D1:F1"/>
    <mergeCell ref="H1:J1"/>
    <mergeCell ref="L1:N1"/>
    <mergeCell ref="A3:A14"/>
    <mergeCell ref="A15:A26"/>
    <mergeCell ref="A27:A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LAB102</dc:creator>
  <cp:lastModifiedBy>Alok Nandan</cp:lastModifiedBy>
  <dcterms:created xsi:type="dcterms:W3CDTF">2023-12-15T12:03:08Z</dcterms:created>
  <dcterms:modified xsi:type="dcterms:W3CDTF">2023-12-15T12:22:33Z</dcterms:modified>
</cp:coreProperties>
</file>