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slicers/slicer1.xml" ContentType="application/vnd.ms-excel.slicer+xml"/>
  <Override PartName="/xl/charts/chart26.xml" ContentType="application/vnd.openxmlformats-officedocument.drawingml.chart+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chart38.xml" ContentType="application/vnd.openxmlformats-officedocument.drawingml.chart+xml"/>
  <Override PartName="/xl/charts/style35.xml" ContentType="application/vnd.ms-office.chartstyle+xml"/>
  <Override PartName="/xl/charts/colors35.xml" ContentType="application/vnd.ms-office.chartcolorstyle+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D:\PROJECTS\RPC12_Input_For_Participants\RPC12_Input_For_Participants\"/>
    </mc:Choice>
  </mc:AlternateContent>
  <xr:revisionPtr revIDLastSave="0" documentId="13_ncr:1_{8EA95CAE-8F39-4ADC-AF13-16E2D97680C6}" xr6:coauthVersionLast="47" xr6:coauthVersionMax="47" xr10:uidLastSave="{00000000-0000-0000-0000-000000000000}"/>
  <bookViews>
    <workbookView xWindow="-108" yWindow="-108" windowWidth="23256" windowHeight="12456" firstSheet="6" activeTab="12" xr2:uid="{34124504-A49C-405D-AD7E-4A60166C75BC}"/>
  </bookViews>
  <sheets>
    <sheet name="dim_date" sheetId="5" r:id="rId1"/>
    <sheet name="electric_vehicle_sales_by_maker" sheetId="3" r:id="rId2"/>
    <sheet name="electric_vehicle_sales_by_state" sheetId="4" r:id="rId3"/>
    <sheet name="PRC" sheetId="15" r:id="rId4"/>
    <sheet name="CAGR" sheetId="11" r:id="rId5"/>
    <sheet name="CAGR_STATE" sheetId="16" r:id="rId6"/>
    <sheet name="Metric" sheetId="25" r:id="rId7"/>
    <sheet name="Revenue_Growth" sheetId="19" r:id="rId8"/>
    <sheet name="DL vs KR" sheetId="23" r:id="rId9"/>
    <sheet name="Project_Growth" sheetId="18" r:id="rId10"/>
    <sheet name="Sales 2030" sheetId="22" r:id="rId11"/>
    <sheet name="Pivot Table" sheetId="7" r:id="rId12"/>
    <sheet name="DashBoard" sheetId="10" r:id="rId13"/>
  </sheets>
  <definedNames>
    <definedName name="_xlnm._FilterDatabase" localSheetId="3" hidden="1">PRC!$N$2:$S$2</definedName>
    <definedName name="_xlcn.WorksheetConnection_dim_date.csvelectric_vehicle_sales_by_makers1" hidden="1">electric_vehicle_sales_by_makers[]</definedName>
    <definedName name="_xlcn.WorksheetConnection_dim_date.csvelectric_vehicle_sales_by_state1" hidden="1">electric_vehicle_sales_by_state[]</definedName>
    <definedName name="_xlcn.WorksheetConnection_Project_csv_book.xlsxdim_date1" hidden="1">dim_date[]</definedName>
    <definedName name="ExternalData_1" localSheetId="0" hidden="1">dim_date!$A$1:$C$37</definedName>
    <definedName name="ExternalData_1" localSheetId="1" hidden="1">electric_vehicle_sales_by_maker!$A$1:$E$817</definedName>
    <definedName name="ExternalData_1" localSheetId="2" hidden="1">electric_vehicle_sales_by_state!$A$1:$F$2446</definedName>
    <definedName name="ScrollableTable">OFFSET('Pivot Table'!$A$214:$H$249, 'Pivot Table'!A1048562:F1048571, 0, 12, 7)</definedName>
    <definedName name="Slicer_fiscal_year">#N/A</definedName>
    <definedName name="Slicer_fiscal_year1">#N/A</definedName>
    <definedName name="Slicer_fiscal_year3">#N/A</definedName>
    <definedName name="Slicer_Months__date">#N/A</definedName>
    <definedName name="Slicer_vehicle_category">#N/A</definedName>
    <definedName name="Slicer_vehicle_category1">#N/A</definedName>
    <definedName name="Slicer_vehicle_category2">#N/A</definedName>
    <definedName name="Slicer_vehicle_category3">#N/A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58" r:id="rId27"/>
    <pivotCache cacheId="60" r:id="rId28"/>
    <pivotCache cacheId="62" r:id="rId29"/>
    <pivotCache cacheId="176" r:id="rId30"/>
    <pivotCache cacheId="179" r:id="rId31"/>
    <pivotCache cacheId="182" r:id="rId32"/>
    <pivotCache cacheId="199" r:id="rId33"/>
    <pivotCache cacheId="201" r:id="rId34"/>
    <pivotCache cacheId="203" r:id="rId35"/>
    <pivotCache cacheId="194" r:id="rId36"/>
    <pivotCache cacheId="197" r:id="rId37"/>
  </pivotCaches>
  <extLst>
    <ext xmlns:x14="http://schemas.microsoft.com/office/spreadsheetml/2009/9/main" uri="{876F7934-8845-4945-9796-88D515C7AA90}">
      <x14:pivotCaches>
        <pivotCache cacheId="24" r:id="rId38"/>
        <pivotCache cacheId="25" r:id="rId39"/>
        <pivotCache cacheId="26"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im_date" name="dim_date" connection="WorksheetConnection_Project_csv_book.xlsx!dim_date"/>
          <x15:modelTable id="electric_vehicle_sales_by_state" name="electric_vehicle_sales_by_state" connection="WorksheetConnection_dim_date.csv!electric_vehicle_sales_by_state"/>
          <x15:modelTable id="electric_vehicle_sales_by_makers" name="electric_vehicle_sales_by_makers" connection="WorksheetConnection_dim_date.csv!electric_vehicle_sales_by_makers"/>
        </x15:modelTables>
        <x15:modelRelationships>
          <x15:modelRelationship fromTable="electric_vehicle_sales_by_makers" fromColumn="date" toTable="dim_date" toColumn="date"/>
          <x15:modelRelationship fromTable="electric_vehicle_sales_by_state" fromColumn="date" toTable="dim_date" toColumn="date"/>
        </x15:modelRelationships>
        <x15:extLst>
          <ext xmlns:x16="http://schemas.microsoft.com/office/spreadsheetml/2014/11/main" uri="{9835A34E-60A6-4A7C-AAB8-D5F71C897F49}">
            <x16:modelTimeGroupings>
              <x16:modelTimeGrouping tableName="electric_vehicle_sales_by_maker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7" i="7" l="1"/>
  <c r="B206" i="7"/>
  <c r="B205" i="7"/>
  <c r="B204" i="7"/>
  <c r="AF27" i="7"/>
  <c r="AF26" i="7"/>
  <c r="A212" i="18"/>
  <c r="A212" i="18" a="1"/>
  <c r="A211" i="18"/>
  <c r="A211" i="18" a="1"/>
  <c r="A210" i="18"/>
  <c r="A210" i="18" a="1"/>
  <c r="A209" i="18"/>
  <c r="A209" i="18" a="1"/>
  <c r="A208" i="18"/>
  <c r="A208" i="18" a="1"/>
  <c r="A207" i="18"/>
  <c r="A207" i="18" a="1"/>
  <c r="A206" i="18"/>
  <c r="A206" i="18" a="1"/>
  <c r="A205" i="18"/>
  <c r="A205" i="18" a="1"/>
  <c r="A204" i="18"/>
  <c r="A204" i="18" a="1"/>
  <c r="A203" i="18"/>
  <c r="A203" i="18" a="1"/>
  <c r="A202" i="18"/>
  <c r="A202" i="18" a="1"/>
  <c r="A201" i="18"/>
  <c r="A201" i="18" a="1"/>
  <c r="A200" i="18"/>
  <c r="A200" i="18" a="1"/>
  <c r="A199" i="18"/>
  <c r="A199" i="18" a="1"/>
  <c r="A198" i="18"/>
  <c r="A198" i="18" a="1"/>
  <c r="A197" i="18"/>
  <c r="A197" i="18" a="1"/>
  <c r="A196" i="18"/>
  <c r="A196" i="18" a="1"/>
  <c r="A195" i="18"/>
  <c r="A195" i="18" a="1"/>
  <c r="A194" i="18"/>
  <c r="A194" i="18" a="1"/>
  <c r="A193" i="18"/>
  <c r="A193" i="18" a="1"/>
  <c r="A192" i="18"/>
  <c r="A192" i="18" a="1"/>
  <c r="A191" i="18"/>
  <c r="A191" i="18" a="1"/>
  <c r="A190" i="18"/>
  <c r="A190" i="18" a="1"/>
  <c r="A189" i="18"/>
  <c r="A189" i="18" a="1"/>
  <c r="A188" i="18"/>
  <c r="A188" i="18" a="1"/>
  <c r="A187" i="18"/>
  <c r="A187" i="18" a="1"/>
  <c r="A186" i="18"/>
  <c r="A186" i="18" a="1"/>
  <c r="A185" i="18"/>
  <c r="A185" i="18" a="1"/>
  <c r="A184" i="18"/>
  <c r="A184" i="18" a="1"/>
  <c r="A183" i="18"/>
  <c r="A183" i="18" a="1"/>
  <c r="A182" i="18"/>
  <c r="A182" i="18" a="1"/>
  <c r="A181" i="18"/>
  <c r="A181" i="18" a="1"/>
  <c r="A180" i="18"/>
  <c r="A180" i="18" a="1"/>
  <c r="A179" i="18"/>
  <c r="A179" i="18" a="1"/>
  <c r="A178" i="18"/>
  <c r="A178" i="18" a="1"/>
  <c r="A177" i="18"/>
  <c r="A177" i="18" a="1"/>
  <c r="A176" i="18"/>
  <c r="A176" i="18" a="1"/>
  <c r="A175" i="18"/>
  <c r="A175" i="18" a="1"/>
  <c r="A174" i="18"/>
  <c r="A174" i="18" a="1"/>
  <c r="A173" i="18"/>
  <c r="A173" i="18" a="1"/>
  <c r="A172" i="18"/>
  <c r="A172" i="18" a="1"/>
  <c r="A171" i="18"/>
  <c r="A171" i="18" a="1"/>
  <c r="A170" i="18"/>
  <c r="A170" i="18" a="1"/>
  <c r="A169" i="18"/>
  <c r="A169" i="18" a="1"/>
  <c r="A168" i="18"/>
  <c r="A168" i="18" a="1"/>
  <c r="A167" i="18"/>
  <c r="A167" i="18" a="1"/>
  <c r="A166" i="18"/>
  <c r="A166" i="18" a="1"/>
  <c r="A165" i="18"/>
  <c r="A165" i="18" a="1"/>
  <c r="A164" i="18"/>
  <c r="A164" i="18" a="1"/>
  <c r="A163" i="18"/>
  <c r="A163" i="18" a="1"/>
  <c r="A162" i="18"/>
  <c r="A162" i="18" a="1"/>
  <c r="A161" i="18"/>
  <c r="A161" i="18" a="1"/>
  <c r="A160" i="18"/>
  <c r="A160" i="18" a="1"/>
  <c r="A159" i="18"/>
  <c r="A159" i="18" a="1"/>
  <c r="A158" i="18"/>
  <c r="A158" i="18" a="1"/>
  <c r="A157" i="18"/>
  <c r="A157" i="18" a="1"/>
  <c r="A156" i="18"/>
  <c r="A156" i="18" a="1"/>
  <c r="A155" i="18"/>
  <c r="A155" i="18" a="1"/>
  <c r="A154" i="18"/>
  <c r="A154" i="18" a="1"/>
  <c r="A153" i="18"/>
  <c r="A153" i="18" a="1"/>
  <c r="A152" i="18"/>
  <c r="A152" i="18" a="1"/>
  <c r="A151" i="18"/>
  <c r="A151" i="18" a="1"/>
  <c r="A150" i="18"/>
  <c r="A150" i="18" a="1"/>
  <c r="A149" i="18"/>
  <c r="A149" i="18" a="1"/>
  <c r="A148" i="18"/>
  <c r="A148" i="18" a="1"/>
  <c r="A147" i="18"/>
  <c r="A147" i="18" a="1"/>
  <c r="A146" i="18"/>
  <c r="A146" i="18" a="1"/>
  <c r="A145" i="18"/>
  <c r="A145" i="18" a="1"/>
  <c r="A144" i="18"/>
  <c r="A144" i="18" a="1"/>
  <c r="A143" i="18"/>
  <c r="A143" i="18" a="1"/>
  <c r="A142" i="18"/>
  <c r="A142" i="18" a="1"/>
  <c r="A141" i="18"/>
  <c r="A141" i="18" a="1"/>
  <c r="A140" i="18"/>
  <c r="A140" i="18" a="1"/>
  <c r="A139" i="18"/>
  <c r="A139" i="18" a="1"/>
  <c r="A138" i="18"/>
  <c r="A138" i="18" a="1"/>
  <c r="A137" i="18"/>
  <c r="A137" i="18" a="1"/>
  <c r="A136" i="18"/>
  <c r="A136" i="18" a="1"/>
  <c r="A135" i="18"/>
  <c r="A135" i="18" a="1"/>
  <c r="A134" i="18"/>
  <c r="A134" i="18" a="1"/>
  <c r="A133" i="18"/>
  <c r="A133" i="18" a="1"/>
  <c r="A132" i="18"/>
  <c r="A132" i="18" a="1"/>
  <c r="A131" i="18"/>
  <c r="A131" i="18" a="1"/>
  <c r="A130" i="18"/>
  <c r="A130" i="18" a="1"/>
  <c r="A129" i="18"/>
  <c r="A129" i="18" a="1"/>
  <c r="A128" i="18"/>
  <c r="A128" i="18" a="1"/>
  <c r="A127" i="18"/>
  <c r="A127" i="18" a="1"/>
  <c r="A126" i="18"/>
  <c r="A126" i="18" a="1"/>
  <c r="A125" i="18"/>
  <c r="A125" i="18" a="1"/>
  <c r="A124" i="18"/>
  <c r="A124" i="18" a="1"/>
  <c r="A123" i="18"/>
  <c r="A123" i="18" a="1"/>
  <c r="A122" i="18"/>
  <c r="A122" i="18" a="1"/>
  <c r="A121" i="18"/>
  <c r="A121" i="18" a="1"/>
  <c r="A120" i="18"/>
  <c r="A120" i="18" a="1"/>
  <c r="A119" i="18"/>
  <c r="A119" i="18" a="1"/>
  <c r="A118" i="18"/>
  <c r="A118" i="18" a="1"/>
  <c r="A117" i="18"/>
  <c r="A117" i="18" a="1"/>
  <c r="A116" i="18"/>
  <c r="A116" i="18" a="1"/>
  <c r="A115" i="18"/>
  <c r="A115" i="18" a="1"/>
  <c r="A114" i="18"/>
  <c r="A114" i="18" a="1"/>
  <c r="A113" i="18"/>
  <c r="A113" i="18" a="1"/>
  <c r="A112" i="18"/>
  <c r="A112" i="18" a="1"/>
  <c r="A111" i="18"/>
  <c r="A111" i="18" a="1"/>
  <c r="A110" i="18"/>
  <c r="A110" i="18" a="1"/>
  <c r="A109" i="18"/>
  <c r="A109" i="18" a="1"/>
  <c r="A108" i="18"/>
  <c r="A108" i="18" a="1"/>
  <c r="A107" i="18"/>
  <c r="A107" i="18" a="1"/>
  <c r="A106" i="18"/>
  <c r="A106" i="18" a="1"/>
  <c r="A105" i="18"/>
  <c r="A105" i="18" a="1"/>
  <c r="A104" i="18"/>
  <c r="A104" i="18" a="1"/>
  <c r="A103" i="18"/>
  <c r="A103" i="18" a="1"/>
  <c r="A102" i="18"/>
  <c r="A102" i="18" a="1"/>
  <c r="A101" i="18"/>
  <c r="A101" i="18" a="1"/>
  <c r="A100" i="18"/>
  <c r="A100" i="18" a="1"/>
  <c r="A99" i="18"/>
  <c r="A99" i="18" a="1"/>
  <c r="A98" i="18"/>
  <c r="A98" i="18" a="1"/>
  <c r="A97" i="18"/>
  <c r="A97" i="18" a="1"/>
  <c r="A96" i="18"/>
  <c r="A96" i="18" a="1"/>
  <c r="A95" i="18"/>
  <c r="A95" i="18" a="1"/>
  <c r="A94" i="18"/>
  <c r="A94" i="18" a="1"/>
  <c r="A93" i="18"/>
  <c r="A93" i="18" a="1"/>
  <c r="A92" i="18"/>
  <c r="A92" i="18" a="1"/>
  <c r="A91" i="18"/>
  <c r="A91" i="18" a="1"/>
  <c r="A90" i="18"/>
  <c r="A90" i="18" a="1"/>
  <c r="A89" i="18"/>
  <c r="A89" i="18" a="1"/>
  <c r="A88" i="18"/>
  <c r="A88" i="18" a="1"/>
  <c r="A87" i="18"/>
  <c r="A87" i="18" a="1"/>
  <c r="A86" i="18"/>
  <c r="A86" i="18" a="1"/>
  <c r="A85" i="18"/>
  <c r="A85" i="18" a="1"/>
  <c r="A84" i="18"/>
  <c r="A84" i="18" a="1"/>
  <c r="A83" i="18"/>
  <c r="A83" i="18" a="1"/>
  <c r="A82" i="18"/>
  <c r="A82" i="18" a="1"/>
  <c r="A81" i="18"/>
  <c r="A81" i="18" a="1"/>
  <c r="A80" i="18"/>
  <c r="A80" i="18" a="1"/>
  <c r="A79" i="18"/>
  <c r="A79" i="18" a="1"/>
  <c r="A78" i="18"/>
  <c r="A78" i="18" a="1"/>
  <c r="A77" i="18"/>
  <c r="A77" i="18" a="1"/>
  <c r="A76" i="18"/>
  <c r="A76" i="18" a="1"/>
  <c r="A75" i="18"/>
  <c r="A75" i="18" a="1"/>
  <c r="A74" i="18"/>
  <c r="A74" i="18" a="1"/>
  <c r="A73" i="18"/>
  <c r="A73" i="18" a="1"/>
  <c r="A72" i="18"/>
  <c r="A72" i="18" a="1"/>
  <c r="A71" i="18"/>
  <c r="A71" i="18" a="1"/>
  <c r="A70" i="18"/>
  <c r="A70" i="18" a="1"/>
  <c r="A69" i="18"/>
  <c r="A69" i="18" a="1"/>
  <c r="A68" i="18"/>
  <c r="A68" i="18" a="1"/>
  <c r="A67" i="18"/>
  <c r="A67" i="18" a="1"/>
  <c r="A66" i="18"/>
  <c r="A66" i="18" a="1"/>
  <c r="A65" i="18"/>
  <c r="A65" i="18" a="1"/>
  <c r="A64" i="18"/>
  <c r="A64" i="18" a="1"/>
  <c r="A63" i="18"/>
  <c r="A63" i="18" a="1"/>
  <c r="A62" i="18"/>
  <c r="A62" i="18" a="1"/>
  <c r="A61" i="18"/>
  <c r="A61" i="18" a="1"/>
  <c r="A60" i="18"/>
  <c r="A60" i="18" a="1"/>
  <c r="A59" i="18"/>
  <c r="A59" i="18" a="1"/>
  <c r="A58" i="18"/>
  <c r="A58" i="18" a="1"/>
  <c r="A57" i="18"/>
  <c r="A57" i="18" a="1"/>
  <c r="A56" i="18"/>
  <c r="A56" i="18" a="1"/>
  <c r="A55" i="18"/>
  <c r="A55" i="18" a="1"/>
  <c r="A54" i="18"/>
  <c r="A54" i="18" a="1"/>
  <c r="A53" i="18"/>
  <c r="A53" i="18" a="1"/>
  <c r="A52" i="18"/>
  <c r="A52" i="18" a="1"/>
  <c r="A51" i="18"/>
  <c r="A51" i="18" a="1"/>
  <c r="A50" i="18"/>
  <c r="A50" i="18" a="1"/>
  <c r="A49" i="18"/>
  <c r="A49" i="18" a="1"/>
  <c r="A48" i="18"/>
  <c r="A48" i="18" a="1"/>
  <c r="A47" i="18"/>
  <c r="A47" i="18" a="1"/>
  <c r="A46" i="18"/>
  <c r="A46" i="18" a="1"/>
  <c r="A45" i="18"/>
  <c r="A45" i="18" a="1"/>
  <c r="A44" i="18"/>
  <c r="A44" i="18" a="1"/>
  <c r="A43" i="18"/>
  <c r="A43" i="18" a="1"/>
  <c r="A42" i="18"/>
  <c r="A42" i="18" a="1"/>
  <c r="A41" i="18"/>
  <c r="A41" i="18" a="1"/>
  <c r="A40" i="18"/>
  <c r="A40" i="18" a="1"/>
  <c r="A39" i="18"/>
  <c r="A39" i="18" a="1"/>
  <c r="A38" i="18"/>
  <c r="A38" i="18" a="1"/>
  <c r="A37" i="18"/>
  <c r="A37" i="18" a="1"/>
  <c r="AE36" i="18"/>
  <c r="AD36" i="18"/>
  <c r="A36" i="18"/>
  <c r="A36" i="18" a="1"/>
  <c r="AE35" i="18"/>
  <c r="AD35" i="18"/>
  <c r="A35" i="18"/>
  <c r="A35" i="18" a="1"/>
  <c r="AE34" i="18"/>
  <c r="AF34" i="18" s="1"/>
  <c r="AD34" i="18"/>
  <c r="A34" i="18"/>
  <c r="A34" i="18" a="1"/>
  <c r="AE33" i="18"/>
  <c r="AD33" i="18"/>
  <c r="A33" i="18"/>
  <c r="A33" i="18" a="1"/>
  <c r="AE32" i="18"/>
  <c r="AD32" i="18"/>
  <c r="A32" i="18"/>
  <c r="A32" i="18" a="1"/>
  <c r="AE31" i="18"/>
  <c r="AD31" i="18"/>
  <c r="A31" i="18"/>
  <c r="A31" i="18" a="1"/>
  <c r="AF30" i="18"/>
  <c r="AE30" i="18"/>
  <c r="AD30" i="18"/>
  <c r="A30" i="18"/>
  <c r="A30" i="18" a="1"/>
  <c r="AE29" i="18"/>
  <c r="AD29" i="18"/>
  <c r="A29" i="18"/>
  <c r="A29" i="18" a="1"/>
  <c r="AE28" i="18"/>
  <c r="AD28" i="18"/>
  <c r="A28" i="18"/>
  <c r="A28" i="18" a="1"/>
  <c r="AE27" i="18"/>
  <c r="AD27" i="18"/>
  <c r="A27" i="18"/>
  <c r="A27" i="18" a="1"/>
  <c r="AE26" i="18"/>
  <c r="AD26" i="18"/>
  <c r="A26" i="18"/>
  <c r="A26" i="18" a="1"/>
  <c r="AE25" i="18"/>
  <c r="AD25" i="18"/>
  <c r="A25" i="18"/>
  <c r="A25" i="18" a="1"/>
  <c r="AE24" i="18"/>
  <c r="AF24" i="18" s="1"/>
  <c r="AD24" i="18"/>
  <c r="A24" i="18"/>
  <c r="A24" i="18" a="1"/>
  <c r="AE23" i="18"/>
  <c r="AD23" i="18"/>
  <c r="A23" i="18"/>
  <c r="A23" i="18" a="1"/>
  <c r="AE22" i="18"/>
  <c r="AD22" i="18"/>
  <c r="A22" i="18"/>
  <c r="A22" i="18" a="1"/>
  <c r="AF21" i="18"/>
  <c r="AE21" i="18"/>
  <c r="AD21" i="18"/>
  <c r="A21" i="18"/>
  <c r="A21" i="18" a="1"/>
  <c r="AE20" i="18"/>
  <c r="AD20" i="18"/>
  <c r="A20" i="18"/>
  <c r="A20" i="18" a="1"/>
  <c r="AE19" i="18"/>
  <c r="AD19" i="18"/>
  <c r="A19" i="18"/>
  <c r="A19" i="18" a="1"/>
  <c r="AE18" i="18"/>
  <c r="AD18" i="18"/>
  <c r="AF18" i="18" s="1"/>
  <c r="A18" i="18"/>
  <c r="A18" i="18" a="1"/>
  <c r="AE17" i="18"/>
  <c r="AD17" i="18"/>
  <c r="A17" i="18"/>
  <c r="A17" i="18" a="1"/>
  <c r="AE16" i="18"/>
  <c r="AD16" i="18"/>
  <c r="A16" i="18"/>
  <c r="A16" i="18" a="1"/>
  <c r="AE15" i="18"/>
  <c r="AF15" i="18" s="1"/>
  <c r="AD15" i="18"/>
  <c r="A15" i="18"/>
  <c r="A15" i="18" a="1"/>
  <c r="AE14" i="18"/>
  <c r="AD14" i="18"/>
  <c r="AF14" i="18" s="1"/>
  <c r="A14" i="18"/>
  <c r="A14" i="18" a="1"/>
  <c r="AE13" i="18"/>
  <c r="AD13" i="18"/>
  <c r="A13" i="18"/>
  <c r="A13" i="18" a="1"/>
  <c r="AE12" i="18"/>
  <c r="AD12" i="18"/>
  <c r="A12" i="18"/>
  <c r="A12" i="18" a="1"/>
  <c r="AE11" i="18"/>
  <c r="AD11" i="18"/>
  <c r="A11" i="18"/>
  <c r="A11" i="18" a="1"/>
  <c r="AE10" i="18"/>
  <c r="AD10" i="18"/>
  <c r="A10" i="18"/>
  <c r="A10" i="18" a="1"/>
  <c r="AE9" i="18"/>
  <c r="AF9" i="18" s="1"/>
  <c r="AD9" i="18"/>
  <c r="A9" i="18"/>
  <c r="A9" i="18" a="1"/>
  <c r="AE8" i="18"/>
  <c r="AD8" i="18"/>
  <c r="AF8" i="18" s="1"/>
  <c r="A8" i="18"/>
  <c r="A8" i="18" a="1"/>
  <c r="AE7" i="18"/>
  <c r="AD7" i="18"/>
  <c r="A7" i="18"/>
  <c r="A7" i="18" a="1"/>
  <c r="AE6" i="18"/>
  <c r="AD6" i="18"/>
  <c r="A6" i="18"/>
  <c r="A6" i="18" a="1"/>
  <c r="AE5" i="18"/>
  <c r="AD5" i="18"/>
  <c r="AF5" i="18" s="1"/>
  <c r="A5" i="18"/>
  <c r="A5" i="18" a="1"/>
  <c r="AE4" i="18"/>
  <c r="AD4" i="18"/>
  <c r="A4" i="18"/>
  <c r="A4" i="18" a="1"/>
  <c r="AE3" i="18"/>
  <c r="AD3" i="18"/>
  <c r="A3" i="18"/>
  <c r="A3" i="18" a="1"/>
  <c r="AE2" i="18"/>
  <c r="AD2" i="18"/>
  <c r="A3" i="16" a="1"/>
  <c r="A2" i="11" a="1"/>
  <c r="C26" i="11" s="1"/>
  <c r="G2446" i="4"/>
  <c r="H2446" i="4" s="1"/>
  <c r="B2446" i="4"/>
  <c r="G2445" i="4"/>
  <c r="H2445" i="4" s="1"/>
  <c r="B2445" i="4"/>
  <c r="G2444" i="4"/>
  <c r="H2444" i="4" s="1"/>
  <c r="B2444" i="4"/>
  <c r="G2443" i="4"/>
  <c r="H2443" i="4" s="1"/>
  <c r="B2443" i="4"/>
  <c r="G2442" i="4"/>
  <c r="H2442" i="4" s="1"/>
  <c r="B2442" i="4"/>
  <c r="G2441" i="4"/>
  <c r="H2441" i="4" s="1"/>
  <c r="B2441" i="4"/>
  <c r="G2440" i="4"/>
  <c r="H2440" i="4" s="1"/>
  <c r="B2440" i="4"/>
  <c r="G2439" i="4"/>
  <c r="H2439" i="4" s="1"/>
  <c r="B2439" i="4"/>
  <c r="G2438" i="4"/>
  <c r="H2438" i="4" s="1"/>
  <c r="B2438" i="4"/>
  <c r="G2437" i="4"/>
  <c r="H2437" i="4" s="1"/>
  <c r="B2437" i="4"/>
  <c r="G2436" i="4"/>
  <c r="H2436" i="4" s="1"/>
  <c r="B2436" i="4"/>
  <c r="G2435" i="4"/>
  <c r="H2435" i="4" s="1"/>
  <c r="B2435" i="4"/>
  <c r="G2434" i="4"/>
  <c r="H2434" i="4" s="1"/>
  <c r="B2434" i="4"/>
  <c r="H2433" i="4"/>
  <c r="G2433" i="4"/>
  <c r="B2433" i="4"/>
  <c r="G2432" i="4"/>
  <c r="H2432" i="4" s="1"/>
  <c r="B2432" i="4"/>
  <c r="G2431" i="4"/>
  <c r="H2431" i="4" s="1"/>
  <c r="B2431" i="4"/>
  <c r="G2430" i="4"/>
  <c r="H2430" i="4" s="1"/>
  <c r="B2430" i="4"/>
  <c r="G2429" i="4"/>
  <c r="H2429" i="4" s="1"/>
  <c r="B2429" i="4"/>
  <c r="G2428" i="4"/>
  <c r="H2428" i="4" s="1"/>
  <c r="B2428" i="4"/>
  <c r="G2427" i="4"/>
  <c r="H2427" i="4" s="1"/>
  <c r="B2427" i="4"/>
  <c r="G2426" i="4"/>
  <c r="H2426" i="4" s="1"/>
  <c r="B2426" i="4"/>
  <c r="G2425" i="4"/>
  <c r="H2425" i="4" s="1"/>
  <c r="B2425" i="4"/>
  <c r="G2424" i="4"/>
  <c r="H2424" i="4" s="1"/>
  <c r="B2424" i="4"/>
  <c r="G2423" i="4"/>
  <c r="H2423" i="4" s="1"/>
  <c r="B2423" i="4"/>
  <c r="G2422" i="4"/>
  <c r="H2422" i="4" s="1"/>
  <c r="B2422" i="4"/>
  <c r="H2421" i="4"/>
  <c r="G2421" i="4"/>
  <c r="B2421" i="4"/>
  <c r="H2420" i="4"/>
  <c r="G2420" i="4"/>
  <c r="B2420" i="4"/>
  <c r="G2419" i="4"/>
  <c r="H2419" i="4" s="1"/>
  <c r="B2419" i="4"/>
  <c r="G2418" i="4"/>
  <c r="H2418" i="4" s="1"/>
  <c r="B2418" i="4"/>
  <c r="G2417" i="4"/>
  <c r="H2417" i="4" s="1"/>
  <c r="B2417" i="4"/>
  <c r="G2416" i="4"/>
  <c r="H2416" i="4" s="1"/>
  <c r="B2416" i="4"/>
  <c r="G2415" i="4"/>
  <c r="H2415" i="4" s="1"/>
  <c r="B2415" i="4"/>
  <c r="G2414" i="4"/>
  <c r="H2414" i="4" s="1"/>
  <c r="B2414" i="4"/>
  <c r="G2413" i="4"/>
  <c r="H2413" i="4" s="1"/>
  <c r="B2413" i="4"/>
  <c r="G2412" i="4"/>
  <c r="H2412" i="4" s="1"/>
  <c r="B2412" i="4"/>
  <c r="G2411" i="4"/>
  <c r="H2411" i="4" s="1"/>
  <c r="B2411" i="4"/>
  <c r="G2410" i="4"/>
  <c r="H2410" i="4" s="1"/>
  <c r="B2410" i="4"/>
  <c r="G2409" i="4"/>
  <c r="H2409" i="4" s="1"/>
  <c r="B2409" i="4"/>
  <c r="G2408" i="4"/>
  <c r="H2408" i="4" s="1"/>
  <c r="B2408" i="4"/>
  <c r="H2407" i="4"/>
  <c r="G2407" i="4"/>
  <c r="B2407" i="4"/>
  <c r="H2406" i="4"/>
  <c r="G2406" i="4"/>
  <c r="B2406" i="4"/>
  <c r="H2405" i="4"/>
  <c r="G2405" i="4"/>
  <c r="B2405" i="4"/>
  <c r="G2404" i="4"/>
  <c r="H2404" i="4" s="1"/>
  <c r="B2404" i="4"/>
  <c r="G2403" i="4"/>
  <c r="H2403" i="4" s="1"/>
  <c r="B2403" i="4"/>
  <c r="G2402" i="4"/>
  <c r="H2402" i="4" s="1"/>
  <c r="B2402" i="4"/>
  <c r="G2401" i="4"/>
  <c r="H2401" i="4" s="1"/>
  <c r="B2401" i="4"/>
  <c r="G2400" i="4"/>
  <c r="H2400" i="4" s="1"/>
  <c r="B2400" i="4"/>
  <c r="G2399" i="4"/>
  <c r="H2399" i="4" s="1"/>
  <c r="B2399" i="4"/>
  <c r="G2398" i="4"/>
  <c r="H2398" i="4" s="1"/>
  <c r="B2398" i="4"/>
  <c r="G2397" i="4"/>
  <c r="H2397" i="4" s="1"/>
  <c r="B2397" i="4"/>
  <c r="G2396" i="4"/>
  <c r="H2396" i="4" s="1"/>
  <c r="B2396" i="4"/>
  <c r="G2395" i="4"/>
  <c r="H2395" i="4" s="1"/>
  <c r="B2395" i="4"/>
  <c r="G2394" i="4"/>
  <c r="H2394" i="4" s="1"/>
  <c r="B2394" i="4"/>
  <c r="G2393" i="4"/>
  <c r="H2393" i="4" s="1"/>
  <c r="B2393" i="4"/>
  <c r="G2392" i="4"/>
  <c r="H2392" i="4" s="1"/>
  <c r="B2392" i="4"/>
  <c r="G2391" i="4"/>
  <c r="H2391" i="4" s="1"/>
  <c r="B2391" i="4"/>
  <c r="G2390" i="4"/>
  <c r="H2390" i="4" s="1"/>
  <c r="B2390" i="4"/>
  <c r="G2389" i="4"/>
  <c r="H2389" i="4" s="1"/>
  <c r="B2389" i="4"/>
  <c r="G2388" i="4"/>
  <c r="H2388" i="4" s="1"/>
  <c r="B2388" i="4"/>
  <c r="G2387" i="4"/>
  <c r="H2387" i="4" s="1"/>
  <c r="B2387" i="4"/>
  <c r="G2386" i="4"/>
  <c r="H2386" i="4" s="1"/>
  <c r="B2386" i="4"/>
  <c r="G2385" i="4"/>
  <c r="H2385" i="4" s="1"/>
  <c r="B2385" i="4"/>
  <c r="G2384" i="4"/>
  <c r="H2384" i="4" s="1"/>
  <c r="B2384" i="4"/>
  <c r="H2383" i="4"/>
  <c r="G2383" i="4"/>
  <c r="B2383" i="4"/>
  <c r="G2382" i="4"/>
  <c r="H2382" i="4" s="1"/>
  <c r="B2382" i="4"/>
  <c r="G2381" i="4"/>
  <c r="H2381" i="4" s="1"/>
  <c r="B2381" i="4"/>
  <c r="G2380" i="4"/>
  <c r="H2380" i="4" s="1"/>
  <c r="B2380" i="4"/>
  <c r="G2379" i="4"/>
  <c r="H2379" i="4" s="1"/>
  <c r="B2379" i="4"/>
  <c r="G2378" i="4"/>
  <c r="H2378" i="4" s="1"/>
  <c r="B2378" i="4"/>
  <c r="G2377" i="4"/>
  <c r="H2377" i="4" s="1"/>
  <c r="B2377" i="4"/>
  <c r="G2376" i="4"/>
  <c r="H2376" i="4" s="1"/>
  <c r="B2376" i="4"/>
  <c r="G2375" i="4"/>
  <c r="H2375" i="4" s="1"/>
  <c r="B2375" i="4"/>
  <c r="G2374" i="4"/>
  <c r="H2374" i="4" s="1"/>
  <c r="B2374" i="4"/>
  <c r="H2373" i="4"/>
  <c r="G2373" i="4"/>
  <c r="B2373" i="4"/>
  <c r="H2372" i="4"/>
  <c r="G2372" i="4"/>
  <c r="B2372" i="4"/>
  <c r="H2371" i="4"/>
  <c r="G2371" i="4"/>
  <c r="B2371" i="4"/>
  <c r="G2370" i="4"/>
  <c r="H2370" i="4" s="1"/>
  <c r="B2370" i="4"/>
  <c r="H2369" i="4"/>
  <c r="G2369" i="4"/>
  <c r="B2369" i="4"/>
  <c r="H2368" i="4"/>
  <c r="G2368" i="4"/>
  <c r="B2368" i="4"/>
  <c r="H2367" i="4"/>
  <c r="G2367" i="4"/>
  <c r="B2367" i="4"/>
  <c r="G2366" i="4"/>
  <c r="H2366" i="4" s="1"/>
  <c r="B2366" i="4"/>
  <c r="H2365" i="4"/>
  <c r="G2365" i="4"/>
  <c r="B2365" i="4"/>
  <c r="G2364" i="4"/>
  <c r="H2364" i="4" s="1"/>
  <c r="B2364" i="4"/>
  <c r="G2363" i="4"/>
  <c r="H2363" i="4" s="1"/>
  <c r="B2363" i="4"/>
  <c r="G2362" i="4"/>
  <c r="H2362" i="4" s="1"/>
  <c r="B2362" i="4"/>
  <c r="G2361" i="4"/>
  <c r="H2361" i="4" s="1"/>
  <c r="B2361" i="4"/>
  <c r="G2360" i="4"/>
  <c r="H2360" i="4" s="1"/>
  <c r="B2360" i="4"/>
  <c r="G2359" i="4"/>
  <c r="H2359" i="4" s="1"/>
  <c r="B2359" i="4"/>
  <c r="G2358" i="4"/>
  <c r="H2358" i="4" s="1"/>
  <c r="B2358" i="4"/>
  <c r="G2357" i="4"/>
  <c r="H2357" i="4" s="1"/>
  <c r="B2357" i="4"/>
  <c r="H2356" i="4"/>
  <c r="G2356" i="4"/>
  <c r="B2356" i="4"/>
  <c r="G2355" i="4"/>
  <c r="H2355" i="4" s="1"/>
  <c r="B2355" i="4"/>
  <c r="G2354" i="4"/>
  <c r="H2354" i="4" s="1"/>
  <c r="B2354" i="4"/>
  <c r="G2353" i="4"/>
  <c r="H2353" i="4" s="1"/>
  <c r="B2353" i="4"/>
  <c r="G2352" i="4"/>
  <c r="H2352" i="4" s="1"/>
  <c r="B2352" i="4"/>
  <c r="G2351" i="4"/>
  <c r="H2351" i="4" s="1"/>
  <c r="B2351" i="4"/>
  <c r="G2350" i="4"/>
  <c r="H2350" i="4" s="1"/>
  <c r="B2350" i="4"/>
  <c r="H2349" i="4"/>
  <c r="G2349" i="4"/>
  <c r="B2349" i="4"/>
  <c r="G2348" i="4"/>
  <c r="H2348" i="4" s="1"/>
  <c r="B2348" i="4"/>
  <c r="G2347" i="4"/>
  <c r="H2347" i="4" s="1"/>
  <c r="B2347" i="4"/>
  <c r="G2346" i="4"/>
  <c r="H2346" i="4" s="1"/>
  <c r="B2346" i="4"/>
  <c r="G2345" i="4"/>
  <c r="H2345" i="4" s="1"/>
  <c r="B2345" i="4"/>
  <c r="G2344" i="4"/>
  <c r="H2344" i="4" s="1"/>
  <c r="B2344" i="4"/>
  <c r="G2343" i="4"/>
  <c r="H2343" i="4" s="1"/>
  <c r="B2343" i="4"/>
  <c r="G2342" i="4"/>
  <c r="H2342" i="4" s="1"/>
  <c r="B2342" i="4"/>
  <c r="G2341" i="4"/>
  <c r="H2341" i="4" s="1"/>
  <c r="B2341" i="4"/>
  <c r="G2340" i="4"/>
  <c r="H2340" i="4" s="1"/>
  <c r="B2340" i="4"/>
  <c r="G2339" i="4"/>
  <c r="H2339" i="4" s="1"/>
  <c r="B2339" i="4"/>
  <c r="G2338" i="4"/>
  <c r="H2338" i="4" s="1"/>
  <c r="B2338" i="4"/>
  <c r="G2337" i="4"/>
  <c r="H2337" i="4" s="1"/>
  <c r="B2337" i="4"/>
  <c r="G2336" i="4"/>
  <c r="H2336" i="4" s="1"/>
  <c r="B2336" i="4"/>
  <c r="G2335" i="4"/>
  <c r="H2335" i="4" s="1"/>
  <c r="B2335" i="4"/>
  <c r="G2334" i="4"/>
  <c r="H2334" i="4" s="1"/>
  <c r="B2334" i="4"/>
  <c r="H2333" i="4"/>
  <c r="G2333" i="4"/>
  <c r="B2333" i="4"/>
  <c r="G2332" i="4"/>
  <c r="H2332" i="4" s="1"/>
  <c r="B2332" i="4"/>
  <c r="G2331" i="4"/>
  <c r="H2331" i="4" s="1"/>
  <c r="B2331" i="4"/>
  <c r="G2330" i="4"/>
  <c r="H2330" i="4" s="1"/>
  <c r="B2330" i="4"/>
  <c r="G2329" i="4"/>
  <c r="H2329" i="4" s="1"/>
  <c r="B2329" i="4"/>
  <c r="G2328" i="4"/>
  <c r="H2328" i="4" s="1"/>
  <c r="B2328" i="4"/>
  <c r="G2327" i="4"/>
  <c r="H2327" i="4" s="1"/>
  <c r="B2327" i="4"/>
  <c r="G2326" i="4"/>
  <c r="H2326" i="4" s="1"/>
  <c r="B2326" i="4"/>
  <c r="G2325" i="4"/>
  <c r="H2325" i="4" s="1"/>
  <c r="B2325" i="4"/>
  <c r="G2324" i="4"/>
  <c r="H2324" i="4" s="1"/>
  <c r="B2324" i="4"/>
  <c r="G2323" i="4"/>
  <c r="H2323" i="4" s="1"/>
  <c r="B2323" i="4"/>
  <c r="G2322" i="4"/>
  <c r="H2322" i="4" s="1"/>
  <c r="B2322" i="4"/>
  <c r="G2321" i="4"/>
  <c r="H2321" i="4" s="1"/>
  <c r="B2321" i="4"/>
  <c r="G2320" i="4"/>
  <c r="H2320" i="4" s="1"/>
  <c r="B2320" i="4"/>
  <c r="G2319" i="4"/>
  <c r="H2319" i="4" s="1"/>
  <c r="B2319" i="4"/>
  <c r="G2318" i="4"/>
  <c r="H2318" i="4" s="1"/>
  <c r="B2318" i="4"/>
  <c r="G2317" i="4"/>
  <c r="H2317" i="4" s="1"/>
  <c r="B2317" i="4"/>
  <c r="G2316" i="4"/>
  <c r="H2316" i="4" s="1"/>
  <c r="B2316" i="4"/>
  <c r="G2315" i="4"/>
  <c r="H2315" i="4" s="1"/>
  <c r="B2315" i="4"/>
  <c r="G2314" i="4"/>
  <c r="H2314" i="4" s="1"/>
  <c r="B2314" i="4"/>
  <c r="G2313" i="4"/>
  <c r="H2313" i="4" s="1"/>
  <c r="B2313" i="4"/>
  <c r="G2312" i="4"/>
  <c r="H2312" i="4" s="1"/>
  <c r="B2312" i="4"/>
  <c r="G2311" i="4"/>
  <c r="H2311" i="4" s="1"/>
  <c r="B2311" i="4"/>
  <c r="G2310" i="4"/>
  <c r="H2310" i="4" s="1"/>
  <c r="B2310" i="4"/>
  <c r="G2309" i="4"/>
  <c r="H2309" i="4" s="1"/>
  <c r="B2309" i="4"/>
  <c r="G2308" i="4"/>
  <c r="H2308" i="4" s="1"/>
  <c r="B2308" i="4"/>
  <c r="G2307" i="4"/>
  <c r="H2307" i="4" s="1"/>
  <c r="B2307" i="4"/>
  <c r="G2306" i="4"/>
  <c r="H2306" i="4" s="1"/>
  <c r="B2306" i="4"/>
  <c r="G2305" i="4"/>
  <c r="H2305" i="4" s="1"/>
  <c r="B2305" i="4"/>
  <c r="G2304" i="4"/>
  <c r="H2304" i="4" s="1"/>
  <c r="B2304" i="4"/>
  <c r="G2303" i="4"/>
  <c r="H2303" i="4" s="1"/>
  <c r="B2303" i="4"/>
  <c r="G2302" i="4"/>
  <c r="H2302" i="4" s="1"/>
  <c r="B2302" i="4"/>
  <c r="G2301" i="4"/>
  <c r="H2301" i="4" s="1"/>
  <c r="B2301" i="4"/>
  <c r="G2300" i="4"/>
  <c r="H2300" i="4" s="1"/>
  <c r="B2300" i="4"/>
  <c r="G2299" i="4"/>
  <c r="H2299" i="4" s="1"/>
  <c r="B2299" i="4"/>
  <c r="G2298" i="4"/>
  <c r="H2298" i="4" s="1"/>
  <c r="B2298" i="4"/>
  <c r="G2297" i="4"/>
  <c r="H2297" i="4" s="1"/>
  <c r="B2297" i="4"/>
  <c r="G2296" i="4"/>
  <c r="H2296" i="4" s="1"/>
  <c r="B2296" i="4"/>
  <c r="G2295" i="4"/>
  <c r="H2295" i="4" s="1"/>
  <c r="B2295" i="4"/>
  <c r="H2294" i="4"/>
  <c r="G2294" i="4"/>
  <c r="B2294" i="4"/>
  <c r="G2293" i="4"/>
  <c r="H2293" i="4" s="1"/>
  <c r="B2293" i="4"/>
  <c r="G2292" i="4"/>
  <c r="H2292" i="4" s="1"/>
  <c r="B2292" i="4"/>
  <c r="G2291" i="4"/>
  <c r="H2291" i="4" s="1"/>
  <c r="B2291" i="4"/>
  <c r="G2290" i="4"/>
  <c r="H2290" i="4" s="1"/>
  <c r="B2290" i="4"/>
  <c r="H2289" i="4"/>
  <c r="G2289" i="4"/>
  <c r="B2289" i="4"/>
  <c r="G2288" i="4"/>
  <c r="H2288" i="4" s="1"/>
  <c r="B2288" i="4"/>
  <c r="G2287" i="4"/>
  <c r="H2287" i="4" s="1"/>
  <c r="B2287" i="4"/>
  <c r="G2286" i="4"/>
  <c r="H2286" i="4" s="1"/>
  <c r="B2286" i="4"/>
  <c r="G2285" i="4"/>
  <c r="H2285" i="4" s="1"/>
  <c r="B2285" i="4"/>
  <c r="G2284" i="4"/>
  <c r="H2284" i="4" s="1"/>
  <c r="B2284" i="4"/>
  <c r="G2283" i="4"/>
  <c r="H2283" i="4" s="1"/>
  <c r="B2283" i="4"/>
  <c r="G2282" i="4"/>
  <c r="H2282" i="4" s="1"/>
  <c r="B2282" i="4"/>
  <c r="G2281" i="4"/>
  <c r="H2281" i="4" s="1"/>
  <c r="B2281" i="4"/>
  <c r="H2280" i="4"/>
  <c r="G2280" i="4"/>
  <c r="B2280" i="4"/>
  <c r="G2279" i="4"/>
  <c r="H2279" i="4" s="1"/>
  <c r="B2279" i="4"/>
  <c r="G2278" i="4"/>
  <c r="H2278" i="4" s="1"/>
  <c r="B2278" i="4"/>
  <c r="G2277" i="4"/>
  <c r="H2277" i="4" s="1"/>
  <c r="B2277" i="4"/>
  <c r="G2276" i="4"/>
  <c r="H2276" i="4" s="1"/>
  <c r="B2276" i="4"/>
  <c r="G2275" i="4"/>
  <c r="H2275" i="4" s="1"/>
  <c r="B2275" i="4"/>
  <c r="G2274" i="4"/>
  <c r="H2274" i="4" s="1"/>
  <c r="B2274" i="4"/>
  <c r="G2273" i="4"/>
  <c r="H2273" i="4" s="1"/>
  <c r="B2273" i="4"/>
  <c r="G2272" i="4"/>
  <c r="H2272" i="4" s="1"/>
  <c r="B2272" i="4"/>
  <c r="G2271" i="4"/>
  <c r="H2271" i="4" s="1"/>
  <c r="B2271" i="4"/>
  <c r="G2270" i="4"/>
  <c r="H2270" i="4" s="1"/>
  <c r="B2270" i="4"/>
  <c r="G2269" i="4"/>
  <c r="H2269" i="4" s="1"/>
  <c r="B2269" i="4"/>
  <c r="G2268" i="4"/>
  <c r="H2268" i="4" s="1"/>
  <c r="B2268" i="4"/>
  <c r="H2267" i="4"/>
  <c r="G2267" i="4"/>
  <c r="B2267" i="4"/>
  <c r="G2266" i="4"/>
  <c r="H2266" i="4" s="1"/>
  <c r="B2266" i="4"/>
  <c r="G2265" i="4"/>
  <c r="H2265" i="4" s="1"/>
  <c r="B2265" i="4"/>
  <c r="G2264" i="4"/>
  <c r="H2264" i="4" s="1"/>
  <c r="B2264" i="4"/>
  <c r="G2263" i="4"/>
  <c r="H2263" i="4" s="1"/>
  <c r="B2263" i="4"/>
  <c r="G2262" i="4"/>
  <c r="H2262" i="4" s="1"/>
  <c r="B2262" i="4"/>
  <c r="G2261" i="4"/>
  <c r="H2261" i="4" s="1"/>
  <c r="B2261" i="4"/>
  <c r="G2260" i="4"/>
  <c r="H2260" i="4" s="1"/>
  <c r="B2260" i="4"/>
  <c r="G2259" i="4"/>
  <c r="H2259" i="4" s="1"/>
  <c r="B2259" i="4"/>
  <c r="G2258" i="4"/>
  <c r="H2258" i="4" s="1"/>
  <c r="B2258" i="4"/>
  <c r="G2257" i="4"/>
  <c r="H2257" i="4" s="1"/>
  <c r="B2257" i="4"/>
  <c r="G2256" i="4"/>
  <c r="H2256" i="4" s="1"/>
  <c r="B2256" i="4"/>
  <c r="H2255" i="4"/>
  <c r="G2255" i="4"/>
  <c r="B2255" i="4"/>
  <c r="H2254" i="4"/>
  <c r="G2254" i="4"/>
  <c r="B2254" i="4"/>
  <c r="H2253" i="4"/>
  <c r="G2253" i="4"/>
  <c r="B2253" i="4"/>
  <c r="G2252" i="4"/>
  <c r="H2252" i="4" s="1"/>
  <c r="B2252" i="4"/>
  <c r="G2251" i="4"/>
  <c r="H2251" i="4" s="1"/>
  <c r="B2251" i="4"/>
  <c r="G2250" i="4"/>
  <c r="H2250" i="4" s="1"/>
  <c r="B2250" i="4"/>
  <c r="G2249" i="4"/>
  <c r="H2249" i="4" s="1"/>
  <c r="B2249" i="4"/>
  <c r="G2248" i="4"/>
  <c r="H2248" i="4" s="1"/>
  <c r="B2248" i="4"/>
  <c r="G2247" i="4"/>
  <c r="H2247" i="4" s="1"/>
  <c r="B2247" i="4"/>
  <c r="G2246" i="4"/>
  <c r="H2246" i="4" s="1"/>
  <c r="B2246" i="4"/>
  <c r="G2245" i="4"/>
  <c r="H2245" i="4" s="1"/>
  <c r="B2245" i="4"/>
  <c r="G2244" i="4"/>
  <c r="H2244" i="4" s="1"/>
  <c r="B2244" i="4"/>
  <c r="G2243" i="4"/>
  <c r="H2243" i="4" s="1"/>
  <c r="B2243" i="4"/>
  <c r="G2242" i="4"/>
  <c r="H2242" i="4" s="1"/>
  <c r="B2242" i="4"/>
  <c r="G2241" i="4"/>
  <c r="H2241" i="4" s="1"/>
  <c r="B2241" i="4"/>
  <c r="G2240" i="4"/>
  <c r="H2240" i="4" s="1"/>
  <c r="B2240" i="4"/>
  <c r="H2239" i="4"/>
  <c r="G2239" i="4"/>
  <c r="B2239" i="4"/>
  <c r="G2238" i="4"/>
  <c r="H2238" i="4" s="1"/>
  <c r="B2238" i="4"/>
  <c r="G2237" i="4"/>
  <c r="H2237" i="4" s="1"/>
  <c r="B2237" i="4"/>
  <c r="G2236" i="4"/>
  <c r="H2236" i="4" s="1"/>
  <c r="B2236" i="4"/>
  <c r="G2235" i="4"/>
  <c r="H2235" i="4" s="1"/>
  <c r="B2235" i="4"/>
  <c r="G2234" i="4"/>
  <c r="H2234" i="4" s="1"/>
  <c r="B2234" i="4"/>
  <c r="G2233" i="4"/>
  <c r="H2233" i="4" s="1"/>
  <c r="B2233" i="4"/>
  <c r="G2232" i="4"/>
  <c r="H2232" i="4" s="1"/>
  <c r="B2232" i="4"/>
  <c r="G2231" i="4"/>
  <c r="H2231" i="4" s="1"/>
  <c r="B2231" i="4"/>
  <c r="G2230" i="4"/>
  <c r="H2230" i="4" s="1"/>
  <c r="B2230" i="4"/>
  <c r="G2229" i="4"/>
  <c r="H2229" i="4" s="1"/>
  <c r="B2229" i="4"/>
  <c r="H2228" i="4"/>
  <c r="G2228" i="4"/>
  <c r="B2228" i="4"/>
  <c r="G2227" i="4"/>
  <c r="H2227" i="4" s="1"/>
  <c r="B2227" i="4"/>
  <c r="G2226" i="4"/>
  <c r="H2226" i="4" s="1"/>
  <c r="B2226" i="4"/>
  <c r="G2225" i="4"/>
  <c r="H2225" i="4" s="1"/>
  <c r="B2225" i="4"/>
  <c r="G2224" i="4"/>
  <c r="H2224" i="4" s="1"/>
  <c r="B2224" i="4"/>
  <c r="G2223" i="4"/>
  <c r="H2223" i="4" s="1"/>
  <c r="B2223" i="4"/>
  <c r="G2222" i="4"/>
  <c r="H2222" i="4" s="1"/>
  <c r="B2222" i="4"/>
  <c r="G2221" i="4"/>
  <c r="H2221" i="4" s="1"/>
  <c r="B2221" i="4"/>
  <c r="G2220" i="4"/>
  <c r="H2220" i="4" s="1"/>
  <c r="B2220" i="4"/>
  <c r="G2219" i="4"/>
  <c r="H2219" i="4" s="1"/>
  <c r="B2219" i="4"/>
  <c r="G2218" i="4"/>
  <c r="H2218" i="4" s="1"/>
  <c r="B2218" i="4"/>
  <c r="G2217" i="4"/>
  <c r="H2217" i="4" s="1"/>
  <c r="B2217" i="4"/>
  <c r="G2216" i="4"/>
  <c r="H2216" i="4" s="1"/>
  <c r="B2216" i="4"/>
  <c r="G2215" i="4"/>
  <c r="H2215" i="4" s="1"/>
  <c r="B2215" i="4"/>
  <c r="G2214" i="4"/>
  <c r="H2214" i="4" s="1"/>
  <c r="B2214" i="4"/>
  <c r="H2213" i="4"/>
  <c r="G2213" i="4"/>
  <c r="B2213" i="4"/>
  <c r="G2212" i="4"/>
  <c r="H2212" i="4" s="1"/>
  <c r="B2212" i="4"/>
  <c r="G2211" i="4"/>
  <c r="H2211" i="4" s="1"/>
  <c r="B2211" i="4"/>
  <c r="G2210" i="4"/>
  <c r="H2210" i="4" s="1"/>
  <c r="B2210" i="4"/>
  <c r="G2209" i="4"/>
  <c r="H2209" i="4" s="1"/>
  <c r="B2209" i="4"/>
  <c r="G2208" i="4"/>
  <c r="H2208" i="4" s="1"/>
  <c r="B2208" i="4"/>
  <c r="G2207" i="4"/>
  <c r="H2207" i="4" s="1"/>
  <c r="B2207" i="4"/>
  <c r="G2206" i="4"/>
  <c r="H2206" i="4" s="1"/>
  <c r="B2206" i="4"/>
  <c r="H2205" i="4"/>
  <c r="G2205" i="4"/>
  <c r="B2205" i="4"/>
  <c r="G2204" i="4"/>
  <c r="H2204" i="4" s="1"/>
  <c r="B2204" i="4"/>
  <c r="G2203" i="4"/>
  <c r="H2203" i="4" s="1"/>
  <c r="B2203" i="4"/>
  <c r="G2202" i="4"/>
  <c r="H2202" i="4" s="1"/>
  <c r="B2202" i="4"/>
  <c r="G2201" i="4"/>
  <c r="H2201" i="4" s="1"/>
  <c r="B2201" i="4"/>
  <c r="G2200" i="4"/>
  <c r="H2200" i="4" s="1"/>
  <c r="B2200" i="4"/>
  <c r="G2199" i="4"/>
  <c r="H2199" i="4" s="1"/>
  <c r="B2199" i="4"/>
  <c r="G2198" i="4"/>
  <c r="H2198" i="4" s="1"/>
  <c r="B2198" i="4"/>
  <c r="G2197" i="4"/>
  <c r="H2197" i="4" s="1"/>
  <c r="B2197" i="4"/>
  <c r="G2196" i="4"/>
  <c r="H2196" i="4" s="1"/>
  <c r="B2196" i="4"/>
  <c r="G2195" i="4"/>
  <c r="H2195" i="4" s="1"/>
  <c r="B2195" i="4"/>
  <c r="G2194" i="4"/>
  <c r="H2194" i="4" s="1"/>
  <c r="B2194" i="4"/>
  <c r="G2193" i="4"/>
  <c r="H2193" i="4" s="1"/>
  <c r="B2193" i="4"/>
  <c r="G2192" i="4"/>
  <c r="H2192" i="4" s="1"/>
  <c r="B2192" i="4"/>
  <c r="G2191" i="4"/>
  <c r="H2191" i="4" s="1"/>
  <c r="B2191" i="4"/>
  <c r="G2190" i="4"/>
  <c r="H2190" i="4" s="1"/>
  <c r="B2190" i="4"/>
  <c r="G2189" i="4"/>
  <c r="H2189" i="4" s="1"/>
  <c r="B2189" i="4"/>
  <c r="G2188" i="4"/>
  <c r="H2188" i="4" s="1"/>
  <c r="B2188" i="4"/>
  <c r="G2187" i="4"/>
  <c r="H2187" i="4" s="1"/>
  <c r="B2187" i="4"/>
  <c r="G2186" i="4"/>
  <c r="H2186" i="4" s="1"/>
  <c r="B2186" i="4"/>
  <c r="G2185" i="4"/>
  <c r="H2185" i="4" s="1"/>
  <c r="B2185" i="4"/>
  <c r="G2184" i="4"/>
  <c r="H2184" i="4" s="1"/>
  <c r="B2184" i="4"/>
  <c r="G2183" i="4"/>
  <c r="H2183" i="4" s="1"/>
  <c r="B2183" i="4"/>
  <c r="G2182" i="4"/>
  <c r="H2182" i="4" s="1"/>
  <c r="B2182" i="4"/>
  <c r="G2181" i="4"/>
  <c r="H2181" i="4" s="1"/>
  <c r="B2181" i="4"/>
  <c r="G2180" i="4"/>
  <c r="H2180" i="4" s="1"/>
  <c r="B2180" i="4"/>
  <c r="G2179" i="4"/>
  <c r="H2179" i="4" s="1"/>
  <c r="B2179" i="4"/>
  <c r="G2178" i="4"/>
  <c r="H2178" i="4" s="1"/>
  <c r="B2178" i="4"/>
  <c r="G2177" i="4"/>
  <c r="H2177" i="4" s="1"/>
  <c r="B2177" i="4"/>
  <c r="G2176" i="4"/>
  <c r="H2176" i="4" s="1"/>
  <c r="B2176" i="4"/>
  <c r="G2175" i="4"/>
  <c r="H2175" i="4" s="1"/>
  <c r="B2175" i="4"/>
  <c r="G2174" i="4"/>
  <c r="H2174" i="4" s="1"/>
  <c r="B2174" i="4"/>
  <c r="G2173" i="4"/>
  <c r="H2173" i="4" s="1"/>
  <c r="B2173" i="4"/>
  <c r="G2172" i="4"/>
  <c r="H2172" i="4" s="1"/>
  <c r="B2172" i="4"/>
  <c r="G2171" i="4"/>
  <c r="H2171" i="4" s="1"/>
  <c r="B2171" i="4"/>
  <c r="G2170" i="4"/>
  <c r="H2170" i="4" s="1"/>
  <c r="B2170" i="4"/>
  <c r="G2169" i="4"/>
  <c r="H2169" i="4" s="1"/>
  <c r="B2169" i="4"/>
  <c r="G2168" i="4"/>
  <c r="H2168" i="4" s="1"/>
  <c r="B2168" i="4"/>
  <c r="G2167" i="4"/>
  <c r="H2167" i="4" s="1"/>
  <c r="B2167" i="4"/>
  <c r="H2166" i="4"/>
  <c r="G2166" i="4"/>
  <c r="B2166" i="4"/>
  <c r="G2165" i="4"/>
  <c r="H2165" i="4" s="1"/>
  <c r="B2165" i="4"/>
  <c r="G2164" i="4"/>
  <c r="H2164" i="4" s="1"/>
  <c r="B2164" i="4"/>
  <c r="G2163" i="4"/>
  <c r="H2163" i="4" s="1"/>
  <c r="B2163" i="4"/>
  <c r="G2162" i="4"/>
  <c r="H2162" i="4" s="1"/>
  <c r="B2162" i="4"/>
  <c r="H2161" i="4"/>
  <c r="G2161" i="4"/>
  <c r="B2161" i="4"/>
  <c r="G2160" i="4"/>
  <c r="H2160" i="4" s="1"/>
  <c r="B2160" i="4"/>
  <c r="G2159" i="4"/>
  <c r="H2159" i="4" s="1"/>
  <c r="B2159" i="4"/>
  <c r="G2158" i="4"/>
  <c r="H2158" i="4" s="1"/>
  <c r="B2158" i="4"/>
  <c r="G2157" i="4"/>
  <c r="H2157" i="4" s="1"/>
  <c r="B2157" i="4"/>
  <c r="G2156" i="4"/>
  <c r="H2156" i="4" s="1"/>
  <c r="B2156" i="4"/>
  <c r="G2155" i="4"/>
  <c r="H2155" i="4" s="1"/>
  <c r="B2155" i="4"/>
  <c r="G2154" i="4"/>
  <c r="H2154" i="4" s="1"/>
  <c r="B2154" i="4"/>
  <c r="G2153" i="4"/>
  <c r="H2153" i="4" s="1"/>
  <c r="B2153" i="4"/>
  <c r="H2152" i="4"/>
  <c r="G2152" i="4"/>
  <c r="B2152" i="4"/>
  <c r="G2151" i="4"/>
  <c r="H2151" i="4" s="1"/>
  <c r="B2151" i="4"/>
  <c r="G2150" i="4"/>
  <c r="H2150" i="4" s="1"/>
  <c r="B2150" i="4"/>
  <c r="G2149" i="4"/>
  <c r="H2149" i="4" s="1"/>
  <c r="B2149" i="4"/>
  <c r="G2148" i="4"/>
  <c r="H2148" i="4" s="1"/>
  <c r="B2148" i="4"/>
  <c r="G2147" i="4"/>
  <c r="H2147" i="4" s="1"/>
  <c r="B2147" i="4"/>
  <c r="G2146" i="4"/>
  <c r="H2146" i="4" s="1"/>
  <c r="B2146" i="4"/>
  <c r="G2145" i="4"/>
  <c r="H2145" i="4" s="1"/>
  <c r="B2145" i="4"/>
  <c r="G2144" i="4"/>
  <c r="H2144" i="4" s="1"/>
  <c r="B2144" i="4"/>
  <c r="G2143" i="4"/>
  <c r="H2143" i="4" s="1"/>
  <c r="B2143" i="4"/>
  <c r="G2142" i="4"/>
  <c r="H2142" i="4" s="1"/>
  <c r="B2142" i="4"/>
  <c r="G2141" i="4"/>
  <c r="H2141" i="4" s="1"/>
  <c r="B2141" i="4"/>
  <c r="G2140" i="4"/>
  <c r="H2140" i="4" s="1"/>
  <c r="B2140" i="4"/>
  <c r="H2139" i="4"/>
  <c r="G2139" i="4"/>
  <c r="B2139" i="4"/>
  <c r="G2138" i="4"/>
  <c r="H2138" i="4" s="1"/>
  <c r="B2138" i="4"/>
  <c r="G2137" i="4"/>
  <c r="H2137" i="4" s="1"/>
  <c r="B2137" i="4"/>
  <c r="G2136" i="4"/>
  <c r="H2136" i="4" s="1"/>
  <c r="B2136" i="4"/>
  <c r="G2135" i="4"/>
  <c r="H2135" i="4" s="1"/>
  <c r="B2135" i="4"/>
  <c r="G2134" i="4"/>
  <c r="H2134" i="4" s="1"/>
  <c r="B2134" i="4"/>
  <c r="G2133" i="4"/>
  <c r="H2133" i="4" s="1"/>
  <c r="B2133" i="4"/>
  <c r="G2132" i="4"/>
  <c r="H2132" i="4" s="1"/>
  <c r="B2132" i="4"/>
  <c r="G2131" i="4"/>
  <c r="H2131" i="4" s="1"/>
  <c r="B2131" i="4"/>
  <c r="G2130" i="4"/>
  <c r="H2130" i="4" s="1"/>
  <c r="B2130" i="4"/>
  <c r="G2129" i="4"/>
  <c r="H2129" i="4" s="1"/>
  <c r="B2129" i="4"/>
  <c r="G2128" i="4"/>
  <c r="H2128" i="4" s="1"/>
  <c r="B2128" i="4"/>
  <c r="H2127" i="4"/>
  <c r="G2127" i="4"/>
  <c r="B2127" i="4"/>
  <c r="H2126" i="4"/>
  <c r="G2126" i="4"/>
  <c r="B2126" i="4"/>
  <c r="H2125" i="4"/>
  <c r="G2125" i="4"/>
  <c r="B2125" i="4"/>
  <c r="G2124" i="4"/>
  <c r="H2124" i="4" s="1"/>
  <c r="B2124" i="4"/>
  <c r="G2123" i="4"/>
  <c r="H2123" i="4" s="1"/>
  <c r="B2123" i="4"/>
  <c r="G2122" i="4"/>
  <c r="H2122" i="4" s="1"/>
  <c r="B2122" i="4"/>
  <c r="G2121" i="4"/>
  <c r="H2121" i="4" s="1"/>
  <c r="B2121" i="4"/>
  <c r="G2120" i="4"/>
  <c r="H2120" i="4" s="1"/>
  <c r="B2120" i="4"/>
  <c r="H2119" i="4"/>
  <c r="G2119" i="4"/>
  <c r="B2119" i="4"/>
  <c r="H2118" i="4"/>
  <c r="G2118" i="4"/>
  <c r="B2118" i="4"/>
  <c r="H2117" i="4"/>
  <c r="G2117" i="4"/>
  <c r="B2117" i="4"/>
  <c r="G2116" i="4"/>
  <c r="H2116" i="4" s="1"/>
  <c r="B2116" i="4"/>
  <c r="G2115" i="4"/>
  <c r="H2115" i="4" s="1"/>
  <c r="B2115" i="4"/>
  <c r="G2114" i="4"/>
  <c r="H2114" i="4" s="1"/>
  <c r="B2114" i="4"/>
  <c r="G2113" i="4"/>
  <c r="H2113" i="4" s="1"/>
  <c r="B2113" i="4"/>
  <c r="G2112" i="4"/>
  <c r="H2112" i="4" s="1"/>
  <c r="B2112" i="4"/>
  <c r="H2111" i="4"/>
  <c r="G2111" i="4"/>
  <c r="B2111" i="4"/>
  <c r="H2110" i="4"/>
  <c r="G2110" i="4"/>
  <c r="B2110" i="4"/>
  <c r="G2109" i="4"/>
  <c r="H2109" i="4" s="1"/>
  <c r="B2109" i="4"/>
  <c r="G2108" i="4"/>
  <c r="H2108" i="4" s="1"/>
  <c r="B2108" i="4"/>
  <c r="G2107" i="4"/>
  <c r="H2107" i="4" s="1"/>
  <c r="B2107" i="4"/>
  <c r="G2106" i="4"/>
  <c r="H2106" i="4" s="1"/>
  <c r="B2106" i="4"/>
  <c r="G2105" i="4"/>
  <c r="H2105" i="4" s="1"/>
  <c r="B2105" i="4"/>
  <c r="G2104" i="4"/>
  <c r="H2104" i="4" s="1"/>
  <c r="B2104" i="4"/>
  <c r="H2103" i="4"/>
  <c r="G2103" i="4"/>
  <c r="B2103" i="4"/>
  <c r="G2102" i="4"/>
  <c r="H2102" i="4" s="1"/>
  <c r="B2102" i="4"/>
  <c r="G2101" i="4"/>
  <c r="H2101" i="4" s="1"/>
  <c r="B2101" i="4"/>
  <c r="G2100" i="4"/>
  <c r="H2100" i="4" s="1"/>
  <c r="B2100" i="4"/>
  <c r="G2099" i="4"/>
  <c r="H2099" i="4" s="1"/>
  <c r="B2099" i="4"/>
  <c r="G2098" i="4"/>
  <c r="H2098" i="4" s="1"/>
  <c r="B2098" i="4"/>
  <c r="G2097" i="4"/>
  <c r="H2097" i="4" s="1"/>
  <c r="B2097" i="4"/>
  <c r="G2096" i="4"/>
  <c r="H2096" i="4" s="1"/>
  <c r="B2096" i="4"/>
  <c r="G2095" i="4"/>
  <c r="H2095" i="4" s="1"/>
  <c r="B2095" i="4"/>
  <c r="G2094" i="4"/>
  <c r="H2094" i="4" s="1"/>
  <c r="B2094" i="4"/>
  <c r="G2093" i="4"/>
  <c r="H2093" i="4" s="1"/>
  <c r="B2093" i="4"/>
  <c r="G2092" i="4"/>
  <c r="H2092" i="4" s="1"/>
  <c r="B2092" i="4"/>
  <c r="G2091" i="4"/>
  <c r="H2091" i="4" s="1"/>
  <c r="B2091" i="4"/>
  <c r="G2090" i="4"/>
  <c r="H2090" i="4" s="1"/>
  <c r="B2090" i="4"/>
  <c r="G2089" i="4"/>
  <c r="H2089" i="4" s="1"/>
  <c r="B2089" i="4"/>
  <c r="G2088" i="4"/>
  <c r="H2088" i="4" s="1"/>
  <c r="B2088" i="4"/>
  <c r="G2087" i="4"/>
  <c r="H2087" i="4" s="1"/>
  <c r="B2087" i="4"/>
  <c r="G2086" i="4"/>
  <c r="H2086" i="4" s="1"/>
  <c r="B2086" i="4"/>
  <c r="G2085" i="4"/>
  <c r="H2085" i="4" s="1"/>
  <c r="B2085" i="4"/>
  <c r="G2084" i="4"/>
  <c r="H2084" i="4" s="1"/>
  <c r="B2084" i="4"/>
  <c r="G2083" i="4"/>
  <c r="H2083" i="4" s="1"/>
  <c r="B2083" i="4"/>
  <c r="G2082" i="4"/>
  <c r="H2082" i="4" s="1"/>
  <c r="B2082" i="4"/>
  <c r="G2081" i="4"/>
  <c r="H2081" i="4" s="1"/>
  <c r="B2081" i="4"/>
  <c r="G2080" i="4"/>
  <c r="H2080" i="4" s="1"/>
  <c r="B2080" i="4"/>
  <c r="G2079" i="4"/>
  <c r="H2079" i="4" s="1"/>
  <c r="B2079" i="4"/>
  <c r="G2078" i="4"/>
  <c r="H2078" i="4" s="1"/>
  <c r="B2078" i="4"/>
  <c r="G2077" i="4"/>
  <c r="H2077" i="4" s="1"/>
  <c r="B2077" i="4"/>
  <c r="G2076" i="4"/>
  <c r="H2076" i="4" s="1"/>
  <c r="B2076" i="4"/>
  <c r="G2075" i="4"/>
  <c r="H2075" i="4" s="1"/>
  <c r="B2075" i="4"/>
  <c r="G2074" i="4"/>
  <c r="H2074" i="4" s="1"/>
  <c r="B2074" i="4"/>
  <c r="G2073" i="4"/>
  <c r="H2073" i="4" s="1"/>
  <c r="B2073" i="4"/>
  <c r="G2072" i="4"/>
  <c r="H2072" i="4" s="1"/>
  <c r="B2072" i="4"/>
  <c r="G2071" i="4"/>
  <c r="H2071" i="4" s="1"/>
  <c r="B2071" i="4"/>
  <c r="H2070" i="4"/>
  <c r="G2070" i="4"/>
  <c r="B2070" i="4"/>
  <c r="H2069" i="4"/>
  <c r="G2069" i="4"/>
  <c r="B2069" i="4"/>
  <c r="G2068" i="4"/>
  <c r="H2068" i="4" s="1"/>
  <c r="B2068" i="4"/>
  <c r="G2067" i="4"/>
  <c r="H2067" i="4" s="1"/>
  <c r="B2067" i="4"/>
  <c r="G2066" i="4"/>
  <c r="H2066" i="4" s="1"/>
  <c r="B2066" i="4"/>
  <c r="G2065" i="4"/>
  <c r="H2065" i="4" s="1"/>
  <c r="B2065" i="4"/>
  <c r="G2064" i="4"/>
  <c r="H2064" i="4" s="1"/>
  <c r="B2064" i="4"/>
  <c r="H2063" i="4"/>
  <c r="G2063" i="4"/>
  <c r="B2063" i="4"/>
  <c r="H2062" i="4"/>
  <c r="G2062" i="4"/>
  <c r="B2062" i="4"/>
  <c r="H2061" i="4"/>
  <c r="G2061" i="4"/>
  <c r="B2061" i="4"/>
  <c r="G2060" i="4"/>
  <c r="H2060" i="4" s="1"/>
  <c r="B2060" i="4"/>
  <c r="G2059" i="4"/>
  <c r="H2059" i="4" s="1"/>
  <c r="B2059" i="4"/>
  <c r="G2058" i="4"/>
  <c r="H2058" i="4" s="1"/>
  <c r="B2058" i="4"/>
  <c r="G2057" i="4"/>
  <c r="H2057" i="4" s="1"/>
  <c r="B2057" i="4"/>
  <c r="G2056" i="4"/>
  <c r="H2056" i="4" s="1"/>
  <c r="B2056" i="4"/>
  <c r="H2055" i="4"/>
  <c r="G2055" i="4"/>
  <c r="B2055" i="4"/>
  <c r="H2054" i="4"/>
  <c r="G2054" i="4"/>
  <c r="B2054" i="4"/>
  <c r="G2053" i="4"/>
  <c r="H2053" i="4" s="1"/>
  <c r="B2053" i="4"/>
  <c r="G2052" i="4"/>
  <c r="H2052" i="4" s="1"/>
  <c r="B2052" i="4"/>
  <c r="G2051" i="4"/>
  <c r="H2051" i="4" s="1"/>
  <c r="B2051" i="4"/>
  <c r="G2050" i="4"/>
  <c r="H2050" i="4" s="1"/>
  <c r="B2050" i="4"/>
  <c r="G2049" i="4"/>
  <c r="H2049" i="4" s="1"/>
  <c r="B2049" i="4"/>
  <c r="G2048" i="4"/>
  <c r="H2048" i="4" s="1"/>
  <c r="B2048" i="4"/>
  <c r="H2047" i="4"/>
  <c r="G2047" i="4"/>
  <c r="B2047" i="4"/>
  <c r="G2046" i="4"/>
  <c r="H2046" i="4" s="1"/>
  <c r="B2046" i="4"/>
  <c r="G2045" i="4"/>
  <c r="H2045" i="4" s="1"/>
  <c r="B2045" i="4"/>
  <c r="G2044" i="4"/>
  <c r="H2044" i="4" s="1"/>
  <c r="B2044" i="4"/>
  <c r="G2043" i="4"/>
  <c r="H2043" i="4" s="1"/>
  <c r="B2043" i="4"/>
  <c r="G2042" i="4"/>
  <c r="H2042" i="4" s="1"/>
  <c r="B2042" i="4"/>
  <c r="G2041" i="4"/>
  <c r="H2041" i="4" s="1"/>
  <c r="B2041" i="4"/>
  <c r="G2040" i="4"/>
  <c r="H2040" i="4" s="1"/>
  <c r="B2040" i="4"/>
  <c r="H2039" i="4"/>
  <c r="G2039" i="4"/>
  <c r="B2039" i="4"/>
  <c r="G2038" i="4"/>
  <c r="H2038" i="4" s="1"/>
  <c r="B2038" i="4"/>
  <c r="G2037" i="4"/>
  <c r="H2037" i="4" s="1"/>
  <c r="B2037" i="4"/>
  <c r="G2036" i="4"/>
  <c r="H2036" i="4" s="1"/>
  <c r="B2036" i="4"/>
  <c r="G2035" i="4"/>
  <c r="H2035" i="4" s="1"/>
  <c r="B2035" i="4"/>
  <c r="G2034" i="4"/>
  <c r="H2034" i="4" s="1"/>
  <c r="B2034" i="4"/>
  <c r="G2033" i="4"/>
  <c r="H2033" i="4" s="1"/>
  <c r="B2033" i="4"/>
  <c r="G2032" i="4"/>
  <c r="H2032" i="4" s="1"/>
  <c r="B2032" i="4"/>
  <c r="G2031" i="4"/>
  <c r="H2031" i="4" s="1"/>
  <c r="B2031" i="4"/>
  <c r="G2030" i="4"/>
  <c r="H2030" i="4" s="1"/>
  <c r="B2030" i="4"/>
  <c r="G2029" i="4"/>
  <c r="H2029" i="4" s="1"/>
  <c r="B2029" i="4"/>
  <c r="G2028" i="4"/>
  <c r="H2028" i="4" s="1"/>
  <c r="B2028" i="4"/>
  <c r="G2027" i="4"/>
  <c r="H2027" i="4" s="1"/>
  <c r="B2027" i="4"/>
  <c r="G2026" i="4"/>
  <c r="H2026" i="4" s="1"/>
  <c r="B2026" i="4"/>
  <c r="G2025" i="4"/>
  <c r="H2025" i="4" s="1"/>
  <c r="B2025" i="4"/>
  <c r="G2024" i="4"/>
  <c r="H2024" i="4" s="1"/>
  <c r="B2024" i="4"/>
  <c r="G2023" i="4"/>
  <c r="H2023" i="4" s="1"/>
  <c r="B2023" i="4"/>
  <c r="G2022" i="4"/>
  <c r="H2022" i="4" s="1"/>
  <c r="B2022" i="4"/>
  <c r="G2021" i="4"/>
  <c r="H2021" i="4" s="1"/>
  <c r="B2021" i="4"/>
  <c r="G2020" i="4"/>
  <c r="H2020" i="4" s="1"/>
  <c r="B2020" i="4"/>
  <c r="G2019" i="4"/>
  <c r="H2019" i="4" s="1"/>
  <c r="B2019" i="4"/>
  <c r="G2018" i="4"/>
  <c r="H2018" i="4" s="1"/>
  <c r="B2018" i="4"/>
  <c r="G2017" i="4"/>
  <c r="H2017" i="4" s="1"/>
  <c r="B2017" i="4"/>
  <c r="G2016" i="4"/>
  <c r="H2016" i="4" s="1"/>
  <c r="B2016" i="4"/>
  <c r="G2015" i="4"/>
  <c r="H2015" i="4" s="1"/>
  <c r="B2015" i="4"/>
  <c r="G2014" i="4"/>
  <c r="H2014" i="4" s="1"/>
  <c r="B2014" i="4"/>
  <c r="G2013" i="4"/>
  <c r="H2013" i="4" s="1"/>
  <c r="B2013" i="4"/>
  <c r="G2012" i="4"/>
  <c r="H2012" i="4" s="1"/>
  <c r="B2012" i="4"/>
  <c r="G2011" i="4"/>
  <c r="H2011" i="4" s="1"/>
  <c r="B2011" i="4"/>
  <c r="G2010" i="4"/>
  <c r="H2010" i="4" s="1"/>
  <c r="B2010" i="4"/>
  <c r="G2009" i="4"/>
  <c r="H2009" i="4" s="1"/>
  <c r="B2009" i="4"/>
  <c r="G2008" i="4"/>
  <c r="H2008" i="4" s="1"/>
  <c r="B2008" i="4"/>
  <c r="G2007" i="4"/>
  <c r="H2007" i="4" s="1"/>
  <c r="B2007" i="4"/>
  <c r="G2006" i="4"/>
  <c r="H2006" i="4" s="1"/>
  <c r="B2006" i="4"/>
  <c r="H2005" i="4"/>
  <c r="G2005" i="4"/>
  <c r="B2005" i="4"/>
  <c r="G2004" i="4"/>
  <c r="H2004" i="4" s="1"/>
  <c r="B2004" i="4"/>
  <c r="G2003" i="4"/>
  <c r="H2003" i="4" s="1"/>
  <c r="B2003" i="4"/>
  <c r="G2002" i="4"/>
  <c r="H2002" i="4" s="1"/>
  <c r="B2002" i="4"/>
  <c r="G2001" i="4"/>
  <c r="H2001" i="4" s="1"/>
  <c r="B2001" i="4"/>
  <c r="G2000" i="4"/>
  <c r="H2000" i="4" s="1"/>
  <c r="B2000" i="4"/>
  <c r="G1999" i="4"/>
  <c r="H1999" i="4" s="1"/>
  <c r="B1999" i="4"/>
  <c r="G1998" i="4"/>
  <c r="H1998" i="4" s="1"/>
  <c r="B1998" i="4"/>
  <c r="G1997" i="4"/>
  <c r="H1997" i="4" s="1"/>
  <c r="B1997" i="4"/>
  <c r="G1996" i="4"/>
  <c r="H1996" i="4" s="1"/>
  <c r="B1996" i="4"/>
  <c r="G1995" i="4"/>
  <c r="H1995" i="4" s="1"/>
  <c r="B1995" i="4"/>
  <c r="G1994" i="4"/>
  <c r="H1994" i="4" s="1"/>
  <c r="B1994" i="4"/>
  <c r="G1993" i="4"/>
  <c r="H1993" i="4" s="1"/>
  <c r="B1993" i="4"/>
  <c r="G1992" i="4"/>
  <c r="H1992" i="4" s="1"/>
  <c r="B1992" i="4"/>
  <c r="G1991" i="4"/>
  <c r="H1991" i="4" s="1"/>
  <c r="B1991" i="4"/>
  <c r="G1990" i="4"/>
  <c r="H1990" i="4" s="1"/>
  <c r="B1990" i="4"/>
  <c r="H1989" i="4"/>
  <c r="G1989" i="4"/>
  <c r="B1989" i="4"/>
  <c r="G1988" i="4"/>
  <c r="H1988" i="4" s="1"/>
  <c r="B1988" i="4"/>
  <c r="G1987" i="4"/>
  <c r="H1987" i="4" s="1"/>
  <c r="B1987" i="4"/>
  <c r="G1986" i="4"/>
  <c r="H1986" i="4" s="1"/>
  <c r="B1986" i="4"/>
  <c r="G1985" i="4"/>
  <c r="H1985" i="4" s="1"/>
  <c r="B1985" i="4"/>
  <c r="G1984" i="4"/>
  <c r="H1984" i="4" s="1"/>
  <c r="B1984" i="4"/>
  <c r="G1983" i="4"/>
  <c r="H1983" i="4" s="1"/>
  <c r="B1983" i="4"/>
  <c r="G1982" i="4"/>
  <c r="H1982" i="4" s="1"/>
  <c r="B1982" i="4"/>
  <c r="G1981" i="4"/>
  <c r="H1981" i="4" s="1"/>
  <c r="B1981" i="4"/>
  <c r="G1980" i="4"/>
  <c r="H1980" i="4" s="1"/>
  <c r="B1980" i="4"/>
  <c r="G1979" i="4"/>
  <c r="H1979" i="4" s="1"/>
  <c r="B1979" i="4"/>
  <c r="G1978" i="4"/>
  <c r="H1978" i="4" s="1"/>
  <c r="B1978" i="4"/>
  <c r="G1977" i="4"/>
  <c r="H1977" i="4" s="1"/>
  <c r="B1977" i="4"/>
  <c r="G1976" i="4"/>
  <c r="H1976" i="4" s="1"/>
  <c r="B1976" i="4"/>
  <c r="G1975" i="4"/>
  <c r="H1975" i="4" s="1"/>
  <c r="B1975" i="4"/>
  <c r="G1974" i="4"/>
  <c r="H1974" i="4" s="1"/>
  <c r="B1974" i="4"/>
  <c r="G1973" i="4"/>
  <c r="H1973" i="4" s="1"/>
  <c r="B1973" i="4"/>
  <c r="G1972" i="4"/>
  <c r="H1972" i="4" s="1"/>
  <c r="B1972" i="4"/>
  <c r="G1971" i="4"/>
  <c r="H1971" i="4" s="1"/>
  <c r="B1971" i="4"/>
  <c r="G1970" i="4"/>
  <c r="H1970" i="4" s="1"/>
  <c r="B1970" i="4"/>
  <c r="G1969" i="4"/>
  <c r="H1969" i="4" s="1"/>
  <c r="B1969" i="4"/>
  <c r="G1968" i="4"/>
  <c r="H1968" i="4" s="1"/>
  <c r="B1968" i="4"/>
  <c r="G1967" i="4"/>
  <c r="H1967" i="4" s="1"/>
  <c r="B1967" i="4"/>
  <c r="G1966" i="4"/>
  <c r="H1966" i="4" s="1"/>
  <c r="B1966" i="4"/>
  <c r="G1965" i="4"/>
  <c r="H1965" i="4" s="1"/>
  <c r="B1965" i="4"/>
  <c r="G1964" i="4"/>
  <c r="H1964" i="4" s="1"/>
  <c r="B1964" i="4"/>
  <c r="G1963" i="4"/>
  <c r="H1963" i="4" s="1"/>
  <c r="B1963" i="4"/>
  <c r="G1962" i="4"/>
  <c r="H1962" i="4" s="1"/>
  <c r="B1962" i="4"/>
  <c r="G1961" i="4"/>
  <c r="H1961" i="4" s="1"/>
  <c r="B1961" i="4"/>
  <c r="G1960" i="4"/>
  <c r="H1960" i="4" s="1"/>
  <c r="B1960" i="4"/>
  <c r="G1959" i="4"/>
  <c r="H1959" i="4" s="1"/>
  <c r="B1959" i="4"/>
  <c r="G1958" i="4"/>
  <c r="H1958" i="4" s="1"/>
  <c r="B1958" i="4"/>
  <c r="G1957" i="4"/>
  <c r="H1957" i="4" s="1"/>
  <c r="B1957" i="4"/>
  <c r="G1956" i="4"/>
  <c r="H1956" i="4" s="1"/>
  <c r="B1956" i="4"/>
  <c r="G1955" i="4"/>
  <c r="H1955" i="4" s="1"/>
  <c r="B1955" i="4"/>
  <c r="G1954" i="4"/>
  <c r="H1954" i="4" s="1"/>
  <c r="B1954" i="4"/>
  <c r="G1953" i="4"/>
  <c r="H1953" i="4" s="1"/>
  <c r="B1953" i="4"/>
  <c r="G1952" i="4"/>
  <c r="H1952" i="4" s="1"/>
  <c r="B1952" i="4"/>
  <c r="G1951" i="4"/>
  <c r="H1951" i="4" s="1"/>
  <c r="B1951" i="4"/>
  <c r="G1950" i="4"/>
  <c r="H1950" i="4" s="1"/>
  <c r="B1950" i="4"/>
  <c r="G1949" i="4"/>
  <c r="H1949" i="4" s="1"/>
  <c r="B1949" i="4"/>
  <c r="G1948" i="4"/>
  <c r="H1948" i="4" s="1"/>
  <c r="B1948" i="4"/>
  <c r="G1947" i="4"/>
  <c r="H1947" i="4" s="1"/>
  <c r="B1947" i="4"/>
  <c r="G1946" i="4"/>
  <c r="H1946" i="4" s="1"/>
  <c r="B1946" i="4"/>
  <c r="G1945" i="4"/>
  <c r="H1945" i="4" s="1"/>
  <c r="B1945" i="4"/>
  <c r="G1944" i="4"/>
  <c r="H1944" i="4" s="1"/>
  <c r="B1944" i="4"/>
  <c r="G1943" i="4"/>
  <c r="H1943" i="4" s="1"/>
  <c r="B1943" i="4"/>
  <c r="G1942" i="4"/>
  <c r="H1942" i="4" s="1"/>
  <c r="B1942" i="4"/>
  <c r="G1941" i="4"/>
  <c r="H1941" i="4" s="1"/>
  <c r="B1941" i="4"/>
  <c r="G1940" i="4"/>
  <c r="H1940" i="4" s="1"/>
  <c r="B1940" i="4"/>
  <c r="G1939" i="4"/>
  <c r="H1939" i="4" s="1"/>
  <c r="B1939" i="4"/>
  <c r="G1938" i="4"/>
  <c r="H1938" i="4" s="1"/>
  <c r="B1938" i="4"/>
  <c r="G1937" i="4"/>
  <c r="H1937" i="4" s="1"/>
  <c r="B1937" i="4"/>
  <c r="G1936" i="4"/>
  <c r="H1936" i="4" s="1"/>
  <c r="B1936" i="4"/>
  <c r="G1935" i="4"/>
  <c r="H1935" i="4" s="1"/>
  <c r="B1935" i="4"/>
  <c r="G1934" i="4"/>
  <c r="H1934" i="4" s="1"/>
  <c r="B1934" i="4"/>
  <c r="H1933" i="4"/>
  <c r="G1933" i="4"/>
  <c r="B1933" i="4"/>
  <c r="G1932" i="4"/>
  <c r="H1932" i="4" s="1"/>
  <c r="B1932" i="4"/>
  <c r="G1931" i="4"/>
  <c r="H1931" i="4" s="1"/>
  <c r="B1931" i="4"/>
  <c r="G1930" i="4"/>
  <c r="H1930" i="4" s="1"/>
  <c r="B1930" i="4"/>
  <c r="G1929" i="4"/>
  <c r="H1929" i="4" s="1"/>
  <c r="B1929" i="4"/>
  <c r="G1928" i="4"/>
  <c r="H1928" i="4" s="1"/>
  <c r="B1928" i="4"/>
  <c r="G1927" i="4"/>
  <c r="H1927" i="4" s="1"/>
  <c r="B1927" i="4"/>
  <c r="H1926" i="4"/>
  <c r="G1926" i="4"/>
  <c r="B1926" i="4"/>
  <c r="H1925" i="4"/>
  <c r="G1925" i="4"/>
  <c r="B1925" i="4"/>
  <c r="G1924" i="4"/>
  <c r="H1924" i="4" s="1"/>
  <c r="B1924" i="4"/>
  <c r="G1923" i="4"/>
  <c r="H1923" i="4" s="1"/>
  <c r="B1923" i="4"/>
  <c r="G1922" i="4"/>
  <c r="H1922" i="4" s="1"/>
  <c r="B1922" i="4"/>
  <c r="G1921" i="4"/>
  <c r="H1921" i="4" s="1"/>
  <c r="B1921" i="4"/>
  <c r="G1920" i="4"/>
  <c r="H1920" i="4" s="1"/>
  <c r="B1920" i="4"/>
  <c r="H1919" i="4"/>
  <c r="G1919" i="4"/>
  <c r="B1919" i="4"/>
  <c r="H1918" i="4"/>
  <c r="G1918" i="4"/>
  <c r="B1918" i="4"/>
  <c r="G1917" i="4"/>
  <c r="H1917" i="4" s="1"/>
  <c r="B1917" i="4"/>
  <c r="G1916" i="4"/>
  <c r="H1916" i="4" s="1"/>
  <c r="B1916" i="4"/>
  <c r="G1915" i="4"/>
  <c r="H1915" i="4" s="1"/>
  <c r="B1915" i="4"/>
  <c r="G1914" i="4"/>
  <c r="H1914" i="4" s="1"/>
  <c r="B1914" i="4"/>
  <c r="G1913" i="4"/>
  <c r="H1913" i="4" s="1"/>
  <c r="B1913" i="4"/>
  <c r="G1912" i="4"/>
  <c r="H1912" i="4" s="1"/>
  <c r="B1912" i="4"/>
  <c r="G1911" i="4"/>
  <c r="H1911" i="4" s="1"/>
  <c r="B1911" i="4"/>
  <c r="G1910" i="4"/>
  <c r="H1910" i="4" s="1"/>
  <c r="B1910" i="4"/>
  <c r="G1909" i="4"/>
  <c r="H1909" i="4" s="1"/>
  <c r="B1909" i="4"/>
  <c r="G1908" i="4"/>
  <c r="H1908" i="4" s="1"/>
  <c r="B1908" i="4"/>
  <c r="G1907" i="4"/>
  <c r="H1907" i="4" s="1"/>
  <c r="B1907" i="4"/>
  <c r="G1906" i="4"/>
  <c r="H1906" i="4" s="1"/>
  <c r="B1906" i="4"/>
  <c r="G1905" i="4"/>
  <c r="H1905" i="4" s="1"/>
  <c r="B1905" i="4"/>
  <c r="G1904" i="4"/>
  <c r="H1904" i="4" s="1"/>
  <c r="B1904" i="4"/>
  <c r="G1903" i="4"/>
  <c r="H1903" i="4" s="1"/>
  <c r="B1903" i="4"/>
  <c r="G1902" i="4"/>
  <c r="H1902" i="4" s="1"/>
  <c r="B1902" i="4"/>
  <c r="G1901" i="4"/>
  <c r="H1901" i="4" s="1"/>
  <c r="B1901" i="4"/>
  <c r="G1900" i="4"/>
  <c r="H1900" i="4" s="1"/>
  <c r="B1900" i="4"/>
  <c r="G1899" i="4"/>
  <c r="H1899" i="4" s="1"/>
  <c r="B1899" i="4"/>
  <c r="G1898" i="4"/>
  <c r="H1898" i="4" s="1"/>
  <c r="B1898" i="4"/>
  <c r="G1897" i="4"/>
  <c r="H1897" i="4" s="1"/>
  <c r="B1897" i="4"/>
  <c r="G1896" i="4"/>
  <c r="H1896" i="4" s="1"/>
  <c r="B1896" i="4"/>
  <c r="G1895" i="4"/>
  <c r="H1895" i="4" s="1"/>
  <c r="B1895" i="4"/>
  <c r="G1894" i="4"/>
  <c r="H1894" i="4" s="1"/>
  <c r="B1894" i="4"/>
  <c r="G1893" i="4"/>
  <c r="H1893" i="4" s="1"/>
  <c r="B1893" i="4"/>
  <c r="G1892" i="4"/>
  <c r="H1892" i="4" s="1"/>
  <c r="B1892" i="4"/>
  <c r="G1891" i="4"/>
  <c r="H1891" i="4" s="1"/>
  <c r="B1891" i="4"/>
  <c r="G1890" i="4"/>
  <c r="H1890" i="4" s="1"/>
  <c r="B1890" i="4"/>
  <c r="G1889" i="4"/>
  <c r="H1889" i="4" s="1"/>
  <c r="B1889" i="4"/>
  <c r="G1888" i="4"/>
  <c r="H1888" i="4" s="1"/>
  <c r="B1888" i="4"/>
  <c r="G1887" i="4"/>
  <c r="H1887" i="4" s="1"/>
  <c r="B1887" i="4"/>
  <c r="G1886" i="4"/>
  <c r="H1886" i="4" s="1"/>
  <c r="B1886" i="4"/>
  <c r="G1885" i="4"/>
  <c r="H1885" i="4" s="1"/>
  <c r="B1885" i="4"/>
  <c r="G1884" i="4"/>
  <c r="H1884" i="4" s="1"/>
  <c r="B1884" i="4"/>
  <c r="G1883" i="4"/>
  <c r="H1883" i="4" s="1"/>
  <c r="B1883" i="4"/>
  <c r="G1882" i="4"/>
  <c r="H1882" i="4" s="1"/>
  <c r="B1882" i="4"/>
  <c r="G1881" i="4"/>
  <c r="H1881" i="4" s="1"/>
  <c r="B1881" i="4"/>
  <c r="G1880" i="4"/>
  <c r="H1880" i="4" s="1"/>
  <c r="B1880" i="4"/>
  <c r="G1879" i="4"/>
  <c r="H1879" i="4" s="1"/>
  <c r="B1879" i="4"/>
  <c r="G1878" i="4"/>
  <c r="H1878" i="4" s="1"/>
  <c r="B1878" i="4"/>
  <c r="G1877" i="4"/>
  <c r="H1877" i="4" s="1"/>
  <c r="B1877" i="4"/>
  <c r="G1876" i="4"/>
  <c r="H1876" i="4" s="1"/>
  <c r="B1876" i="4"/>
  <c r="G1875" i="4"/>
  <c r="H1875" i="4" s="1"/>
  <c r="B1875" i="4"/>
  <c r="G1874" i="4"/>
  <c r="H1874" i="4" s="1"/>
  <c r="B1874" i="4"/>
  <c r="G1873" i="4"/>
  <c r="H1873" i="4" s="1"/>
  <c r="B1873" i="4"/>
  <c r="G1872" i="4"/>
  <c r="H1872" i="4" s="1"/>
  <c r="B1872" i="4"/>
  <c r="G1871" i="4"/>
  <c r="H1871" i="4" s="1"/>
  <c r="B1871" i="4"/>
  <c r="G1870" i="4"/>
  <c r="H1870" i="4" s="1"/>
  <c r="B1870" i="4"/>
  <c r="G1869" i="4"/>
  <c r="H1869" i="4" s="1"/>
  <c r="B1869" i="4"/>
  <c r="G1868" i="4"/>
  <c r="H1868" i="4" s="1"/>
  <c r="B1868" i="4"/>
  <c r="G1867" i="4"/>
  <c r="H1867" i="4" s="1"/>
  <c r="B1867" i="4"/>
  <c r="G1866" i="4"/>
  <c r="H1866" i="4" s="1"/>
  <c r="B1866" i="4"/>
  <c r="H1865" i="4"/>
  <c r="G1865" i="4"/>
  <c r="B1865" i="4"/>
  <c r="G1864" i="4"/>
  <c r="H1864" i="4" s="1"/>
  <c r="B1864" i="4"/>
  <c r="G1863" i="4"/>
  <c r="H1863" i="4" s="1"/>
  <c r="B1863" i="4"/>
  <c r="G1862" i="4"/>
  <c r="H1862" i="4" s="1"/>
  <c r="B1862" i="4"/>
  <c r="G1861" i="4"/>
  <c r="H1861" i="4" s="1"/>
  <c r="B1861" i="4"/>
  <c r="H1860" i="4"/>
  <c r="G1860" i="4"/>
  <c r="B1860" i="4"/>
  <c r="G1859" i="4"/>
  <c r="H1859" i="4" s="1"/>
  <c r="B1859" i="4"/>
  <c r="G1858" i="4"/>
  <c r="H1858" i="4" s="1"/>
  <c r="B1858" i="4"/>
  <c r="G1857" i="4"/>
  <c r="H1857" i="4" s="1"/>
  <c r="B1857" i="4"/>
  <c r="G1856" i="4"/>
  <c r="H1856" i="4" s="1"/>
  <c r="B1856" i="4"/>
  <c r="H1855" i="4"/>
  <c r="G1855" i="4"/>
  <c r="B1855" i="4"/>
  <c r="G1854" i="4"/>
  <c r="H1854" i="4" s="1"/>
  <c r="B1854" i="4"/>
  <c r="G1853" i="4"/>
  <c r="H1853" i="4" s="1"/>
  <c r="B1853" i="4"/>
  <c r="G1852" i="4"/>
  <c r="H1852" i="4" s="1"/>
  <c r="B1852" i="4"/>
  <c r="G1851" i="4"/>
  <c r="H1851" i="4" s="1"/>
  <c r="B1851" i="4"/>
  <c r="G1850" i="4"/>
  <c r="H1850" i="4" s="1"/>
  <c r="B1850" i="4"/>
  <c r="G1849" i="4"/>
  <c r="H1849" i="4" s="1"/>
  <c r="B1849" i="4"/>
  <c r="G1848" i="4"/>
  <c r="H1848" i="4" s="1"/>
  <c r="B1848" i="4"/>
  <c r="G1847" i="4"/>
  <c r="H1847" i="4" s="1"/>
  <c r="B1847" i="4"/>
  <c r="H1846" i="4"/>
  <c r="G1846" i="4"/>
  <c r="B1846" i="4"/>
  <c r="H1845" i="4"/>
  <c r="G1845" i="4"/>
  <c r="B1845" i="4"/>
  <c r="H1844" i="4"/>
  <c r="G1844" i="4"/>
  <c r="B1844" i="4"/>
  <c r="G1843" i="4"/>
  <c r="H1843" i="4" s="1"/>
  <c r="B1843" i="4"/>
  <c r="G1842" i="4"/>
  <c r="H1842" i="4" s="1"/>
  <c r="B1842" i="4"/>
  <c r="G1841" i="4"/>
  <c r="H1841" i="4" s="1"/>
  <c r="B1841" i="4"/>
  <c r="G1840" i="4"/>
  <c r="H1840" i="4" s="1"/>
  <c r="B1840" i="4"/>
  <c r="G1839" i="4"/>
  <c r="H1839" i="4" s="1"/>
  <c r="B1839" i="4"/>
  <c r="G1838" i="4"/>
  <c r="H1838" i="4" s="1"/>
  <c r="B1838" i="4"/>
  <c r="H1837" i="4"/>
  <c r="G1837" i="4"/>
  <c r="B1837" i="4"/>
  <c r="G1836" i="4"/>
  <c r="H1836" i="4" s="1"/>
  <c r="B1836" i="4"/>
  <c r="G1835" i="4"/>
  <c r="H1835" i="4" s="1"/>
  <c r="B1835" i="4"/>
  <c r="G1834" i="4"/>
  <c r="H1834" i="4" s="1"/>
  <c r="B1834" i="4"/>
  <c r="H1833" i="4"/>
  <c r="G1833" i="4"/>
  <c r="B1833" i="4"/>
  <c r="G1832" i="4"/>
  <c r="H1832" i="4" s="1"/>
  <c r="B1832" i="4"/>
  <c r="G1831" i="4"/>
  <c r="H1831" i="4" s="1"/>
  <c r="B1831" i="4"/>
  <c r="H1830" i="4"/>
  <c r="G1830" i="4"/>
  <c r="B1830" i="4"/>
  <c r="H1829" i="4"/>
  <c r="G1829" i="4"/>
  <c r="B1829" i="4"/>
  <c r="H1828" i="4"/>
  <c r="G1828" i="4"/>
  <c r="B1828" i="4"/>
  <c r="G1827" i="4"/>
  <c r="H1827" i="4" s="1"/>
  <c r="B1827" i="4"/>
  <c r="G1826" i="4"/>
  <c r="H1826" i="4" s="1"/>
  <c r="B1826" i="4"/>
  <c r="G1825" i="4"/>
  <c r="H1825" i="4" s="1"/>
  <c r="B1825" i="4"/>
  <c r="G1824" i="4"/>
  <c r="H1824" i="4" s="1"/>
  <c r="B1824" i="4"/>
  <c r="G1823" i="4"/>
  <c r="H1823" i="4" s="1"/>
  <c r="B1823" i="4"/>
  <c r="H1822" i="4"/>
  <c r="G1822" i="4"/>
  <c r="B1822" i="4"/>
  <c r="H1821" i="4"/>
  <c r="G1821" i="4"/>
  <c r="B1821" i="4"/>
  <c r="H1820" i="4"/>
  <c r="G1820" i="4"/>
  <c r="B1820" i="4"/>
  <c r="G1819" i="4"/>
  <c r="H1819" i="4" s="1"/>
  <c r="B1819" i="4"/>
  <c r="G1818" i="4"/>
  <c r="H1818" i="4" s="1"/>
  <c r="B1818" i="4"/>
  <c r="G1817" i="4"/>
  <c r="H1817" i="4" s="1"/>
  <c r="B1817" i="4"/>
  <c r="G1816" i="4"/>
  <c r="H1816" i="4" s="1"/>
  <c r="B1816" i="4"/>
  <c r="G1815" i="4"/>
  <c r="H1815" i="4" s="1"/>
  <c r="B1815" i="4"/>
  <c r="H1814" i="4"/>
  <c r="G1814" i="4"/>
  <c r="B1814" i="4"/>
  <c r="H1813" i="4"/>
  <c r="G1813" i="4"/>
  <c r="B1813" i="4"/>
  <c r="G1812" i="4"/>
  <c r="H1812" i="4" s="1"/>
  <c r="B1812" i="4"/>
  <c r="G1811" i="4"/>
  <c r="H1811" i="4" s="1"/>
  <c r="B1811" i="4"/>
  <c r="G1810" i="4"/>
  <c r="H1810" i="4" s="1"/>
  <c r="B1810" i="4"/>
  <c r="G1809" i="4"/>
  <c r="H1809" i="4" s="1"/>
  <c r="B1809" i="4"/>
  <c r="G1808" i="4"/>
  <c r="H1808" i="4" s="1"/>
  <c r="B1808" i="4"/>
  <c r="H1807" i="4"/>
  <c r="G1807" i="4"/>
  <c r="B1807" i="4"/>
  <c r="G1806" i="4"/>
  <c r="H1806" i="4" s="1"/>
  <c r="B1806" i="4"/>
  <c r="G1805" i="4"/>
  <c r="H1805" i="4" s="1"/>
  <c r="B1805" i="4"/>
  <c r="G1804" i="4"/>
  <c r="H1804" i="4" s="1"/>
  <c r="B1804" i="4"/>
  <c r="G1803" i="4"/>
  <c r="H1803" i="4" s="1"/>
  <c r="B1803" i="4"/>
  <c r="G1802" i="4"/>
  <c r="H1802" i="4" s="1"/>
  <c r="B1802" i="4"/>
  <c r="H1801" i="4"/>
  <c r="G1801" i="4"/>
  <c r="B1801" i="4"/>
  <c r="G1800" i="4"/>
  <c r="H1800" i="4" s="1"/>
  <c r="B1800" i="4"/>
  <c r="G1799" i="4"/>
  <c r="H1799" i="4" s="1"/>
  <c r="B1799" i="4"/>
  <c r="G1798" i="4"/>
  <c r="H1798" i="4" s="1"/>
  <c r="B1798" i="4"/>
  <c r="G1797" i="4"/>
  <c r="H1797" i="4" s="1"/>
  <c r="B1797" i="4"/>
  <c r="G1796" i="4"/>
  <c r="H1796" i="4" s="1"/>
  <c r="B1796" i="4"/>
  <c r="G1795" i="4"/>
  <c r="H1795" i="4" s="1"/>
  <c r="B1795" i="4"/>
  <c r="G1794" i="4"/>
  <c r="H1794" i="4" s="1"/>
  <c r="B1794" i="4"/>
  <c r="G1793" i="4"/>
  <c r="H1793" i="4" s="1"/>
  <c r="B1793" i="4"/>
  <c r="G1792" i="4"/>
  <c r="H1792" i="4" s="1"/>
  <c r="B1792" i="4"/>
  <c r="G1791" i="4"/>
  <c r="H1791" i="4" s="1"/>
  <c r="B1791" i="4"/>
  <c r="G1790" i="4"/>
  <c r="H1790" i="4" s="1"/>
  <c r="B1790" i="4"/>
  <c r="H1789" i="4"/>
  <c r="G1789" i="4"/>
  <c r="B1789" i="4"/>
  <c r="G1788" i="4"/>
  <c r="H1788" i="4" s="1"/>
  <c r="B1788" i="4"/>
  <c r="G1787" i="4"/>
  <c r="H1787" i="4" s="1"/>
  <c r="B1787" i="4"/>
  <c r="G1786" i="4"/>
  <c r="H1786" i="4" s="1"/>
  <c r="B1786" i="4"/>
  <c r="G1785" i="4"/>
  <c r="H1785" i="4" s="1"/>
  <c r="B1785" i="4"/>
  <c r="G1784" i="4"/>
  <c r="H1784" i="4" s="1"/>
  <c r="B1784" i="4"/>
  <c r="G1783" i="4"/>
  <c r="H1783" i="4" s="1"/>
  <c r="B1783" i="4"/>
  <c r="G1782" i="4"/>
  <c r="H1782" i="4" s="1"/>
  <c r="B1782" i="4"/>
  <c r="G1781" i="4"/>
  <c r="H1781" i="4" s="1"/>
  <c r="B1781" i="4"/>
  <c r="G1780" i="4"/>
  <c r="H1780" i="4" s="1"/>
  <c r="B1780" i="4"/>
  <c r="G1779" i="4"/>
  <c r="H1779" i="4" s="1"/>
  <c r="B1779" i="4"/>
  <c r="G1778" i="4"/>
  <c r="H1778" i="4" s="1"/>
  <c r="B1778" i="4"/>
  <c r="G1777" i="4"/>
  <c r="H1777" i="4" s="1"/>
  <c r="B1777" i="4"/>
  <c r="G1776" i="4"/>
  <c r="H1776" i="4" s="1"/>
  <c r="B1776" i="4"/>
  <c r="G1775" i="4"/>
  <c r="H1775" i="4" s="1"/>
  <c r="B1775" i="4"/>
  <c r="H1774" i="4"/>
  <c r="G1774" i="4"/>
  <c r="B1774" i="4"/>
  <c r="G1773" i="4"/>
  <c r="H1773" i="4" s="1"/>
  <c r="B1773" i="4"/>
  <c r="G1772" i="4"/>
  <c r="H1772" i="4" s="1"/>
  <c r="B1772" i="4"/>
  <c r="G1771" i="4"/>
  <c r="H1771" i="4" s="1"/>
  <c r="B1771" i="4"/>
  <c r="G1770" i="4"/>
  <c r="H1770" i="4" s="1"/>
  <c r="B1770" i="4"/>
  <c r="G1769" i="4"/>
  <c r="H1769" i="4" s="1"/>
  <c r="B1769" i="4"/>
  <c r="H1768" i="4"/>
  <c r="G1768" i="4"/>
  <c r="B1768" i="4"/>
  <c r="G1767" i="4"/>
  <c r="H1767" i="4" s="1"/>
  <c r="B1767" i="4"/>
  <c r="G1766" i="4"/>
  <c r="H1766" i="4" s="1"/>
  <c r="B1766" i="4"/>
  <c r="G1765" i="4"/>
  <c r="H1765" i="4" s="1"/>
  <c r="B1765" i="4"/>
  <c r="G1764" i="4"/>
  <c r="H1764" i="4" s="1"/>
  <c r="B1764" i="4"/>
  <c r="G1763" i="4"/>
  <c r="H1763" i="4" s="1"/>
  <c r="B1763" i="4"/>
  <c r="G1762" i="4"/>
  <c r="H1762" i="4" s="1"/>
  <c r="B1762" i="4"/>
  <c r="G1761" i="4"/>
  <c r="H1761" i="4" s="1"/>
  <c r="B1761" i="4"/>
  <c r="G1760" i="4"/>
  <c r="H1760" i="4" s="1"/>
  <c r="B1760" i="4"/>
  <c r="G1759" i="4"/>
  <c r="H1759" i="4" s="1"/>
  <c r="B1759" i="4"/>
  <c r="G1758" i="4"/>
  <c r="H1758" i="4" s="1"/>
  <c r="B1758" i="4"/>
  <c r="H1757" i="4"/>
  <c r="G1757" i="4"/>
  <c r="B1757" i="4"/>
  <c r="G1756" i="4"/>
  <c r="H1756" i="4" s="1"/>
  <c r="B1756" i="4"/>
  <c r="G1755" i="4"/>
  <c r="H1755" i="4" s="1"/>
  <c r="B1755" i="4"/>
  <c r="G1754" i="4"/>
  <c r="H1754" i="4" s="1"/>
  <c r="B1754" i="4"/>
  <c r="G1753" i="4"/>
  <c r="H1753" i="4" s="1"/>
  <c r="B1753" i="4"/>
  <c r="H1752" i="4"/>
  <c r="G1752" i="4"/>
  <c r="B1752" i="4"/>
  <c r="G1751" i="4"/>
  <c r="H1751" i="4" s="1"/>
  <c r="B1751" i="4"/>
  <c r="G1750" i="4"/>
  <c r="H1750" i="4" s="1"/>
  <c r="B1750" i="4"/>
  <c r="G1749" i="4"/>
  <c r="H1749" i="4" s="1"/>
  <c r="B1749" i="4"/>
  <c r="G1748" i="4"/>
  <c r="H1748" i="4" s="1"/>
  <c r="B1748" i="4"/>
  <c r="G1747" i="4"/>
  <c r="H1747" i="4" s="1"/>
  <c r="B1747" i="4"/>
  <c r="G1746" i="4"/>
  <c r="H1746" i="4" s="1"/>
  <c r="B1746" i="4"/>
  <c r="G1745" i="4"/>
  <c r="H1745" i="4" s="1"/>
  <c r="B1745" i="4"/>
  <c r="G1744" i="4"/>
  <c r="H1744" i="4" s="1"/>
  <c r="B1744" i="4"/>
  <c r="G1743" i="4"/>
  <c r="H1743" i="4" s="1"/>
  <c r="B1743" i="4"/>
  <c r="G1742" i="4"/>
  <c r="H1742" i="4" s="1"/>
  <c r="B1742" i="4"/>
  <c r="G1741" i="4"/>
  <c r="H1741" i="4" s="1"/>
  <c r="B1741" i="4"/>
  <c r="H1740" i="4"/>
  <c r="G1740" i="4"/>
  <c r="B1740" i="4"/>
  <c r="G1739" i="4"/>
  <c r="H1739" i="4" s="1"/>
  <c r="B1739" i="4"/>
  <c r="G1738" i="4"/>
  <c r="H1738" i="4" s="1"/>
  <c r="B1738" i="4"/>
  <c r="G1737" i="4"/>
  <c r="H1737" i="4" s="1"/>
  <c r="B1737" i="4"/>
  <c r="G1736" i="4"/>
  <c r="H1736" i="4" s="1"/>
  <c r="B1736" i="4"/>
  <c r="G1735" i="4"/>
  <c r="H1735" i="4" s="1"/>
  <c r="B1735" i="4"/>
  <c r="G1734" i="4"/>
  <c r="H1734" i="4" s="1"/>
  <c r="B1734" i="4"/>
  <c r="G1733" i="4"/>
  <c r="H1733" i="4" s="1"/>
  <c r="B1733" i="4"/>
  <c r="G1732" i="4"/>
  <c r="H1732" i="4" s="1"/>
  <c r="B1732" i="4"/>
  <c r="G1731" i="4"/>
  <c r="H1731" i="4" s="1"/>
  <c r="B1731" i="4"/>
  <c r="G1730" i="4"/>
  <c r="H1730" i="4" s="1"/>
  <c r="B1730" i="4"/>
  <c r="G1729" i="4"/>
  <c r="H1729" i="4" s="1"/>
  <c r="B1729" i="4"/>
  <c r="G1728" i="4"/>
  <c r="H1728" i="4" s="1"/>
  <c r="B1728" i="4"/>
  <c r="G1727" i="4"/>
  <c r="H1727" i="4" s="1"/>
  <c r="B1727" i="4"/>
  <c r="G1726" i="4"/>
  <c r="H1726" i="4" s="1"/>
  <c r="B1726" i="4"/>
  <c r="G1725" i="4"/>
  <c r="H1725" i="4" s="1"/>
  <c r="B1725" i="4"/>
  <c r="G1724" i="4"/>
  <c r="H1724" i="4" s="1"/>
  <c r="B1724" i="4"/>
  <c r="G1723" i="4"/>
  <c r="H1723" i="4" s="1"/>
  <c r="B1723" i="4"/>
  <c r="G1722" i="4"/>
  <c r="H1722" i="4" s="1"/>
  <c r="B1722" i="4"/>
  <c r="H1721" i="4"/>
  <c r="G1721" i="4"/>
  <c r="B1721" i="4"/>
  <c r="H1720" i="4"/>
  <c r="G1720" i="4"/>
  <c r="B1720" i="4"/>
  <c r="G1719" i="4"/>
  <c r="H1719" i="4" s="1"/>
  <c r="B1719" i="4"/>
  <c r="G1718" i="4"/>
  <c r="H1718" i="4" s="1"/>
  <c r="B1718" i="4"/>
  <c r="H1717" i="4"/>
  <c r="G1717" i="4"/>
  <c r="B1717" i="4"/>
  <c r="G1716" i="4"/>
  <c r="H1716" i="4" s="1"/>
  <c r="B1716" i="4"/>
  <c r="G1715" i="4"/>
  <c r="H1715" i="4" s="1"/>
  <c r="B1715" i="4"/>
  <c r="G1714" i="4"/>
  <c r="H1714" i="4" s="1"/>
  <c r="B1714" i="4"/>
  <c r="G1713" i="4"/>
  <c r="H1713" i="4" s="1"/>
  <c r="B1713" i="4"/>
  <c r="G1712" i="4"/>
  <c r="H1712" i="4" s="1"/>
  <c r="B1712" i="4"/>
  <c r="G1711" i="4"/>
  <c r="H1711" i="4" s="1"/>
  <c r="B1711" i="4"/>
  <c r="G1710" i="4"/>
  <c r="H1710" i="4" s="1"/>
  <c r="B1710" i="4"/>
  <c r="G1709" i="4"/>
  <c r="H1709" i="4" s="1"/>
  <c r="B1709" i="4"/>
  <c r="G1708" i="4"/>
  <c r="H1708" i="4" s="1"/>
  <c r="B1708" i="4"/>
  <c r="G1707" i="4"/>
  <c r="H1707" i="4" s="1"/>
  <c r="B1707" i="4"/>
  <c r="G1706" i="4"/>
  <c r="H1706" i="4" s="1"/>
  <c r="B1706" i="4"/>
  <c r="G1705" i="4"/>
  <c r="H1705" i="4" s="1"/>
  <c r="B1705" i="4"/>
  <c r="G1704" i="4"/>
  <c r="H1704" i="4" s="1"/>
  <c r="B1704" i="4"/>
  <c r="G1703" i="4"/>
  <c r="H1703" i="4" s="1"/>
  <c r="B1703" i="4"/>
  <c r="G1702" i="4"/>
  <c r="H1702" i="4" s="1"/>
  <c r="B1702" i="4"/>
  <c r="H1701" i="4"/>
  <c r="G1701" i="4"/>
  <c r="B1701" i="4"/>
  <c r="G1700" i="4"/>
  <c r="H1700" i="4" s="1"/>
  <c r="B1700" i="4"/>
  <c r="G1699" i="4"/>
  <c r="H1699" i="4" s="1"/>
  <c r="B1699" i="4"/>
  <c r="G1698" i="4"/>
  <c r="H1698" i="4" s="1"/>
  <c r="B1698" i="4"/>
  <c r="G1697" i="4"/>
  <c r="H1697" i="4" s="1"/>
  <c r="B1697" i="4"/>
  <c r="G1696" i="4"/>
  <c r="H1696" i="4" s="1"/>
  <c r="B1696" i="4"/>
  <c r="G1695" i="4"/>
  <c r="H1695" i="4" s="1"/>
  <c r="B1695" i="4"/>
  <c r="G1694" i="4"/>
  <c r="H1694" i="4" s="1"/>
  <c r="B1694" i="4"/>
  <c r="G1693" i="4"/>
  <c r="H1693" i="4" s="1"/>
  <c r="B1693" i="4"/>
  <c r="G1692" i="4"/>
  <c r="H1692" i="4" s="1"/>
  <c r="B1692" i="4"/>
  <c r="G1691" i="4"/>
  <c r="H1691" i="4" s="1"/>
  <c r="B1691" i="4"/>
  <c r="G1690" i="4"/>
  <c r="H1690" i="4" s="1"/>
  <c r="B1690" i="4"/>
  <c r="G1689" i="4"/>
  <c r="H1689" i="4" s="1"/>
  <c r="B1689" i="4"/>
  <c r="G1688" i="4"/>
  <c r="H1688" i="4" s="1"/>
  <c r="B1688" i="4"/>
  <c r="H1687" i="4"/>
  <c r="G1687" i="4"/>
  <c r="B1687" i="4"/>
  <c r="G1686" i="4"/>
  <c r="H1686" i="4" s="1"/>
  <c r="B1686" i="4"/>
  <c r="G1685" i="4"/>
  <c r="H1685" i="4" s="1"/>
  <c r="B1685" i="4"/>
  <c r="G1684" i="4"/>
  <c r="H1684" i="4" s="1"/>
  <c r="B1684" i="4"/>
  <c r="G1683" i="4"/>
  <c r="H1683" i="4" s="1"/>
  <c r="B1683" i="4"/>
  <c r="G1682" i="4"/>
  <c r="H1682" i="4" s="1"/>
  <c r="B1682" i="4"/>
  <c r="G1681" i="4"/>
  <c r="H1681" i="4" s="1"/>
  <c r="B1681" i="4"/>
  <c r="G1680" i="4"/>
  <c r="H1680" i="4" s="1"/>
  <c r="B1680" i="4"/>
  <c r="G1679" i="4"/>
  <c r="H1679" i="4" s="1"/>
  <c r="B1679" i="4"/>
  <c r="G1678" i="4"/>
  <c r="H1678" i="4" s="1"/>
  <c r="B1678" i="4"/>
  <c r="G1677" i="4"/>
  <c r="H1677" i="4" s="1"/>
  <c r="B1677" i="4"/>
  <c r="G1676" i="4"/>
  <c r="H1676" i="4" s="1"/>
  <c r="B1676" i="4"/>
  <c r="G1675" i="4"/>
  <c r="H1675" i="4" s="1"/>
  <c r="B1675" i="4"/>
  <c r="G1674" i="4"/>
  <c r="H1674" i="4" s="1"/>
  <c r="B1674" i="4"/>
  <c r="G1673" i="4"/>
  <c r="H1673" i="4" s="1"/>
  <c r="B1673" i="4"/>
  <c r="G1672" i="4"/>
  <c r="H1672" i="4" s="1"/>
  <c r="B1672" i="4"/>
  <c r="G1671" i="4"/>
  <c r="H1671" i="4" s="1"/>
  <c r="B1671" i="4"/>
  <c r="G1670" i="4"/>
  <c r="H1670" i="4" s="1"/>
  <c r="B1670" i="4"/>
  <c r="G1669" i="4"/>
  <c r="H1669" i="4" s="1"/>
  <c r="B1669" i="4"/>
  <c r="G1668" i="4"/>
  <c r="H1668" i="4" s="1"/>
  <c r="B1668" i="4"/>
  <c r="G1667" i="4"/>
  <c r="H1667" i="4" s="1"/>
  <c r="B1667" i="4"/>
  <c r="G1666" i="4"/>
  <c r="H1666" i="4" s="1"/>
  <c r="B1666" i="4"/>
  <c r="G1665" i="4"/>
  <c r="H1665" i="4" s="1"/>
  <c r="B1665" i="4"/>
  <c r="G1664" i="4"/>
  <c r="H1664" i="4" s="1"/>
  <c r="B1664" i="4"/>
  <c r="G1663" i="4"/>
  <c r="H1663" i="4" s="1"/>
  <c r="B1663" i="4"/>
  <c r="G1662" i="4"/>
  <c r="H1662" i="4" s="1"/>
  <c r="B1662" i="4"/>
  <c r="G1661" i="4"/>
  <c r="H1661" i="4" s="1"/>
  <c r="B1661" i="4"/>
  <c r="G1660" i="4"/>
  <c r="H1660" i="4" s="1"/>
  <c r="B1660" i="4"/>
  <c r="G1659" i="4"/>
  <c r="H1659" i="4" s="1"/>
  <c r="B1659" i="4"/>
  <c r="G1658" i="4"/>
  <c r="H1658" i="4" s="1"/>
  <c r="B1658" i="4"/>
  <c r="G1657" i="4"/>
  <c r="H1657" i="4" s="1"/>
  <c r="B1657" i="4"/>
  <c r="G1656" i="4"/>
  <c r="H1656" i="4" s="1"/>
  <c r="B1656" i="4"/>
  <c r="G1655" i="4"/>
  <c r="H1655" i="4" s="1"/>
  <c r="B1655" i="4"/>
  <c r="G1654" i="4"/>
  <c r="H1654" i="4" s="1"/>
  <c r="B1654" i="4"/>
  <c r="G1653" i="4"/>
  <c r="H1653" i="4" s="1"/>
  <c r="B1653" i="4"/>
  <c r="G1652" i="4"/>
  <c r="H1652" i="4" s="1"/>
  <c r="B1652" i="4"/>
  <c r="G1651" i="4"/>
  <c r="H1651" i="4" s="1"/>
  <c r="B1651" i="4"/>
  <c r="G1650" i="4"/>
  <c r="H1650" i="4" s="1"/>
  <c r="B1650" i="4"/>
  <c r="G1649" i="4"/>
  <c r="H1649" i="4" s="1"/>
  <c r="B1649" i="4"/>
  <c r="G1648" i="4"/>
  <c r="H1648" i="4" s="1"/>
  <c r="B1648" i="4"/>
  <c r="H1647" i="4"/>
  <c r="G1647" i="4"/>
  <c r="B1647" i="4"/>
  <c r="G1646" i="4"/>
  <c r="H1646" i="4" s="1"/>
  <c r="B1646" i="4"/>
  <c r="G1645" i="4"/>
  <c r="H1645" i="4" s="1"/>
  <c r="B1645" i="4"/>
  <c r="G1644" i="4"/>
  <c r="H1644" i="4" s="1"/>
  <c r="B1644" i="4"/>
  <c r="H1643" i="4"/>
  <c r="G1643" i="4"/>
  <c r="B1643" i="4"/>
  <c r="G1642" i="4"/>
  <c r="H1642" i="4" s="1"/>
  <c r="B1642" i="4"/>
  <c r="G1641" i="4"/>
  <c r="H1641" i="4" s="1"/>
  <c r="B1641" i="4"/>
  <c r="G1640" i="4"/>
  <c r="H1640" i="4" s="1"/>
  <c r="B1640" i="4"/>
  <c r="G1639" i="4"/>
  <c r="H1639" i="4" s="1"/>
  <c r="B1639" i="4"/>
  <c r="G1638" i="4"/>
  <c r="H1638" i="4" s="1"/>
  <c r="B1638" i="4"/>
  <c r="G1637" i="4"/>
  <c r="H1637" i="4" s="1"/>
  <c r="B1637" i="4"/>
  <c r="G1636" i="4"/>
  <c r="H1636" i="4" s="1"/>
  <c r="B1636" i="4"/>
  <c r="G1635" i="4"/>
  <c r="H1635" i="4" s="1"/>
  <c r="B1635" i="4"/>
  <c r="G1634" i="4"/>
  <c r="H1634" i="4" s="1"/>
  <c r="B1634" i="4"/>
  <c r="G1633" i="4"/>
  <c r="H1633" i="4" s="1"/>
  <c r="B1633" i="4"/>
  <c r="G1632" i="4"/>
  <c r="H1632" i="4" s="1"/>
  <c r="B1632" i="4"/>
  <c r="G1631" i="4"/>
  <c r="H1631" i="4" s="1"/>
  <c r="B1631" i="4"/>
  <c r="H1630" i="4"/>
  <c r="G1630" i="4"/>
  <c r="B1630" i="4"/>
  <c r="H1629" i="4"/>
  <c r="G1629" i="4"/>
  <c r="B1629" i="4"/>
  <c r="G1628" i="4"/>
  <c r="H1628" i="4" s="1"/>
  <c r="B1628" i="4"/>
  <c r="H1627" i="4"/>
  <c r="G1627" i="4"/>
  <c r="B1627" i="4"/>
  <c r="G1626" i="4"/>
  <c r="H1626" i="4" s="1"/>
  <c r="B1626" i="4"/>
  <c r="G1625" i="4"/>
  <c r="H1625" i="4" s="1"/>
  <c r="B1625" i="4"/>
  <c r="G1624" i="4"/>
  <c r="H1624" i="4" s="1"/>
  <c r="B1624" i="4"/>
  <c r="G1623" i="4"/>
  <c r="H1623" i="4" s="1"/>
  <c r="B1623" i="4"/>
  <c r="G1622" i="4"/>
  <c r="H1622" i="4" s="1"/>
  <c r="B1622" i="4"/>
  <c r="G1621" i="4"/>
  <c r="H1621" i="4" s="1"/>
  <c r="B1621" i="4"/>
  <c r="G1620" i="4"/>
  <c r="H1620" i="4" s="1"/>
  <c r="B1620" i="4"/>
  <c r="G1619" i="4"/>
  <c r="H1619" i="4" s="1"/>
  <c r="B1619" i="4"/>
  <c r="G1618" i="4"/>
  <c r="H1618" i="4" s="1"/>
  <c r="B1618" i="4"/>
  <c r="G1617" i="4"/>
  <c r="H1617" i="4" s="1"/>
  <c r="B1617" i="4"/>
  <c r="G1616" i="4"/>
  <c r="H1616" i="4" s="1"/>
  <c r="B1616" i="4"/>
  <c r="G1615" i="4"/>
  <c r="H1615" i="4" s="1"/>
  <c r="B1615" i="4"/>
  <c r="H1614" i="4"/>
  <c r="G1614" i="4"/>
  <c r="B1614" i="4"/>
  <c r="G1613" i="4"/>
  <c r="H1613" i="4" s="1"/>
  <c r="B1613" i="4"/>
  <c r="G1612" i="4"/>
  <c r="H1612" i="4" s="1"/>
  <c r="B1612" i="4"/>
  <c r="G1611" i="4"/>
  <c r="H1611" i="4" s="1"/>
  <c r="B1611" i="4"/>
  <c r="G1610" i="4"/>
  <c r="H1610" i="4" s="1"/>
  <c r="B1610" i="4"/>
  <c r="G1609" i="4"/>
  <c r="H1609" i="4" s="1"/>
  <c r="B1609" i="4"/>
  <c r="G1608" i="4"/>
  <c r="H1608" i="4" s="1"/>
  <c r="B1608" i="4"/>
  <c r="G1607" i="4"/>
  <c r="H1607" i="4" s="1"/>
  <c r="B1607" i="4"/>
  <c r="G1606" i="4"/>
  <c r="H1606" i="4" s="1"/>
  <c r="B1606" i="4"/>
  <c r="G1605" i="4"/>
  <c r="H1605" i="4" s="1"/>
  <c r="B1605" i="4"/>
  <c r="G1604" i="4"/>
  <c r="H1604" i="4" s="1"/>
  <c r="B1604" i="4"/>
  <c r="H1603" i="4"/>
  <c r="G1603" i="4"/>
  <c r="B1603" i="4"/>
  <c r="G1602" i="4"/>
  <c r="H1602" i="4" s="1"/>
  <c r="B1602" i="4"/>
  <c r="G1601" i="4"/>
  <c r="H1601" i="4" s="1"/>
  <c r="B1601" i="4"/>
  <c r="G1600" i="4"/>
  <c r="H1600" i="4" s="1"/>
  <c r="B1600" i="4"/>
  <c r="H1599" i="4"/>
  <c r="G1599" i="4"/>
  <c r="B1599" i="4"/>
  <c r="G1598" i="4"/>
  <c r="H1598" i="4" s="1"/>
  <c r="B1598" i="4"/>
  <c r="G1597" i="4"/>
  <c r="H1597" i="4" s="1"/>
  <c r="B1597" i="4"/>
  <c r="G1596" i="4"/>
  <c r="H1596" i="4" s="1"/>
  <c r="B1596" i="4"/>
  <c r="G1595" i="4"/>
  <c r="H1595" i="4" s="1"/>
  <c r="B1595" i="4"/>
  <c r="G1594" i="4"/>
  <c r="H1594" i="4" s="1"/>
  <c r="B1594" i="4"/>
  <c r="H1593" i="4"/>
  <c r="G1593" i="4"/>
  <c r="B1593" i="4"/>
  <c r="G1592" i="4"/>
  <c r="H1592" i="4" s="1"/>
  <c r="B1592" i="4"/>
  <c r="G1591" i="4"/>
  <c r="H1591" i="4" s="1"/>
  <c r="B1591" i="4"/>
  <c r="G1590" i="4"/>
  <c r="H1590" i="4" s="1"/>
  <c r="B1590" i="4"/>
  <c r="G1589" i="4"/>
  <c r="H1589" i="4" s="1"/>
  <c r="B1589" i="4"/>
  <c r="G1588" i="4"/>
  <c r="H1588" i="4" s="1"/>
  <c r="B1588" i="4"/>
  <c r="H1587" i="4"/>
  <c r="G1587" i="4"/>
  <c r="B1587" i="4"/>
  <c r="G1586" i="4"/>
  <c r="H1586" i="4" s="1"/>
  <c r="B1586" i="4"/>
  <c r="G1585" i="4"/>
  <c r="H1585" i="4" s="1"/>
  <c r="B1585" i="4"/>
  <c r="G1584" i="4"/>
  <c r="H1584" i="4" s="1"/>
  <c r="B1584" i="4"/>
  <c r="G1583" i="4"/>
  <c r="H1583" i="4" s="1"/>
  <c r="B1583" i="4"/>
  <c r="G1582" i="4"/>
  <c r="H1582" i="4" s="1"/>
  <c r="B1582" i="4"/>
  <c r="H1581" i="4"/>
  <c r="G1581" i="4"/>
  <c r="B1581" i="4"/>
  <c r="G1580" i="4"/>
  <c r="H1580" i="4" s="1"/>
  <c r="B1580" i="4"/>
  <c r="G1579" i="4"/>
  <c r="H1579" i="4" s="1"/>
  <c r="B1579" i="4"/>
  <c r="G1578" i="4"/>
  <c r="H1578" i="4" s="1"/>
  <c r="B1578" i="4"/>
  <c r="G1577" i="4"/>
  <c r="H1577" i="4" s="1"/>
  <c r="B1577" i="4"/>
  <c r="G1576" i="4"/>
  <c r="H1576" i="4" s="1"/>
  <c r="B1576" i="4"/>
  <c r="H1575" i="4"/>
  <c r="G1575" i="4"/>
  <c r="B1575" i="4"/>
  <c r="H1574" i="4"/>
  <c r="G1574" i="4"/>
  <c r="B1574" i="4"/>
  <c r="H1573" i="4"/>
  <c r="G1573" i="4"/>
  <c r="B1573" i="4"/>
  <c r="G1572" i="4"/>
  <c r="H1572" i="4" s="1"/>
  <c r="B1572" i="4"/>
  <c r="H1571" i="4"/>
  <c r="G1571" i="4"/>
  <c r="B1571" i="4"/>
  <c r="G1570" i="4"/>
  <c r="H1570" i="4" s="1"/>
  <c r="B1570" i="4"/>
  <c r="G1569" i="4"/>
  <c r="H1569" i="4" s="1"/>
  <c r="B1569" i="4"/>
  <c r="G1568" i="4"/>
  <c r="H1568" i="4" s="1"/>
  <c r="B1568" i="4"/>
  <c r="G1567" i="4"/>
  <c r="H1567" i="4" s="1"/>
  <c r="B1567" i="4"/>
  <c r="G1566" i="4"/>
  <c r="H1566" i="4" s="1"/>
  <c r="B1566" i="4"/>
  <c r="H1565" i="4"/>
  <c r="G1565" i="4"/>
  <c r="B1565" i="4"/>
  <c r="G1564" i="4"/>
  <c r="H1564" i="4" s="1"/>
  <c r="B1564" i="4"/>
  <c r="G1563" i="4"/>
  <c r="H1563" i="4" s="1"/>
  <c r="B1563" i="4"/>
  <c r="G1562" i="4"/>
  <c r="H1562" i="4" s="1"/>
  <c r="B1562" i="4"/>
  <c r="G1561" i="4"/>
  <c r="H1561" i="4" s="1"/>
  <c r="B1561" i="4"/>
  <c r="G1560" i="4"/>
  <c r="H1560" i="4" s="1"/>
  <c r="B1560" i="4"/>
  <c r="H1559" i="4"/>
  <c r="G1559" i="4"/>
  <c r="B1559" i="4"/>
  <c r="G1558" i="4"/>
  <c r="H1558" i="4" s="1"/>
  <c r="B1558" i="4"/>
  <c r="G1557" i="4"/>
  <c r="H1557" i="4" s="1"/>
  <c r="B1557" i="4"/>
  <c r="G1556" i="4"/>
  <c r="H1556" i="4" s="1"/>
  <c r="B1556" i="4"/>
  <c r="G1555" i="4"/>
  <c r="H1555" i="4" s="1"/>
  <c r="B1555" i="4"/>
  <c r="G1554" i="4"/>
  <c r="H1554" i="4" s="1"/>
  <c r="B1554" i="4"/>
  <c r="G1553" i="4"/>
  <c r="H1553" i="4" s="1"/>
  <c r="B1553" i="4"/>
  <c r="G1552" i="4"/>
  <c r="H1552" i="4" s="1"/>
  <c r="B1552" i="4"/>
  <c r="G1551" i="4"/>
  <c r="H1551" i="4" s="1"/>
  <c r="B1551" i="4"/>
  <c r="G1550" i="4"/>
  <c r="H1550" i="4" s="1"/>
  <c r="B1550" i="4"/>
  <c r="G1549" i="4"/>
  <c r="H1549" i="4" s="1"/>
  <c r="B1549" i="4"/>
  <c r="G1548" i="4"/>
  <c r="H1548" i="4" s="1"/>
  <c r="B1548" i="4"/>
  <c r="G1547" i="4"/>
  <c r="H1547" i="4" s="1"/>
  <c r="B1547" i="4"/>
  <c r="G1546" i="4"/>
  <c r="H1546" i="4" s="1"/>
  <c r="B1546" i="4"/>
  <c r="G1545" i="4"/>
  <c r="H1545" i="4" s="1"/>
  <c r="B1545" i="4"/>
  <c r="G1544" i="4"/>
  <c r="H1544" i="4" s="1"/>
  <c r="B1544" i="4"/>
  <c r="G1543" i="4"/>
  <c r="H1543" i="4" s="1"/>
  <c r="B1543" i="4"/>
  <c r="H1542" i="4"/>
  <c r="G1542" i="4"/>
  <c r="B1542" i="4"/>
  <c r="H1541" i="4"/>
  <c r="G1541" i="4"/>
  <c r="B1541" i="4"/>
  <c r="G1540" i="4"/>
  <c r="H1540" i="4" s="1"/>
  <c r="B1540" i="4"/>
  <c r="H1539" i="4"/>
  <c r="G1539" i="4"/>
  <c r="B1539" i="4"/>
  <c r="G1538" i="4"/>
  <c r="H1538" i="4" s="1"/>
  <c r="B1538" i="4"/>
  <c r="G1537" i="4"/>
  <c r="H1537" i="4" s="1"/>
  <c r="B1537" i="4"/>
  <c r="G1536" i="4"/>
  <c r="H1536" i="4" s="1"/>
  <c r="B1536" i="4"/>
  <c r="G1535" i="4"/>
  <c r="H1535" i="4" s="1"/>
  <c r="B1535" i="4"/>
  <c r="G1534" i="4"/>
  <c r="H1534" i="4" s="1"/>
  <c r="B1534" i="4"/>
  <c r="H1533" i="4"/>
  <c r="G1533" i="4"/>
  <c r="B1533" i="4"/>
  <c r="G1532" i="4"/>
  <c r="H1532" i="4" s="1"/>
  <c r="B1532" i="4"/>
  <c r="G1531" i="4"/>
  <c r="H1531" i="4" s="1"/>
  <c r="B1531" i="4"/>
  <c r="G1530" i="4"/>
  <c r="H1530" i="4" s="1"/>
  <c r="B1530" i="4"/>
  <c r="G1529" i="4"/>
  <c r="H1529" i="4" s="1"/>
  <c r="B1529" i="4"/>
  <c r="G1528" i="4"/>
  <c r="H1528" i="4" s="1"/>
  <c r="B1528" i="4"/>
  <c r="G1527" i="4"/>
  <c r="H1527" i="4" s="1"/>
  <c r="B1527" i="4"/>
  <c r="G1526" i="4"/>
  <c r="H1526" i="4" s="1"/>
  <c r="B1526" i="4"/>
  <c r="G1525" i="4"/>
  <c r="H1525" i="4" s="1"/>
  <c r="B1525" i="4"/>
  <c r="G1524" i="4"/>
  <c r="H1524" i="4" s="1"/>
  <c r="B1524" i="4"/>
  <c r="G1523" i="4"/>
  <c r="H1523" i="4" s="1"/>
  <c r="B1523" i="4"/>
  <c r="G1522" i="4"/>
  <c r="H1522" i="4" s="1"/>
  <c r="B1522" i="4"/>
  <c r="G1521" i="4"/>
  <c r="H1521" i="4" s="1"/>
  <c r="B1521" i="4"/>
  <c r="G1520" i="4"/>
  <c r="H1520" i="4" s="1"/>
  <c r="B1520" i="4"/>
  <c r="H1519" i="4"/>
  <c r="G1519" i="4"/>
  <c r="B1519" i="4"/>
  <c r="H1518" i="4"/>
  <c r="G1518" i="4"/>
  <c r="B1518" i="4"/>
  <c r="H1517" i="4"/>
  <c r="G1517" i="4"/>
  <c r="B1517" i="4"/>
  <c r="G1516" i="4"/>
  <c r="H1516" i="4" s="1"/>
  <c r="B1516" i="4"/>
  <c r="H1515" i="4"/>
  <c r="G1515" i="4"/>
  <c r="B1515" i="4"/>
  <c r="G1514" i="4"/>
  <c r="H1514" i="4" s="1"/>
  <c r="B1514" i="4"/>
  <c r="G1513" i="4"/>
  <c r="H1513" i="4" s="1"/>
  <c r="B1513" i="4"/>
  <c r="G1512" i="4"/>
  <c r="H1512" i="4" s="1"/>
  <c r="B1512" i="4"/>
  <c r="G1511" i="4"/>
  <c r="H1511" i="4" s="1"/>
  <c r="B1511" i="4"/>
  <c r="G1510" i="4"/>
  <c r="H1510" i="4" s="1"/>
  <c r="B1510" i="4"/>
  <c r="H1509" i="4"/>
  <c r="G1509" i="4"/>
  <c r="B1509" i="4"/>
  <c r="G1508" i="4"/>
  <c r="H1508" i="4" s="1"/>
  <c r="B1508" i="4"/>
  <c r="G1507" i="4"/>
  <c r="H1507" i="4" s="1"/>
  <c r="B1507" i="4"/>
  <c r="G1506" i="4"/>
  <c r="H1506" i="4" s="1"/>
  <c r="B1506" i="4"/>
  <c r="G1505" i="4"/>
  <c r="H1505" i="4" s="1"/>
  <c r="B1505" i="4"/>
  <c r="G1504" i="4"/>
  <c r="H1504" i="4" s="1"/>
  <c r="B1504" i="4"/>
  <c r="G1503" i="4"/>
  <c r="H1503" i="4" s="1"/>
  <c r="B1503" i="4"/>
  <c r="H1502" i="4"/>
  <c r="G1502" i="4"/>
  <c r="B1502" i="4"/>
  <c r="G1501" i="4"/>
  <c r="H1501" i="4" s="1"/>
  <c r="B1501" i="4"/>
  <c r="G1500" i="4"/>
  <c r="H1500" i="4" s="1"/>
  <c r="B1500" i="4"/>
  <c r="G1499" i="4"/>
  <c r="H1499" i="4" s="1"/>
  <c r="B1499" i="4"/>
  <c r="G1498" i="4"/>
  <c r="H1498" i="4" s="1"/>
  <c r="B1498" i="4"/>
  <c r="G1497" i="4"/>
  <c r="H1497" i="4" s="1"/>
  <c r="B1497" i="4"/>
  <c r="G1496" i="4"/>
  <c r="H1496" i="4" s="1"/>
  <c r="B1496" i="4"/>
  <c r="H1495" i="4"/>
  <c r="G1495" i="4"/>
  <c r="B1495" i="4"/>
  <c r="G1494" i="4"/>
  <c r="H1494" i="4" s="1"/>
  <c r="B1494" i="4"/>
  <c r="G1493" i="4"/>
  <c r="H1493" i="4" s="1"/>
  <c r="B1493" i="4"/>
  <c r="G1492" i="4"/>
  <c r="H1492" i="4" s="1"/>
  <c r="B1492" i="4"/>
  <c r="G1491" i="4"/>
  <c r="H1491" i="4" s="1"/>
  <c r="B1491" i="4"/>
  <c r="G1490" i="4"/>
  <c r="H1490" i="4" s="1"/>
  <c r="B1490" i="4"/>
  <c r="H1489" i="4"/>
  <c r="G1489" i="4"/>
  <c r="B1489" i="4"/>
  <c r="G1488" i="4"/>
  <c r="H1488" i="4" s="1"/>
  <c r="B1488" i="4"/>
  <c r="G1487" i="4"/>
  <c r="H1487" i="4" s="1"/>
  <c r="B1487" i="4"/>
  <c r="H1486" i="4"/>
  <c r="G1486" i="4"/>
  <c r="B1486" i="4"/>
  <c r="H1485" i="4"/>
  <c r="G1485" i="4"/>
  <c r="B1485" i="4"/>
  <c r="G1484" i="4"/>
  <c r="H1484" i="4" s="1"/>
  <c r="B1484" i="4"/>
  <c r="H1483" i="4"/>
  <c r="G1483" i="4"/>
  <c r="B1483" i="4"/>
  <c r="G1482" i="4"/>
  <c r="H1482" i="4" s="1"/>
  <c r="B1482" i="4"/>
  <c r="G1481" i="4"/>
  <c r="H1481" i="4" s="1"/>
  <c r="B1481" i="4"/>
  <c r="G1480" i="4"/>
  <c r="H1480" i="4" s="1"/>
  <c r="B1480" i="4"/>
  <c r="G1479" i="4"/>
  <c r="H1479" i="4" s="1"/>
  <c r="B1479" i="4"/>
  <c r="H1478" i="4"/>
  <c r="G1478" i="4"/>
  <c r="B1478" i="4"/>
  <c r="G1477" i="4"/>
  <c r="H1477" i="4" s="1"/>
  <c r="B1477" i="4"/>
  <c r="G1476" i="4"/>
  <c r="H1476" i="4" s="1"/>
  <c r="B1476" i="4"/>
  <c r="G1475" i="4"/>
  <c r="H1475" i="4" s="1"/>
  <c r="B1475" i="4"/>
  <c r="G1474" i="4"/>
  <c r="H1474" i="4" s="1"/>
  <c r="B1474" i="4"/>
  <c r="G1473" i="4"/>
  <c r="H1473" i="4" s="1"/>
  <c r="B1473" i="4"/>
  <c r="G1472" i="4"/>
  <c r="H1472" i="4" s="1"/>
  <c r="B1472" i="4"/>
  <c r="G1471" i="4"/>
  <c r="H1471" i="4" s="1"/>
  <c r="B1471" i="4"/>
  <c r="G1470" i="4"/>
  <c r="H1470" i="4" s="1"/>
  <c r="B1470" i="4"/>
  <c r="G1469" i="4"/>
  <c r="H1469" i="4" s="1"/>
  <c r="B1469" i="4"/>
  <c r="G1468" i="4"/>
  <c r="H1468" i="4" s="1"/>
  <c r="B1468" i="4"/>
  <c r="G1467" i="4"/>
  <c r="H1467" i="4" s="1"/>
  <c r="B1467" i="4"/>
  <c r="G1466" i="4"/>
  <c r="H1466" i="4" s="1"/>
  <c r="B1466" i="4"/>
  <c r="G1465" i="4"/>
  <c r="H1465" i="4" s="1"/>
  <c r="B1465" i="4"/>
  <c r="G1464" i="4"/>
  <c r="H1464" i="4" s="1"/>
  <c r="B1464" i="4"/>
  <c r="G1463" i="4"/>
  <c r="H1463" i="4" s="1"/>
  <c r="B1463" i="4"/>
  <c r="H1462" i="4"/>
  <c r="G1462" i="4"/>
  <c r="B1462" i="4"/>
  <c r="G1461" i="4"/>
  <c r="H1461" i="4" s="1"/>
  <c r="B1461" i="4"/>
  <c r="G1460" i="4"/>
  <c r="H1460" i="4" s="1"/>
  <c r="B1460" i="4"/>
  <c r="G1459" i="4"/>
  <c r="H1459" i="4" s="1"/>
  <c r="B1459" i="4"/>
  <c r="G1458" i="4"/>
  <c r="H1458" i="4" s="1"/>
  <c r="B1458" i="4"/>
  <c r="G1457" i="4"/>
  <c r="H1457" i="4" s="1"/>
  <c r="B1457" i="4"/>
  <c r="G1456" i="4"/>
  <c r="H1456" i="4" s="1"/>
  <c r="B1456" i="4"/>
  <c r="G1455" i="4"/>
  <c r="H1455" i="4" s="1"/>
  <c r="B1455" i="4"/>
  <c r="G1454" i="4"/>
  <c r="H1454" i="4" s="1"/>
  <c r="B1454" i="4"/>
  <c r="G1453" i="4"/>
  <c r="H1453" i="4" s="1"/>
  <c r="B1453" i="4"/>
  <c r="G1452" i="4"/>
  <c r="H1452" i="4" s="1"/>
  <c r="B1452" i="4"/>
  <c r="G1451" i="4"/>
  <c r="H1451" i="4" s="1"/>
  <c r="B1451" i="4"/>
  <c r="G1450" i="4"/>
  <c r="H1450" i="4" s="1"/>
  <c r="B1450" i="4"/>
  <c r="G1449" i="4"/>
  <c r="H1449" i="4" s="1"/>
  <c r="B1449" i="4"/>
  <c r="G1448" i="4"/>
  <c r="H1448" i="4" s="1"/>
  <c r="B1448" i="4"/>
  <c r="G1447" i="4"/>
  <c r="H1447" i="4" s="1"/>
  <c r="B1447" i="4"/>
  <c r="H1446" i="4"/>
  <c r="G1446" i="4"/>
  <c r="B1446" i="4"/>
  <c r="G1445" i="4"/>
  <c r="H1445" i="4" s="1"/>
  <c r="B1445" i="4"/>
  <c r="G1444" i="4"/>
  <c r="H1444" i="4" s="1"/>
  <c r="B1444" i="4"/>
  <c r="G1443" i="4"/>
  <c r="H1443" i="4" s="1"/>
  <c r="B1443" i="4"/>
  <c r="G1442" i="4"/>
  <c r="H1442" i="4" s="1"/>
  <c r="B1442" i="4"/>
  <c r="G1441" i="4"/>
  <c r="H1441" i="4" s="1"/>
  <c r="B1441" i="4"/>
  <c r="G1440" i="4"/>
  <c r="H1440" i="4" s="1"/>
  <c r="B1440" i="4"/>
  <c r="H1439" i="4"/>
  <c r="G1439" i="4"/>
  <c r="B1439" i="4"/>
  <c r="G1438" i="4"/>
  <c r="H1438" i="4" s="1"/>
  <c r="B1438" i="4"/>
  <c r="G1437" i="4"/>
  <c r="H1437" i="4" s="1"/>
  <c r="B1437" i="4"/>
  <c r="G1436" i="4"/>
  <c r="H1436" i="4" s="1"/>
  <c r="B1436" i="4"/>
  <c r="G1435" i="4"/>
  <c r="H1435" i="4" s="1"/>
  <c r="B1435" i="4"/>
  <c r="G1434" i="4"/>
  <c r="H1434" i="4" s="1"/>
  <c r="B1434" i="4"/>
  <c r="H1433" i="4"/>
  <c r="G1433" i="4"/>
  <c r="B1433" i="4"/>
  <c r="G1432" i="4"/>
  <c r="H1432" i="4" s="1"/>
  <c r="B1432" i="4"/>
  <c r="H1431" i="4"/>
  <c r="G1431" i="4"/>
  <c r="B1431" i="4"/>
  <c r="H1430" i="4"/>
  <c r="G1430" i="4"/>
  <c r="B1430" i="4"/>
  <c r="G1429" i="4"/>
  <c r="H1429" i="4" s="1"/>
  <c r="B1429" i="4"/>
  <c r="G1428" i="4"/>
  <c r="H1428" i="4" s="1"/>
  <c r="B1428" i="4"/>
  <c r="H1427" i="4"/>
  <c r="G1427" i="4"/>
  <c r="B1427" i="4"/>
  <c r="G1426" i="4"/>
  <c r="H1426" i="4" s="1"/>
  <c r="B1426" i="4"/>
  <c r="H1425" i="4"/>
  <c r="G1425" i="4"/>
  <c r="B1425" i="4"/>
  <c r="G1424" i="4"/>
  <c r="H1424" i="4" s="1"/>
  <c r="B1424" i="4"/>
  <c r="G1423" i="4"/>
  <c r="H1423" i="4" s="1"/>
  <c r="B1423" i="4"/>
  <c r="G1422" i="4"/>
  <c r="H1422" i="4" s="1"/>
  <c r="B1422" i="4"/>
  <c r="G1421" i="4"/>
  <c r="H1421" i="4" s="1"/>
  <c r="B1421" i="4"/>
  <c r="G1420" i="4"/>
  <c r="H1420" i="4" s="1"/>
  <c r="B1420" i="4"/>
  <c r="G1419" i="4"/>
  <c r="H1419" i="4" s="1"/>
  <c r="B1419" i="4"/>
  <c r="G1418" i="4"/>
  <c r="H1418" i="4" s="1"/>
  <c r="B1418" i="4"/>
  <c r="G1417" i="4"/>
  <c r="H1417" i="4" s="1"/>
  <c r="B1417" i="4"/>
  <c r="G1416" i="4"/>
  <c r="H1416" i="4" s="1"/>
  <c r="B1416" i="4"/>
  <c r="G1415" i="4"/>
  <c r="H1415" i="4" s="1"/>
  <c r="B1415" i="4"/>
  <c r="G1414" i="4"/>
  <c r="H1414" i="4" s="1"/>
  <c r="B1414" i="4"/>
  <c r="G1413" i="4"/>
  <c r="H1413" i="4" s="1"/>
  <c r="B1413" i="4"/>
  <c r="G1412" i="4"/>
  <c r="H1412" i="4" s="1"/>
  <c r="B1412" i="4"/>
  <c r="G1411" i="4"/>
  <c r="H1411" i="4" s="1"/>
  <c r="B1411" i="4"/>
  <c r="G1410" i="4"/>
  <c r="H1410" i="4" s="1"/>
  <c r="B1410" i="4"/>
  <c r="H1409" i="4"/>
  <c r="G1409" i="4"/>
  <c r="B1409" i="4"/>
  <c r="G1408" i="4"/>
  <c r="H1408" i="4" s="1"/>
  <c r="B1408" i="4"/>
  <c r="G1407" i="4"/>
  <c r="H1407" i="4" s="1"/>
  <c r="B1407" i="4"/>
  <c r="H1406" i="4"/>
  <c r="G1406" i="4"/>
  <c r="B1406" i="4"/>
  <c r="G1405" i="4"/>
  <c r="H1405" i="4" s="1"/>
  <c r="B1405" i="4"/>
  <c r="G1404" i="4"/>
  <c r="H1404" i="4" s="1"/>
  <c r="B1404" i="4"/>
  <c r="G1403" i="4"/>
  <c r="H1403" i="4" s="1"/>
  <c r="B1403" i="4"/>
  <c r="G1402" i="4"/>
  <c r="H1402" i="4" s="1"/>
  <c r="B1402" i="4"/>
  <c r="G1401" i="4"/>
  <c r="H1401" i="4" s="1"/>
  <c r="B1401" i="4"/>
  <c r="G1400" i="4"/>
  <c r="H1400" i="4" s="1"/>
  <c r="B1400" i="4"/>
  <c r="G1399" i="4"/>
  <c r="H1399" i="4" s="1"/>
  <c r="B1399" i="4"/>
  <c r="G1398" i="4"/>
  <c r="H1398" i="4" s="1"/>
  <c r="B1398" i="4"/>
  <c r="G1397" i="4"/>
  <c r="H1397" i="4" s="1"/>
  <c r="B1397" i="4"/>
  <c r="G1396" i="4"/>
  <c r="H1396" i="4" s="1"/>
  <c r="B1396" i="4"/>
  <c r="G1395" i="4"/>
  <c r="H1395" i="4" s="1"/>
  <c r="B1395" i="4"/>
  <c r="G1394" i="4"/>
  <c r="H1394" i="4" s="1"/>
  <c r="B1394" i="4"/>
  <c r="G1393" i="4"/>
  <c r="H1393" i="4" s="1"/>
  <c r="B1393" i="4"/>
  <c r="G1392" i="4"/>
  <c r="H1392" i="4" s="1"/>
  <c r="B1392" i="4"/>
  <c r="G1391" i="4"/>
  <c r="H1391" i="4" s="1"/>
  <c r="B1391" i="4"/>
  <c r="G1390" i="4"/>
  <c r="H1390" i="4" s="1"/>
  <c r="B1390" i="4"/>
  <c r="G1389" i="4"/>
  <c r="H1389" i="4" s="1"/>
  <c r="B1389" i="4"/>
  <c r="G1388" i="4"/>
  <c r="H1388" i="4" s="1"/>
  <c r="B1388" i="4"/>
  <c r="G1387" i="4"/>
  <c r="H1387" i="4" s="1"/>
  <c r="B1387" i="4"/>
  <c r="G1386" i="4"/>
  <c r="H1386" i="4" s="1"/>
  <c r="B1386" i="4"/>
  <c r="G1385" i="4"/>
  <c r="H1385" i="4" s="1"/>
  <c r="B1385" i="4"/>
  <c r="G1384" i="4"/>
  <c r="H1384" i="4" s="1"/>
  <c r="B1384" i="4"/>
  <c r="H1383" i="4"/>
  <c r="G1383" i="4"/>
  <c r="B1383" i="4"/>
  <c r="G1382" i="4"/>
  <c r="H1382" i="4" s="1"/>
  <c r="B1382" i="4"/>
  <c r="G1381" i="4"/>
  <c r="H1381" i="4" s="1"/>
  <c r="B1381" i="4"/>
  <c r="G1380" i="4"/>
  <c r="H1380" i="4" s="1"/>
  <c r="B1380" i="4"/>
  <c r="G1379" i="4"/>
  <c r="H1379" i="4" s="1"/>
  <c r="B1379" i="4"/>
  <c r="G1378" i="4"/>
  <c r="H1378" i="4" s="1"/>
  <c r="B1378" i="4"/>
  <c r="G1377" i="4"/>
  <c r="H1377" i="4" s="1"/>
  <c r="B1377" i="4"/>
  <c r="G1376" i="4"/>
  <c r="H1376" i="4" s="1"/>
  <c r="B1376" i="4"/>
  <c r="G1375" i="4"/>
  <c r="H1375" i="4" s="1"/>
  <c r="B1375" i="4"/>
  <c r="G1374" i="4"/>
  <c r="H1374" i="4" s="1"/>
  <c r="B1374" i="4"/>
  <c r="G1373" i="4"/>
  <c r="H1373" i="4" s="1"/>
  <c r="B1373" i="4"/>
  <c r="G1372" i="4"/>
  <c r="H1372" i="4" s="1"/>
  <c r="B1372" i="4"/>
  <c r="G1371" i="4"/>
  <c r="H1371" i="4" s="1"/>
  <c r="B1371" i="4"/>
  <c r="G1370" i="4"/>
  <c r="H1370" i="4" s="1"/>
  <c r="B1370" i="4"/>
  <c r="G1369" i="4"/>
  <c r="H1369" i="4" s="1"/>
  <c r="B1369" i="4"/>
  <c r="G1368" i="4"/>
  <c r="H1368" i="4" s="1"/>
  <c r="B1368" i="4"/>
  <c r="G1367" i="4"/>
  <c r="H1367" i="4" s="1"/>
  <c r="B1367" i="4"/>
  <c r="H1366" i="4"/>
  <c r="G1366" i="4"/>
  <c r="B1366" i="4"/>
  <c r="G1365" i="4"/>
  <c r="H1365" i="4" s="1"/>
  <c r="B1365" i="4"/>
  <c r="G1364" i="4"/>
  <c r="H1364" i="4" s="1"/>
  <c r="B1364" i="4"/>
  <c r="H1363" i="4"/>
  <c r="G1363" i="4"/>
  <c r="B1363" i="4"/>
  <c r="G1362" i="4"/>
  <c r="H1362" i="4" s="1"/>
  <c r="B1362" i="4"/>
  <c r="G1361" i="4"/>
  <c r="H1361" i="4" s="1"/>
  <c r="B1361" i="4"/>
  <c r="G1360" i="4"/>
  <c r="H1360" i="4" s="1"/>
  <c r="B1360" i="4"/>
  <c r="H1359" i="4"/>
  <c r="G1359" i="4"/>
  <c r="B1359" i="4"/>
  <c r="G1358" i="4"/>
  <c r="H1358" i="4" s="1"/>
  <c r="B1358" i="4"/>
  <c r="H1357" i="4"/>
  <c r="G1357" i="4"/>
  <c r="B1357" i="4"/>
  <c r="G1356" i="4"/>
  <c r="H1356" i="4" s="1"/>
  <c r="B1356" i="4"/>
  <c r="G1355" i="4"/>
  <c r="H1355" i="4" s="1"/>
  <c r="B1355" i="4"/>
  <c r="G1354" i="4"/>
  <c r="H1354" i="4" s="1"/>
  <c r="B1354" i="4"/>
  <c r="G1353" i="4"/>
  <c r="H1353" i="4" s="1"/>
  <c r="B1353" i="4"/>
  <c r="G1352" i="4"/>
  <c r="H1352" i="4" s="1"/>
  <c r="B1352" i="4"/>
  <c r="G1351" i="4"/>
  <c r="H1351" i="4" s="1"/>
  <c r="B1351" i="4"/>
  <c r="G1350" i="4"/>
  <c r="H1350" i="4" s="1"/>
  <c r="B1350" i="4"/>
  <c r="G1349" i="4"/>
  <c r="H1349" i="4" s="1"/>
  <c r="B1349" i="4"/>
  <c r="G1348" i="4"/>
  <c r="H1348" i="4" s="1"/>
  <c r="B1348" i="4"/>
  <c r="G1347" i="4"/>
  <c r="H1347" i="4" s="1"/>
  <c r="B1347" i="4"/>
  <c r="G1346" i="4"/>
  <c r="H1346" i="4" s="1"/>
  <c r="B1346" i="4"/>
  <c r="G1345" i="4"/>
  <c r="H1345" i="4" s="1"/>
  <c r="B1345" i="4"/>
  <c r="G1344" i="4"/>
  <c r="H1344" i="4" s="1"/>
  <c r="B1344" i="4"/>
  <c r="G1343" i="4"/>
  <c r="H1343" i="4" s="1"/>
  <c r="B1343" i="4"/>
  <c r="G1342" i="4"/>
  <c r="H1342" i="4" s="1"/>
  <c r="B1342" i="4"/>
  <c r="G1341" i="4"/>
  <c r="H1341" i="4" s="1"/>
  <c r="B1341" i="4"/>
  <c r="G1340" i="4"/>
  <c r="H1340" i="4" s="1"/>
  <c r="B1340" i="4"/>
  <c r="G1339" i="4"/>
  <c r="H1339" i="4" s="1"/>
  <c r="B1339" i="4"/>
  <c r="G1338" i="4"/>
  <c r="H1338" i="4" s="1"/>
  <c r="B1338" i="4"/>
  <c r="H1337" i="4"/>
  <c r="G1337" i="4"/>
  <c r="B1337" i="4"/>
  <c r="G1336" i="4"/>
  <c r="H1336" i="4" s="1"/>
  <c r="B1336" i="4"/>
  <c r="H1335" i="4"/>
  <c r="G1335" i="4"/>
  <c r="B1335" i="4"/>
  <c r="H1334" i="4"/>
  <c r="G1334" i="4"/>
  <c r="B1334" i="4"/>
  <c r="G1333" i="4"/>
  <c r="H1333" i="4" s="1"/>
  <c r="B1333" i="4"/>
  <c r="G1332" i="4"/>
  <c r="H1332" i="4" s="1"/>
  <c r="B1332" i="4"/>
  <c r="G1331" i="4"/>
  <c r="H1331" i="4" s="1"/>
  <c r="B1331" i="4"/>
  <c r="G1330" i="4"/>
  <c r="H1330" i="4" s="1"/>
  <c r="B1330" i="4"/>
  <c r="G1329" i="4"/>
  <c r="H1329" i="4" s="1"/>
  <c r="B1329" i="4"/>
  <c r="G1328" i="4"/>
  <c r="H1328" i="4" s="1"/>
  <c r="B1328" i="4"/>
  <c r="H1327" i="4"/>
  <c r="G1327" i="4"/>
  <c r="B1327" i="4"/>
  <c r="G1326" i="4"/>
  <c r="H1326" i="4" s="1"/>
  <c r="B1326" i="4"/>
  <c r="G1325" i="4"/>
  <c r="H1325" i="4" s="1"/>
  <c r="B1325" i="4"/>
  <c r="G1324" i="4"/>
  <c r="H1324" i="4" s="1"/>
  <c r="B1324" i="4"/>
  <c r="G1323" i="4"/>
  <c r="H1323" i="4" s="1"/>
  <c r="B1323" i="4"/>
  <c r="G1322" i="4"/>
  <c r="H1322" i="4" s="1"/>
  <c r="B1322" i="4"/>
  <c r="G1321" i="4"/>
  <c r="H1321" i="4" s="1"/>
  <c r="B1321" i="4"/>
  <c r="G1320" i="4"/>
  <c r="H1320" i="4" s="1"/>
  <c r="B1320" i="4"/>
  <c r="H1319" i="4"/>
  <c r="G1319" i="4"/>
  <c r="B1319" i="4"/>
  <c r="G1318" i="4"/>
  <c r="H1318" i="4" s="1"/>
  <c r="B1318" i="4"/>
  <c r="G1317" i="4"/>
  <c r="H1317" i="4" s="1"/>
  <c r="B1317" i="4"/>
  <c r="G1316" i="4"/>
  <c r="H1316" i="4" s="1"/>
  <c r="B1316" i="4"/>
  <c r="G1315" i="4"/>
  <c r="H1315" i="4" s="1"/>
  <c r="B1315" i="4"/>
  <c r="G1314" i="4"/>
  <c r="H1314" i="4" s="1"/>
  <c r="B1314" i="4"/>
  <c r="G1313" i="4"/>
  <c r="H1313" i="4" s="1"/>
  <c r="B1313" i="4"/>
  <c r="G1312" i="4"/>
  <c r="H1312" i="4" s="1"/>
  <c r="B1312" i="4"/>
  <c r="G1311" i="4"/>
  <c r="H1311" i="4" s="1"/>
  <c r="B1311" i="4"/>
  <c r="G1310" i="4"/>
  <c r="H1310" i="4" s="1"/>
  <c r="B1310" i="4"/>
  <c r="G1309" i="4"/>
  <c r="H1309" i="4" s="1"/>
  <c r="B1309" i="4"/>
  <c r="G1308" i="4"/>
  <c r="H1308" i="4" s="1"/>
  <c r="B1308" i="4"/>
  <c r="G1307" i="4"/>
  <c r="H1307" i="4" s="1"/>
  <c r="B1307" i="4"/>
  <c r="G1306" i="4"/>
  <c r="H1306" i="4" s="1"/>
  <c r="B1306" i="4"/>
  <c r="G1305" i="4"/>
  <c r="H1305" i="4" s="1"/>
  <c r="B1305" i="4"/>
  <c r="G1304" i="4"/>
  <c r="H1304" i="4" s="1"/>
  <c r="B1304" i="4"/>
  <c r="G1303" i="4"/>
  <c r="H1303" i="4" s="1"/>
  <c r="B1303" i="4"/>
  <c r="G1302" i="4"/>
  <c r="H1302" i="4" s="1"/>
  <c r="B1302" i="4"/>
  <c r="H1301" i="4"/>
  <c r="G1301" i="4"/>
  <c r="B1301" i="4"/>
  <c r="G1300" i="4"/>
  <c r="H1300" i="4" s="1"/>
  <c r="B1300" i="4"/>
  <c r="G1299" i="4"/>
  <c r="H1299" i="4" s="1"/>
  <c r="B1299" i="4"/>
  <c r="G1298" i="4"/>
  <c r="H1298" i="4" s="1"/>
  <c r="B1298" i="4"/>
  <c r="G1297" i="4"/>
  <c r="H1297" i="4" s="1"/>
  <c r="B1297" i="4"/>
  <c r="G1296" i="4"/>
  <c r="H1296" i="4" s="1"/>
  <c r="B1296" i="4"/>
  <c r="G1295" i="4"/>
  <c r="H1295" i="4" s="1"/>
  <c r="B1295" i="4"/>
  <c r="G1294" i="4"/>
  <c r="H1294" i="4" s="1"/>
  <c r="B1294" i="4"/>
  <c r="G1293" i="4"/>
  <c r="H1293" i="4" s="1"/>
  <c r="B1293" i="4"/>
  <c r="G1292" i="4"/>
  <c r="H1292" i="4" s="1"/>
  <c r="B1292" i="4"/>
  <c r="H1291" i="4"/>
  <c r="G1291" i="4"/>
  <c r="B1291" i="4"/>
  <c r="G1290" i="4"/>
  <c r="H1290" i="4" s="1"/>
  <c r="B1290" i="4"/>
  <c r="G1289" i="4"/>
  <c r="H1289" i="4" s="1"/>
  <c r="B1289" i="4"/>
  <c r="G1288" i="4"/>
  <c r="H1288" i="4" s="1"/>
  <c r="B1288" i="4"/>
  <c r="G1287" i="4"/>
  <c r="H1287" i="4" s="1"/>
  <c r="B1287" i="4"/>
  <c r="G1286" i="4"/>
  <c r="H1286" i="4" s="1"/>
  <c r="B1286" i="4"/>
  <c r="G1285" i="4"/>
  <c r="H1285" i="4" s="1"/>
  <c r="B1285" i="4"/>
  <c r="G1284" i="4"/>
  <c r="H1284" i="4" s="1"/>
  <c r="B1284" i="4"/>
  <c r="G1283" i="4"/>
  <c r="H1283" i="4" s="1"/>
  <c r="B1283" i="4"/>
  <c r="G1282" i="4"/>
  <c r="H1282" i="4" s="1"/>
  <c r="B1282" i="4"/>
  <c r="G1281" i="4"/>
  <c r="H1281" i="4" s="1"/>
  <c r="B1281" i="4"/>
  <c r="G1280" i="4"/>
  <c r="H1280" i="4" s="1"/>
  <c r="B1280" i="4"/>
  <c r="G1279" i="4"/>
  <c r="H1279" i="4" s="1"/>
  <c r="B1279" i="4"/>
  <c r="G1278" i="4"/>
  <c r="H1278" i="4" s="1"/>
  <c r="B1278" i="4"/>
  <c r="G1277" i="4"/>
  <c r="H1277" i="4" s="1"/>
  <c r="B1277" i="4"/>
  <c r="G1276" i="4"/>
  <c r="H1276" i="4" s="1"/>
  <c r="B1276" i="4"/>
  <c r="G1275" i="4"/>
  <c r="H1275" i="4" s="1"/>
  <c r="B1275" i="4"/>
  <c r="G1274" i="4"/>
  <c r="H1274" i="4" s="1"/>
  <c r="B1274" i="4"/>
  <c r="G1273" i="4"/>
  <c r="H1273" i="4" s="1"/>
  <c r="B1273" i="4"/>
  <c r="G1272" i="4"/>
  <c r="H1272" i="4" s="1"/>
  <c r="B1272" i="4"/>
  <c r="G1271" i="4"/>
  <c r="H1271" i="4" s="1"/>
  <c r="B1271" i="4"/>
  <c r="G1270" i="4"/>
  <c r="H1270" i="4" s="1"/>
  <c r="B1270" i="4"/>
  <c r="G1269" i="4"/>
  <c r="H1269" i="4" s="1"/>
  <c r="B1269" i="4"/>
  <c r="G1268" i="4"/>
  <c r="H1268" i="4" s="1"/>
  <c r="B1268" i="4"/>
  <c r="G1267" i="4"/>
  <c r="H1267" i="4" s="1"/>
  <c r="B1267" i="4"/>
  <c r="G1266" i="4"/>
  <c r="H1266" i="4" s="1"/>
  <c r="B1266" i="4"/>
  <c r="G1265" i="4"/>
  <c r="H1265" i="4" s="1"/>
  <c r="B1265" i="4"/>
  <c r="G1264" i="4"/>
  <c r="H1264" i="4" s="1"/>
  <c r="B1264" i="4"/>
  <c r="G1263" i="4"/>
  <c r="H1263" i="4" s="1"/>
  <c r="B1263" i="4"/>
  <c r="H1262" i="4"/>
  <c r="G1262" i="4"/>
  <c r="B1262" i="4"/>
  <c r="G1261" i="4"/>
  <c r="H1261" i="4" s="1"/>
  <c r="B1261" i="4"/>
  <c r="G1260" i="4"/>
  <c r="H1260" i="4" s="1"/>
  <c r="B1260" i="4"/>
  <c r="G1259" i="4"/>
  <c r="H1259" i="4" s="1"/>
  <c r="B1259" i="4"/>
  <c r="G1258" i="4"/>
  <c r="H1258" i="4" s="1"/>
  <c r="B1258" i="4"/>
  <c r="G1257" i="4"/>
  <c r="H1257" i="4" s="1"/>
  <c r="B1257" i="4"/>
  <c r="G1256" i="4"/>
  <c r="H1256" i="4" s="1"/>
  <c r="B1256" i="4"/>
  <c r="G1255" i="4"/>
  <c r="H1255" i="4" s="1"/>
  <c r="B1255" i="4"/>
  <c r="G1254" i="4"/>
  <c r="H1254" i="4" s="1"/>
  <c r="B1254" i="4"/>
  <c r="H1253" i="4"/>
  <c r="G1253" i="4"/>
  <c r="B1253" i="4"/>
  <c r="G1252" i="4"/>
  <c r="H1252" i="4" s="1"/>
  <c r="B1252" i="4"/>
  <c r="G1251" i="4"/>
  <c r="H1251" i="4" s="1"/>
  <c r="B1251" i="4"/>
  <c r="G1250" i="4"/>
  <c r="H1250" i="4" s="1"/>
  <c r="B1250" i="4"/>
  <c r="G1249" i="4"/>
  <c r="H1249" i="4" s="1"/>
  <c r="B1249" i="4"/>
  <c r="G1248" i="4"/>
  <c r="H1248" i="4" s="1"/>
  <c r="B1248" i="4"/>
  <c r="H1247" i="4"/>
  <c r="G1247" i="4"/>
  <c r="B1247" i="4"/>
  <c r="G1246" i="4"/>
  <c r="H1246" i="4" s="1"/>
  <c r="B1246" i="4"/>
  <c r="G1245" i="4"/>
  <c r="H1245" i="4" s="1"/>
  <c r="B1245" i="4"/>
  <c r="G1244" i="4"/>
  <c r="H1244" i="4" s="1"/>
  <c r="B1244" i="4"/>
  <c r="G1243" i="4"/>
  <c r="H1243" i="4" s="1"/>
  <c r="B1243" i="4"/>
  <c r="G1242" i="4"/>
  <c r="H1242" i="4" s="1"/>
  <c r="B1242" i="4"/>
  <c r="H1241" i="4"/>
  <c r="G1241" i="4"/>
  <c r="B1241" i="4"/>
  <c r="G1240" i="4"/>
  <c r="H1240" i="4" s="1"/>
  <c r="B1240" i="4"/>
  <c r="H1239" i="4"/>
  <c r="G1239" i="4"/>
  <c r="B1239" i="4"/>
  <c r="H1238" i="4"/>
  <c r="G1238" i="4"/>
  <c r="B1238" i="4"/>
  <c r="G1237" i="4"/>
  <c r="H1237" i="4" s="1"/>
  <c r="B1237" i="4"/>
  <c r="G1236" i="4"/>
  <c r="H1236" i="4" s="1"/>
  <c r="B1236" i="4"/>
  <c r="G1235" i="4"/>
  <c r="H1235" i="4" s="1"/>
  <c r="B1235" i="4"/>
  <c r="G1234" i="4"/>
  <c r="H1234" i="4" s="1"/>
  <c r="B1234" i="4"/>
  <c r="G1233" i="4"/>
  <c r="H1233" i="4" s="1"/>
  <c r="B1233" i="4"/>
  <c r="G1232" i="4"/>
  <c r="H1232" i="4" s="1"/>
  <c r="B1232" i="4"/>
  <c r="G1231" i="4"/>
  <c r="H1231" i="4" s="1"/>
  <c r="B1231" i="4"/>
  <c r="G1230" i="4"/>
  <c r="H1230" i="4" s="1"/>
  <c r="B1230" i="4"/>
  <c r="G1229" i="4"/>
  <c r="H1229" i="4" s="1"/>
  <c r="B1229" i="4"/>
  <c r="G1228" i="4"/>
  <c r="H1228" i="4" s="1"/>
  <c r="B1228" i="4"/>
  <c r="G1227" i="4"/>
  <c r="H1227" i="4" s="1"/>
  <c r="B1227" i="4"/>
  <c r="G1226" i="4"/>
  <c r="H1226" i="4" s="1"/>
  <c r="B1226" i="4"/>
  <c r="G1225" i="4"/>
  <c r="H1225" i="4" s="1"/>
  <c r="B1225" i="4"/>
  <c r="G1224" i="4"/>
  <c r="H1224" i="4" s="1"/>
  <c r="B1224" i="4"/>
  <c r="G1223" i="4"/>
  <c r="H1223" i="4" s="1"/>
  <c r="B1223" i="4"/>
  <c r="G1222" i="4"/>
  <c r="H1222" i="4" s="1"/>
  <c r="B1222" i="4"/>
  <c r="G1221" i="4"/>
  <c r="H1221" i="4" s="1"/>
  <c r="B1221" i="4"/>
  <c r="G1220" i="4"/>
  <c r="H1220" i="4" s="1"/>
  <c r="B1220" i="4"/>
  <c r="H1219" i="4"/>
  <c r="G1219" i="4"/>
  <c r="B1219" i="4"/>
  <c r="G1218" i="4"/>
  <c r="H1218" i="4" s="1"/>
  <c r="B1218" i="4"/>
  <c r="G1217" i="4"/>
  <c r="H1217" i="4" s="1"/>
  <c r="B1217" i="4"/>
  <c r="G1216" i="4"/>
  <c r="H1216" i="4" s="1"/>
  <c r="B1216" i="4"/>
  <c r="G1215" i="4"/>
  <c r="H1215" i="4" s="1"/>
  <c r="B1215" i="4"/>
  <c r="G1214" i="4"/>
  <c r="H1214" i="4" s="1"/>
  <c r="B1214" i="4"/>
  <c r="G1213" i="4"/>
  <c r="H1213" i="4" s="1"/>
  <c r="B1213" i="4"/>
  <c r="G1212" i="4"/>
  <c r="H1212" i="4" s="1"/>
  <c r="B1212" i="4"/>
  <c r="G1211" i="4"/>
  <c r="H1211" i="4" s="1"/>
  <c r="B1211" i="4"/>
  <c r="G1210" i="4"/>
  <c r="H1210" i="4" s="1"/>
  <c r="B1210" i="4"/>
  <c r="G1209" i="4"/>
  <c r="H1209" i="4" s="1"/>
  <c r="B1209" i="4"/>
  <c r="G1208" i="4"/>
  <c r="H1208" i="4" s="1"/>
  <c r="B1208" i="4"/>
  <c r="G1207" i="4"/>
  <c r="H1207" i="4" s="1"/>
  <c r="B1207" i="4"/>
  <c r="G1206" i="4"/>
  <c r="H1206" i="4" s="1"/>
  <c r="B1206" i="4"/>
  <c r="G1205" i="4"/>
  <c r="H1205" i="4" s="1"/>
  <c r="B1205" i="4"/>
  <c r="G1204" i="4"/>
  <c r="H1204" i="4" s="1"/>
  <c r="B1204" i="4"/>
  <c r="H1203" i="4"/>
  <c r="G1203" i="4"/>
  <c r="B1203" i="4"/>
  <c r="G1202" i="4"/>
  <c r="H1202" i="4" s="1"/>
  <c r="B1202" i="4"/>
  <c r="G1201" i="4"/>
  <c r="H1201" i="4" s="1"/>
  <c r="B1201" i="4"/>
  <c r="G1200" i="4"/>
  <c r="H1200" i="4" s="1"/>
  <c r="B1200" i="4"/>
  <c r="G1199" i="4"/>
  <c r="H1199" i="4" s="1"/>
  <c r="B1199" i="4"/>
  <c r="G1198" i="4"/>
  <c r="H1198" i="4" s="1"/>
  <c r="B1198" i="4"/>
  <c r="G1197" i="4"/>
  <c r="H1197" i="4" s="1"/>
  <c r="B1197" i="4"/>
  <c r="G1196" i="4"/>
  <c r="H1196" i="4" s="1"/>
  <c r="B1196" i="4"/>
  <c r="G1195" i="4"/>
  <c r="H1195" i="4" s="1"/>
  <c r="B1195" i="4"/>
  <c r="G1194" i="4"/>
  <c r="H1194" i="4" s="1"/>
  <c r="B1194" i="4"/>
  <c r="G1193" i="4"/>
  <c r="H1193" i="4" s="1"/>
  <c r="B1193" i="4"/>
  <c r="G1192" i="4"/>
  <c r="H1192" i="4" s="1"/>
  <c r="B1192" i="4"/>
  <c r="H1191" i="4"/>
  <c r="G1191" i="4"/>
  <c r="B1191" i="4"/>
  <c r="G1190" i="4"/>
  <c r="H1190" i="4" s="1"/>
  <c r="B1190" i="4"/>
  <c r="G1189" i="4"/>
  <c r="H1189" i="4" s="1"/>
  <c r="B1189" i="4"/>
  <c r="G1188" i="4"/>
  <c r="H1188" i="4" s="1"/>
  <c r="B1188" i="4"/>
  <c r="G1187" i="4"/>
  <c r="H1187" i="4" s="1"/>
  <c r="B1187" i="4"/>
  <c r="G1186" i="4"/>
  <c r="H1186" i="4" s="1"/>
  <c r="B1186" i="4"/>
  <c r="G1185" i="4"/>
  <c r="H1185" i="4" s="1"/>
  <c r="B1185" i="4"/>
  <c r="G1184" i="4"/>
  <c r="H1184" i="4" s="1"/>
  <c r="B1184" i="4"/>
  <c r="G1183" i="4"/>
  <c r="H1183" i="4" s="1"/>
  <c r="B1183" i="4"/>
  <c r="G1182" i="4"/>
  <c r="H1182" i="4" s="1"/>
  <c r="B1182" i="4"/>
  <c r="G1181" i="4"/>
  <c r="H1181" i="4" s="1"/>
  <c r="B1181" i="4"/>
  <c r="G1180" i="4"/>
  <c r="H1180" i="4" s="1"/>
  <c r="B1180" i="4"/>
  <c r="G1179" i="4"/>
  <c r="H1179" i="4" s="1"/>
  <c r="B1179" i="4"/>
  <c r="G1178" i="4"/>
  <c r="H1178" i="4" s="1"/>
  <c r="B1178" i="4"/>
  <c r="G1177" i="4"/>
  <c r="H1177" i="4" s="1"/>
  <c r="B1177" i="4"/>
  <c r="G1176" i="4"/>
  <c r="H1176" i="4" s="1"/>
  <c r="B1176" i="4"/>
  <c r="G1175" i="4"/>
  <c r="H1175" i="4" s="1"/>
  <c r="B1175" i="4"/>
  <c r="H1174" i="4"/>
  <c r="G1174" i="4"/>
  <c r="B1174" i="4"/>
  <c r="G1173" i="4"/>
  <c r="H1173" i="4" s="1"/>
  <c r="B1173" i="4"/>
  <c r="G1172" i="4"/>
  <c r="H1172" i="4" s="1"/>
  <c r="B1172" i="4"/>
  <c r="G1171" i="4"/>
  <c r="H1171" i="4" s="1"/>
  <c r="B1171" i="4"/>
  <c r="G1170" i="4"/>
  <c r="H1170" i="4" s="1"/>
  <c r="B1170" i="4"/>
  <c r="G1169" i="4"/>
  <c r="H1169" i="4" s="1"/>
  <c r="B1169" i="4"/>
  <c r="G1168" i="4"/>
  <c r="H1168" i="4" s="1"/>
  <c r="B1168" i="4"/>
  <c r="G1167" i="4"/>
  <c r="H1167" i="4" s="1"/>
  <c r="B1167" i="4"/>
  <c r="G1166" i="4"/>
  <c r="H1166" i="4" s="1"/>
  <c r="B1166" i="4"/>
  <c r="G1165" i="4"/>
  <c r="H1165" i="4" s="1"/>
  <c r="B1165" i="4"/>
  <c r="G1164" i="4"/>
  <c r="H1164" i="4" s="1"/>
  <c r="B1164" i="4"/>
  <c r="G1163" i="4"/>
  <c r="H1163" i="4" s="1"/>
  <c r="B1163" i="4"/>
  <c r="G1162" i="4"/>
  <c r="H1162" i="4" s="1"/>
  <c r="B1162" i="4"/>
  <c r="G1161" i="4"/>
  <c r="H1161" i="4" s="1"/>
  <c r="B1161" i="4"/>
  <c r="G1160" i="4"/>
  <c r="H1160" i="4" s="1"/>
  <c r="B1160" i="4"/>
  <c r="G1159" i="4"/>
  <c r="H1159" i="4" s="1"/>
  <c r="B1159" i="4"/>
  <c r="G1158" i="4"/>
  <c r="H1158" i="4" s="1"/>
  <c r="B1158" i="4"/>
  <c r="G1157" i="4"/>
  <c r="H1157" i="4" s="1"/>
  <c r="B1157" i="4"/>
  <c r="G1156" i="4"/>
  <c r="H1156" i="4" s="1"/>
  <c r="B1156" i="4"/>
  <c r="G1155" i="4"/>
  <c r="H1155" i="4" s="1"/>
  <c r="B1155" i="4"/>
  <c r="G1154" i="4"/>
  <c r="H1154" i="4" s="1"/>
  <c r="B1154" i="4"/>
  <c r="G1153" i="4"/>
  <c r="H1153" i="4" s="1"/>
  <c r="B1153" i="4"/>
  <c r="G1152" i="4"/>
  <c r="H1152" i="4" s="1"/>
  <c r="B1152" i="4"/>
  <c r="H1151" i="4"/>
  <c r="G1151" i="4"/>
  <c r="B1151" i="4"/>
  <c r="G1150" i="4"/>
  <c r="H1150" i="4" s="1"/>
  <c r="B1150" i="4"/>
  <c r="G1149" i="4"/>
  <c r="H1149" i="4" s="1"/>
  <c r="B1149" i="4"/>
  <c r="G1148" i="4"/>
  <c r="H1148" i="4" s="1"/>
  <c r="B1148" i="4"/>
  <c r="H1147" i="4"/>
  <c r="G1147" i="4"/>
  <c r="B1147" i="4"/>
  <c r="G1146" i="4"/>
  <c r="H1146" i="4" s="1"/>
  <c r="B1146" i="4"/>
  <c r="G1145" i="4"/>
  <c r="H1145" i="4" s="1"/>
  <c r="B1145" i="4"/>
  <c r="G1144" i="4"/>
  <c r="H1144" i="4" s="1"/>
  <c r="B1144" i="4"/>
  <c r="H1143" i="4"/>
  <c r="G1143" i="4"/>
  <c r="B1143" i="4"/>
  <c r="G1142" i="4"/>
  <c r="H1142" i="4" s="1"/>
  <c r="B1142" i="4"/>
  <c r="H1141" i="4"/>
  <c r="G1141" i="4"/>
  <c r="B1141" i="4"/>
  <c r="G1140" i="4"/>
  <c r="H1140" i="4" s="1"/>
  <c r="B1140" i="4"/>
  <c r="G1139" i="4"/>
  <c r="H1139" i="4" s="1"/>
  <c r="B1139" i="4"/>
  <c r="G1138" i="4"/>
  <c r="H1138" i="4" s="1"/>
  <c r="B1138" i="4"/>
  <c r="G1137" i="4"/>
  <c r="H1137" i="4" s="1"/>
  <c r="B1137" i="4"/>
  <c r="G1136" i="4"/>
  <c r="H1136" i="4" s="1"/>
  <c r="B1136" i="4"/>
  <c r="G1135" i="4"/>
  <c r="H1135" i="4" s="1"/>
  <c r="B1135" i="4"/>
  <c r="G1134" i="4"/>
  <c r="H1134" i="4" s="1"/>
  <c r="B1134" i="4"/>
  <c r="G1133" i="4"/>
  <c r="H1133" i="4" s="1"/>
  <c r="B1133" i="4"/>
  <c r="G1132" i="4"/>
  <c r="H1132" i="4" s="1"/>
  <c r="B1132" i="4"/>
  <c r="G1131" i="4"/>
  <c r="H1131" i="4" s="1"/>
  <c r="B1131" i="4"/>
  <c r="G1130" i="4"/>
  <c r="H1130" i="4" s="1"/>
  <c r="B1130" i="4"/>
  <c r="G1129" i="4"/>
  <c r="H1129" i="4" s="1"/>
  <c r="B1129" i="4"/>
  <c r="G1128" i="4"/>
  <c r="H1128" i="4" s="1"/>
  <c r="B1128" i="4"/>
  <c r="G1127" i="4"/>
  <c r="H1127" i="4" s="1"/>
  <c r="B1127" i="4"/>
  <c r="G1126" i="4"/>
  <c r="H1126" i="4" s="1"/>
  <c r="B1126" i="4"/>
  <c r="G1125" i="4"/>
  <c r="H1125" i="4" s="1"/>
  <c r="B1125" i="4"/>
  <c r="G1124" i="4"/>
  <c r="H1124" i="4" s="1"/>
  <c r="B1124" i="4"/>
  <c r="H1123" i="4"/>
  <c r="G1123" i="4"/>
  <c r="B1123" i="4"/>
  <c r="G1122" i="4"/>
  <c r="H1122" i="4" s="1"/>
  <c r="B1122" i="4"/>
  <c r="G1121" i="4"/>
  <c r="H1121" i="4" s="1"/>
  <c r="B1121" i="4"/>
  <c r="G1120" i="4"/>
  <c r="H1120" i="4" s="1"/>
  <c r="B1120" i="4"/>
  <c r="G1119" i="4"/>
  <c r="H1119" i="4" s="1"/>
  <c r="B1119" i="4"/>
  <c r="G1118" i="4"/>
  <c r="H1118" i="4" s="1"/>
  <c r="B1118" i="4"/>
  <c r="G1117" i="4"/>
  <c r="H1117" i="4" s="1"/>
  <c r="B1117" i="4"/>
  <c r="G1116" i="4"/>
  <c r="H1116" i="4" s="1"/>
  <c r="B1116" i="4"/>
  <c r="H1115" i="4"/>
  <c r="G1115" i="4"/>
  <c r="B1115" i="4"/>
  <c r="G1114" i="4"/>
  <c r="H1114" i="4" s="1"/>
  <c r="B1114" i="4"/>
  <c r="H1113" i="4"/>
  <c r="G1113" i="4"/>
  <c r="B1113" i="4"/>
  <c r="G1112" i="4"/>
  <c r="H1112" i="4" s="1"/>
  <c r="B1112" i="4"/>
  <c r="H1111" i="4"/>
  <c r="G1111" i="4"/>
  <c r="B1111" i="4"/>
  <c r="H1110" i="4"/>
  <c r="G1110" i="4"/>
  <c r="B1110" i="4"/>
  <c r="H1109" i="4"/>
  <c r="G1109" i="4"/>
  <c r="B1109" i="4"/>
  <c r="G1108" i="4"/>
  <c r="H1108" i="4" s="1"/>
  <c r="B1108" i="4"/>
  <c r="H1107" i="4"/>
  <c r="G1107" i="4"/>
  <c r="B1107" i="4"/>
  <c r="G1106" i="4"/>
  <c r="H1106" i="4" s="1"/>
  <c r="B1106" i="4"/>
  <c r="G1105" i="4"/>
  <c r="H1105" i="4" s="1"/>
  <c r="B1105" i="4"/>
  <c r="G1104" i="4"/>
  <c r="H1104" i="4" s="1"/>
  <c r="B1104" i="4"/>
  <c r="G1103" i="4"/>
  <c r="H1103" i="4" s="1"/>
  <c r="B1103" i="4"/>
  <c r="G1102" i="4"/>
  <c r="H1102" i="4" s="1"/>
  <c r="B1102" i="4"/>
  <c r="H1101" i="4"/>
  <c r="G1101" i="4"/>
  <c r="B1101" i="4"/>
  <c r="G1100" i="4"/>
  <c r="H1100" i="4" s="1"/>
  <c r="B1100" i="4"/>
  <c r="G1099" i="4"/>
  <c r="H1099" i="4" s="1"/>
  <c r="B1099" i="4"/>
  <c r="G1098" i="4"/>
  <c r="H1098" i="4" s="1"/>
  <c r="B1098" i="4"/>
  <c r="G1097" i="4"/>
  <c r="H1097" i="4" s="1"/>
  <c r="B1097" i="4"/>
  <c r="G1096" i="4"/>
  <c r="H1096" i="4" s="1"/>
  <c r="B1096" i="4"/>
  <c r="G1095" i="4"/>
  <c r="H1095" i="4" s="1"/>
  <c r="B1095" i="4"/>
  <c r="H1094" i="4"/>
  <c r="G1094" i="4"/>
  <c r="B1094" i="4"/>
  <c r="H1093" i="4"/>
  <c r="G1093" i="4"/>
  <c r="B1093" i="4"/>
  <c r="G1092" i="4"/>
  <c r="H1092" i="4" s="1"/>
  <c r="B1092" i="4"/>
  <c r="H1091" i="4"/>
  <c r="G1091" i="4"/>
  <c r="B1091" i="4"/>
  <c r="G1090" i="4"/>
  <c r="H1090" i="4" s="1"/>
  <c r="B1090" i="4"/>
  <c r="G1089" i="4"/>
  <c r="H1089" i="4" s="1"/>
  <c r="B1089" i="4"/>
  <c r="G1088" i="4"/>
  <c r="H1088" i="4" s="1"/>
  <c r="B1088" i="4"/>
  <c r="G1087" i="4"/>
  <c r="H1087" i="4" s="1"/>
  <c r="B1087" i="4"/>
  <c r="G1086" i="4"/>
  <c r="H1086" i="4" s="1"/>
  <c r="B1086" i="4"/>
  <c r="G1085" i="4"/>
  <c r="H1085" i="4" s="1"/>
  <c r="B1085" i="4"/>
  <c r="G1084" i="4"/>
  <c r="H1084" i="4" s="1"/>
  <c r="B1084" i="4"/>
  <c r="G1083" i="4"/>
  <c r="H1083" i="4" s="1"/>
  <c r="B1083" i="4"/>
  <c r="G1082" i="4"/>
  <c r="H1082" i="4" s="1"/>
  <c r="B1082" i="4"/>
  <c r="G1081" i="4"/>
  <c r="H1081" i="4" s="1"/>
  <c r="B1081" i="4"/>
  <c r="G1080" i="4"/>
  <c r="H1080" i="4" s="1"/>
  <c r="B1080" i="4"/>
  <c r="G1079" i="4"/>
  <c r="H1079" i="4" s="1"/>
  <c r="B1079" i="4"/>
  <c r="G1078" i="4"/>
  <c r="H1078" i="4" s="1"/>
  <c r="B1078" i="4"/>
  <c r="H1077" i="4"/>
  <c r="G1077" i="4"/>
  <c r="B1077" i="4"/>
  <c r="G1076" i="4"/>
  <c r="H1076" i="4" s="1"/>
  <c r="B1076" i="4"/>
  <c r="G1075" i="4"/>
  <c r="H1075" i="4" s="1"/>
  <c r="B1075" i="4"/>
  <c r="G1074" i="4"/>
  <c r="H1074" i="4" s="1"/>
  <c r="B1074" i="4"/>
  <c r="G1073" i="4"/>
  <c r="H1073" i="4" s="1"/>
  <c r="B1073" i="4"/>
  <c r="G1072" i="4"/>
  <c r="H1072" i="4" s="1"/>
  <c r="B1072" i="4"/>
  <c r="G1071" i="4"/>
  <c r="H1071" i="4" s="1"/>
  <c r="B1071" i="4"/>
  <c r="G1070" i="4"/>
  <c r="H1070" i="4" s="1"/>
  <c r="B1070" i="4"/>
  <c r="G1069" i="4"/>
  <c r="H1069" i="4" s="1"/>
  <c r="B1069" i="4"/>
  <c r="G1068" i="4"/>
  <c r="H1068" i="4" s="1"/>
  <c r="B1068" i="4"/>
  <c r="G1067" i="4"/>
  <c r="H1067" i="4" s="1"/>
  <c r="B1067" i="4"/>
  <c r="G1066" i="4"/>
  <c r="H1066" i="4" s="1"/>
  <c r="B1066" i="4"/>
  <c r="G1065" i="4"/>
  <c r="H1065" i="4" s="1"/>
  <c r="B1065" i="4"/>
  <c r="G1064" i="4"/>
  <c r="H1064" i="4" s="1"/>
  <c r="B1064" i="4"/>
  <c r="H1063" i="4"/>
  <c r="G1063" i="4"/>
  <c r="B1063" i="4"/>
  <c r="G1062" i="4"/>
  <c r="H1062" i="4" s="1"/>
  <c r="B1062" i="4"/>
  <c r="G1061" i="4"/>
  <c r="H1061" i="4" s="1"/>
  <c r="B1061" i="4"/>
  <c r="G1060" i="4"/>
  <c r="H1060" i="4" s="1"/>
  <c r="B1060" i="4"/>
  <c r="H1059" i="4"/>
  <c r="G1059" i="4"/>
  <c r="B1059" i="4"/>
  <c r="G1058" i="4"/>
  <c r="H1058" i="4" s="1"/>
  <c r="B1058" i="4"/>
  <c r="G1057" i="4"/>
  <c r="H1057" i="4" s="1"/>
  <c r="B1057" i="4"/>
  <c r="G1056" i="4"/>
  <c r="H1056" i="4" s="1"/>
  <c r="B1056" i="4"/>
  <c r="G1055" i="4"/>
  <c r="H1055" i="4" s="1"/>
  <c r="B1055" i="4"/>
  <c r="H1054" i="4"/>
  <c r="G1054" i="4"/>
  <c r="B1054" i="4"/>
  <c r="G1053" i="4"/>
  <c r="H1053" i="4" s="1"/>
  <c r="B1053" i="4"/>
  <c r="G1052" i="4"/>
  <c r="H1052" i="4" s="1"/>
  <c r="B1052" i="4"/>
  <c r="H1051" i="4"/>
  <c r="G1051" i="4"/>
  <c r="B1051" i="4"/>
  <c r="G1050" i="4"/>
  <c r="H1050" i="4" s="1"/>
  <c r="B1050" i="4"/>
  <c r="G1049" i="4"/>
  <c r="H1049" i="4" s="1"/>
  <c r="B1049" i="4"/>
  <c r="G1048" i="4"/>
  <c r="H1048" i="4" s="1"/>
  <c r="B1048" i="4"/>
  <c r="G1047" i="4"/>
  <c r="H1047" i="4" s="1"/>
  <c r="B1047" i="4"/>
  <c r="G1046" i="4"/>
  <c r="H1046" i="4" s="1"/>
  <c r="B1046" i="4"/>
  <c r="H1045" i="4"/>
  <c r="G1045" i="4"/>
  <c r="B1045" i="4"/>
  <c r="G1044" i="4"/>
  <c r="H1044" i="4" s="1"/>
  <c r="B1044" i="4"/>
  <c r="G1043" i="4"/>
  <c r="H1043" i="4" s="1"/>
  <c r="B1043" i="4"/>
  <c r="G1042" i="4"/>
  <c r="H1042" i="4" s="1"/>
  <c r="B1042" i="4"/>
  <c r="G1041" i="4"/>
  <c r="H1041" i="4" s="1"/>
  <c r="B1041" i="4"/>
  <c r="G1040" i="4"/>
  <c r="H1040" i="4" s="1"/>
  <c r="B1040" i="4"/>
  <c r="G1039" i="4"/>
  <c r="H1039" i="4" s="1"/>
  <c r="B1039" i="4"/>
  <c r="G1038" i="4"/>
  <c r="H1038" i="4" s="1"/>
  <c r="B1038" i="4"/>
  <c r="G1037" i="4"/>
  <c r="H1037" i="4" s="1"/>
  <c r="B1037" i="4"/>
  <c r="G1036" i="4"/>
  <c r="H1036" i="4" s="1"/>
  <c r="B1036" i="4"/>
  <c r="G1035" i="4"/>
  <c r="H1035" i="4" s="1"/>
  <c r="B1035" i="4"/>
  <c r="G1034" i="4"/>
  <c r="H1034" i="4" s="1"/>
  <c r="B1034" i="4"/>
  <c r="G1033" i="4"/>
  <c r="H1033" i="4" s="1"/>
  <c r="B1033" i="4"/>
  <c r="G1032" i="4"/>
  <c r="H1032" i="4" s="1"/>
  <c r="B1032" i="4"/>
  <c r="G1031" i="4"/>
  <c r="H1031" i="4" s="1"/>
  <c r="B1031" i="4"/>
  <c r="G1030" i="4"/>
  <c r="H1030" i="4" s="1"/>
  <c r="B1030" i="4"/>
  <c r="G1029" i="4"/>
  <c r="H1029" i="4" s="1"/>
  <c r="B1029" i="4"/>
  <c r="G1028" i="4"/>
  <c r="H1028" i="4" s="1"/>
  <c r="B1028" i="4"/>
  <c r="G1027" i="4"/>
  <c r="H1027" i="4" s="1"/>
  <c r="B1027" i="4"/>
  <c r="G1026" i="4"/>
  <c r="H1026" i="4" s="1"/>
  <c r="B1026" i="4"/>
  <c r="G1025" i="4"/>
  <c r="H1025" i="4" s="1"/>
  <c r="B1025" i="4"/>
  <c r="G1024" i="4"/>
  <c r="H1024" i="4" s="1"/>
  <c r="B1024" i="4"/>
  <c r="G1023" i="4"/>
  <c r="H1023" i="4" s="1"/>
  <c r="B1023" i="4"/>
  <c r="G1022" i="4"/>
  <c r="H1022" i="4" s="1"/>
  <c r="B1022" i="4"/>
  <c r="G1021" i="4"/>
  <c r="H1021" i="4" s="1"/>
  <c r="B1021" i="4"/>
  <c r="G1020" i="4"/>
  <c r="H1020" i="4" s="1"/>
  <c r="B1020" i="4"/>
  <c r="G1019" i="4"/>
  <c r="H1019" i="4" s="1"/>
  <c r="B1019" i="4"/>
  <c r="G1018" i="4"/>
  <c r="H1018" i="4" s="1"/>
  <c r="B1018" i="4"/>
  <c r="G1017" i="4"/>
  <c r="H1017" i="4" s="1"/>
  <c r="B1017" i="4"/>
  <c r="G1016" i="4"/>
  <c r="H1016" i="4" s="1"/>
  <c r="B1016" i="4"/>
  <c r="H1015" i="4"/>
  <c r="G1015" i="4"/>
  <c r="B1015" i="4"/>
  <c r="G1014" i="4"/>
  <c r="H1014" i="4" s="1"/>
  <c r="B1014" i="4"/>
  <c r="G1013" i="4"/>
  <c r="H1013" i="4" s="1"/>
  <c r="B1013" i="4"/>
  <c r="G1012" i="4"/>
  <c r="H1012" i="4" s="1"/>
  <c r="B1012" i="4"/>
  <c r="G1011" i="4"/>
  <c r="H1011" i="4" s="1"/>
  <c r="B1011" i="4"/>
  <c r="G1010" i="4"/>
  <c r="H1010" i="4" s="1"/>
  <c r="B1010" i="4"/>
  <c r="G1009" i="4"/>
  <c r="H1009" i="4" s="1"/>
  <c r="B1009" i="4"/>
  <c r="G1008" i="4"/>
  <c r="H1008" i="4" s="1"/>
  <c r="B1008" i="4"/>
  <c r="G1007" i="4"/>
  <c r="H1007" i="4" s="1"/>
  <c r="B1007" i="4"/>
  <c r="G1006" i="4"/>
  <c r="H1006" i="4" s="1"/>
  <c r="B1006" i="4"/>
  <c r="G1005" i="4"/>
  <c r="H1005" i="4" s="1"/>
  <c r="B1005" i="4"/>
  <c r="G1004" i="4"/>
  <c r="H1004" i="4" s="1"/>
  <c r="B1004" i="4"/>
  <c r="G1003" i="4"/>
  <c r="H1003" i="4" s="1"/>
  <c r="B1003" i="4"/>
  <c r="G1002" i="4"/>
  <c r="H1002" i="4" s="1"/>
  <c r="B1002" i="4"/>
  <c r="G1001" i="4"/>
  <c r="H1001" i="4" s="1"/>
  <c r="B1001" i="4"/>
  <c r="G1000" i="4"/>
  <c r="H1000" i="4" s="1"/>
  <c r="B1000" i="4"/>
  <c r="G999" i="4"/>
  <c r="H999" i="4" s="1"/>
  <c r="B999" i="4"/>
  <c r="G998" i="4"/>
  <c r="H998" i="4" s="1"/>
  <c r="B998" i="4"/>
  <c r="G997" i="4"/>
  <c r="H997" i="4" s="1"/>
  <c r="B997" i="4"/>
  <c r="G996" i="4"/>
  <c r="H996" i="4" s="1"/>
  <c r="B996" i="4"/>
  <c r="H995" i="4"/>
  <c r="G995" i="4"/>
  <c r="B995" i="4"/>
  <c r="G994" i="4"/>
  <c r="H994" i="4" s="1"/>
  <c r="B994" i="4"/>
  <c r="G993" i="4"/>
  <c r="H993" i="4" s="1"/>
  <c r="B993" i="4"/>
  <c r="G992" i="4"/>
  <c r="H992" i="4" s="1"/>
  <c r="B992" i="4"/>
  <c r="G991" i="4"/>
  <c r="H991" i="4" s="1"/>
  <c r="B991" i="4"/>
  <c r="G990" i="4"/>
  <c r="H990" i="4" s="1"/>
  <c r="B990" i="4"/>
  <c r="G989" i="4"/>
  <c r="H989" i="4" s="1"/>
  <c r="B989" i="4"/>
  <c r="G988" i="4"/>
  <c r="H988" i="4" s="1"/>
  <c r="B988" i="4"/>
  <c r="G987" i="4"/>
  <c r="H987" i="4" s="1"/>
  <c r="B987" i="4"/>
  <c r="G986" i="4"/>
  <c r="H986" i="4" s="1"/>
  <c r="B986" i="4"/>
  <c r="H985" i="4"/>
  <c r="G985" i="4"/>
  <c r="B985" i="4"/>
  <c r="G984" i="4"/>
  <c r="H984" i="4" s="1"/>
  <c r="B984" i="4"/>
  <c r="H983" i="4"/>
  <c r="G983" i="4"/>
  <c r="B983" i="4"/>
  <c r="H982" i="4"/>
  <c r="G982" i="4"/>
  <c r="B982" i="4"/>
  <c r="G981" i="4"/>
  <c r="H981" i="4" s="1"/>
  <c r="B981" i="4"/>
  <c r="G980" i="4"/>
  <c r="H980" i="4" s="1"/>
  <c r="B980" i="4"/>
  <c r="H979" i="4"/>
  <c r="G979" i="4"/>
  <c r="B979" i="4"/>
  <c r="G978" i="4"/>
  <c r="H978" i="4" s="1"/>
  <c r="B978" i="4"/>
  <c r="G977" i="4"/>
  <c r="H977" i="4" s="1"/>
  <c r="B977" i="4"/>
  <c r="G976" i="4"/>
  <c r="H976" i="4" s="1"/>
  <c r="B976" i="4"/>
  <c r="G975" i="4"/>
  <c r="H975" i="4" s="1"/>
  <c r="B975" i="4"/>
  <c r="G974" i="4"/>
  <c r="H974" i="4" s="1"/>
  <c r="B974" i="4"/>
  <c r="G973" i="4"/>
  <c r="H973" i="4" s="1"/>
  <c r="B973" i="4"/>
  <c r="G972" i="4"/>
  <c r="H972" i="4" s="1"/>
  <c r="B972" i="4"/>
  <c r="G971" i="4"/>
  <c r="H971" i="4" s="1"/>
  <c r="B971" i="4"/>
  <c r="G970" i="4"/>
  <c r="H970" i="4" s="1"/>
  <c r="B970" i="4"/>
  <c r="G969" i="4"/>
  <c r="H969" i="4" s="1"/>
  <c r="B969" i="4"/>
  <c r="G968" i="4"/>
  <c r="H968" i="4" s="1"/>
  <c r="B968" i="4"/>
  <c r="G967" i="4"/>
  <c r="H967" i="4" s="1"/>
  <c r="B967" i="4"/>
  <c r="G966" i="4"/>
  <c r="H966" i="4" s="1"/>
  <c r="B966" i="4"/>
  <c r="G965" i="4"/>
  <c r="H965" i="4" s="1"/>
  <c r="B965" i="4"/>
  <c r="G964" i="4"/>
  <c r="H964" i="4" s="1"/>
  <c r="B964" i="4"/>
  <c r="G963" i="4"/>
  <c r="H963" i="4" s="1"/>
  <c r="B963" i="4"/>
  <c r="G962" i="4"/>
  <c r="H962" i="4" s="1"/>
  <c r="B962" i="4"/>
  <c r="G961" i="4"/>
  <c r="H961" i="4" s="1"/>
  <c r="B961" i="4"/>
  <c r="G960" i="4"/>
  <c r="H960" i="4" s="1"/>
  <c r="B960" i="4"/>
  <c r="G959" i="4"/>
  <c r="H959" i="4" s="1"/>
  <c r="B959" i="4"/>
  <c r="G958" i="4"/>
  <c r="H958" i="4" s="1"/>
  <c r="B958" i="4"/>
  <c r="G957" i="4"/>
  <c r="H957" i="4" s="1"/>
  <c r="B957" i="4"/>
  <c r="G956" i="4"/>
  <c r="H956" i="4" s="1"/>
  <c r="B956" i="4"/>
  <c r="G955" i="4"/>
  <c r="H955" i="4" s="1"/>
  <c r="B955" i="4"/>
  <c r="G954" i="4"/>
  <c r="H954" i="4" s="1"/>
  <c r="B954" i="4"/>
  <c r="G953" i="4"/>
  <c r="H953" i="4" s="1"/>
  <c r="B953" i="4"/>
  <c r="G952" i="4"/>
  <c r="H952" i="4" s="1"/>
  <c r="B952" i="4"/>
  <c r="G951" i="4"/>
  <c r="H951" i="4" s="1"/>
  <c r="B951" i="4"/>
  <c r="H950" i="4"/>
  <c r="G950" i="4"/>
  <c r="B950" i="4"/>
  <c r="H949" i="4"/>
  <c r="G949" i="4"/>
  <c r="B949" i="4"/>
  <c r="G948" i="4"/>
  <c r="H948" i="4" s="1"/>
  <c r="B948" i="4"/>
  <c r="H947" i="4"/>
  <c r="G947" i="4"/>
  <c r="B947" i="4"/>
  <c r="G946" i="4"/>
  <c r="H946" i="4" s="1"/>
  <c r="B946" i="4"/>
  <c r="G945" i="4"/>
  <c r="H945" i="4" s="1"/>
  <c r="B945" i="4"/>
  <c r="G944" i="4"/>
  <c r="H944" i="4" s="1"/>
  <c r="B944" i="4"/>
  <c r="G943" i="4"/>
  <c r="H943" i="4" s="1"/>
  <c r="B943" i="4"/>
  <c r="G942" i="4"/>
  <c r="H942" i="4" s="1"/>
  <c r="B942" i="4"/>
  <c r="G941" i="4"/>
  <c r="H941" i="4" s="1"/>
  <c r="B941" i="4"/>
  <c r="G940" i="4"/>
  <c r="H940" i="4" s="1"/>
  <c r="B940" i="4"/>
  <c r="G939" i="4"/>
  <c r="H939" i="4" s="1"/>
  <c r="B939" i="4"/>
  <c r="G938" i="4"/>
  <c r="H938" i="4" s="1"/>
  <c r="B938" i="4"/>
  <c r="G937" i="4"/>
  <c r="H937" i="4" s="1"/>
  <c r="B937" i="4"/>
  <c r="G936" i="4"/>
  <c r="H936" i="4" s="1"/>
  <c r="B936" i="4"/>
  <c r="H935" i="4"/>
  <c r="G935" i="4"/>
  <c r="B935" i="4"/>
  <c r="G934" i="4"/>
  <c r="H934" i="4" s="1"/>
  <c r="B934" i="4"/>
  <c r="G933" i="4"/>
  <c r="H933" i="4" s="1"/>
  <c r="B933" i="4"/>
  <c r="G932" i="4"/>
  <c r="H932" i="4" s="1"/>
  <c r="B932" i="4"/>
  <c r="G931" i="4"/>
  <c r="H931" i="4" s="1"/>
  <c r="B931" i="4"/>
  <c r="G930" i="4"/>
  <c r="H930" i="4" s="1"/>
  <c r="B930" i="4"/>
  <c r="G929" i="4"/>
  <c r="H929" i="4" s="1"/>
  <c r="B929" i="4"/>
  <c r="G928" i="4"/>
  <c r="H928" i="4" s="1"/>
  <c r="B928" i="4"/>
  <c r="G927" i="4"/>
  <c r="H927" i="4" s="1"/>
  <c r="B927" i="4"/>
  <c r="G926" i="4"/>
  <c r="H926" i="4" s="1"/>
  <c r="B926" i="4"/>
  <c r="G925" i="4"/>
  <c r="H925" i="4" s="1"/>
  <c r="B925" i="4"/>
  <c r="G924" i="4"/>
  <c r="H924" i="4" s="1"/>
  <c r="B924" i="4"/>
  <c r="G923" i="4"/>
  <c r="H923" i="4" s="1"/>
  <c r="B923" i="4"/>
  <c r="G922" i="4"/>
  <c r="H922" i="4" s="1"/>
  <c r="B922" i="4"/>
  <c r="G921" i="4"/>
  <c r="H921" i="4" s="1"/>
  <c r="B921" i="4"/>
  <c r="G920" i="4"/>
  <c r="H920" i="4" s="1"/>
  <c r="B920" i="4"/>
  <c r="G919" i="4"/>
  <c r="H919" i="4" s="1"/>
  <c r="B919" i="4"/>
  <c r="G918" i="4"/>
  <c r="H918" i="4" s="1"/>
  <c r="B918" i="4"/>
  <c r="G917" i="4"/>
  <c r="H917" i="4" s="1"/>
  <c r="B917" i="4"/>
  <c r="G916" i="4"/>
  <c r="H916" i="4" s="1"/>
  <c r="B916" i="4"/>
  <c r="H915" i="4"/>
  <c r="G915" i="4"/>
  <c r="B915" i="4"/>
  <c r="G914" i="4"/>
  <c r="H914" i="4" s="1"/>
  <c r="B914" i="4"/>
  <c r="G913" i="4"/>
  <c r="H913" i="4" s="1"/>
  <c r="B913" i="4"/>
  <c r="G912" i="4"/>
  <c r="H912" i="4" s="1"/>
  <c r="B912" i="4"/>
  <c r="G911" i="4"/>
  <c r="H911" i="4" s="1"/>
  <c r="B911" i="4"/>
  <c r="G910" i="4"/>
  <c r="H910" i="4" s="1"/>
  <c r="B910" i="4"/>
  <c r="G909" i="4"/>
  <c r="H909" i="4" s="1"/>
  <c r="B909" i="4"/>
  <c r="G908" i="4"/>
  <c r="H908" i="4" s="1"/>
  <c r="B908" i="4"/>
  <c r="G907" i="4"/>
  <c r="H907" i="4" s="1"/>
  <c r="B907" i="4"/>
  <c r="G906" i="4"/>
  <c r="H906" i="4" s="1"/>
  <c r="B906" i="4"/>
  <c r="G905" i="4"/>
  <c r="H905" i="4" s="1"/>
  <c r="B905" i="4"/>
  <c r="G904" i="4"/>
  <c r="H904" i="4" s="1"/>
  <c r="B904" i="4"/>
  <c r="G903" i="4"/>
  <c r="H903" i="4" s="1"/>
  <c r="B903" i="4"/>
  <c r="H902" i="4"/>
  <c r="G902" i="4"/>
  <c r="B902" i="4"/>
  <c r="H901" i="4"/>
  <c r="G901" i="4"/>
  <c r="B901" i="4"/>
  <c r="G900" i="4"/>
  <c r="H900" i="4" s="1"/>
  <c r="B900" i="4"/>
  <c r="H899" i="4"/>
  <c r="G899" i="4"/>
  <c r="B899" i="4"/>
  <c r="G898" i="4"/>
  <c r="H898" i="4" s="1"/>
  <c r="B898" i="4"/>
  <c r="G897" i="4"/>
  <c r="H897" i="4" s="1"/>
  <c r="B897" i="4"/>
  <c r="G896" i="4"/>
  <c r="H896" i="4" s="1"/>
  <c r="B896" i="4"/>
  <c r="G895" i="4"/>
  <c r="H895" i="4" s="1"/>
  <c r="B895" i="4"/>
  <c r="H894" i="4"/>
  <c r="G894" i="4"/>
  <c r="B894" i="4"/>
  <c r="G893" i="4"/>
  <c r="H893" i="4" s="1"/>
  <c r="B893" i="4"/>
  <c r="G892" i="4"/>
  <c r="H892" i="4" s="1"/>
  <c r="B892" i="4"/>
  <c r="H891" i="4"/>
  <c r="G891" i="4"/>
  <c r="B891" i="4"/>
  <c r="G890" i="4"/>
  <c r="H890" i="4" s="1"/>
  <c r="B890" i="4"/>
  <c r="G889" i="4"/>
  <c r="H889" i="4" s="1"/>
  <c r="B889" i="4"/>
  <c r="G888" i="4"/>
  <c r="H888" i="4" s="1"/>
  <c r="B888" i="4"/>
  <c r="G887" i="4"/>
  <c r="H887" i="4" s="1"/>
  <c r="B887" i="4"/>
  <c r="G886" i="4"/>
  <c r="H886" i="4" s="1"/>
  <c r="B886" i="4"/>
  <c r="G885" i="4"/>
  <c r="H885" i="4" s="1"/>
  <c r="B885" i="4"/>
  <c r="G884" i="4"/>
  <c r="H884" i="4" s="1"/>
  <c r="B884" i="4"/>
  <c r="G883" i="4"/>
  <c r="H883" i="4" s="1"/>
  <c r="B883" i="4"/>
  <c r="G882" i="4"/>
  <c r="H882" i="4" s="1"/>
  <c r="B882" i="4"/>
  <c r="G881" i="4"/>
  <c r="H881" i="4" s="1"/>
  <c r="B881" i="4"/>
  <c r="G880" i="4"/>
  <c r="H880" i="4" s="1"/>
  <c r="B880" i="4"/>
  <c r="G879" i="4"/>
  <c r="H879" i="4" s="1"/>
  <c r="B879" i="4"/>
  <c r="G878" i="4"/>
  <c r="H878" i="4" s="1"/>
  <c r="B878" i="4"/>
  <c r="G877" i="4"/>
  <c r="H877" i="4" s="1"/>
  <c r="B877" i="4"/>
  <c r="G876" i="4"/>
  <c r="H876" i="4" s="1"/>
  <c r="B876" i="4"/>
  <c r="G875" i="4"/>
  <c r="H875" i="4" s="1"/>
  <c r="B875" i="4"/>
  <c r="G874" i="4"/>
  <c r="H874" i="4" s="1"/>
  <c r="B874" i="4"/>
  <c r="G873" i="4"/>
  <c r="H873" i="4" s="1"/>
  <c r="B873" i="4"/>
  <c r="G872" i="4"/>
  <c r="H872" i="4" s="1"/>
  <c r="B872" i="4"/>
  <c r="H871" i="4"/>
  <c r="G871" i="4"/>
  <c r="B871" i="4"/>
  <c r="G870" i="4"/>
  <c r="H870" i="4" s="1"/>
  <c r="B870" i="4"/>
  <c r="G869" i="4"/>
  <c r="H869" i="4" s="1"/>
  <c r="B869" i="4"/>
  <c r="G868" i="4"/>
  <c r="H868" i="4" s="1"/>
  <c r="B868" i="4"/>
  <c r="G867" i="4"/>
  <c r="H867" i="4" s="1"/>
  <c r="B867" i="4"/>
  <c r="G866" i="4"/>
  <c r="H866" i="4" s="1"/>
  <c r="B866" i="4"/>
  <c r="G865" i="4"/>
  <c r="H865" i="4" s="1"/>
  <c r="B865" i="4"/>
  <c r="G864" i="4"/>
  <c r="H864" i="4" s="1"/>
  <c r="B864" i="4"/>
  <c r="G863" i="4"/>
  <c r="H863" i="4" s="1"/>
  <c r="B863" i="4"/>
  <c r="G862" i="4"/>
  <c r="H862" i="4" s="1"/>
  <c r="B862" i="4"/>
  <c r="H861" i="4"/>
  <c r="G861" i="4"/>
  <c r="B861" i="4"/>
  <c r="G860" i="4"/>
  <c r="H860" i="4" s="1"/>
  <c r="B860" i="4"/>
  <c r="G859" i="4"/>
  <c r="H859" i="4" s="1"/>
  <c r="B859" i="4"/>
  <c r="G858" i="4"/>
  <c r="H858" i="4" s="1"/>
  <c r="B858" i="4"/>
  <c r="G857" i="4"/>
  <c r="H857" i="4" s="1"/>
  <c r="B857" i="4"/>
  <c r="G856" i="4"/>
  <c r="H856" i="4" s="1"/>
  <c r="B856" i="4"/>
  <c r="G855" i="4"/>
  <c r="H855" i="4" s="1"/>
  <c r="B855" i="4"/>
  <c r="G854" i="4"/>
  <c r="H854" i="4" s="1"/>
  <c r="B854" i="4"/>
  <c r="G853" i="4"/>
  <c r="H853" i="4" s="1"/>
  <c r="B853" i="4"/>
  <c r="G852" i="4"/>
  <c r="H852" i="4" s="1"/>
  <c r="B852" i="4"/>
  <c r="G851" i="4"/>
  <c r="H851" i="4" s="1"/>
  <c r="B851" i="4"/>
  <c r="G850" i="4"/>
  <c r="H850" i="4" s="1"/>
  <c r="B850" i="4"/>
  <c r="G849" i="4"/>
  <c r="H849" i="4" s="1"/>
  <c r="B849" i="4"/>
  <c r="G848" i="4"/>
  <c r="H848" i="4" s="1"/>
  <c r="B848" i="4"/>
  <c r="G847" i="4"/>
  <c r="H847" i="4" s="1"/>
  <c r="B847" i="4"/>
  <c r="G846" i="4"/>
  <c r="H846" i="4" s="1"/>
  <c r="B846" i="4"/>
  <c r="H845" i="4"/>
  <c r="G845" i="4"/>
  <c r="B845" i="4"/>
  <c r="G844" i="4"/>
  <c r="H844" i="4" s="1"/>
  <c r="B844" i="4"/>
  <c r="G843" i="4"/>
  <c r="H843" i="4" s="1"/>
  <c r="B843" i="4"/>
  <c r="G842" i="4"/>
  <c r="H842" i="4" s="1"/>
  <c r="B842" i="4"/>
  <c r="G841" i="4"/>
  <c r="H841" i="4" s="1"/>
  <c r="B841" i="4"/>
  <c r="G840" i="4"/>
  <c r="H840" i="4" s="1"/>
  <c r="B840" i="4"/>
  <c r="G839" i="4"/>
  <c r="H839" i="4" s="1"/>
  <c r="B839" i="4"/>
  <c r="G838" i="4"/>
  <c r="H838" i="4" s="1"/>
  <c r="B838" i="4"/>
  <c r="G837" i="4"/>
  <c r="H837" i="4" s="1"/>
  <c r="B837" i="4"/>
  <c r="G836" i="4"/>
  <c r="H836" i="4" s="1"/>
  <c r="B836" i="4"/>
  <c r="G835" i="4"/>
  <c r="H835" i="4" s="1"/>
  <c r="B835" i="4"/>
  <c r="G834" i="4"/>
  <c r="H834" i="4" s="1"/>
  <c r="B834" i="4"/>
  <c r="G833" i="4"/>
  <c r="H833" i="4" s="1"/>
  <c r="B833" i="4"/>
  <c r="G832" i="4"/>
  <c r="H832" i="4" s="1"/>
  <c r="B832" i="4"/>
  <c r="H831" i="4"/>
  <c r="G831" i="4"/>
  <c r="B831" i="4"/>
  <c r="G830" i="4"/>
  <c r="H830" i="4" s="1"/>
  <c r="B830" i="4"/>
  <c r="G829" i="4"/>
  <c r="H829" i="4" s="1"/>
  <c r="B829" i="4"/>
  <c r="G828" i="4"/>
  <c r="H828" i="4" s="1"/>
  <c r="B828" i="4"/>
  <c r="G827" i="4"/>
  <c r="H827" i="4" s="1"/>
  <c r="B827" i="4"/>
  <c r="G826" i="4"/>
  <c r="H826" i="4" s="1"/>
  <c r="B826" i="4"/>
  <c r="H825" i="4"/>
  <c r="G825" i="4"/>
  <c r="B825" i="4"/>
  <c r="G824" i="4"/>
  <c r="H824" i="4" s="1"/>
  <c r="B824" i="4"/>
  <c r="H823" i="4"/>
  <c r="G823" i="4"/>
  <c r="B823" i="4"/>
  <c r="H822" i="4"/>
  <c r="G822" i="4"/>
  <c r="B822" i="4"/>
  <c r="G821" i="4"/>
  <c r="H821" i="4" s="1"/>
  <c r="B821" i="4"/>
  <c r="G820" i="4"/>
  <c r="H820" i="4" s="1"/>
  <c r="B820" i="4"/>
  <c r="G819" i="4"/>
  <c r="H819" i="4" s="1"/>
  <c r="B819" i="4"/>
  <c r="G818" i="4"/>
  <c r="H818" i="4" s="1"/>
  <c r="B818" i="4"/>
  <c r="G817" i="4"/>
  <c r="H817" i="4" s="1"/>
  <c r="B817" i="4"/>
  <c r="G816" i="4"/>
  <c r="H816" i="4" s="1"/>
  <c r="B816" i="4"/>
  <c r="G815" i="4"/>
  <c r="H815" i="4" s="1"/>
  <c r="B815" i="4"/>
  <c r="G814" i="4"/>
  <c r="H814" i="4" s="1"/>
  <c r="B814" i="4"/>
  <c r="G813" i="4"/>
  <c r="H813" i="4" s="1"/>
  <c r="B813" i="4"/>
  <c r="G812" i="4"/>
  <c r="H812" i="4" s="1"/>
  <c r="B812" i="4"/>
  <c r="G811" i="4"/>
  <c r="H811" i="4" s="1"/>
  <c r="B811" i="4"/>
  <c r="G810" i="4"/>
  <c r="H810" i="4" s="1"/>
  <c r="B810" i="4"/>
  <c r="G809" i="4"/>
  <c r="H809" i="4" s="1"/>
  <c r="B809" i="4"/>
  <c r="G808" i="4"/>
  <c r="H808" i="4" s="1"/>
  <c r="B808" i="4"/>
  <c r="G807" i="4"/>
  <c r="H807" i="4" s="1"/>
  <c r="B807" i="4"/>
  <c r="G806" i="4"/>
  <c r="H806" i="4" s="1"/>
  <c r="B806" i="4"/>
  <c r="G805" i="4"/>
  <c r="H805" i="4" s="1"/>
  <c r="B805" i="4"/>
  <c r="G804" i="4"/>
  <c r="H804" i="4" s="1"/>
  <c r="B804" i="4"/>
  <c r="G803" i="4"/>
  <c r="H803" i="4" s="1"/>
  <c r="B803" i="4"/>
  <c r="G802" i="4"/>
  <c r="H802" i="4" s="1"/>
  <c r="B802" i="4"/>
  <c r="G801" i="4"/>
  <c r="H801" i="4" s="1"/>
  <c r="B801" i="4"/>
  <c r="G800" i="4"/>
  <c r="H800" i="4" s="1"/>
  <c r="B800" i="4"/>
  <c r="G799" i="4"/>
  <c r="H799" i="4" s="1"/>
  <c r="B799" i="4"/>
  <c r="G798" i="4"/>
  <c r="H798" i="4" s="1"/>
  <c r="B798" i="4"/>
  <c r="G797" i="4"/>
  <c r="H797" i="4" s="1"/>
  <c r="B797" i="4"/>
  <c r="G796" i="4"/>
  <c r="H796" i="4" s="1"/>
  <c r="B796" i="4"/>
  <c r="G795" i="4"/>
  <c r="H795" i="4" s="1"/>
  <c r="B795" i="4"/>
  <c r="G794" i="4"/>
  <c r="H794" i="4" s="1"/>
  <c r="B794" i="4"/>
  <c r="G793" i="4"/>
  <c r="H793" i="4" s="1"/>
  <c r="B793" i="4"/>
  <c r="G792" i="4"/>
  <c r="H792" i="4" s="1"/>
  <c r="B792" i="4"/>
  <c r="G791" i="4"/>
  <c r="H791" i="4" s="1"/>
  <c r="B791" i="4"/>
  <c r="G790" i="4"/>
  <c r="H790" i="4" s="1"/>
  <c r="B790" i="4"/>
  <c r="G789" i="4"/>
  <c r="H789" i="4" s="1"/>
  <c r="B789" i="4"/>
  <c r="G788" i="4"/>
  <c r="H788" i="4" s="1"/>
  <c r="B788" i="4"/>
  <c r="G787" i="4"/>
  <c r="H787" i="4" s="1"/>
  <c r="B787" i="4"/>
  <c r="G786" i="4"/>
  <c r="H786" i="4" s="1"/>
  <c r="B786" i="4"/>
  <c r="G785" i="4"/>
  <c r="H785" i="4" s="1"/>
  <c r="B785" i="4"/>
  <c r="G784" i="4"/>
  <c r="H784" i="4" s="1"/>
  <c r="B784" i="4"/>
  <c r="G783" i="4"/>
  <c r="H783" i="4" s="1"/>
  <c r="B783" i="4"/>
  <c r="G782" i="4"/>
  <c r="H782" i="4" s="1"/>
  <c r="B782" i="4"/>
  <c r="G781" i="4"/>
  <c r="H781" i="4" s="1"/>
  <c r="B781" i="4"/>
  <c r="G780" i="4"/>
  <c r="H780" i="4" s="1"/>
  <c r="B780" i="4"/>
  <c r="G779" i="4"/>
  <c r="H779" i="4" s="1"/>
  <c r="B779" i="4"/>
  <c r="G778" i="4"/>
  <c r="H778" i="4" s="1"/>
  <c r="B778" i="4"/>
  <c r="G777" i="4"/>
  <c r="H777" i="4" s="1"/>
  <c r="B777" i="4"/>
  <c r="G776" i="4"/>
  <c r="H776" i="4" s="1"/>
  <c r="B776" i="4"/>
  <c r="G775" i="4"/>
  <c r="H775" i="4" s="1"/>
  <c r="B775" i="4"/>
  <c r="G774" i="4"/>
  <c r="H774" i="4" s="1"/>
  <c r="B774" i="4"/>
  <c r="G773" i="4"/>
  <c r="H773" i="4" s="1"/>
  <c r="B773" i="4"/>
  <c r="G772" i="4"/>
  <c r="H772" i="4" s="1"/>
  <c r="B772" i="4"/>
  <c r="G771" i="4"/>
  <c r="H771" i="4" s="1"/>
  <c r="B771" i="4"/>
  <c r="G770" i="4"/>
  <c r="H770" i="4" s="1"/>
  <c r="B770" i="4"/>
  <c r="G769" i="4"/>
  <c r="H769" i="4" s="1"/>
  <c r="B769" i="4"/>
  <c r="G768" i="4"/>
  <c r="H768" i="4" s="1"/>
  <c r="B768" i="4"/>
  <c r="G767" i="4"/>
  <c r="H767" i="4" s="1"/>
  <c r="B767" i="4"/>
  <c r="G766" i="4"/>
  <c r="H766" i="4" s="1"/>
  <c r="B766" i="4"/>
  <c r="G765" i="4"/>
  <c r="H765" i="4" s="1"/>
  <c r="B765" i="4"/>
  <c r="G764" i="4"/>
  <c r="H764" i="4" s="1"/>
  <c r="B764" i="4"/>
  <c r="H763" i="4"/>
  <c r="G763" i="4"/>
  <c r="B763" i="4"/>
  <c r="G762" i="4"/>
  <c r="H762" i="4" s="1"/>
  <c r="B762" i="4"/>
  <c r="G761" i="4"/>
  <c r="H761" i="4" s="1"/>
  <c r="B761" i="4"/>
  <c r="G760" i="4"/>
  <c r="H760" i="4" s="1"/>
  <c r="B760" i="4"/>
  <c r="G759" i="4"/>
  <c r="H759" i="4" s="1"/>
  <c r="B759" i="4"/>
  <c r="G758" i="4"/>
  <c r="H758" i="4" s="1"/>
  <c r="B758" i="4"/>
  <c r="H757" i="4"/>
  <c r="G757" i="4"/>
  <c r="B757" i="4"/>
  <c r="G756" i="4"/>
  <c r="H756" i="4" s="1"/>
  <c r="B756" i="4"/>
  <c r="G755" i="4"/>
  <c r="H755" i="4" s="1"/>
  <c r="B755" i="4"/>
  <c r="G754" i="4"/>
  <c r="H754" i="4" s="1"/>
  <c r="B754" i="4"/>
  <c r="G753" i="4"/>
  <c r="H753" i="4" s="1"/>
  <c r="B753" i="4"/>
  <c r="G752" i="4"/>
  <c r="H752" i="4" s="1"/>
  <c r="B752" i="4"/>
  <c r="G751" i="4"/>
  <c r="H751" i="4" s="1"/>
  <c r="B751" i="4"/>
  <c r="G750" i="4"/>
  <c r="H750" i="4" s="1"/>
  <c r="B750" i="4"/>
  <c r="G749" i="4"/>
  <c r="H749" i="4" s="1"/>
  <c r="B749" i="4"/>
  <c r="G748" i="4"/>
  <c r="H748" i="4" s="1"/>
  <c r="B748" i="4"/>
  <c r="G747" i="4"/>
  <c r="H747" i="4" s="1"/>
  <c r="B747" i="4"/>
  <c r="G746" i="4"/>
  <c r="H746" i="4" s="1"/>
  <c r="B746" i="4"/>
  <c r="G745" i="4"/>
  <c r="H745" i="4" s="1"/>
  <c r="B745" i="4"/>
  <c r="G744" i="4"/>
  <c r="H744" i="4" s="1"/>
  <c r="B744" i="4"/>
  <c r="G743" i="4"/>
  <c r="H743" i="4" s="1"/>
  <c r="B743" i="4"/>
  <c r="G742" i="4"/>
  <c r="H742" i="4" s="1"/>
  <c r="B742" i="4"/>
  <c r="G741" i="4"/>
  <c r="H741" i="4" s="1"/>
  <c r="B741" i="4"/>
  <c r="G740" i="4"/>
  <c r="H740" i="4" s="1"/>
  <c r="B740" i="4"/>
  <c r="G739" i="4"/>
  <c r="H739" i="4" s="1"/>
  <c r="B739" i="4"/>
  <c r="G738" i="4"/>
  <c r="H738" i="4" s="1"/>
  <c r="B738" i="4"/>
  <c r="G737" i="4"/>
  <c r="H737" i="4" s="1"/>
  <c r="B737" i="4"/>
  <c r="G736" i="4"/>
  <c r="H736" i="4" s="1"/>
  <c r="B736" i="4"/>
  <c r="G735" i="4"/>
  <c r="H735" i="4" s="1"/>
  <c r="B735" i="4"/>
  <c r="G734" i="4"/>
  <c r="H734" i="4" s="1"/>
  <c r="B734" i="4"/>
  <c r="G733" i="4"/>
  <c r="H733" i="4" s="1"/>
  <c r="B733" i="4"/>
  <c r="G732" i="4"/>
  <c r="H732" i="4" s="1"/>
  <c r="B732" i="4"/>
  <c r="G731" i="4"/>
  <c r="H731" i="4" s="1"/>
  <c r="B731" i="4"/>
  <c r="G730" i="4"/>
  <c r="H730" i="4" s="1"/>
  <c r="B730" i="4"/>
  <c r="H729" i="4"/>
  <c r="G729" i="4"/>
  <c r="B729" i="4"/>
  <c r="G728" i="4"/>
  <c r="H728" i="4" s="1"/>
  <c r="B728" i="4"/>
  <c r="G727" i="4"/>
  <c r="H727" i="4" s="1"/>
  <c r="B727" i="4"/>
  <c r="G726" i="4"/>
  <c r="H726" i="4" s="1"/>
  <c r="B726" i="4"/>
  <c r="G725" i="4"/>
  <c r="H725" i="4" s="1"/>
  <c r="B725" i="4"/>
  <c r="G724" i="4"/>
  <c r="H724" i="4" s="1"/>
  <c r="B724" i="4"/>
  <c r="G723" i="4"/>
  <c r="H723" i="4" s="1"/>
  <c r="B723" i="4"/>
  <c r="G722" i="4"/>
  <c r="H722" i="4" s="1"/>
  <c r="B722" i="4"/>
  <c r="G721" i="4"/>
  <c r="H721" i="4" s="1"/>
  <c r="B721" i="4"/>
  <c r="G720" i="4"/>
  <c r="H720" i="4" s="1"/>
  <c r="B720" i="4"/>
  <c r="G719" i="4"/>
  <c r="H719" i="4" s="1"/>
  <c r="B719" i="4"/>
  <c r="H718" i="4"/>
  <c r="G718" i="4"/>
  <c r="B718" i="4"/>
  <c r="G717" i="4"/>
  <c r="H717" i="4" s="1"/>
  <c r="B717" i="4"/>
  <c r="G716" i="4"/>
  <c r="H716" i="4" s="1"/>
  <c r="B716" i="4"/>
  <c r="H715" i="4"/>
  <c r="G715" i="4"/>
  <c r="B715" i="4"/>
  <c r="G714" i="4"/>
  <c r="H714" i="4" s="1"/>
  <c r="B714" i="4"/>
  <c r="G713" i="4"/>
  <c r="H713" i="4" s="1"/>
  <c r="B713" i="4"/>
  <c r="G712" i="4"/>
  <c r="H712" i="4" s="1"/>
  <c r="B712" i="4"/>
  <c r="G711" i="4"/>
  <c r="H711" i="4" s="1"/>
  <c r="B711" i="4"/>
  <c r="G710" i="4"/>
  <c r="H710" i="4" s="1"/>
  <c r="B710" i="4"/>
  <c r="G709" i="4"/>
  <c r="H709" i="4" s="1"/>
  <c r="B709" i="4"/>
  <c r="G708" i="4"/>
  <c r="H708" i="4" s="1"/>
  <c r="B708" i="4"/>
  <c r="G707" i="4"/>
  <c r="H707" i="4" s="1"/>
  <c r="B707" i="4"/>
  <c r="G706" i="4"/>
  <c r="H706" i="4" s="1"/>
  <c r="B706" i="4"/>
  <c r="G705" i="4"/>
  <c r="H705" i="4" s="1"/>
  <c r="B705" i="4"/>
  <c r="G704" i="4"/>
  <c r="H704" i="4" s="1"/>
  <c r="B704" i="4"/>
  <c r="G703" i="4"/>
  <c r="H703" i="4" s="1"/>
  <c r="B703" i="4"/>
  <c r="G702" i="4"/>
  <c r="H702" i="4" s="1"/>
  <c r="B702" i="4"/>
  <c r="H701" i="4"/>
  <c r="G701" i="4"/>
  <c r="B701" i="4"/>
  <c r="G700" i="4"/>
  <c r="H700" i="4" s="1"/>
  <c r="B700" i="4"/>
  <c r="G699" i="4"/>
  <c r="H699" i="4" s="1"/>
  <c r="B699" i="4"/>
  <c r="G698" i="4"/>
  <c r="H698" i="4" s="1"/>
  <c r="B698" i="4"/>
  <c r="G697" i="4"/>
  <c r="H697" i="4" s="1"/>
  <c r="B697" i="4"/>
  <c r="G696" i="4"/>
  <c r="H696" i="4" s="1"/>
  <c r="B696" i="4"/>
  <c r="H695" i="4"/>
  <c r="G695" i="4"/>
  <c r="B695" i="4"/>
  <c r="G694" i="4"/>
  <c r="H694" i="4" s="1"/>
  <c r="B694" i="4"/>
  <c r="G693" i="4"/>
  <c r="H693" i="4" s="1"/>
  <c r="B693" i="4"/>
  <c r="G692" i="4"/>
  <c r="H692" i="4" s="1"/>
  <c r="B692" i="4"/>
  <c r="G691" i="4"/>
  <c r="H691" i="4" s="1"/>
  <c r="B691" i="4"/>
  <c r="G690" i="4"/>
  <c r="H690" i="4" s="1"/>
  <c r="B690" i="4"/>
  <c r="H689" i="4"/>
  <c r="G689" i="4"/>
  <c r="B689" i="4"/>
  <c r="G688" i="4"/>
  <c r="H688" i="4" s="1"/>
  <c r="B688" i="4"/>
  <c r="G687" i="4"/>
  <c r="H687" i="4" s="1"/>
  <c r="B687" i="4"/>
  <c r="H686" i="4"/>
  <c r="G686" i="4"/>
  <c r="B686" i="4"/>
  <c r="H685" i="4"/>
  <c r="G685" i="4"/>
  <c r="B685" i="4"/>
  <c r="G684" i="4"/>
  <c r="H684" i="4" s="1"/>
  <c r="B684" i="4"/>
  <c r="H683" i="4"/>
  <c r="G683" i="4"/>
  <c r="B683" i="4"/>
  <c r="G682" i="4"/>
  <c r="H682" i="4" s="1"/>
  <c r="B682" i="4"/>
  <c r="G681" i="4"/>
  <c r="H681" i="4" s="1"/>
  <c r="B681" i="4"/>
  <c r="G680" i="4"/>
  <c r="H680" i="4" s="1"/>
  <c r="B680" i="4"/>
  <c r="G679" i="4"/>
  <c r="H679" i="4" s="1"/>
  <c r="B679" i="4"/>
  <c r="G678" i="4"/>
  <c r="H678" i="4" s="1"/>
  <c r="B678" i="4"/>
  <c r="G677" i="4"/>
  <c r="H677" i="4" s="1"/>
  <c r="B677" i="4"/>
  <c r="G676" i="4"/>
  <c r="H676" i="4" s="1"/>
  <c r="B676" i="4"/>
  <c r="H675" i="4"/>
  <c r="G675" i="4"/>
  <c r="B675" i="4"/>
  <c r="G674" i="4"/>
  <c r="H674" i="4" s="1"/>
  <c r="B674" i="4"/>
  <c r="G673" i="4"/>
  <c r="H673" i="4" s="1"/>
  <c r="B673" i="4"/>
  <c r="H672" i="4"/>
  <c r="G672" i="4"/>
  <c r="B672" i="4"/>
  <c r="G671" i="4"/>
  <c r="H671" i="4" s="1"/>
  <c r="B671" i="4"/>
  <c r="G670" i="4"/>
  <c r="H670" i="4" s="1"/>
  <c r="B670" i="4"/>
  <c r="G669" i="4"/>
  <c r="H669" i="4" s="1"/>
  <c r="B669" i="4"/>
  <c r="G668" i="4"/>
  <c r="H668" i="4" s="1"/>
  <c r="B668" i="4"/>
  <c r="G667" i="4"/>
  <c r="H667" i="4" s="1"/>
  <c r="B667" i="4"/>
  <c r="G666" i="4"/>
  <c r="H666" i="4" s="1"/>
  <c r="B666" i="4"/>
  <c r="G665" i="4"/>
  <c r="H665" i="4" s="1"/>
  <c r="B665" i="4"/>
  <c r="H664" i="4"/>
  <c r="G664" i="4"/>
  <c r="B664" i="4"/>
  <c r="G663" i="4"/>
  <c r="H663" i="4" s="1"/>
  <c r="B663" i="4"/>
  <c r="H662" i="4"/>
  <c r="G662" i="4"/>
  <c r="B662" i="4"/>
  <c r="H661" i="4"/>
  <c r="G661" i="4"/>
  <c r="B661" i="4"/>
  <c r="G660" i="4"/>
  <c r="H660" i="4" s="1"/>
  <c r="B660" i="4"/>
  <c r="G659" i="4"/>
  <c r="H659" i="4" s="1"/>
  <c r="B659" i="4"/>
  <c r="G658" i="4"/>
  <c r="H658" i="4" s="1"/>
  <c r="B658" i="4"/>
  <c r="G657" i="4"/>
  <c r="H657" i="4" s="1"/>
  <c r="B657" i="4"/>
  <c r="G656" i="4"/>
  <c r="H656" i="4" s="1"/>
  <c r="B656" i="4"/>
  <c r="H655" i="4"/>
  <c r="G655" i="4"/>
  <c r="B655" i="4"/>
  <c r="H654" i="4"/>
  <c r="G654" i="4"/>
  <c r="B654" i="4"/>
  <c r="G653" i="4"/>
  <c r="H653" i="4" s="1"/>
  <c r="B653" i="4"/>
  <c r="G652" i="4"/>
  <c r="H652" i="4" s="1"/>
  <c r="B652" i="4"/>
  <c r="H651" i="4"/>
  <c r="G651" i="4"/>
  <c r="B651" i="4"/>
  <c r="G650" i="4"/>
  <c r="H650" i="4" s="1"/>
  <c r="B650" i="4"/>
  <c r="G649" i="4"/>
  <c r="H649" i="4" s="1"/>
  <c r="B649" i="4"/>
  <c r="G648" i="4"/>
  <c r="H648" i="4" s="1"/>
  <c r="B648" i="4"/>
  <c r="G647" i="4"/>
  <c r="H647" i="4" s="1"/>
  <c r="B647" i="4"/>
  <c r="G646" i="4"/>
  <c r="H646" i="4" s="1"/>
  <c r="B646" i="4"/>
  <c r="G645" i="4"/>
  <c r="H645" i="4" s="1"/>
  <c r="B645" i="4"/>
  <c r="G644" i="4"/>
  <c r="H644" i="4" s="1"/>
  <c r="B644" i="4"/>
  <c r="G643" i="4"/>
  <c r="H643" i="4" s="1"/>
  <c r="B643" i="4"/>
  <c r="G642" i="4"/>
  <c r="H642" i="4" s="1"/>
  <c r="B642" i="4"/>
  <c r="G641" i="4"/>
  <c r="H641" i="4" s="1"/>
  <c r="B641" i="4"/>
  <c r="G640" i="4"/>
  <c r="H640" i="4" s="1"/>
  <c r="B640" i="4"/>
  <c r="G639" i="4"/>
  <c r="H639" i="4" s="1"/>
  <c r="B639" i="4"/>
  <c r="G638" i="4"/>
  <c r="H638" i="4" s="1"/>
  <c r="B638" i="4"/>
  <c r="H637" i="4"/>
  <c r="G637" i="4"/>
  <c r="B637" i="4"/>
  <c r="G636" i="4"/>
  <c r="H636" i="4" s="1"/>
  <c r="B636" i="4"/>
  <c r="G635" i="4"/>
  <c r="H635" i="4" s="1"/>
  <c r="B635" i="4"/>
  <c r="G634" i="4"/>
  <c r="H634" i="4" s="1"/>
  <c r="B634" i="4"/>
  <c r="G633" i="4"/>
  <c r="H633" i="4" s="1"/>
  <c r="B633" i="4"/>
  <c r="G632" i="4"/>
  <c r="H632" i="4" s="1"/>
  <c r="B632" i="4"/>
  <c r="G631" i="4"/>
  <c r="H631" i="4" s="1"/>
  <c r="B631" i="4"/>
  <c r="G630" i="4"/>
  <c r="H630" i="4" s="1"/>
  <c r="B630" i="4"/>
  <c r="G629" i="4"/>
  <c r="H629" i="4" s="1"/>
  <c r="B629" i="4"/>
  <c r="G628" i="4"/>
  <c r="H628" i="4" s="1"/>
  <c r="B628" i="4"/>
  <c r="G627" i="4"/>
  <c r="H627" i="4" s="1"/>
  <c r="B627" i="4"/>
  <c r="G626" i="4"/>
  <c r="H626" i="4" s="1"/>
  <c r="B626" i="4"/>
  <c r="G625" i="4"/>
  <c r="H625" i="4" s="1"/>
  <c r="B625" i="4"/>
  <c r="G624" i="4"/>
  <c r="H624" i="4" s="1"/>
  <c r="B624" i="4"/>
  <c r="G623" i="4"/>
  <c r="H623" i="4" s="1"/>
  <c r="B623" i="4"/>
  <c r="G622" i="4"/>
  <c r="H622" i="4" s="1"/>
  <c r="B622" i="4"/>
  <c r="G621" i="4"/>
  <c r="H621" i="4" s="1"/>
  <c r="B621" i="4"/>
  <c r="G620" i="4"/>
  <c r="H620" i="4" s="1"/>
  <c r="B620" i="4"/>
  <c r="G619" i="4"/>
  <c r="H619" i="4" s="1"/>
  <c r="B619" i="4"/>
  <c r="G618" i="4"/>
  <c r="H618" i="4" s="1"/>
  <c r="B618" i="4"/>
  <c r="G617" i="4"/>
  <c r="H617" i="4" s="1"/>
  <c r="B617" i="4"/>
  <c r="G616" i="4"/>
  <c r="H616" i="4" s="1"/>
  <c r="B616" i="4"/>
  <c r="G615" i="4"/>
  <c r="H615" i="4" s="1"/>
  <c r="B615" i="4"/>
  <c r="G614" i="4"/>
  <c r="H614" i="4" s="1"/>
  <c r="B614" i="4"/>
  <c r="G613" i="4"/>
  <c r="H613" i="4" s="1"/>
  <c r="B613" i="4"/>
  <c r="H612" i="4"/>
  <c r="G612" i="4"/>
  <c r="B612" i="4"/>
  <c r="G611" i="4"/>
  <c r="H611" i="4" s="1"/>
  <c r="B611" i="4"/>
  <c r="G610" i="4"/>
  <c r="H610" i="4" s="1"/>
  <c r="B610" i="4"/>
  <c r="H609" i="4"/>
  <c r="G609" i="4"/>
  <c r="B609" i="4"/>
  <c r="G608" i="4"/>
  <c r="H608" i="4" s="1"/>
  <c r="B608" i="4"/>
  <c r="G607" i="4"/>
  <c r="H607" i="4" s="1"/>
  <c r="B607" i="4"/>
  <c r="G606" i="4"/>
  <c r="H606" i="4" s="1"/>
  <c r="B606" i="4"/>
  <c r="H605" i="4"/>
  <c r="G605" i="4"/>
  <c r="B605" i="4"/>
  <c r="H604" i="4"/>
  <c r="G604" i="4"/>
  <c r="B604" i="4"/>
  <c r="G603" i="4"/>
  <c r="H603" i="4" s="1"/>
  <c r="B603" i="4"/>
  <c r="G602" i="4"/>
  <c r="H602" i="4" s="1"/>
  <c r="B602" i="4"/>
  <c r="H601" i="4"/>
  <c r="G601" i="4"/>
  <c r="B601" i="4"/>
  <c r="G600" i="4"/>
  <c r="H600" i="4" s="1"/>
  <c r="B600" i="4"/>
  <c r="G599" i="4"/>
  <c r="H599" i="4" s="1"/>
  <c r="B599" i="4"/>
  <c r="H598" i="4"/>
  <c r="G598" i="4"/>
  <c r="B598" i="4"/>
  <c r="G597" i="4"/>
  <c r="H597" i="4" s="1"/>
  <c r="B597" i="4"/>
  <c r="G596" i="4"/>
  <c r="H596" i="4" s="1"/>
  <c r="B596" i="4"/>
  <c r="G595" i="4"/>
  <c r="H595" i="4" s="1"/>
  <c r="B595" i="4"/>
  <c r="G594" i="4"/>
  <c r="H594" i="4" s="1"/>
  <c r="B594" i="4"/>
  <c r="G593" i="4"/>
  <c r="H593" i="4" s="1"/>
  <c r="B593" i="4"/>
  <c r="G592" i="4"/>
  <c r="H592" i="4" s="1"/>
  <c r="B592" i="4"/>
  <c r="H591" i="4"/>
  <c r="G591" i="4"/>
  <c r="B591" i="4"/>
  <c r="G590" i="4"/>
  <c r="H590" i="4" s="1"/>
  <c r="B590" i="4"/>
  <c r="G589" i="4"/>
  <c r="H589" i="4" s="1"/>
  <c r="B589" i="4"/>
  <c r="G588" i="4"/>
  <c r="H588" i="4" s="1"/>
  <c r="B588" i="4"/>
  <c r="G587" i="4"/>
  <c r="H587" i="4" s="1"/>
  <c r="B587" i="4"/>
  <c r="G586" i="4"/>
  <c r="H586" i="4" s="1"/>
  <c r="B586" i="4"/>
  <c r="G585" i="4"/>
  <c r="H585" i="4" s="1"/>
  <c r="B585" i="4"/>
  <c r="G584" i="4"/>
  <c r="H584" i="4" s="1"/>
  <c r="B584" i="4"/>
  <c r="G583" i="4"/>
  <c r="H583" i="4" s="1"/>
  <c r="B583" i="4"/>
  <c r="G582" i="4"/>
  <c r="H582" i="4" s="1"/>
  <c r="B582" i="4"/>
  <c r="G581" i="4"/>
  <c r="H581" i="4" s="1"/>
  <c r="B581" i="4"/>
  <c r="G580" i="4"/>
  <c r="H580" i="4" s="1"/>
  <c r="B580" i="4"/>
  <c r="H579" i="4"/>
  <c r="G579" i="4"/>
  <c r="B579" i="4"/>
  <c r="G578" i="4"/>
  <c r="H578" i="4" s="1"/>
  <c r="B578" i="4"/>
  <c r="G577" i="4"/>
  <c r="H577" i="4" s="1"/>
  <c r="B577" i="4"/>
  <c r="H576" i="4"/>
  <c r="G576" i="4"/>
  <c r="B576" i="4"/>
  <c r="G575" i="4"/>
  <c r="H575" i="4" s="1"/>
  <c r="B575" i="4"/>
  <c r="G574" i="4"/>
  <c r="H574" i="4" s="1"/>
  <c r="B574" i="4"/>
  <c r="H573" i="4"/>
  <c r="G573" i="4"/>
  <c r="B573" i="4"/>
  <c r="G572" i="4"/>
  <c r="H572" i="4" s="1"/>
  <c r="B572" i="4"/>
  <c r="G571" i="4"/>
  <c r="H571" i="4" s="1"/>
  <c r="B571" i="4"/>
  <c r="G570" i="4"/>
  <c r="H570" i="4" s="1"/>
  <c r="B570" i="4"/>
  <c r="G569" i="4"/>
  <c r="H569" i="4" s="1"/>
  <c r="B569" i="4"/>
  <c r="G568" i="4"/>
  <c r="H568" i="4" s="1"/>
  <c r="B568" i="4"/>
  <c r="G567" i="4"/>
  <c r="H567" i="4" s="1"/>
  <c r="B567" i="4"/>
  <c r="G566" i="4"/>
  <c r="H566" i="4" s="1"/>
  <c r="B566" i="4"/>
  <c r="G565" i="4"/>
  <c r="H565" i="4" s="1"/>
  <c r="B565" i="4"/>
  <c r="G564" i="4"/>
  <c r="H564" i="4" s="1"/>
  <c r="B564" i="4"/>
  <c r="G563" i="4"/>
  <c r="H563" i="4" s="1"/>
  <c r="B563" i="4"/>
  <c r="G562" i="4"/>
  <c r="H562" i="4" s="1"/>
  <c r="B562" i="4"/>
  <c r="G561" i="4"/>
  <c r="H561" i="4" s="1"/>
  <c r="B561" i="4"/>
  <c r="G560" i="4"/>
  <c r="H560" i="4" s="1"/>
  <c r="B560" i="4"/>
  <c r="G559" i="4"/>
  <c r="H559" i="4" s="1"/>
  <c r="B559" i="4"/>
  <c r="G558" i="4"/>
  <c r="H558" i="4" s="1"/>
  <c r="B558" i="4"/>
  <c r="G557" i="4"/>
  <c r="H557" i="4" s="1"/>
  <c r="B557" i="4"/>
  <c r="G556" i="4"/>
  <c r="H556" i="4" s="1"/>
  <c r="B556" i="4"/>
  <c r="G555" i="4"/>
  <c r="H555" i="4" s="1"/>
  <c r="B555" i="4"/>
  <c r="G554" i="4"/>
  <c r="H554" i="4" s="1"/>
  <c r="B554" i="4"/>
  <c r="G553" i="4"/>
  <c r="H553" i="4" s="1"/>
  <c r="B553" i="4"/>
  <c r="H552" i="4"/>
  <c r="G552" i="4"/>
  <c r="B552" i="4"/>
  <c r="H551" i="4"/>
  <c r="G551" i="4"/>
  <c r="B551" i="4"/>
  <c r="G550" i="4"/>
  <c r="H550" i="4" s="1"/>
  <c r="B550" i="4"/>
  <c r="G549" i="4"/>
  <c r="H549" i="4" s="1"/>
  <c r="B549" i="4"/>
  <c r="G548" i="4"/>
  <c r="H548" i="4" s="1"/>
  <c r="B548" i="4"/>
  <c r="G547" i="4"/>
  <c r="H547" i="4" s="1"/>
  <c r="B547" i="4"/>
  <c r="G546" i="4"/>
  <c r="H546" i="4" s="1"/>
  <c r="B546" i="4"/>
  <c r="G545" i="4"/>
  <c r="H545" i="4" s="1"/>
  <c r="B545" i="4"/>
  <c r="G544" i="4"/>
  <c r="H544" i="4" s="1"/>
  <c r="B544" i="4"/>
  <c r="G543" i="4"/>
  <c r="H543" i="4" s="1"/>
  <c r="B543" i="4"/>
  <c r="G542" i="4"/>
  <c r="H542" i="4" s="1"/>
  <c r="B542" i="4"/>
  <c r="G541" i="4"/>
  <c r="H541" i="4" s="1"/>
  <c r="B541" i="4"/>
  <c r="G540" i="4"/>
  <c r="H540" i="4" s="1"/>
  <c r="B540" i="4"/>
  <c r="G539" i="4"/>
  <c r="H539" i="4" s="1"/>
  <c r="B539" i="4"/>
  <c r="G538" i="4"/>
  <c r="H538" i="4" s="1"/>
  <c r="B538" i="4"/>
  <c r="G537" i="4"/>
  <c r="H537" i="4" s="1"/>
  <c r="B537" i="4"/>
  <c r="H536" i="4"/>
  <c r="G536" i="4"/>
  <c r="B536" i="4"/>
  <c r="G535" i="4"/>
  <c r="H535" i="4" s="1"/>
  <c r="B535" i="4"/>
  <c r="G534" i="4"/>
  <c r="H534" i="4" s="1"/>
  <c r="B534" i="4"/>
  <c r="G533" i="4"/>
  <c r="H533" i="4" s="1"/>
  <c r="B533" i="4"/>
  <c r="G532" i="4"/>
  <c r="H532" i="4" s="1"/>
  <c r="B532" i="4"/>
  <c r="G531" i="4"/>
  <c r="H531" i="4" s="1"/>
  <c r="B531" i="4"/>
  <c r="G530" i="4"/>
  <c r="H530" i="4" s="1"/>
  <c r="B530" i="4"/>
  <c r="G529" i="4"/>
  <c r="H529" i="4" s="1"/>
  <c r="B529" i="4"/>
  <c r="G528" i="4"/>
  <c r="H528" i="4" s="1"/>
  <c r="B528" i="4"/>
  <c r="G527" i="4"/>
  <c r="H527" i="4" s="1"/>
  <c r="B527" i="4"/>
  <c r="G526" i="4"/>
  <c r="H526" i="4" s="1"/>
  <c r="B526" i="4"/>
  <c r="G525" i="4"/>
  <c r="H525" i="4" s="1"/>
  <c r="B525" i="4"/>
  <c r="G524" i="4"/>
  <c r="H524" i="4" s="1"/>
  <c r="B524" i="4"/>
  <c r="G523" i="4"/>
  <c r="H523" i="4" s="1"/>
  <c r="B523" i="4"/>
  <c r="G522" i="4"/>
  <c r="H522" i="4" s="1"/>
  <c r="B522" i="4"/>
  <c r="G521" i="4"/>
  <c r="H521" i="4" s="1"/>
  <c r="B521" i="4"/>
  <c r="G520" i="4"/>
  <c r="H520" i="4" s="1"/>
  <c r="B520" i="4"/>
  <c r="G519" i="4"/>
  <c r="H519" i="4" s="1"/>
  <c r="B519" i="4"/>
  <c r="G518" i="4"/>
  <c r="H518" i="4" s="1"/>
  <c r="B518" i="4"/>
  <c r="G517" i="4"/>
  <c r="H517" i="4" s="1"/>
  <c r="B517" i="4"/>
  <c r="G516" i="4"/>
  <c r="H516" i="4" s="1"/>
  <c r="B516" i="4"/>
  <c r="G515" i="4"/>
  <c r="H515" i="4" s="1"/>
  <c r="B515" i="4"/>
  <c r="G514" i="4"/>
  <c r="H514" i="4" s="1"/>
  <c r="B514" i="4"/>
  <c r="H513" i="4"/>
  <c r="G513" i="4"/>
  <c r="B513" i="4"/>
  <c r="G512" i="4"/>
  <c r="H512" i="4" s="1"/>
  <c r="B512" i="4"/>
  <c r="H511" i="4"/>
  <c r="G511" i="4"/>
  <c r="B511" i="4"/>
  <c r="G510" i="4"/>
  <c r="H510" i="4" s="1"/>
  <c r="B510" i="4"/>
  <c r="H509" i="4"/>
  <c r="G509" i="4"/>
  <c r="B509" i="4"/>
  <c r="H508" i="4"/>
  <c r="G508" i="4"/>
  <c r="B508" i="4"/>
  <c r="G507" i="4"/>
  <c r="H507" i="4" s="1"/>
  <c r="B507" i="4"/>
  <c r="G506" i="4"/>
  <c r="H506" i="4" s="1"/>
  <c r="B506" i="4"/>
  <c r="G505" i="4"/>
  <c r="H505" i="4" s="1"/>
  <c r="B505" i="4"/>
  <c r="G504" i="4"/>
  <c r="H504" i="4" s="1"/>
  <c r="B504" i="4"/>
  <c r="G503" i="4"/>
  <c r="H503" i="4" s="1"/>
  <c r="B503" i="4"/>
  <c r="H502" i="4"/>
  <c r="G502" i="4"/>
  <c r="B502" i="4"/>
  <c r="G501" i="4"/>
  <c r="H501" i="4" s="1"/>
  <c r="B501" i="4"/>
  <c r="G500" i="4"/>
  <c r="H500" i="4" s="1"/>
  <c r="B500" i="4"/>
  <c r="G499" i="4"/>
  <c r="H499" i="4" s="1"/>
  <c r="B499" i="4"/>
  <c r="G498" i="4"/>
  <c r="H498" i="4" s="1"/>
  <c r="B498" i="4"/>
  <c r="H497" i="4"/>
  <c r="G497" i="4"/>
  <c r="B497" i="4"/>
  <c r="G496" i="4"/>
  <c r="H496" i="4" s="1"/>
  <c r="B496" i="4"/>
  <c r="H495" i="4"/>
  <c r="G495" i="4"/>
  <c r="B495" i="4"/>
  <c r="H494" i="4"/>
  <c r="G494" i="4"/>
  <c r="B494" i="4"/>
  <c r="H493" i="4"/>
  <c r="G493" i="4"/>
  <c r="B493" i="4"/>
  <c r="G492" i="4"/>
  <c r="H492" i="4" s="1"/>
  <c r="B492" i="4"/>
  <c r="H491" i="4"/>
  <c r="G491" i="4"/>
  <c r="B491" i="4"/>
  <c r="G490" i="4"/>
  <c r="H490" i="4" s="1"/>
  <c r="B490" i="4"/>
  <c r="G489" i="4"/>
  <c r="H489" i="4" s="1"/>
  <c r="B489" i="4"/>
  <c r="G488" i="4"/>
  <c r="H488" i="4" s="1"/>
  <c r="B488" i="4"/>
  <c r="G487" i="4"/>
  <c r="H487" i="4" s="1"/>
  <c r="B487" i="4"/>
  <c r="G486" i="4"/>
  <c r="H486" i="4" s="1"/>
  <c r="B486" i="4"/>
  <c r="H485" i="4"/>
  <c r="G485" i="4"/>
  <c r="B485" i="4"/>
  <c r="G484" i="4"/>
  <c r="H484" i="4" s="1"/>
  <c r="B484" i="4"/>
  <c r="H483" i="4"/>
  <c r="G483" i="4"/>
  <c r="B483" i="4"/>
  <c r="G482" i="4"/>
  <c r="H482" i="4" s="1"/>
  <c r="B482" i="4"/>
  <c r="G481" i="4"/>
  <c r="H481" i="4" s="1"/>
  <c r="B481" i="4"/>
  <c r="G480" i="4"/>
  <c r="H480" i="4" s="1"/>
  <c r="B480" i="4"/>
  <c r="G479" i="4"/>
  <c r="H479" i="4" s="1"/>
  <c r="B479" i="4"/>
  <c r="G478" i="4"/>
  <c r="H478" i="4" s="1"/>
  <c r="B478" i="4"/>
  <c r="G477" i="4"/>
  <c r="H477" i="4" s="1"/>
  <c r="B477" i="4"/>
  <c r="G476" i="4"/>
  <c r="H476" i="4" s="1"/>
  <c r="B476" i="4"/>
  <c r="G475" i="4"/>
  <c r="H475" i="4" s="1"/>
  <c r="B475" i="4"/>
  <c r="G474" i="4"/>
  <c r="H474" i="4" s="1"/>
  <c r="B474" i="4"/>
  <c r="G473" i="4"/>
  <c r="H473" i="4" s="1"/>
  <c r="B473" i="4"/>
  <c r="G472" i="4"/>
  <c r="H472" i="4" s="1"/>
  <c r="B472" i="4"/>
  <c r="G471" i="4"/>
  <c r="H471" i="4" s="1"/>
  <c r="B471" i="4"/>
  <c r="G470" i="4"/>
  <c r="H470" i="4" s="1"/>
  <c r="B470" i="4"/>
  <c r="G469" i="4"/>
  <c r="H469" i="4" s="1"/>
  <c r="B469" i="4"/>
  <c r="G468" i="4"/>
  <c r="H468" i="4" s="1"/>
  <c r="B468" i="4"/>
  <c r="G467" i="4"/>
  <c r="H467" i="4" s="1"/>
  <c r="B467" i="4"/>
  <c r="G466" i="4"/>
  <c r="H466" i="4" s="1"/>
  <c r="B466" i="4"/>
  <c r="G465" i="4"/>
  <c r="H465" i="4" s="1"/>
  <c r="B465" i="4"/>
  <c r="G464" i="4"/>
  <c r="H464" i="4" s="1"/>
  <c r="B464" i="4"/>
  <c r="G463" i="4"/>
  <c r="H463" i="4" s="1"/>
  <c r="B463" i="4"/>
  <c r="G462" i="4"/>
  <c r="H462" i="4" s="1"/>
  <c r="B462" i="4"/>
  <c r="G461" i="4"/>
  <c r="H461" i="4" s="1"/>
  <c r="B461" i="4"/>
  <c r="G460" i="4"/>
  <c r="H460" i="4" s="1"/>
  <c r="B460" i="4"/>
  <c r="G459" i="4"/>
  <c r="H459" i="4" s="1"/>
  <c r="B459" i="4"/>
  <c r="G458" i="4"/>
  <c r="H458" i="4" s="1"/>
  <c r="B458" i="4"/>
  <c r="G457" i="4"/>
  <c r="H457" i="4" s="1"/>
  <c r="B457" i="4"/>
  <c r="G456" i="4"/>
  <c r="H456" i="4" s="1"/>
  <c r="B456" i="4"/>
  <c r="G455" i="4"/>
  <c r="H455" i="4" s="1"/>
  <c r="B455" i="4"/>
  <c r="G454" i="4"/>
  <c r="H454" i="4" s="1"/>
  <c r="B454" i="4"/>
  <c r="G453" i="4"/>
  <c r="H453" i="4" s="1"/>
  <c r="B453" i="4"/>
  <c r="G452" i="4"/>
  <c r="H452" i="4" s="1"/>
  <c r="B452" i="4"/>
  <c r="G451" i="4"/>
  <c r="H451" i="4" s="1"/>
  <c r="B451" i="4"/>
  <c r="G450" i="4"/>
  <c r="H450" i="4" s="1"/>
  <c r="B450" i="4"/>
  <c r="G449" i="4"/>
  <c r="H449" i="4" s="1"/>
  <c r="B449" i="4"/>
  <c r="H448" i="4"/>
  <c r="G448" i="4"/>
  <c r="B448" i="4"/>
  <c r="G447" i="4"/>
  <c r="H447" i="4" s="1"/>
  <c r="B447" i="4"/>
  <c r="G446" i="4"/>
  <c r="H446" i="4" s="1"/>
  <c r="B446" i="4"/>
  <c r="G445" i="4"/>
  <c r="H445" i="4" s="1"/>
  <c r="B445" i="4"/>
  <c r="G444" i="4"/>
  <c r="H444" i="4" s="1"/>
  <c r="B444" i="4"/>
  <c r="G443" i="4"/>
  <c r="H443" i="4" s="1"/>
  <c r="B443" i="4"/>
  <c r="G442" i="4"/>
  <c r="H442" i="4" s="1"/>
  <c r="B442" i="4"/>
  <c r="G441" i="4"/>
  <c r="H441" i="4" s="1"/>
  <c r="B441" i="4"/>
  <c r="G440" i="4"/>
  <c r="H440" i="4" s="1"/>
  <c r="B440" i="4"/>
  <c r="G439" i="4"/>
  <c r="H439" i="4" s="1"/>
  <c r="B439" i="4"/>
  <c r="G438" i="4"/>
  <c r="H438" i="4" s="1"/>
  <c r="B438" i="4"/>
  <c r="G437" i="4"/>
  <c r="H437" i="4" s="1"/>
  <c r="B437" i="4"/>
  <c r="G436" i="4"/>
  <c r="H436" i="4" s="1"/>
  <c r="B436" i="4"/>
  <c r="H435" i="4"/>
  <c r="G435" i="4"/>
  <c r="B435" i="4"/>
  <c r="H434" i="4"/>
  <c r="G434" i="4"/>
  <c r="B434" i="4"/>
  <c r="G433" i="4"/>
  <c r="H433" i="4" s="1"/>
  <c r="B433" i="4"/>
  <c r="H432" i="4"/>
  <c r="G432" i="4"/>
  <c r="B432" i="4"/>
  <c r="H431" i="4"/>
  <c r="G431" i="4"/>
  <c r="B431" i="4"/>
  <c r="G430" i="4"/>
  <c r="H430" i="4" s="1"/>
  <c r="B430" i="4"/>
  <c r="G429" i="4"/>
  <c r="H429" i="4" s="1"/>
  <c r="B429" i="4"/>
  <c r="G428" i="4"/>
  <c r="H428" i="4" s="1"/>
  <c r="B428" i="4"/>
  <c r="G427" i="4"/>
  <c r="H427" i="4" s="1"/>
  <c r="B427" i="4"/>
  <c r="G426" i="4"/>
  <c r="H426" i="4" s="1"/>
  <c r="B426" i="4"/>
  <c r="G425" i="4"/>
  <c r="H425" i="4" s="1"/>
  <c r="B425" i="4"/>
  <c r="G424" i="4"/>
  <c r="H424" i="4" s="1"/>
  <c r="B424" i="4"/>
  <c r="H423" i="4"/>
  <c r="G423" i="4"/>
  <c r="B423" i="4"/>
  <c r="G422" i="4"/>
  <c r="H422" i="4" s="1"/>
  <c r="B422" i="4"/>
  <c r="G421" i="4"/>
  <c r="H421" i="4" s="1"/>
  <c r="B421" i="4"/>
  <c r="G420" i="4"/>
  <c r="H420" i="4" s="1"/>
  <c r="B420" i="4"/>
  <c r="G419" i="4"/>
  <c r="H419" i="4" s="1"/>
  <c r="B419" i="4"/>
  <c r="G418" i="4"/>
  <c r="H418" i="4" s="1"/>
  <c r="B418" i="4"/>
  <c r="G417" i="4"/>
  <c r="H417" i="4" s="1"/>
  <c r="B417" i="4"/>
  <c r="G416" i="4"/>
  <c r="H416" i="4" s="1"/>
  <c r="B416" i="4"/>
  <c r="G415" i="4"/>
  <c r="H415" i="4" s="1"/>
  <c r="B415" i="4"/>
  <c r="G414" i="4"/>
  <c r="H414" i="4" s="1"/>
  <c r="B414" i="4"/>
  <c r="G413" i="4"/>
  <c r="H413" i="4" s="1"/>
  <c r="B413" i="4"/>
  <c r="G412" i="4"/>
  <c r="H412" i="4" s="1"/>
  <c r="B412" i="4"/>
  <c r="G411" i="4"/>
  <c r="H411" i="4" s="1"/>
  <c r="B411" i="4"/>
  <c r="G410" i="4"/>
  <c r="H410" i="4" s="1"/>
  <c r="B410" i="4"/>
  <c r="G409" i="4"/>
  <c r="H409" i="4" s="1"/>
  <c r="B409" i="4"/>
  <c r="G408" i="4"/>
  <c r="H408" i="4" s="1"/>
  <c r="B408" i="4"/>
  <c r="G407" i="4"/>
  <c r="H407" i="4" s="1"/>
  <c r="B407" i="4"/>
  <c r="G406" i="4"/>
  <c r="H406" i="4" s="1"/>
  <c r="B406" i="4"/>
  <c r="G405" i="4"/>
  <c r="H405" i="4" s="1"/>
  <c r="B405" i="4"/>
  <c r="G404" i="4"/>
  <c r="H404" i="4" s="1"/>
  <c r="B404" i="4"/>
  <c r="G403" i="4"/>
  <c r="H403" i="4" s="1"/>
  <c r="B403" i="4"/>
  <c r="G402" i="4"/>
  <c r="H402" i="4" s="1"/>
  <c r="B402" i="4"/>
  <c r="G401" i="4"/>
  <c r="H401" i="4" s="1"/>
  <c r="B401" i="4"/>
  <c r="G400" i="4"/>
  <c r="H400" i="4" s="1"/>
  <c r="B400" i="4"/>
  <c r="G399" i="4"/>
  <c r="H399" i="4" s="1"/>
  <c r="B399" i="4"/>
  <c r="G398" i="4"/>
  <c r="H398" i="4" s="1"/>
  <c r="B398" i="4"/>
  <c r="G397" i="4"/>
  <c r="H397" i="4" s="1"/>
  <c r="B397" i="4"/>
  <c r="G396" i="4"/>
  <c r="H396" i="4" s="1"/>
  <c r="B396" i="4"/>
  <c r="G395" i="4"/>
  <c r="H395" i="4" s="1"/>
  <c r="B395" i="4"/>
  <c r="G394" i="4"/>
  <c r="H394" i="4" s="1"/>
  <c r="B394" i="4"/>
  <c r="G393" i="4"/>
  <c r="H393" i="4" s="1"/>
  <c r="B393" i="4"/>
  <c r="G392" i="4"/>
  <c r="H392" i="4" s="1"/>
  <c r="B392" i="4"/>
  <c r="G391" i="4"/>
  <c r="H391" i="4" s="1"/>
  <c r="B391" i="4"/>
  <c r="G390" i="4"/>
  <c r="H390" i="4" s="1"/>
  <c r="B390" i="4"/>
  <c r="G389" i="4"/>
  <c r="H389" i="4" s="1"/>
  <c r="B389" i="4"/>
  <c r="G388" i="4"/>
  <c r="H388" i="4" s="1"/>
  <c r="B388" i="4"/>
  <c r="G387" i="4"/>
  <c r="H387" i="4" s="1"/>
  <c r="B387" i="4"/>
  <c r="G386" i="4"/>
  <c r="H386" i="4" s="1"/>
  <c r="B386" i="4"/>
  <c r="G385" i="4"/>
  <c r="H385" i="4" s="1"/>
  <c r="B385" i="4"/>
  <c r="H384" i="4"/>
  <c r="G384" i="4"/>
  <c r="B384" i="4"/>
  <c r="G383" i="4"/>
  <c r="H383" i="4" s="1"/>
  <c r="B383" i="4"/>
  <c r="G382" i="4"/>
  <c r="H382" i="4" s="1"/>
  <c r="B382" i="4"/>
  <c r="G381" i="4"/>
  <c r="H381" i="4" s="1"/>
  <c r="B381" i="4"/>
  <c r="G380" i="4"/>
  <c r="H380" i="4" s="1"/>
  <c r="B380" i="4"/>
  <c r="G379" i="4"/>
  <c r="H379" i="4" s="1"/>
  <c r="B379" i="4"/>
  <c r="G378" i="4"/>
  <c r="H378" i="4" s="1"/>
  <c r="B378" i="4"/>
  <c r="G377" i="4"/>
  <c r="H377" i="4" s="1"/>
  <c r="B377" i="4"/>
  <c r="G376" i="4"/>
  <c r="H376" i="4" s="1"/>
  <c r="B376" i="4"/>
  <c r="G375" i="4"/>
  <c r="H375" i="4" s="1"/>
  <c r="B375" i="4"/>
  <c r="G374" i="4"/>
  <c r="H374" i="4" s="1"/>
  <c r="B374" i="4"/>
  <c r="G373" i="4"/>
  <c r="H373" i="4" s="1"/>
  <c r="B373" i="4"/>
  <c r="G372" i="4"/>
  <c r="H372" i="4" s="1"/>
  <c r="B372" i="4"/>
  <c r="G371" i="4"/>
  <c r="H371" i="4" s="1"/>
  <c r="B371" i="4"/>
  <c r="G370" i="4"/>
  <c r="H370" i="4" s="1"/>
  <c r="B370" i="4"/>
  <c r="G369" i="4"/>
  <c r="H369" i="4" s="1"/>
  <c r="B369" i="4"/>
  <c r="G368" i="4"/>
  <c r="H368" i="4" s="1"/>
  <c r="B368" i="4"/>
  <c r="G367" i="4"/>
  <c r="H367" i="4" s="1"/>
  <c r="B367" i="4"/>
  <c r="G366" i="4"/>
  <c r="H366" i="4" s="1"/>
  <c r="B366" i="4"/>
  <c r="G365" i="4"/>
  <c r="H365" i="4" s="1"/>
  <c r="B365" i="4"/>
  <c r="G364" i="4"/>
  <c r="H364" i="4" s="1"/>
  <c r="B364" i="4"/>
  <c r="G363" i="4"/>
  <c r="H363" i="4" s="1"/>
  <c r="B363" i="4"/>
  <c r="H362" i="4"/>
  <c r="G362" i="4"/>
  <c r="B362" i="4"/>
  <c r="G361" i="4"/>
  <c r="H361" i="4" s="1"/>
  <c r="B361" i="4"/>
  <c r="G360" i="4"/>
  <c r="H360" i="4" s="1"/>
  <c r="B360" i="4"/>
  <c r="G359" i="4"/>
  <c r="H359" i="4" s="1"/>
  <c r="B359" i="4"/>
  <c r="G358" i="4"/>
  <c r="H358" i="4" s="1"/>
  <c r="B358" i="4"/>
  <c r="G357" i="4"/>
  <c r="H357" i="4" s="1"/>
  <c r="B357" i="4"/>
  <c r="H356" i="4"/>
  <c r="G356" i="4"/>
  <c r="B356" i="4"/>
  <c r="G355" i="4"/>
  <c r="H355" i="4" s="1"/>
  <c r="B355" i="4"/>
  <c r="G354" i="4"/>
  <c r="H354" i="4" s="1"/>
  <c r="B354" i="4"/>
  <c r="G353" i="4"/>
  <c r="H353" i="4" s="1"/>
  <c r="B353" i="4"/>
  <c r="G352" i="4"/>
  <c r="H352" i="4" s="1"/>
  <c r="B352" i="4"/>
  <c r="G351" i="4"/>
  <c r="H351" i="4" s="1"/>
  <c r="B351" i="4"/>
  <c r="G350" i="4"/>
  <c r="H350" i="4" s="1"/>
  <c r="B350" i="4"/>
  <c r="G349" i="4"/>
  <c r="H349" i="4" s="1"/>
  <c r="B349" i="4"/>
  <c r="G348" i="4"/>
  <c r="H348" i="4" s="1"/>
  <c r="B348" i="4"/>
  <c r="G347" i="4"/>
  <c r="H347" i="4" s="1"/>
  <c r="B347" i="4"/>
  <c r="G346" i="4"/>
  <c r="H346" i="4" s="1"/>
  <c r="B346" i="4"/>
  <c r="G345" i="4"/>
  <c r="H345" i="4" s="1"/>
  <c r="B345" i="4"/>
  <c r="G344" i="4"/>
  <c r="H344" i="4" s="1"/>
  <c r="B344" i="4"/>
  <c r="G343" i="4"/>
  <c r="H343" i="4" s="1"/>
  <c r="B343" i="4"/>
  <c r="G342" i="4"/>
  <c r="H342" i="4" s="1"/>
  <c r="B342" i="4"/>
  <c r="G341" i="4"/>
  <c r="H341" i="4" s="1"/>
  <c r="B341" i="4"/>
  <c r="H340" i="4"/>
  <c r="G340" i="4"/>
  <c r="B340" i="4"/>
  <c r="G339" i="4"/>
  <c r="H339" i="4" s="1"/>
  <c r="B339" i="4"/>
  <c r="G338" i="4"/>
  <c r="H338" i="4" s="1"/>
  <c r="B338" i="4"/>
  <c r="G337" i="4"/>
  <c r="H337" i="4" s="1"/>
  <c r="B337" i="4"/>
  <c r="G336" i="4"/>
  <c r="H336" i="4" s="1"/>
  <c r="B336" i="4"/>
  <c r="H335" i="4"/>
  <c r="G335" i="4"/>
  <c r="B335" i="4"/>
  <c r="G334" i="4"/>
  <c r="H334" i="4" s="1"/>
  <c r="B334" i="4"/>
  <c r="G333" i="4"/>
  <c r="H333" i="4" s="1"/>
  <c r="B333" i="4"/>
  <c r="G332" i="4"/>
  <c r="H332" i="4" s="1"/>
  <c r="B332" i="4"/>
  <c r="G331" i="4"/>
  <c r="H331" i="4" s="1"/>
  <c r="B331" i="4"/>
  <c r="G330" i="4"/>
  <c r="H330" i="4" s="1"/>
  <c r="B330" i="4"/>
  <c r="G329" i="4"/>
  <c r="H329" i="4" s="1"/>
  <c r="B329" i="4"/>
  <c r="G328" i="4"/>
  <c r="H328" i="4" s="1"/>
  <c r="B328" i="4"/>
  <c r="G327" i="4"/>
  <c r="H327" i="4" s="1"/>
  <c r="B327" i="4"/>
  <c r="G326" i="4"/>
  <c r="H326" i="4" s="1"/>
  <c r="B326" i="4"/>
  <c r="G325" i="4"/>
  <c r="H325" i="4" s="1"/>
  <c r="B325" i="4"/>
  <c r="G324" i="4"/>
  <c r="H324" i="4" s="1"/>
  <c r="B324" i="4"/>
  <c r="G323" i="4"/>
  <c r="H323" i="4" s="1"/>
  <c r="B323" i="4"/>
  <c r="G322" i="4"/>
  <c r="H322" i="4" s="1"/>
  <c r="B322" i="4"/>
  <c r="G321" i="4"/>
  <c r="H321" i="4" s="1"/>
  <c r="B321" i="4"/>
  <c r="G320" i="4"/>
  <c r="H320" i="4" s="1"/>
  <c r="B320" i="4"/>
  <c r="G319" i="4"/>
  <c r="H319" i="4" s="1"/>
  <c r="B319" i="4"/>
  <c r="G318" i="4"/>
  <c r="H318" i="4" s="1"/>
  <c r="B318" i="4"/>
  <c r="G317" i="4"/>
  <c r="H317" i="4" s="1"/>
  <c r="B317" i="4"/>
  <c r="G316" i="4"/>
  <c r="H316" i="4" s="1"/>
  <c r="B316" i="4"/>
  <c r="G315" i="4"/>
  <c r="H315" i="4" s="1"/>
  <c r="B315" i="4"/>
  <c r="G314" i="4"/>
  <c r="H314" i="4" s="1"/>
  <c r="B314" i="4"/>
  <c r="G313" i="4"/>
  <c r="H313" i="4" s="1"/>
  <c r="B313" i="4"/>
  <c r="G312" i="4"/>
  <c r="H312" i="4" s="1"/>
  <c r="B312" i="4"/>
  <c r="G311" i="4"/>
  <c r="H311" i="4" s="1"/>
  <c r="B311" i="4"/>
  <c r="G310" i="4"/>
  <c r="H310" i="4" s="1"/>
  <c r="B310" i="4"/>
  <c r="G309" i="4"/>
  <c r="H309" i="4" s="1"/>
  <c r="B309" i="4"/>
  <c r="G308" i="4"/>
  <c r="H308" i="4" s="1"/>
  <c r="B308" i="4"/>
  <c r="G307" i="4"/>
  <c r="H307" i="4" s="1"/>
  <c r="B307" i="4"/>
  <c r="G306" i="4"/>
  <c r="H306" i="4" s="1"/>
  <c r="B306" i="4"/>
  <c r="G305" i="4"/>
  <c r="H305" i="4" s="1"/>
  <c r="B305" i="4"/>
  <c r="G304" i="4"/>
  <c r="H304" i="4" s="1"/>
  <c r="B304" i="4"/>
  <c r="H303" i="4"/>
  <c r="G303" i="4"/>
  <c r="B303" i="4"/>
  <c r="G302" i="4"/>
  <c r="H302" i="4" s="1"/>
  <c r="B302" i="4"/>
  <c r="G301" i="4"/>
  <c r="H301" i="4" s="1"/>
  <c r="B301" i="4"/>
  <c r="G300" i="4"/>
  <c r="H300" i="4" s="1"/>
  <c r="B300" i="4"/>
  <c r="G299" i="4"/>
  <c r="H299" i="4" s="1"/>
  <c r="B299" i="4"/>
  <c r="G298" i="4"/>
  <c r="H298" i="4" s="1"/>
  <c r="B298" i="4"/>
  <c r="G297" i="4"/>
  <c r="H297" i="4" s="1"/>
  <c r="B297" i="4"/>
  <c r="G296" i="4"/>
  <c r="H296" i="4" s="1"/>
  <c r="B296" i="4"/>
  <c r="G295" i="4"/>
  <c r="H295" i="4" s="1"/>
  <c r="B295" i="4"/>
  <c r="G294" i="4"/>
  <c r="H294" i="4" s="1"/>
  <c r="B294" i="4"/>
  <c r="G293" i="4"/>
  <c r="H293" i="4" s="1"/>
  <c r="B293" i="4"/>
  <c r="H292" i="4"/>
  <c r="G292" i="4"/>
  <c r="B292" i="4"/>
  <c r="G291" i="4"/>
  <c r="H291" i="4" s="1"/>
  <c r="B291" i="4"/>
  <c r="H290" i="4"/>
  <c r="G290" i="4"/>
  <c r="B290" i="4"/>
  <c r="G289" i="4"/>
  <c r="H289" i="4" s="1"/>
  <c r="B289" i="4"/>
  <c r="G288" i="4"/>
  <c r="H288" i="4" s="1"/>
  <c r="B288" i="4"/>
  <c r="G287" i="4"/>
  <c r="H287" i="4" s="1"/>
  <c r="B287" i="4"/>
  <c r="G286" i="4"/>
  <c r="H286" i="4" s="1"/>
  <c r="B286" i="4"/>
  <c r="G285" i="4"/>
  <c r="H285" i="4" s="1"/>
  <c r="B285" i="4"/>
  <c r="G284" i="4"/>
  <c r="H284" i="4" s="1"/>
  <c r="B284" i="4"/>
  <c r="G283" i="4"/>
  <c r="H283" i="4" s="1"/>
  <c r="B283" i="4"/>
  <c r="G282" i="4"/>
  <c r="H282" i="4" s="1"/>
  <c r="B282" i="4"/>
  <c r="G281" i="4"/>
  <c r="H281" i="4" s="1"/>
  <c r="B281" i="4"/>
  <c r="G280" i="4"/>
  <c r="H280" i="4" s="1"/>
  <c r="B280" i="4"/>
  <c r="G279" i="4"/>
  <c r="H279" i="4" s="1"/>
  <c r="B279" i="4"/>
  <c r="G278" i="4"/>
  <c r="H278" i="4" s="1"/>
  <c r="B278" i="4"/>
  <c r="G277" i="4"/>
  <c r="H277" i="4" s="1"/>
  <c r="B277" i="4"/>
  <c r="G276" i="4"/>
  <c r="H276" i="4" s="1"/>
  <c r="B276" i="4"/>
  <c r="G275" i="4"/>
  <c r="H275" i="4" s="1"/>
  <c r="B275" i="4"/>
  <c r="G274" i="4"/>
  <c r="H274" i="4" s="1"/>
  <c r="B274" i="4"/>
  <c r="G273" i="4"/>
  <c r="H273" i="4" s="1"/>
  <c r="B273" i="4"/>
  <c r="G272" i="4"/>
  <c r="H272" i="4" s="1"/>
  <c r="B272" i="4"/>
  <c r="G271" i="4"/>
  <c r="H271" i="4" s="1"/>
  <c r="B271" i="4"/>
  <c r="G270" i="4"/>
  <c r="H270" i="4" s="1"/>
  <c r="B270" i="4"/>
  <c r="G269" i="4"/>
  <c r="H269" i="4" s="1"/>
  <c r="B269" i="4"/>
  <c r="G268" i="4"/>
  <c r="H268" i="4" s="1"/>
  <c r="B268" i="4"/>
  <c r="G267" i="4"/>
  <c r="H267" i="4" s="1"/>
  <c r="B267" i="4"/>
  <c r="G266" i="4"/>
  <c r="H266" i="4" s="1"/>
  <c r="B266" i="4"/>
  <c r="G265" i="4"/>
  <c r="H265" i="4" s="1"/>
  <c r="B265" i="4"/>
  <c r="G264" i="4"/>
  <c r="H264" i="4" s="1"/>
  <c r="B264" i="4"/>
  <c r="G263" i="4"/>
  <c r="H263" i="4" s="1"/>
  <c r="B263" i="4"/>
  <c r="G262" i="4"/>
  <c r="H262" i="4" s="1"/>
  <c r="B262" i="4"/>
  <c r="G261" i="4"/>
  <c r="H261" i="4" s="1"/>
  <c r="B261" i="4"/>
  <c r="H260" i="4"/>
  <c r="G260" i="4"/>
  <c r="B260" i="4"/>
  <c r="G259" i="4"/>
  <c r="H259" i="4" s="1"/>
  <c r="B259" i="4"/>
  <c r="G258" i="4"/>
  <c r="H258" i="4" s="1"/>
  <c r="B258" i="4"/>
  <c r="G257" i="4"/>
  <c r="H257" i="4" s="1"/>
  <c r="B257" i="4"/>
  <c r="G256" i="4"/>
  <c r="H256" i="4" s="1"/>
  <c r="B256" i="4"/>
  <c r="G255" i="4"/>
  <c r="H255" i="4" s="1"/>
  <c r="B255" i="4"/>
  <c r="G254" i="4"/>
  <c r="H254" i="4" s="1"/>
  <c r="B254" i="4"/>
  <c r="G253" i="4"/>
  <c r="H253" i="4" s="1"/>
  <c r="B253" i="4"/>
  <c r="G252" i="4"/>
  <c r="H252" i="4" s="1"/>
  <c r="B252" i="4"/>
  <c r="G251" i="4"/>
  <c r="H251" i="4" s="1"/>
  <c r="B251" i="4"/>
  <c r="G250" i="4"/>
  <c r="H250" i="4" s="1"/>
  <c r="B250" i="4"/>
  <c r="G249" i="4"/>
  <c r="H249" i="4" s="1"/>
  <c r="B249" i="4"/>
  <c r="G248" i="4"/>
  <c r="H248" i="4" s="1"/>
  <c r="B248" i="4"/>
  <c r="G247" i="4"/>
  <c r="H247" i="4" s="1"/>
  <c r="B247" i="4"/>
  <c r="G246" i="4"/>
  <c r="H246" i="4" s="1"/>
  <c r="B246" i="4"/>
  <c r="G245" i="4"/>
  <c r="H245" i="4" s="1"/>
  <c r="B245" i="4"/>
  <c r="G244" i="4"/>
  <c r="H244" i="4" s="1"/>
  <c r="B244" i="4"/>
  <c r="G243" i="4"/>
  <c r="H243" i="4" s="1"/>
  <c r="B243" i="4"/>
  <c r="G242" i="4"/>
  <c r="H242" i="4" s="1"/>
  <c r="B242" i="4"/>
  <c r="G241" i="4"/>
  <c r="H241" i="4" s="1"/>
  <c r="B241" i="4"/>
  <c r="G240" i="4"/>
  <c r="H240" i="4" s="1"/>
  <c r="B240" i="4"/>
  <c r="G239" i="4"/>
  <c r="H239" i="4" s="1"/>
  <c r="B239" i="4"/>
  <c r="G238" i="4"/>
  <c r="H238" i="4" s="1"/>
  <c r="B238" i="4"/>
  <c r="G237" i="4"/>
  <c r="H237" i="4" s="1"/>
  <c r="B237" i="4"/>
  <c r="G236" i="4"/>
  <c r="H236" i="4" s="1"/>
  <c r="B236" i="4"/>
  <c r="G235" i="4"/>
  <c r="H235" i="4" s="1"/>
  <c r="B235" i="4"/>
  <c r="G234" i="4"/>
  <c r="H234" i="4" s="1"/>
  <c r="B234" i="4"/>
  <c r="G233" i="4"/>
  <c r="H233" i="4" s="1"/>
  <c r="B233" i="4"/>
  <c r="G232" i="4"/>
  <c r="H232" i="4" s="1"/>
  <c r="B232" i="4"/>
  <c r="G231" i="4"/>
  <c r="H231" i="4" s="1"/>
  <c r="B231" i="4"/>
  <c r="G230" i="4"/>
  <c r="H230" i="4" s="1"/>
  <c r="B230" i="4"/>
  <c r="G229" i="4"/>
  <c r="H229" i="4" s="1"/>
  <c r="B229" i="4"/>
  <c r="G228" i="4"/>
  <c r="H228" i="4" s="1"/>
  <c r="B228" i="4"/>
  <c r="G227" i="4"/>
  <c r="H227" i="4" s="1"/>
  <c r="B227" i="4"/>
  <c r="H226" i="4"/>
  <c r="G226" i="4"/>
  <c r="B226" i="4"/>
  <c r="G225" i="4"/>
  <c r="H225" i="4" s="1"/>
  <c r="B225" i="4"/>
  <c r="G224" i="4"/>
  <c r="H224" i="4" s="1"/>
  <c r="B224" i="4"/>
  <c r="G223" i="4"/>
  <c r="H223" i="4" s="1"/>
  <c r="B223" i="4"/>
  <c r="G222" i="4"/>
  <c r="H222" i="4" s="1"/>
  <c r="B222" i="4"/>
  <c r="G221" i="4"/>
  <c r="H221" i="4" s="1"/>
  <c r="B221" i="4"/>
  <c r="G220" i="4"/>
  <c r="H220" i="4" s="1"/>
  <c r="B220" i="4"/>
  <c r="G219" i="4"/>
  <c r="H219" i="4" s="1"/>
  <c r="B219" i="4"/>
  <c r="G218" i="4"/>
  <c r="H218" i="4" s="1"/>
  <c r="B218" i="4"/>
  <c r="G217" i="4"/>
  <c r="H217" i="4" s="1"/>
  <c r="B217" i="4"/>
  <c r="G216" i="4"/>
  <c r="H216" i="4" s="1"/>
  <c r="B216" i="4"/>
  <c r="H215" i="4"/>
  <c r="G215" i="4"/>
  <c r="B215" i="4"/>
  <c r="G214" i="4"/>
  <c r="H214" i="4" s="1"/>
  <c r="B214" i="4"/>
  <c r="G213" i="4"/>
  <c r="H213" i="4" s="1"/>
  <c r="B213" i="4"/>
  <c r="G212" i="4"/>
  <c r="H212" i="4" s="1"/>
  <c r="B212" i="4"/>
  <c r="G211" i="4"/>
  <c r="H211" i="4" s="1"/>
  <c r="B211" i="4"/>
  <c r="G210" i="4"/>
  <c r="H210" i="4" s="1"/>
  <c r="B210" i="4"/>
  <c r="G209" i="4"/>
  <c r="H209" i="4" s="1"/>
  <c r="B209" i="4"/>
  <c r="G208" i="4"/>
  <c r="H208" i="4" s="1"/>
  <c r="B208" i="4"/>
  <c r="G207" i="4"/>
  <c r="H207" i="4" s="1"/>
  <c r="B207" i="4"/>
  <c r="G206" i="4"/>
  <c r="H206" i="4" s="1"/>
  <c r="B206" i="4"/>
  <c r="G205" i="4"/>
  <c r="H205" i="4" s="1"/>
  <c r="B205" i="4"/>
  <c r="G204" i="4"/>
  <c r="H204" i="4" s="1"/>
  <c r="B204" i="4"/>
  <c r="G203" i="4"/>
  <c r="H203" i="4" s="1"/>
  <c r="B203" i="4"/>
  <c r="G202" i="4"/>
  <c r="H202" i="4" s="1"/>
  <c r="B202" i="4"/>
  <c r="G201" i="4"/>
  <c r="H201" i="4" s="1"/>
  <c r="B201" i="4"/>
  <c r="G200" i="4"/>
  <c r="H200" i="4" s="1"/>
  <c r="B200" i="4"/>
  <c r="G199" i="4"/>
  <c r="H199" i="4" s="1"/>
  <c r="B199" i="4"/>
  <c r="G198" i="4"/>
  <c r="H198" i="4" s="1"/>
  <c r="B198" i="4"/>
  <c r="G197" i="4"/>
  <c r="H197" i="4" s="1"/>
  <c r="B197" i="4"/>
  <c r="G196" i="4"/>
  <c r="H196" i="4" s="1"/>
  <c r="B196" i="4"/>
  <c r="G195" i="4"/>
  <c r="H195" i="4" s="1"/>
  <c r="B195" i="4"/>
  <c r="G194" i="4"/>
  <c r="H194" i="4" s="1"/>
  <c r="B194" i="4"/>
  <c r="G193" i="4"/>
  <c r="H193" i="4" s="1"/>
  <c r="B193" i="4"/>
  <c r="G192" i="4"/>
  <c r="H192" i="4" s="1"/>
  <c r="B192" i="4"/>
  <c r="G191" i="4"/>
  <c r="H191" i="4" s="1"/>
  <c r="B191" i="4"/>
  <c r="G190" i="4"/>
  <c r="H190" i="4" s="1"/>
  <c r="B190" i="4"/>
  <c r="G189" i="4"/>
  <c r="H189" i="4" s="1"/>
  <c r="B189" i="4"/>
  <c r="G188" i="4"/>
  <c r="H188" i="4" s="1"/>
  <c r="B188" i="4"/>
  <c r="G187" i="4"/>
  <c r="H187" i="4" s="1"/>
  <c r="B187" i="4"/>
  <c r="G186" i="4"/>
  <c r="H186" i="4" s="1"/>
  <c r="B186" i="4"/>
  <c r="G185" i="4"/>
  <c r="H185" i="4" s="1"/>
  <c r="B185" i="4"/>
  <c r="G184" i="4"/>
  <c r="H184" i="4" s="1"/>
  <c r="B184" i="4"/>
  <c r="G183" i="4"/>
  <c r="H183" i="4" s="1"/>
  <c r="B183" i="4"/>
  <c r="G182" i="4"/>
  <c r="H182" i="4" s="1"/>
  <c r="B182" i="4"/>
  <c r="G181" i="4"/>
  <c r="H181" i="4" s="1"/>
  <c r="B181" i="4"/>
  <c r="G180" i="4"/>
  <c r="H180" i="4" s="1"/>
  <c r="B180" i="4"/>
  <c r="G179" i="4"/>
  <c r="H179" i="4" s="1"/>
  <c r="B179" i="4"/>
  <c r="G178" i="4"/>
  <c r="H178" i="4" s="1"/>
  <c r="B178" i="4"/>
  <c r="G177" i="4"/>
  <c r="H177" i="4" s="1"/>
  <c r="B177" i="4"/>
  <c r="G176" i="4"/>
  <c r="H176" i="4" s="1"/>
  <c r="B176" i="4"/>
  <c r="G175" i="4"/>
  <c r="H175" i="4" s="1"/>
  <c r="B175" i="4"/>
  <c r="G174" i="4"/>
  <c r="H174" i="4" s="1"/>
  <c r="B174" i="4"/>
  <c r="G173" i="4"/>
  <c r="H173" i="4" s="1"/>
  <c r="B173" i="4"/>
  <c r="G172" i="4"/>
  <c r="H172" i="4" s="1"/>
  <c r="B172" i="4"/>
  <c r="H171" i="4"/>
  <c r="G171" i="4"/>
  <c r="B171" i="4"/>
  <c r="G170" i="4"/>
  <c r="H170" i="4" s="1"/>
  <c r="B170" i="4"/>
  <c r="G169" i="4"/>
  <c r="H169" i="4" s="1"/>
  <c r="B169" i="4"/>
  <c r="G168" i="4"/>
  <c r="H168" i="4" s="1"/>
  <c r="B168" i="4"/>
  <c r="G167" i="4"/>
  <c r="H167" i="4" s="1"/>
  <c r="B167" i="4"/>
  <c r="G166" i="4"/>
  <c r="H166" i="4" s="1"/>
  <c r="B166" i="4"/>
  <c r="G165" i="4"/>
  <c r="H165" i="4" s="1"/>
  <c r="B165" i="4"/>
  <c r="G164" i="4"/>
  <c r="H164" i="4" s="1"/>
  <c r="B164" i="4"/>
  <c r="G163" i="4"/>
  <c r="H163" i="4" s="1"/>
  <c r="B163" i="4"/>
  <c r="G162" i="4"/>
  <c r="H162" i="4" s="1"/>
  <c r="B162" i="4"/>
  <c r="G161" i="4"/>
  <c r="H161" i="4" s="1"/>
  <c r="B161" i="4"/>
  <c r="G160" i="4"/>
  <c r="H160" i="4" s="1"/>
  <c r="B160" i="4"/>
  <c r="G159" i="4"/>
  <c r="H159" i="4" s="1"/>
  <c r="B159" i="4"/>
  <c r="G158" i="4"/>
  <c r="H158" i="4" s="1"/>
  <c r="B158" i="4"/>
  <c r="G157" i="4"/>
  <c r="H157" i="4" s="1"/>
  <c r="B157" i="4"/>
  <c r="G156" i="4"/>
  <c r="H156" i="4" s="1"/>
  <c r="B156" i="4"/>
  <c r="G155" i="4"/>
  <c r="H155" i="4" s="1"/>
  <c r="B155" i="4"/>
  <c r="G154" i="4"/>
  <c r="H154" i="4" s="1"/>
  <c r="B154" i="4"/>
  <c r="G153" i="4"/>
  <c r="H153" i="4" s="1"/>
  <c r="B153" i="4"/>
  <c r="G152" i="4"/>
  <c r="H152" i="4" s="1"/>
  <c r="B152" i="4"/>
  <c r="H151" i="4"/>
  <c r="G151" i="4"/>
  <c r="B151" i="4"/>
  <c r="G150" i="4"/>
  <c r="H150" i="4" s="1"/>
  <c r="B150" i="4"/>
  <c r="G149" i="4"/>
  <c r="H149" i="4" s="1"/>
  <c r="B149" i="4"/>
  <c r="G148" i="4"/>
  <c r="H148" i="4" s="1"/>
  <c r="B148" i="4"/>
  <c r="H147" i="4"/>
  <c r="G147" i="4"/>
  <c r="B147" i="4"/>
  <c r="G146" i="4"/>
  <c r="H146" i="4" s="1"/>
  <c r="B146" i="4"/>
  <c r="G145" i="4"/>
  <c r="H145" i="4" s="1"/>
  <c r="B145" i="4"/>
  <c r="H144" i="4"/>
  <c r="G144" i="4"/>
  <c r="B144" i="4"/>
  <c r="G143" i="4"/>
  <c r="H143" i="4" s="1"/>
  <c r="B143" i="4"/>
  <c r="G142" i="4"/>
  <c r="H142" i="4" s="1"/>
  <c r="B142" i="4"/>
  <c r="G141" i="4"/>
  <c r="H141" i="4" s="1"/>
  <c r="B141" i="4"/>
  <c r="G140" i="4"/>
  <c r="H140" i="4" s="1"/>
  <c r="B140" i="4"/>
  <c r="H139" i="4"/>
  <c r="G139" i="4"/>
  <c r="B139" i="4"/>
  <c r="G138" i="4"/>
  <c r="H138" i="4" s="1"/>
  <c r="B138" i="4"/>
  <c r="G137" i="4"/>
  <c r="H137" i="4" s="1"/>
  <c r="B137" i="4"/>
  <c r="G136" i="4"/>
  <c r="H136" i="4" s="1"/>
  <c r="B136" i="4"/>
  <c r="G135" i="4"/>
  <c r="H135" i="4" s="1"/>
  <c r="B135" i="4"/>
  <c r="G134" i="4"/>
  <c r="H134" i="4" s="1"/>
  <c r="B134" i="4"/>
  <c r="G133" i="4"/>
  <c r="H133" i="4" s="1"/>
  <c r="B133" i="4"/>
  <c r="G132" i="4"/>
  <c r="H132" i="4" s="1"/>
  <c r="B132" i="4"/>
  <c r="G131" i="4"/>
  <c r="H131" i="4" s="1"/>
  <c r="B131" i="4"/>
  <c r="G130" i="4"/>
  <c r="H130" i="4" s="1"/>
  <c r="B130" i="4"/>
  <c r="G129" i="4"/>
  <c r="H129" i="4" s="1"/>
  <c r="B129" i="4"/>
  <c r="G128" i="4"/>
  <c r="H128" i="4" s="1"/>
  <c r="B128" i="4"/>
  <c r="G127" i="4"/>
  <c r="H127" i="4" s="1"/>
  <c r="B127" i="4"/>
  <c r="G126" i="4"/>
  <c r="H126" i="4" s="1"/>
  <c r="B126" i="4"/>
  <c r="G125" i="4"/>
  <c r="H125" i="4" s="1"/>
  <c r="B125" i="4"/>
  <c r="G124" i="4"/>
  <c r="H124" i="4" s="1"/>
  <c r="B124" i="4"/>
  <c r="G123" i="4"/>
  <c r="H123" i="4" s="1"/>
  <c r="B123" i="4"/>
  <c r="G122" i="4"/>
  <c r="H122" i="4" s="1"/>
  <c r="B122" i="4"/>
  <c r="G121" i="4"/>
  <c r="H121" i="4" s="1"/>
  <c r="B121" i="4"/>
  <c r="G120" i="4"/>
  <c r="H120" i="4" s="1"/>
  <c r="B120" i="4"/>
  <c r="H119" i="4"/>
  <c r="G119" i="4"/>
  <c r="B119" i="4"/>
  <c r="G118" i="4"/>
  <c r="H118" i="4" s="1"/>
  <c r="B118" i="4"/>
  <c r="G117" i="4"/>
  <c r="H117" i="4" s="1"/>
  <c r="B117" i="4"/>
  <c r="G116" i="4"/>
  <c r="H116" i="4" s="1"/>
  <c r="B116" i="4"/>
  <c r="G115" i="4"/>
  <c r="H115" i="4" s="1"/>
  <c r="B115" i="4"/>
  <c r="G114" i="4"/>
  <c r="H114" i="4" s="1"/>
  <c r="B114" i="4"/>
  <c r="G113" i="4"/>
  <c r="H113" i="4" s="1"/>
  <c r="B113" i="4"/>
  <c r="G112" i="4"/>
  <c r="H112" i="4" s="1"/>
  <c r="B112" i="4"/>
  <c r="G111" i="4"/>
  <c r="H111" i="4" s="1"/>
  <c r="B111" i="4"/>
  <c r="G110" i="4"/>
  <c r="H110" i="4" s="1"/>
  <c r="B110" i="4"/>
  <c r="G109" i="4"/>
  <c r="H109" i="4" s="1"/>
  <c r="B109" i="4"/>
  <c r="G108" i="4"/>
  <c r="H108" i="4" s="1"/>
  <c r="B108" i="4"/>
  <c r="G107" i="4"/>
  <c r="H107" i="4" s="1"/>
  <c r="B107" i="4"/>
  <c r="G106" i="4"/>
  <c r="H106" i="4" s="1"/>
  <c r="B106" i="4"/>
  <c r="G105" i="4"/>
  <c r="H105" i="4" s="1"/>
  <c r="B105" i="4"/>
  <c r="G104" i="4"/>
  <c r="H104" i="4" s="1"/>
  <c r="B104" i="4"/>
  <c r="G103" i="4"/>
  <c r="H103" i="4" s="1"/>
  <c r="B103" i="4"/>
  <c r="G102" i="4"/>
  <c r="H102" i="4" s="1"/>
  <c r="B102" i="4"/>
  <c r="G101" i="4"/>
  <c r="H101" i="4" s="1"/>
  <c r="B101" i="4"/>
  <c r="G100" i="4"/>
  <c r="H100" i="4" s="1"/>
  <c r="B100" i="4"/>
  <c r="G99" i="4"/>
  <c r="H99" i="4" s="1"/>
  <c r="B99" i="4"/>
  <c r="G98" i="4"/>
  <c r="H98" i="4" s="1"/>
  <c r="B98" i="4"/>
  <c r="G97" i="4"/>
  <c r="H97" i="4" s="1"/>
  <c r="B97" i="4"/>
  <c r="G96" i="4"/>
  <c r="H96" i="4" s="1"/>
  <c r="B96" i="4"/>
  <c r="G95" i="4"/>
  <c r="H95" i="4" s="1"/>
  <c r="B95" i="4"/>
  <c r="G94" i="4"/>
  <c r="H94" i="4" s="1"/>
  <c r="B94" i="4"/>
  <c r="G93" i="4"/>
  <c r="H93" i="4" s="1"/>
  <c r="B93" i="4"/>
  <c r="G92" i="4"/>
  <c r="H92" i="4" s="1"/>
  <c r="B92" i="4"/>
  <c r="G91" i="4"/>
  <c r="H91" i="4" s="1"/>
  <c r="B91" i="4"/>
  <c r="G90" i="4"/>
  <c r="H90" i="4" s="1"/>
  <c r="B90" i="4"/>
  <c r="G89" i="4"/>
  <c r="H89" i="4" s="1"/>
  <c r="B89" i="4"/>
  <c r="G88" i="4"/>
  <c r="H88" i="4" s="1"/>
  <c r="B88" i="4"/>
  <c r="G87" i="4"/>
  <c r="H87" i="4" s="1"/>
  <c r="B87" i="4"/>
  <c r="G86" i="4"/>
  <c r="H86" i="4" s="1"/>
  <c r="B86" i="4"/>
  <c r="G85" i="4"/>
  <c r="H85" i="4" s="1"/>
  <c r="B85" i="4"/>
  <c r="G84" i="4"/>
  <c r="H84" i="4" s="1"/>
  <c r="B84" i="4"/>
  <c r="G83" i="4"/>
  <c r="H83" i="4" s="1"/>
  <c r="B83" i="4"/>
  <c r="G82" i="4"/>
  <c r="H82" i="4" s="1"/>
  <c r="B82" i="4"/>
  <c r="G81" i="4"/>
  <c r="H81" i="4" s="1"/>
  <c r="B81" i="4"/>
  <c r="G80" i="4"/>
  <c r="H80" i="4" s="1"/>
  <c r="B80" i="4"/>
  <c r="G79" i="4"/>
  <c r="H79" i="4" s="1"/>
  <c r="B79" i="4"/>
  <c r="G78" i="4"/>
  <c r="H78" i="4" s="1"/>
  <c r="B78" i="4"/>
  <c r="G77" i="4"/>
  <c r="H77" i="4" s="1"/>
  <c r="B77" i="4"/>
  <c r="G76" i="4"/>
  <c r="H76" i="4" s="1"/>
  <c r="B76" i="4"/>
  <c r="G75" i="4"/>
  <c r="H75" i="4" s="1"/>
  <c r="B75" i="4"/>
  <c r="G74" i="4"/>
  <c r="H74" i="4" s="1"/>
  <c r="B74" i="4"/>
  <c r="G73" i="4"/>
  <c r="H73" i="4" s="1"/>
  <c r="B73" i="4"/>
  <c r="G72" i="4"/>
  <c r="H72" i="4" s="1"/>
  <c r="B72" i="4"/>
  <c r="G71" i="4"/>
  <c r="H71" i="4" s="1"/>
  <c r="B71" i="4"/>
  <c r="G70" i="4"/>
  <c r="H70" i="4" s="1"/>
  <c r="B70" i="4"/>
  <c r="G69" i="4"/>
  <c r="H69" i="4" s="1"/>
  <c r="B69" i="4"/>
  <c r="G68" i="4"/>
  <c r="H68" i="4" s="1"/>
  <c r="B68" i="4"/>
  <c r="H67" i="4"/>
  <c r="G67" i="4"/>
  <c r="B67" i="4"/>
  <c r="G66" i="4"/>
  <c r="H66" i="4" s="1"/>
  <c r="B66" i="4"/>
  <c r="H65" i="4"/>
  <c r="G65" i="4"/>
  <c r="B65" i="4"/>
  <c r="G64" i="4"/>
  <c r="H64" i="4" s="1"/>
  <c r="B64" i="4"/>
  <c r="G63" i="4"/>
  <c r="H63" i="4" s="1"/>
  <c r="B63" i="4"/>
  <c r="G62" i="4"/>
  <c r="H62" i="4" s="1"/>
  <c r="B62" i="4"/>
  <c r="G61" i="4"/>
  <c r="H61" i="4" s="1"/>
  <c r="B61" i="4"/>
  <c r="G60" i="4"/>
  <c r="H60" i="4" s="1"/>
  <c r="B60" i="4"/>
  <c r="G59" i="4"/>
  <c r="H59" i="4" s="1"/>
  <c r="B59" i="4"/>
  <c r="G58" i="4"/>
  <c r="H58" i="4" s="1"/>
  <c r="B58" i="4"/>
  <c r="G57" i="4"/>
  <c r="H57" i="4" s="1"/>
  <c r="B57" i="4"/>
  <c r="G56" i="4"/>
  <c r="H56" i="4" s="1"/>
  <c r="B56" i="4"/>
  <c r="G55" i="4"/>
  <c r="H55" i="4" s="1"/>
  <c r="B55" i="4"/>
  <c r="G54" i="4"/>
  <c r="H54" i="4" s="1"/>
  <c r="B54" i="4"/>
  <c r="G53" i="4"/>
  <c r="H53" i="4" s="1"/>
  <c r="B53" i="4"/>
  <c r="G52" i="4"/>
  <c r="H52" i="4" s="1"/>
  <c r="B52" i="4"/>
  <c r="G51" i="4"/>
  <c r="H51" i="4" s="1"/>
  <c r="B51" i="4"/>
  <c r="G50" i="4"/>
  <c r="H50" i="4" s="1"/>
  <c r="B50" i="4"/>
  <c r="G49" i="4"/>
  <c r="H49" i="4" s="1"/>
  <c r="B49" i="4"/>
  <c r="G48" i="4"/>
  <c r="H48" i="4" s="1"/>
  <c r="B48" i="4"/>
  <c r="G47" i="4"/>
  <c r="H47" i="4" s="1"/>
  <c r="B47" i="4"/>
  <c r="G46" i="4"/>
  <c r="H46" i="4" s="1"/>
  <c r="B46" i="4"/>
  <c r="G45" i="4"/>
  <c r="H45" i="4" s="1"/>
  <c r="B45" i="4"/>
  <c r="G44" i="4"/>
  <c r="H44" i="4" s="1"/>
  <c r="B44" i="4"/>
  <c r="G43" i="4"/>
  <c r="H43" i="4" s="1"/>
  <c r="B43" i="4"/>
  <c r="G42" i="4"/>
  <c r="H42" i="4" s="1"/>
  <c r="B42" i="4"/>
  <c r="G41" i="4"/>
  <c r="H41" i="4" s="1"/>
  <c r="B41" i="4"/>
  <c r="G40" i="4"/>
  <c r="H40" i="4" s="1"/>
  <c r="B40" i="4"/>
  <c r="G39" i="4"/>
  <c r="H39" i="4" s="1"/>
  <c r="B39" i="4"/>
  <c r="G38" i="4"/>
  <c r="H38" i="4" s="1"/>
  <c r="B38" i="4"/>
  <c r="G37" i="4"/>
  <c r="H37" i="4" s="1"/>
  <c r="B37" i="4"/>
  <c r="G36" i="4"/>
  <c r="H36" i="4" s="1"/>
  <c r="B36" i="4"/>
  <c r="G35" i="4"/>
  <c r="H35" i="4" s="1"/>
  <c r="B35" i="4"/>
  <c r="G34" i="4"/>
  <c r="H34" i="4" s="1"/>
  <c r="B34" i="4"/>
  <c r="G33" i="4"/>
  <c r="H33" i="4" s="1"/>
  <c r="B33" i="4"/>
  <c r="G32" i="4"/>
  <c r="H32" i="4" s="1"/>
  <c r="B32" i="4"/>
  <c r="G31" i="4"/>
  <c r="H31" i="4" s="1"/>
  <c r="B31" i="4"/>
  <c r="G30" i="4"/>
  <c r="H30" i="4" s="1"/>
  <c r="B30" i="4"/>
  <c r="G29" i="4"/>
  <c r="H29" i="4" s="1"/>
  <c r="B29" i="4"/>
  <c r="G28" i="4"/>
  <c r="H28" i="4" s="1"/>
  <c r="B28" i="4"/>
  <c r="G27" i="4"/>
  <c r="H27" i="4" s="1"/>
  <c r="B27" i="4"/>
  <c r="G26" i="4"/>
  <c r="H26" i="4" s="1"/>
  <c r="B26" i="4"/>
  <c r="G25" i="4"/>
  <c r="H25" i="4" s="1"/>
  <c r="B25" i="4"/>
  <c r="G24" i="4"/>
  <c r="H24" i="4" s="1"/>
  <c r="B24" i="4"/>
  <c r="G23" i="4"/>
  <c r="H23" i="4" s="1"/>
  <c r="B23" i="4"/>
  <c r="G22" i="4"/>
  <c r="H22" i="4" s="1"/>
  <c r="B22" i="4"/>
  <c r="G21" i="4"/>
  <c r="H21" i="4" s="1"/>
  <c r="B21" i="4"/>
  <c r="G20" i="4"/>
  <c r="H20" i="4" s="1"/>
  <c r="B20" i="4"/>
  <c r="G19" i="4"/>
  <c r="H19" i="4" s="1"/>
  <c r="B19" i="4"/>
  <c r="G18" i="4"/>
  <c r="H18" i="4" s="1"/>
  <c r="B18" i="4"/>
  <c r="G17" i="4"/>
  <c r="H17" i="4" s="1"/>
  <c r="B17" i="4"/>
  <c r="G16" i="4"/>
  <c r="H16" i="4" s="1"/>
  <c r="B16" i="4"/>
  <c r="G15" i="4"/>
  <c r="H15" i="4" s="1"/>
  <c r="B15" i="4"/>
  <c r="G14" i="4"/>
  <c r="H14" i="4" s="1"/>
  <c r="B14" i="4"/>
  <c r="G13" i="4"/>
  <c r="H13" i="4" s="1"/>
  <c r="B13" i="4"/>
  <c r="G12" i="4"/>
  <c r="H12" i="4" s="1"/>
  <c r="B12" i="4"/>
  <c r="G11" i="4"/>
  <c r="H11" i="4" s="1"/>
  <c r="B11" i="4"/>
  <c r="G10" i="4"/>
  <c r="H10" i="4" s="1"/>
  <c r="B10" i="4"/>
  <c r="G9" i="4"/>
  <c r="H9" i="4" s="1"/>
  <c r="B9" i="4"/>
  <c r="G8" i="4"/>
  <c r="H8" i="4" s="1"/>
  <c r="B8" i="4"/>
  <c r="G7" i="4"/>
  <c r="H7" i="4" s="1"/>
  <c r="B7" i="4"/>
  <c r="G6" i="4"/>
  <c r="H6" i="4" s="1"/>
  <c r="B6" i="4"/>
  <c r="G5" i="4"/>
  <c r="H5" i="4" s="1"/>
  <c r="B5" i="4"/>
  <c r="G4" i="4"/>
  <c r="H4" i="4" s="1"/>
  <c r="B4" i="4"/>
  <c r="H3" i="4"/>
  <c r="G3" i="4"/>
  <c r="B3" i="4"/>
  <c r="G2" i="4"/>
  <c r="H2" i="4" s="1"/>
  <c r="B2" i="4"/>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C11" i="25"/>
  <c r="C12" i="25"/>
  <c r="B12" i="25"/>
  <c r="C10" i="25"/>
  <c r="B14" i="25"/>
  <c r="B10" i="25"/>
  <c r="C13" i="25"/>
  <c r="B13" i="25"/>
  <c r="B11" i="25"/>
  <c r="C14" i="25"/>
  <c r="B10" i="23"/>
  <c r="C11" i="23"/>
  <c r="C10" i="23"/>
  <c r="B11" i="23"/>
  <c r="AF29" i="18" l="1"/>
  <c r="AF6" i="18"/>
  <c r="AF12" i="18"/>
  <c r="AF16" i="18"/>
  <c r="AF22" i="18"/>
  <c r="S23" i="15"/>
  <c r="AF27" i="18"/>
  <c r="AF35" i="18"/>
  <c r="AF26" i="18"/>
  <c r="AF11" i="18"/>
  <c r="AF33" i="18"/>
  <c r="AF10" i="18"/>
  <c r="D107" i="18"/>
  <c r="J20" i="18" s="1"/>
  <c r="D106" i="18"/>
  <c r="I20" i="18" s="1"/>
  <c r="D105" i="18"/>
  <c r="H20" i="18" s="1"/>
  <c r="K20" i="18"/>
  <c r="E20" i="15"/>
  <c r="D20" i="15"/>
  <c r="C20" i="15"/>
  <c r="R20" i="15"/>
  <c r="B20" i="15"/>
  <c r="P20" i="15"/>
  <c r="G20" i="15"/>
  <c r="F20" i="15"/>
  <c r="N20" i="15"/>
  <c r="D94" i="18"/>
  <c r="I18" i="18" s="1"/>
  <c r="D93" i="18"/>
  <c r="H18" i="18" s="1"/>
  <c r="D95" i="18"/>
  <c r="J18" i="18" s="1"/>
  <c r="P18" i="15"/>
  <c r="G18" i="15"/>
  <c r="N18" i="15"/>
  <c r="F18" i="15"/>
  <c r="K18" i="18"/>
  <c r="D18" i="15"/>
  <c r="B18" i="15"/>
  <c r="R18" i="15"/>
  <c r="E18" i="15"/>
  <c r="C18" i="15"/>
  <c r="D11" i="18"/>
  <c r="J4" i="18" s="1"/>
  <c r="D9" i="18"/>
  <c r="H4" i="18" s="1"/>
  <c r="K4" i="18"/>
  <c r="N4" i="15"/>
  <c r="D4" i="15"/>
  <c r="C4" i="15"/>
  <c r="R4" i="15"/>
  <c r="B4" i="15"/>
  <c r="D10" i="18"/>
  <c r="I4" i="18" s="1"/>
  <c r="G4" i="15"/>
  <c r="F4" i="15"/>
  <c r="P4" i="15"/>
  <c r="E4" i="15"/>
  <c r="D203" i="18"/>
  <c r="J36" i="18" s="1"/>
  <c r="D202" i="18"/>
  <c r="I36" i="18" s="1"/>
  <c r="D201" i="18"/>
  <c r="H36" i="18" s="1"/>
  <c r="E36" i="15"/>
  <c r="D36" i="15"/>
  <c r="C36" i="15"/>
  <c r="K36" i="18"/>
  <c r="P36" i="15"/>
  <c r="N36" i="15"/>
  <c r="G36" i="15"/>
  <c r="F36" i="15"/>
  <c r="R36" i="15"/>
  <c r="B36" i="15"/>
  <c r="D59" i="18"/>
  <c r="J12" i="18" s="1"/>
  <c r="D58" i="18"/>
  <c r="I12" i="18" s="1"/>
  <c r="D57" i="18"/>
  <c r="H12" i="18" s="1"/>
  <c r="K12" i="18"/>
  <c r="E12" i="15"/>
  <c r="D12" i="15"/>
  <c r="C12" i="15"/>
  <c r="R12" i="15"/>
  <c r="B12" i="15"/>
  <c r="P12" i="15"/>
  <c r="C7" i="16"/>
  <c r="N12" i="15"/>
  <c r="G12" i="15"/>
  <c r="F12" i="15"/>
  <c r="D35" i="18"/>
  <c r="J8" i="18" s="1"/>
  <c r="D34" i="18"/>
  <c r="I8" i="18" s="1"/>
  <c r="D33" i="18"/>
  <c r="H8" i="18" s="1"/>
  <c r="N8" i="15"/>
  <c r="F8" i="15"/>
  <c r="E8" i="15"/>
  <c r="D8" i="15"/>
  <c r="K8" i="18"/>
  <c r="C8" i="15"/>
  <c r="R8" i="15"/>
  <c r="B8" i="15"/>
  <c r="G8" i="15"/>
  <c r="P8" i="15"/>
  <c r="D40" i="18"/>
  <c r="I9" i="18" s="1"/>
  <c r="D39" i="18"/>
  <c r="H9" i="18" s="1"/>
  <c r="D41" i="18"/>
  <c r="J9" i="18" s="1"/>
  <c r="K9" i="18"/>
  <c r="C24" i="16"/>
  <c r="P9" i="15"/>
  <c r="D9" i="15"/>
  <c r="C9" i="15"/>
  <c r="B9" i="15"/>
  <c r="R9" i="15"/>
  <c r="G9" i="15"/>
  <c r="N9" i="15"/>
  <c r="E9" i="15"/>
  <c r="F9" i="15"/>
  <c r="D147" i="18"/>
  <c r="H27" i="18" s="1"/>
  <c r="D149" i="18"/>
  <c r="J27" i="18" s="1"/>
  <c r="K27" i="18"/>
  <c r="D148" i="18"/>
  <c r="I27" i="18" s="1"/>
  <c r="B27" i="16"/>
  <c r="G27" i="15"/>
  <c r="N27" i="15"/>
  <c r="F27" i="15"/>
  <c r="E27" i="15"/>
  <c r="D27" i="15"/>
  <c r="C27" i="15"/>
  <c r="R27" i="15"/>
  <c r="B27" i="15"/>
  <c r="P27" i="15"/>
  <c r="C27" i="16"/>
  <c r="D171" i="18"/>
  <c r="H31" i="18" s="1"/>
  <c r="K31" i="18"/>
  <c r="D173" i="18"/>
  <c r="J31" i="18" s="1"/>
  <c r="D172" i="18"/>
  <c r="I31" i="18" s="1"/>
  <c r="P31" i="15"/>
  <c r="G31" i="15"/>
  <c r="N31" i="15"/>
  <c r="F31" i="15"/>
  <c r="E31" i="15"/>
  <c r="C31" i="16"/>
  <c r="D31" i="15"/>
  <c r="C31" i="15"/>
  <c r="B31" i="15"/>
  <c r="R31" i="15"/>
  <c r="D190" i="18"/>
  <c r="I34" i="18" s="1"/>
  <c r="D189" i="18"/>
  <c r="H34" i="18" s="1"/>
  <c r="D191" i="18"/>
  <c r="J34" i="18" s="1"/>
  <c r="K34" i="18"/>
  <c r="P34" i="15"/>
  <c r="G34" i="15"/>
  <c r="D34" i="15"/>
  <c r="B34" i="16"/>
  <c r="C34" i="15"/>
  <c r="R34" i="15"/>
  <c r="B34" i="15"/>
  <c r="N34" i="15"/>
  <c r="F34" i="15"/>
  <c r="E34" i="15"/>
  <c r="D208" i="18"/>
  <c r="I37" i="18" s="1"/>
  <c r="K37" i="18"/>
  <c r="D207" i="18"/>
  <c r="H37" i="18" s="1"/>
  <c r="D209" i="18"/>
  <c r="J37" i="18" s="1"/>
  <c r="C37" i="15"/>
  <c r="R37" i="15"/>
  <c r="B37" i="15"/>
  <c r="N37" i="15"/>
  <c r="F37" i="15"/>
  <c r="G37" i="15"/>
  <c r="E37" i="15"/>
  <c r="D37" i="15"/>
  <c r="P37" i="15"/>
  <c r="O8" i="15"/>
  <c r="D47" i="18"/>
  <c r="J10" i="18" s="1"/>
  <c r="D46" i="18"/>
  <c r="I10" i="18" s="1"/>
  <c r="K10" i="18"/>
  <c r="D45" i="18"/>
  <c r="H10" i="18" s="1"/>
  <c r="P10" i="15"/>
  <c r="N10" i="15"/>
  <c r="F10" i="15"/>
  <c r="C10" i="15"/>
  <c r="B10" i="15"/>
  <c r="R10" i="15"/>
  <c r="B6" i="16"/>
  <c r="G10" i="15"/>
  <c r="E10" i="15"/>
  <c r="D10" i="15"/>
  <c r="D184" i="18"/>
  <c r="I33" i="18" s="1"/>
  <c r="D183" i="18"/>
  <c r="H33" i="18" s="1"/>
  <c r="D185" i="18"/>
  <c r="J33" i="18" s="1"/>
  <c r="C33" i="15"/>
  <c r="R33" i="15"/>
  <c r="B33" i="15"/>
  <c r="K33" i="18"/>
  <c r="G33" i="15"/>
  <c r="P33" i="15"/>
  <c r="F33" i="15"/>
  <c r="E33" i="15"/>
  <c r="N33" i="15"/>
  <c r="D33" i="15"/>
  <c r="D83" i="18"/>
  <c r="J16" i="18" s="1"/>
  <c r="D82" i="18"/>
  <c r="I16" i="18" s="1"/>
  <c r="D81" i="18"/>
  <c r="H16" i="18" s="1"/>
  <c r="K16" i="18"/>
  <c r="E16" i="15"/>
  <c r="D16" i="15"/>
  <c r="C16" i="15"/>
  <c r="B10" i="16"/>
  <c r="R16" i="15"/>
  <c r="B16" i="15"/>
  <c r="P16" i="15"/>
  <c r="N16" i="15"/>
  <c r="G16" i="15"/>
  <c r="F16" i="15"/>
  <c r="D52" i="18"/>
  <c r="I11" i="18" s="1"/>
  <c r="D51" i="18"/>
  <c r="H11" i="18" s="1"/>
  <c r="D53" i="18"/>
  <c r="J11" i="18" s="1"/>
  <c r="K11" i="18"/>
  <c r="G11" i="15"/>
  <c r="N11" i="15"/>
  <c r="F11" i="15"/>
  <c r="D11" i="15"/>
  <c r="C15" i="16"/>
  <c r="R11" i="15"/>
  <c r="E11" i="15"/>
  <c r="C11" i="15"/>
  <c r="P11" i="15"/>
  <c r="B11" i="15"/>
  <c r="D60" i="18"/>
  <c r="H47" i="18" s="1"/>
  <c r="D62" i="18"/>
  <c r="J47" i="18" s="1"/>
  <c r="D61" i="18"/>
  <c r="I47" i="18" s="1"/>
  <c r="K47" i="18"/>
  <c r="S12" i="15"/>
  <c r="Q12" i="15"/>
  <c r="O12" i="15"/>
  <c r="D71" i="18"/>
  <c r="J14" i="18" s="1"/>
  <c r="D70" i="18"/>
  <c r="I14" i="18" s="1"/>
  <c r="D69" i="18"/>
  <c r="H14" i="18" s="1"/>
  <c r="P14" i="15"/>
  <c r="G14" i="15"/>
  <c r="N14" i="15"/>
  <c r="F14" i="15"/>
  <c r="D14" i="15"/>
  <c r="E14" i="15"/>
  <c r="C14" i="15"/>
  <c r="K14" i="18"/>
  <c r="B14" i="15"/>
  <c r="R14" i="15"/>
  <c r="D16" i="18"/>
  <c r="I5" i="18" s="1"/>
  <c r="D15" i="18"/>
  <c r="H5" i="18" s="1"/>
  <c r="K5" i="18"/>
  <c r="D17" i="18"/>
  <c r="J5" i="18" s="1"/>
  <c r="D5" i="15"/>
  <c r="R5" i="15"/>
  <c r="B5" i="15"/>
  <c r="P5" i="15"/>
  <c r="G5" i="15"/>
  <c r="F5" i="15"/>
  <c r="C5" i="15"/>
  <c r="N5" i="15"/>
  <c r="E5" i="15"/>
  <c r="D23" i="18"/>
  <c r="J6" i="18" s="1"/>
  <c r="D22" i="18"/>
  <c r="I6" i="18" s="1"/>
  <c r="D21" i="18"/>
  <c r="H6" i="18" s="1"/>
  <c r="K6" i="18"/>
  <c r="C11" i="16"/>
  <c r="B11" i="16"/>
  <c r="R6" i="15"/>
  <c r="B6" i="15"/>
  <c r="P6" i="15"/>
  <c r="G6" i="15"/>
  <c r="N6" i="15"/>
  <c r="F6" i="15"/>
  <c r="E6" i="15"/>
  <c r="C6" i="15"/>
  <c r="D6" i="15"/>
  <c r="D75" i="18"/>
  <c r="H15" i="18" s="1"/>
  <c r="D77" i="18"/>
  <c r="J15" i="18" s="1"/>
  <c r="D76" i="18"/>
  <c r="I15" i="18" s="1"/>
  <c r="K15" i="18"/>
  <c r="G15" i="15"/>
  <c r="N15" i="15"/>
  <c r="F15" i="15"/>
  <c r="E15" i="15"/>
  <c r="D15" i="15"/>
  <c r="B30" i="16"/>
  <c r="R15" i="15"/>
  <c r="B15" i="15"/>
  <c r="C15" i="15"/>
  <c r="P15" i="15"/>
  <c r="D118" i="18"/>
  <c r="I22" i="18" s="1"/>
  <c r="D117" i="18"/>
  <c r="H22" i="18" s="1"/>
  <c r="D119" i="18"/>
  <c r="J22" i="18" s="1"/>
  <c r="P22" i="15"/>
  <c r="G22" i="15"/>
  <c r="N22" i="15"/>
  <c r="F22" i="15"/>
  <c r="K22" i="18"/>
  <c r="D22" i="15"/>
  <c r="E22" i="15"/>
  <c r="C22" i="15"/>
  <c r="B22" i="15"/>
  <c r="R22" i="15"/>
  <c r="K3" i="18"/>
  <c r="D5" i="18"/>
  <c r="J3" i="18" s="1"/>
  <c r="C7" i="19"/>
  <c r="C5" i="19"/>
  <c r="C3" i="19"/>
  <c r="D4" i="18"/>
  <c r="I3" i="18" s="1"/>
  <c r="D3" i="18"/>
  <c r="H3" i="18" s="1"/>
  <c r="N3" i="15"/>
  <c r="F3" i="15"/>
  <c r="E3" i="15"/>
  <c r="R3" i="15"/>
  <c r="G3" i="15"/>
  <c r="C3" i="15"/>
  <c r="B3" i="15"/>
  <c r="P3" i="15"/>
  <c r="D3" i="15"/>
  <c r="D64" i="18"/>
  <c r="I13" i="18" s="1"/>
  <c r="D63" i="18"/>
  <c r="H13" i="18" s="1"/>
  <c r="D65" i="18"/>
  <c r="J13" i="18" s="1"/>
  <c r="C13" i="15"/>
  <c r="K13" i="18"/>
  <c r="R13" i="15"/>
  <c r="B13" i="15"/>
  <c r="P13" i="15"/>
  <c r="C8" i="16"/>
  <c r="N13" i="15"/>
  <c r="F13" i="15"/>
  <c r="E13" i="15"/>
  <c r="D13" i="15"/>
  <c r="G13" i="15"/>
  <c r="D112" i="18"/>
  <c r="I21" i="18" s="1"/>
  <c r="D111" i="18"/>
  <c r="H21" i="18" s="1"/>
  <c r="D113" i="18"/>
  <c r="J21" i="18" s="1"/>
  <c r="K21" i="18"/>
  <c r="C21" i="15"/>
  <c r="R21" i="15"/>
  <c r="B21" i="15"/>
  <c r="P21" i="15"/>
  <c r="N21" i="15"/>
  <c r="F21" i="15"/>
  <c r="G21" i="15"/>
  <c r="B14" i="16"/>
  <c r="E21" i="15"/>
  <c r="D21" i="15"/>
  <c r="D99" i="18"/>
  <c r="H19" i="18" s="1"/>
  <c r="D101" i="18"/>
  <c r="J19" i="18" s="1"/>
  <c r="D100" i="18"/>
  <c r="I19" i="18" s="1"/>
  <c r="K19" i="18"/>
  <c r="G19" i="15"/>
  <c r="N19" i="15"/>
  <c r="F19" i="15"/>
  <c r="B18" i="16"/>
  <c r="E19" i="15"/>
  <c r="D19" i="15"/>
  <c r="R19" i="15"/>
  <c r="B19" i="15"/>
  <c r="C19" i="15"/>
  <c r="P19" i="15"/>
  <c r="D131" i="18"/>
  <c r="J24" i="18" s="1"/>
  <c r="D130" i="18"/>
  <c r="I24" i="18" s="1"/>
  <c r="D129" i="18"/>
  <c r="H24" i="18" s="1"/>
  <c r="E24" i="15"/>
  <c r="D24" i="15"/>
  <c r="C24" i="15"/>
  <c r="K24" i="18"/>
  <c r="R24" i="15"/>
  <c r="B24" i="15"/>
  <c r="B22" i="16"/>
  <c r="P24" i="15"/>
  <c r="N24" i="15"/>
  <c r="G24" i="15"/>
  <c r="F24" i="15"/>
  <c r="J24" i="15" s="1"/>
  <c r="D136" i="18"/>
  <c r="I25" i="18" s="1"/>
  <c r="D135" i="18"/>
  <c r="H25" i="18" s="1"/>
  <c r="D137" i="18"/>
  <c r="J25" i="18" s="1"/>
  <c r="K25" i="18"/>
  <c r="C25" i="15"/>
  <c r="R25" i="15"/>
  <c r="B25" i="15"/>
  <c r="P25" i="15"/>
  <c r="N25" i="15"/>
  <c r="F25" i="15"/>
  <c r="D25" i="15"/>
  <c r="E25" i="15"/>
  <c r="G25" i="15"/>
  <c r="D68" i="18"/>
  <c r="J48" i="18" s="1"/>
  <c r="D67" i="18"/>
  <c r="I48" i="18" s="1"/>
  <c r="D66" i="18"/>
  <c r="H48" i="18" s="1"/>
  <c r="K48" i="18"/>
  <c r="S13" i="15"/>
  <c r="Q13" i="15"/>
  <c r="O13" i="15"/>
  <c r="D86" i="18"/>
  <c r="J51" i="18" s="1"/>
  <c r="D85" i="18"/>
  <c r="I51" i="18" s="1"/>
  <c r="D84" i="18"/>
  <c r="H51" i="18" s="1"/>
  <c r="K51" i="18"/>
  <c r="S16" i="15"/>
  <c r="O16" i="15"/>
  <c r="Q16" i="15"/>
  <c r="D88" i="18"/>
  <c r="I17" i="18" s="1"/>
  <c r="D87" i="18"/>
  <c r="H17" i="18" s="1"/>
  <c r="D89" i="18"/>
  <c r="J17" i="18" s="1"/>
  <c r="K17" i="18"/>
  <c r="C17" i="15"/>
  <c r="R17" i="15"/>
  <c r="B17" i="15"/>
  <c r="P17" i="15"/>
  <c r="C23" i="16"/>
  <c r="N17" i="15"/>
  <c r="F17" i="15"/>
  <c r="G17" i="15"/>
  <c r="E17" i="15"/>
  <c r="D17" i="15"/>
  <c r="D166" i="18"/>
  <c r="I30" i="18" s="1"/>
  <c r="D165" i="18"/>
  <c r="H30" i="18" s="1"/>
  <c r="D167" i="18"/>
  <c r="J30" i="18" s="1"/>
  <c r="K30" i="18"/>
  <c r="P30" i="15"/>
  <c r="G30" i="15"/>
  <c r="N30" i="15"/>
  <c r="F30" i="15"/>
  <c r="E30" i="15"/>
  <c r="D30" i="15"/>
  <c r="C30" i="15"/>
  <c r="B30" i="15"/>
  <c r="R30" i="15"/>
  <c r="D91" i="18"/>
  <c r="I52" i="18" s="1"/>
  <c r="D90" i="18"/>
  <c r="H52" i="18" s="1"/>
  <c r="K52" i="18"/>
  <c r="D92" i="18"/>
  <c r="J52" i="18" s="1"/>
  <c r="S17" i="15"/>
  <c r="Q17" i="15"/>
  <c r="O17" i="15"/>
  <c r="D96" i="18"/>
  <c r="H53" i="18" s="1"/>
  <c r="K53" i="18"/>
  <c r="D98" i="18"/>
  <c r="J53" i="18" s="1"/>
  <c r="D97" i="18"/>
  <c r="I53" i="18" s="1"/>
  <c r="Q18" i="15"/>
  <c r="O18" i="15"/>
  <c r="S18" i="15"/>
  <c r="D155" i="18"/>
  <c r="J28" i="18" s="1"/>
  <c r="D154" i="18"/>
  <c r="I28" i="18" s="1"/>
  <c r="D153" i="18"/>
  <c r="H28" i="18" s="1"/>
  <c r="K28" i="18"/>
  <c r="E28" i="15"/>
  <c r="D28" i="15"/>
  <c r="C28" i="15"/>
  <c r="R28" i="15"/>
  <c r="B28" i="15"/>
  <c r="C16" i="16"/>
  <c r="P28" i="15"/>
  <c r="G28" i="15"/>
  <c r="F28" i="15"/>
  <c r="N28" i="15"/>
  <c r="D28" i="18"/>
  <c r="I7" i="18" s="1"/>
  <c r="D29" i="18"/>
  <c r="J7" i="18" s="1"/>
  <c r="K7" i="18"/>
  <c r="C19" i="16"/>
  <c r="B19" i="16"/>
  <c r="D27" i="18"/>
  <c r="H7" i="18" s="1"/>
  <c r="P7" i="15"/>
  <c r="G7" i="15"/>
  <c r="N7" i="15"/>
  <c r="F7" i="15"/>
  <c r="E7" i="15"/>
  <c r="D7" i="15"/>
  <c r="C7" i="15"/>
  <c r="R7" i="15"/>
  <c r="B7" i="15"/>
  <c r="D142" i="18"/>
  <c r="I26" i="18" s="1"/>
  <c r="D141" i="18"/>
  <c r="H26" i="18" s="1"/>
  <c r="D143" i="18"/>
  <c r="J26" i="18" s="1"/>
  <c r="K26" i="18"/>
  <c r="B26" i="16"/>
  <c r="P26" i="15"/>
  <c r="G26" i="15"/>
  <c r="N26" i="15"/>
  <c r="F26" i="15"/>
  <c r="E26" i="15"/>
  <c r="D26" i="15"/>
  <c r="C26" i="15"/>
  <c r="B26" i="15"/>
  <c r="R26" i="15"/>
  <c r="D179" i="18"/>
  <c r="J32" i="18" s="1"/>
  <c r="D178" i="18"/>
  <c r="I32" i="18" s="1"/>
  <c r="D177" i="18"/>
  <c r="H32" i="18" s="1"/>
  <c r="E32" i="15"/>
  <c r="P32" i="15"/>
  <c r="G32" i="15"/>
  <c r="F32" i="15"/>
  <c r="K32" i="18"/>
  <c r="C32" i="16"/>
  <c r="N32" i="15"/>
  <c r="D32" i="15"/>
  <c r="C32" i="15"/>
  <c r="B32" i="15"/>
  <c r="R32" i="15"/>
  <c r="D123" i="18"/>
  <c r="H23" i="18" s="1"/>
  <c r="D125" i="18"/>
  <c r="J23" i="18" s="1"/>
  <c r="D124" i="18"/>
  <c r="I23" i="18" s="1"/>
  <c r="G23" i="15"/>
  <c r="N23" i="15"/>
  <c r="F23" i="15"/>
  <c r="E23" i="15"/>
  <c r="D23" i="15"/>
  <c r="K23" i="18"/>
  <c r="R23" i="15"/>
  <c r="B23" i="15"/>
  <c r="P23" i="15"/>
  <c r="C23" i="15"/>
  <c r="D160" i="18"/>
  <c r="I29" i="18" s="1"/>
  <c r="D159" i="18"/>
  <c r="H29" i="18" s="1"/>
  <c r="D161" i="18"/>
  <c r="J29" i="18" s="1"/>
  <c r="C29" i="15"/>
  <c r="R29" i="15"/>
  <c r="B29" i="15"/>
  <c r="P29" i="15"/>
  <c r="G29" i="15"/>
  <c r="N29" i="15"/>
  <c r="F29" i="15"/>
  <c r="K29" i="18"/>
  <c r="E29" i="15"/>
  <c r="D29" i="15"/>
  <c r="D195" i="18"/>
  <c r="H35" i="18" s="1"/>
  <c r="D197" i="18"/>
  <c r="J35" i="18" s="1"/>
  <c r="K35" i="18"/>
  <c r="D196" i="18"/>
  <c r="I35" i="18" s="1"/>
  <c r="G35" i="15"/>
  <c r="N35" i="15"/>
  <c r="F35" i="15"/>
  <c r="E35" i="15"/>
  <c r="R35" i="15"/>
  <c r="B35" i="15"/>
  <c r="P35" i="15"/>
  <c r="C35" i="16"/>
  <c r="B35" i="16"/>
  <c r="D35" i="15"/>
  <c r="C35" i="15"/>
  <c r="K42" i="18"/>
  <c r="D31" i="18"/>
  <c r="I42" i="18" s="1"/>
  <c r="D30" i="18"/>
  <c r="H42" i="18" s="1"/>
  <c r="D32" i="18"/>
  <c r="J42" i="18" s="1"/>
  <c r="O7" i="15"/>
  <c r="S7" i="15"/>
  <c r="Q7" i="15"/>
  <c r="D192" i="18"/>
  <c r="H69" i="18" s="1"/>
  <c r="K69" i="18"/>
  <c r="D194" i="18"/>
  <c r="J69" i="18" s="1"/>
  <c r="D193" i="18"/>
  <c r="I69" i="18" s="1"/>
  <c r="Q34" i="15"/>
  <c r="O34" i="15"/>
  <c r="S34" i="15"/>
  <c r="D211" i="18"/>
  <c r="I72" i="18" s="1"/>
  <c r="D210" i="18"/>
  <c r="H72" i="18" s="1"/>
  <c r="K72" i="18"/>
  <c r="D212" i="18"/>
  <c r="J72" i="18" s="1"/>
  <c r="S37" i="15"/>
  <c r="Q37" i="15"/>
  <c r="O37" i="15"/>
  <c r="Q15" i="15"/>
  <c r="D126" i="18"/>
  <c r="H58" i="18" s="1"/>
  <c r="K58" i="18"/>
  <c r="D128" i="18"/>
  <c r="J58" i="18" s="1"/>
  <c r="D127" i="18"/>
  <c r="I58" i="18" s="1"/>
  <c r="O23" i="15"/>
  <c r="Q23" i="15"/>
  <c r="D144" i="18"/>
  <c r="H61" i="18" s="1"/>
  <c r="K61" i="18"/>
  <c r="D146" i="18"/>
  <c r="J61" i="18" s="1"/>
  <c r="D145" i="18"/>
  <c r="I61" i="18" s="1"/>
  <c r="Q26" i="15"/>
  <c r="O26" i="15"/>
  <c r="S26" i="15"/>
  <c r="D48" i="18"/>
  <c r="H45" i="18" s="1"/>
  <c r="K45" i="18"/>
  <c r="D50" i="18"/>
  <c r="J45" i="18" s="1"/>
  <c r="D49" i="18"/>
  <c r="I45" i="18" s="1"/>
  <c r="S10" i="15"/>
  <c r="Q10" i="15"/>
  <c r="O10" i="15"/>
  <c r="D163" i="18"/>
  <c r="I64" i="18" s="1"/>
  <c r="D162" i="18"/>
  <c r="H64" i="18" s="1"/>
  <c r="K64" i="18"/>
  <c r="D164" i="18"/>
  <c r="J64" i="18" s="1"/>
  <c r="S29" i="15"/>
  <c r="Q29" i="15"/>
  <c r="O29" i="15"/>
  <c r="K40" i="18"/>
  <c r="D20" i="18"/>
  <c r="J40" i="18" s="1"/>
  <c r="D18" i="18"/>
  <c r="H40" i="18" s="1"/>
  <c r="Q5" i="15"/>
  <c r="O5" i="15"/>
  <c r="D19" i="18"/>
  <c r="I40" i="18" s="1"/>
  <c r="S5" i="15"/>
  <c r="D72" i="18"/>
  <c r="H49" i="18" s="1"/>
  <c r="K49" i="18"/>
  <c r="D74" i="18"/>
  <c r="J49" i="18" s="1"/>
  <c r="D73" i="18"/>
  <c r="I49" i="18" s="1"/>
  <c r="Q14" i="15"/>
  <c r="O14" i="15"/>
  <c r="S14" i="15"/>
  <c r="D168" i="18"/>
  <c r="H65" i="18" s="1"/>
  <c r="K65" i="18"/>
  <c r="D170" i="18"/>
  <c r="J65" i="18" s="1"/>
  <c r="D169" i="18"/>
  <c r="I65" i="18" s="1"/>
  <c r="Q30" i="15"/>
  <c r="O30" i="15"/>
  <c r="S30" i="15"/>
  <c r="D182" i="18"/>
  <c r="J67" i="18" s="1"/>
  <c r="D181" i="18"/>
  <c r="I67" i="18" s="1"/>
  <c r="D180" i="18"/>
  <c r="H67" i="18" s="1"/>
  <c r="K67" i="18"/>
  <c r="O32" i="15"/>
  <c r="S32" i="15"/>
  <c r="Q32" i="15"/>
  <c r="D38" i="18"/>
  <c r="J43" i="18" s="1"/>
  <c r="D37" i="18"/>
  <c r="I43" i="18" s="1"/>
  <c r="D36" i="18"/>
  <c r="H43" i="18" s="1"/>
  <c r="K43" i="18"/>
  <c r="S8" i="15"/>
  <c r="Q8" i="15"/>
  <c r="D13" i="18"/>
  <c r="I39" i="18" s="1"/>
  <c r="D12" i="18"/>
  <c r="H39" i="18" s="1"/>
  <c r="K39" i="18"/>
  <c r="D14" i="18"/>
  <c r="J39" i="18" s="1"/>
  <c r="S4" i="15"/>
  <c r="O4" i="15"/>
  <c r="Q4" i="15"/>
  <c r="D198" i="18"/>
  <c r="H70" i="18" s="1"/>
  <c r="K70" i="18"/>
  <c r="D200" i="18"/>
  <c r="J70" i="18" s="1"/>
  <c r="D199" i="18"/>
  <c r="I70" i="18" s="1"/>
  <c r="O35" i="15"/>
  <c r="Q35" i="15"/>
  <c r="S35" i="15"/>
  <c r="D110" i="18"/>
  <c r="J55" i="18" s="1"/>
  <c r="D109" i="18"/>
  <c r="I55" i="18" s="1"/>
  <c r="D108" i="18"/>
  <c r="H55" i="18" s="1"/>
  <c r="K55" i="18"/>
  <c r="S20" i="15"/>
  <c r="Q20" i="15"/>
  <c r="O20" i="15"/>
  <c r="D150" i="18"/>
  <c r="H62" i="18" s="1"/>
  <c r="K62" i="18"/>
  <c r="D152" i="18"/>
  <c r="J62" i="18" s="1"/>
  <c r="D151" i="18"/>
  <c r="I62" i="18" s="1"/>
  <c r="O27" i="15"/>
  <c r="S27" i="15"/>
  <c r="Q27" i="15"/>
  <c r="D56" i="18"/>
  <c r="J46" i="18" s="1"/>
  <c r="K46" i="18"/>
  <c r="D55" i="18"/>
  <c r="I46" i="18" s="1"/>
  <c r="D54" i="18"/>
  <c r="H46" i="18" s="1"/>
  <c r="O11" i="15"/>
  <c r="S11" i="15"/>
  <c r="Q11" i="15"/>
  <c r="D102" i="18"/>
  <c r="H54" i="18" s="1"/>
  <c r="K54" i="18"/>
  <c r="D104" i="18"/>
  <c r="J54" i="18" s="1"/>
  <c r="D103" i="18"/>
  <c r="I54" i="18" s="1"/>
  <c r="O19" i="15"/>
  <c r="S19" i="15"/>
  <c r="Q19" i="15"/>
  <c r="D139" i="18"/>
  <c r="I60" i="18" s="1"/>
  <c r="D138" i="18"/>
  <c r="H60" i="18" s="1"/>
  <c r="K60" i="18"/>
  <c r="D140" i="18"/>
  <c r="J60" i="18" s="1"/>
  <c r="S25" i="15"/>
  <c r="Q25" i="15"/>
  <c r="O25" i="15"/>
  <c r="D120" i="18"/>
  <c r="H57" i="18" s="1"/>
  <c r="K57" i="18"/>
  <c r="D122" i="18"/>
  <c r="J57" i="18" s="1"/>
  <c r="D121" i="18"/>
  <c r="I57" i="18" s="1"/>
  <c r="Q22" i="15"/>
  <c r="O22" i="15"/>
  <c r="S22" i="15"/>
  <c r="K41" i="18"/>
  <c r="D25" i="18"/>
  <c r="I41" i="18" s="1"/>
  <c r="D26" i="18"/>
  <c r="J41" i="18" s="1"/>
  <c r="D24" i="18"/>
  <c r="H41" i="18" s="1"/>
  <c r="O6" i="15"/>
  <c r="Q6" i="15"/>
  <c r="D78" i="18"/>
  <c r="H50" i="18" s="1"/>
  <c r="K50" i="18"/>
  <c r="D80" i="18"/>
  <c r="J50" i="18" s="1"/>
  <c r="D79" i="18"/>
  <c r="I50" i="18" s="1"/>
  <c r="O15" i="15"/>
  <c r="S15" i="15"/>
  <c r="D115" i="18"/>
  <c r="I56" i="18" s="1"/>
  <c r="D114" i="18"/>
  <c r="H56" i="18" s="1"/>
  <c r="K56" i="18"/>
  <c r="D116" i="18"/>
  <c r="J56" i="18" s="1"/>
  <c r="S21" i="15"/>
  <c r="Q21" i="15"/>
  <c r="O21" i="15"/>
  <c r="D174" i="18"/>
  <c r="H66" i="18" s="1"/>
  <c r="K66" i="18"/>
  <c r="D176" i="18"/>
  <c r="J66" i="18" s="1"/>
  <c r="D175" i="18"/>
  <c r="I66" i="18" s="1"/>
  <c r="O31" i="15"/>
  <c r="S31" i="15"/>
  <c r="Q31" i="15"/>
  <c r="D187" i="18"/>
  <c r="I68" i="18" s="1"/>
  <c r="D186" i="18"/>
  <c r="H68" i="18" s="1"/>
  <c r="K68" i="18"/>
  <c r="D188" i="18"/>
  <c r="J68" i="18" s="1"/>
  <c r="S33" i="15"/>
  <c r="Q33" i="15"/>
  <c r="O33" i="15"/>
  <c r="S6" i="15"/>
  <c r="K38" i="18"/>
  <c r="D7" i="18"/>
  <c r="I38" i="18" s="1"/>
  <c r="D6" i="18"/>
  <c r="H38" i="18" s="1"/>
  <c r="C8" i="19"/>
  <c r="C4" i="19"/>
  <c r="C6" i="19"/>
  <c r="D8" i="18"/>
  <c r="J38" i="18" s="1"/>
  <c r="S3" i="15"/>
  <c r="Q3" i="15"/>
  <c r="O3" i="15"/>
  <c r="D44" i="18"/>
  <c r="J44" i="18" s="1"/>
  <c r="D43" i="18"/>
  <c r="I44" i="18" s="1"/>
  <c r="K44" i="18"/>
  <c r="D42" i="18"/>
  <c r="H44" i="18" s="1"/>
  <c r="S9" i="15"/>
  <c r="Q9" i="15"/>
  <c r="O9" i="15"/>
  <c r="D158" i="18"/>
  <c r="J63" i="18" s="1"/>
  <c r="D157" i="18"/>
  <c r="I63" i="18" s="1"/>
  <c r="D156" i="18"/>
  <c r="H63" i="18" s="1"/>
  <c r="K63" i="18"/>
  <c r="S28" i="15"/>
  <c r="Q28" i="15"/>
  <c r="O28" i="15"/>
  <c r="D134" i="18"/>
  <c r="J59" i="18" s="1"/>
  <c r="D133" i="18"/>
  <c r="I59" i="18" s="1"/>
  <c r="D132" i="18"/>
  <c r="H59" i="18" s="1"/>
  <c r="K59" i="18"/>
  <c r="S24" i="15"/>
  <c r="Q24" i="15"/>
  <c r="O24" i="15"/>
  <c r="D206" i="18"/>
  <c r="J71" i="18" s="1"/>
  <c r="D205" i="18"/>
  <c r="I71" i="18" s="1"/>
  <c r="D204" i="18"/>
  <c r="H71" i="18" s="1"/>
  <c r="K71" i="18"/>
  <c r="S36" i="15"/>
  <c r="O36" i="15"/>
  <c r="Q36" i="15"/>
  <c r="AJ13" i="18"/>
  <c r="AF13" i="18"/>
  <c r="AJ6" i="18"/>
  <c r="AJ11" i="18"/>
  <c r="AJ5" i="18"/>
  <c r="AF31" i="18"/>
  <c r="AJ31" i="18"/>
  <c r="AJ16" i="18"/>
  <c r="AJ9" i="18"/>
  <c r="AJ12" i="18"/>
  <c r="AJ7" i="18"/>
  <c r="AF7" i="18"/>
  <c r="AJ14" i="18"/>
  <c r="AJ35" i="18"/>
  <c r="C36" i="16"/>
  <c r="AJ8" i="18"/>
  <c r="AJ15" i="18"/>
  <c r="AF19" i="18"/>
  <c r="AF20" i="18"/>
  <c r="AJ20" i="18"/>
  <c r="AJ29" i="18"/>
  <c r="AJ33" i="18"/>
  <c r="AJ30" i="18"/>
  <c r="AJ21" i="18"/>
  <c r="AJ22" i="18"/>
  <c r="AJ34" i="18"/>
  <c r="AJ27" i="18"/>
  <c r="AJ10" i="18"/>
  <c r="AJ4" i="18"/>
  <c r="AJ18" i="18"/>
  <c r="AF17" i="18"/>
  <c r="AJ17" i="18"/>
  <c r="AJ19" i="18"/>
  <c r="AJ23" i="18"/>
  <c r="AF23" i="18"/>
  <c r="AF28" i="18"/>
  <c r="AJ28" i="18"/>
  <c r="AF2" i="18"/>
  <c r="AF3" i="18"/>
  <c r="AJ3" i="18"/>
  <c r="AF4" i="18"/>
  <c r="AJ26" i="18"/>
  <c r="AJ2" i="18"/>
  <c r="AF32" i="18"/>
  <c r="AJ32" i="18"/>
  <c r="B5" i="16"/>
  <c r="C10" i="16"/>
  <c r="B13" i="16"/>
  <c r="C18" i="16"/>
  <c r="B21" i="16"/>
  <c r="C26" i="16"/>
  <c r="B29" i="16"/>
  <c r="C34" i="16"/>
  <c r="B37" i="16"/>
  <c r="A3" i="16"/>
  <c r="C5" i="16"/>
  <c r="D5" i="16" s="1"/>
  <c r="B8" i="16"/>
  <c r="C13" i="16"/>
  <c r="B16" i="16"/>
  <c r="C21" i="16"/>
  <c r="B24" i="16"/>
  <c r="C29" i="16"/>
  <c r="B32" i="16"/>
  <c r="C37" i="16"/>
  <c r="D37" i="16" s="1"/>
  <c r="C6" i="16"/>
  <c r="D6" i="16" s="1"/>
  <c r="B9" i="16"/>
  <c r="C14" i="16"/>
  <c r="D14" i="16" s="1"/>
  <c r="B17" i="16"/>
  <c r="C22" i="16"/>
  <c r="B25" i="16"/>
  <c r="C30" i="16"/>
  <c r="D30" i="16" s="1"/>
  <c r="B33" i="16"/>
  <c r="AJ25" i="18"/>
  <c r="AJ36" i="18"/>
  <c r="AF36" i="18"/>
  <c r="B4" i="16"/>
  <c r="C9" i="16"/>
  <c r="B12" i="16"/>
  <c r="C17" i="16"/>
  <c r="B20" i="16"/>
  <c r="C25" i="16"/>
  <c r="D25" i="16" s="1"/>
  <c r="B28" i="16"/>
  <c r="C33" i="16"/>
  <c r="B36" i="16"/>
  <c r="AF25" i="18"/>
  <c r="C4" i="16"/>
  <c r="B7" i="16"/>
  <c r="C12" i="16"/>
  <c r="D12" i="16" s="1"/>
  <c r="B15" i="16"/>
  <c r="C20" i="16"/>
  <c r="B23" i="16"/>
  <c r="C28" i="16"/>
  <c r="B31" i="16"/>
  <c r="AJ24" i="18"/>
  <c r="B23" i="11"/>
  <c r="B19" i="11"/>
  <c r="B21" i="11"/>
  <c r="B15" i="11"/>
  <c r="B27" i="11"/>
  <c r="B25" i="11"/>
  <c r="B3" i="11"/>
  <c r="B11" i="11"/>
  <c r="B17" i="11"/>
  <c r="B5" i="11"/>
  <c r="B9" i="11"/>
  <c r="B13" i="11"/>
  <c r="B7" i="11"/>
  <c r="D3" i="11"/>
  <c r="D5" i="11"/>
  <c r="D7" i="11"/>
  <c r="D9" i="11"/>
  <c r="D11" i="11"/>
  <c r="D13" i="11"/>
  <c r="D15" i="11"/>
  <c r="D17" i="11"/>
  <c r="D21" i="11"/>
  <c r="E21" i="11" s="1"/>
  <c r="D23" i="11"/>
  <c r="D25" i="11"/>
  <c r="D27" i="11"/>
  <c r="B8" i="11"/>
  <c r="B22" i="11"/>
  <c r="C22" i="11"/>
  <c r="D4" i="11"/>
  <c r="D6" i="11"/>
  <c r="D8" i="11"/>
  <c r="D10" i="11"/>
  <c r="D12" i="11"/>
  <c r="D14" i="11"/>
  <c r="D16" i="11"/>
  <c r="D18" i="11"/>
  <c r="D20" i="11"/>
  <c r="D22" i="11"/>
  <c r="D24" i="11"/>
  <c r="D26" i="11"/>
  <c r="C3" i="11"/>
  <c r="C5" i="11"/>
  <c r="C7" i="11"/>
  <c r="C9" i="11"/>
  <c r="C11" i="11"/>
  <c r="C13" i="11"/>
  <c r="C15" i="11"/>
  <c r="C17" i="11"/>
  <c r="C19" i="11"/>
  <c r="C21" i="11"/>
  <c r="C23" i="11"/>
  <c r="C25" i="11"/>
  <c r="C27" i="11"/>
  <c r="D19" i="11"/>
  <c r="A2" i="11"/>
  <c r="B4" i="11"/>
  <c r="E4" i="11" s="1"/>
  <c r="B6" i="11"/>
  <c r="B10" i="11"/>
  <c r="B12" i="11"/>
  <c r="B14" i="11"/>
  <c r="B16" i="11"/>
  <c r="B18" i="11"/>
  <c r="B20" i="11"/>
  <c r="E20" i="11" s="1"/>
  <c r="B24" i="11"/>
  <c r="B26" i="11"/>
  <c r="C4" i="11"/>
  <c r="C6" i="11"/>
  <c r="C8" i="11"/>
  <c r="C10" i="11"/>
  <c r="C12" i="11"/>
  <c r="C14" i="11"/>
  <c r="C16" i="11"/>
  <c r="C18" i="11"/>
  <c r="C20" i="11"/>
  <c r="C24" i="11"/>
  <c r="D35" i="16" l="1"/>
  <c r="M26" i="18"/>
  <c r="M30" i="18"/>
  <c r="I25" i="15"/>
  <c r="D11" i="16"/>
  <c r="M37" i="18"/>
  <c r="M64" i="18"/>
  <c r="J3" i="15"/>
  <c r="H15" i="15"/>
  <c r="M6" i="18"/>
  <c r="M11" i="18"/>
  <c r="J37" i="15"/>
  <c r="M9" i="18"/>
  <c r="N9" i="18" s="1"/>
  <c r="I3" i="15"/>
  <c r="L3" i="15" s="1"/>
  <c r="AH2" i="18" s="1"/>
  <c r="H5" i="15"/>
  <c r="H9" i="15"/>
  <c r="M9" i="15" s="1"/>
  <c r="AI8" i="18" s="1"/>
  <c r="H13" i="15"/>
  <c r="D18" i="16"/>
  <c r="M45" i="18"/>
  <c r="D9" i="16"/>
  <c r="D22" i="16"/>
  <c r="D34" i="16"/>
  <c r="M59" i="18"/>
  <c r="M43" i="18"/>
  <c r="N43" i="18" s="1"/>
  <c r="J35" i="15"/>
  <c r="M23" i="18"/>
  <c r="D19" i="16"/>
  <c r="J17" i="15"/>
  <c r="M15" i="18"/>
  <c r="H6" i="15"/>
  <c r="M47" i="18"/>
  <c r="J11" i="15"/>
  <c r="J33" i="15"/>
  <c r="M33" i="18"/>
  <c r="M27" i="18"/>
  <c r="I9" i="15"/>
  <c r="I18" i="15"/>
  <c r="H23" i="15"/>
  <c r="M23" i="15" s="1"/>
  <c r="AI22" i="18" s="1"/>
  <c r="M7" i="18"/>
  <c r="M52" i="18"/>
  <c r="N52" i="18" s="1"/>
  <c r="M68" i="18"/>
  <c r="M66" i="18"/>
  <c r="M41" i="18"/>
  <c r="M60" i="18"/>
  <c r="M54" i="18"/>
  <c r="M58" i="18"/>
  <c r="N58" i="18" s="1"/>
  <c r="I35" i="15"/>
  <c r="I23" i="15"/>
  <c r="K23" i="15" s="1"/>
  <c r="AG22" i="18" s="1"/>
  <c r="H28" i="15"/>
  <c r="H30" i="15"/>
  <c r="M24" i="18"/>
  <c r="H21" i="15"/>
  <c r="I13" i="15"/>
  <c r="K13" i="15" s="1"/>
  <c r="AG12" i="18" s="1"/>
  <c r="I6" i="15"/>
  <c r="K6" i="15" s="1"/>
  <c r="AG5" i="18" s="1"/>
  <c r="H11" i="15"/>
  <c r="J10" i="15"/>
  <c r="H34" i="15"/>
  <c r="M31" i="18"/>
  <c r="J27" i="15"/>
  <c r="J9" i="15"/>
  <c r="H8" i="15"/>
  <c r="M8" i="18"/>
  <c r="H12" i="15"/>
  <c r="J4" i="15"/>
  <c r="L4" i="15" s="1"/>
  <c r="AH3" i="18" s="1"/>
  <c r="E19" i="11"/>
  <c r="E15" i="11"/>
  <c r="D10" i="16"/>
  <c r="M35" i="18"/>
  <c r="H29" i="15"/>
  <c r="M48" i="18"/>
  <c r="N48" i="18" s="1"/>
  <c r="H19" i="15"/>
  <c r="J21" i="15"/>
  <c r="M21" i="18"/>
  <c r="N21" i="18" s="1"/>
  <c r="H14" i="15"/>
  <c r="D15" i="16"/>
  <c r="D17" i="16"/>
  <c r="D36" i="16"/>
  <c r="M50" i="18"/>
  <c r="N50" i="18" s="1"/>
  <c r="M56" i="18"/>
  <c r="M62" i="18"/>
  <c r="M49" i="18"/>
  <c r="N49" i="18" s="1"/>
  <c r="I11" i="15"/>
  <c r="K11" i="15" s="1"/>
  <c r="AG10" i="18" s="1"/>
  <c r="M19" i="18"/>
  <c r="M22" i="18"/>
  <c r="D28" i="16"/>
  <c r="D21" i="16"/>
  <c r="M71" i="18"/>
  <c r="M17" i="18"/>
  <c r="N17" i="18" s="1"/>
  <c r="D13" i="16"/>
  <c r="J23" i="15"/>
  <c r="I30" i="15"/>
  <c r="J19" i="15"/>
  <c r="M19" i="15" s="1"/>
  <c r="AI18" i="18" s="1"/>
  <c r="J5" i="15"/>
  <c r="M5" i="15" s="1"/>
  <c r="AI4" i="18" s="1"/>
  <c r="J14" i="15"/>
  <c r="M20" i="18"/>
  <c r="N20" i="18" s="1"/>
  <c r="D20" i="16"/>
  <c r="M40" i="18"/>
  <c r="I28" i="15"/>
  <c r="E25" i="11"/>
  <c r="E7" i="11"/>
  <c r="E16" i="11"/>
  <c r="E23" i="11"/>
  <c r="E18" i="11"/>
  <c r="L65" i="18"/>
  <c r="L69" i="18"/>
  <c r="L36" i="18"/>
  <c r="L18" i="18"/>
  <c r="D4" i="16"/>
  <c r="D29" i="16"/>
  <c r="M63" i="18"/>
  <c r="E8" i="19"/>
  <c r="D15" i="19"/>
  <c r="N68" i="18"/>
  <c r="L68" i="18"/>
  <c r="N66" i="18"/>
  <c r="L66" i="18"/>
  <c r="N60" i="18"/>
  <c r="L60" i="18"/>
  <c r="N54" i="18"/>
  <c r="L54" i="18"/>
  <c r="M67" i="18"/>
  <c r="N67" i="18" s="1"/>
  <c r="L58" i="18"/>
  <c r="I29" i="15"/>
  <c r="K29" i="15" s="1"/>
  <c r="AG28" i="18" s="1"/>
  <c r="N23" i="18"/>
  <c r="L23" i="18"/>
  <c r="M28" i="18"/>
  <c r="N28" i="18" s="1"/>
  <c r="M51" i="18"/>
  <c r="H25" i="15"/>
  <c r="K25" i="15" s="1"/>
  <c r="AG24" i="18" s="1"/>
  <c r="I24" i="15"/>
  <c r="R9" i="18"/>
  <c r="M3" i="18"/>
  <c r="H22" i="15"/>
  <c r="L15" i="18"/>
  <c r="N15" i="18"/>
  <c r="N6" i="18"/>
  <c r="L6" i="18"/>
  <c r="M14" i="18"/>
  <c r="N14" i="18" s="1"/>
  <c r="L47" i="18"/>
  <c r="N47" i="18"/>
  <c r="J16" i="15"/>
  <c r="I16" i="15"/>
  <c r="L33" i="18"/>
  <c r="N33" i="18"/>
  <c r="H10" i="15"/>
  <c r="L10" i="18"/>
  <c r="H37" i="15"/>
  <c r="J34" i="15"/>
  <c r="I31" i="15"/>
  <c r="N31" i="18"/>
  <c r="L31" i="18"/>
  <c r="I27" i="15"/>
  <c r="N27" i="18"/>
  <c r="L27" i="18"/>
  <c r="J8" i="15"/>
  <c r="D7" i="16"/>
  <c r="M12" i="18"/>
  <c r="N12" i="18" s="1"/>
  <c r="I4" i="15"/>
  <c r="H18" i="15"/>
  <c r="K18" i="15" s="1"/>
  <c r="AG17" i="18" s="1"/>
  <c r="M18" i="18"/>
  <c r="N18" i="18" s="1"/>
  <c r="C3" i="16"/>
  <c r="B3" i="16"/>
  <c r="L32" i="18"/>
  <c r="L44" i="18"/>
  <c r="R10" i="18"/>
  <c r="M38" i="18"/>
  <c r="L46" i="18"/>
  <c r="M65" i="18"/>
  <c r="N65" i="18" s="1"/>
  <c r="M72" i="18"/>
  <c r="M69" i="18"/>
  <c r="N69" i="18" s="1"/>
  <c r="L35" i="15"/>
  <c r="AH34" i="18" s="1"/>
  <c r="J32" i="15"/>
  <c r="H26" i="15"/>
  <c r="I7" i="15"/>
  <c r="D16" i="16"/>
  <c r="M53" i="18"/>
  <c r="N53" i="18" s="1"/>
  <c r="L17" i="18"/>
  <c r="L48" i="18"/>
  <c r="I19" i="15"/>
  <c r="K19" i="15" s="1"/>
  <c r="AG18" i="18" s="1"/>
  <c r="N19" i="18"/>
  <c r="L19" i="18"/>
  <c r="H3" i="15"/>
  <c r="M3" i="15" s="1"/>
  <c r="AI2" i="18" s="1"/>
  <c r="N22" i="18"/>
  <c r="L22" i="18"/>
  <c r="I15" i="15"/>
  <c r="K15" i="15" s="1"/>
  <c r="AG14" i="18" s="1"/>
  <c r="I5" i="15"/>
  <c r="K5" i="15" s="1"/>
  <c r="AG4" i="18" s="1"/>
  <c r="L11" i="15"/>
  <c r="AH10" i="18" s="1"/>
  <c r="M11" i="15"/>
  <c r="AI10" i="18" s="1"/>
  <c r="D31" i="16"/>
  <c r="K9" i="15"/>
  <c r="AG8" i="18" s="1"/>
  <c r="I20" i="15"/>
  <c r="E4" i="19"/>
  <c r="C15" i="19"/>
  <c r="L55" i="18"/>
  <c r="N63" i="18"/>
  <c r="L63" i="18"/>
  <c r="L61" i="18"/>
  <c r="L29" i="18"/>
  <c r="L51" i="18"/>
  <c r="N51" i="18"/>
  <c r="E3" i="19"/>
  <c r="C14" i="19"/>
  <c r="L5" i="18"/>
  <c r="L14" i="18"/>
  <c r="L34" i="18"/>
  <c r="L9" i="15"/>
  <c r="AH8" i="18" s="1"/>
  <c r="L12" i="18"/>
  <c r="D33" i="16"/>
  <c r="D26" i="16"/>
  <c r="N59" i="18"/>
  <c r="L59" i="18"/>
  <c r="L41" i="18"/>
  <c r="N41" i="18"/>
  <c r="L43" i="18"/>
  <c r="N64" i="18"/>
  <c r="L64" i="18"/>
  <c r="L45" i="18"/>
  <c r="N45" i="18"/>
  <c r="J29" i="15"/>
  <c r="M29" i="18"/>
  <c r="N29" i="18" s="1"/>
  <c r="H32" i="15"/>
  <c r="I26" i="15"/>
  <c r="L26" i="18"/>
  <c r="N26" i="18"/>
  <c r="J7" i="15"/>
  <c r="N7" i="18"/>
  <c r="L7" i="18"/>
  <c r="L30" i="18"/>
  <c r="N30" i="18"/>
  <c r="D23" i="16"/>
  <c r="I21" i="15"/>
  <c r="K21" i="15" s="1"/>
  <c r="AG20" i="18" s="1"/>
  <c r="E5" i="19"/>
  <c r="F14" i="19"/>
  <c r="I22" i="15"/>
  <c r="J15" i="15"/>
  <c r="I14" i="15"/>
  <c r="K14" i="15" s="1"/>
  <c r="AG13" i="18" s="1"/>
  <c r="M16" i="18"/>
  <c r="N16" i="18" s="1"/>
  <c r="I10" i="15"/>
  <c r="K10" i="15" s="1"/>
  <c r="AG9" i="18" s="1"/>
  <c r="I37" i="15"/>
  <c r="K37" i="15" s="1"/>
  <c r="AG36" i="18" s="1"/>
  <c r="L37" i="18"/>
  <c r="N37" i="18"/>
  <c r="M34" i="18"/>
  <c r="N34" i="18" s="1"/>
  <c r="J31" i="15"/>
  <c r="D27" i="16"/>
  <c r="D24" i="16"/>
  <c r="H36" i="15"/>
  <c r="I36" i="15"/>
  <c r="M4" i="18"/>
  <c r="N4" i="18" s="1"/>
  <c r="J18" i="15"/>
  <c r="J20" i="15"/>
  <c r="L57" i="18"/>
  <c r="M57" i="18"/>
  <c r="N57" i="18" s="1"/>
  <c r="L70" i="18"/>
  <c r="M39" i="18"/>
  <c r="M61" i="18"/>
  <c r="N61" i="18" s="1"/>
  <c r="L23" i="15"/>
  <c r="AH22" i="18" s="1"/>
  <c r="K30" i="15"/>
  <c r="AG29" i="18" s="1"/>
  <c r="L25" i="18"/>
  <c r="H24" i="15"/>
  <c r="N24" i="18"/>
  <c r="L24" i="18"/>
  <c r="L19" i="15"/>
  <c r="AH18" i="18" s="1"/>
  <c r="J13" i="15"/>
  <c r="L13" i="18"/>
  <c r="E7" i="19"/>
  <c r="D14" i="19"/>
  <c r="M5" i="18"/>
  <c r="N5" i="18" s="1"/>
  <c r="L14" i="15"/>
  <c r="AH13" i="18" s="1"/>
  <c r="M14" i="15"/>
  <c r="AI13" i="18" s="1"/>
  <c r="H16" i="15"/>
  <c r="N8" i="18"/>
  <c r="L8" i="18"/>
  <c r="L4" i="18"/>
  <c r="M24" i="15"/>
  <c r="AI23" i="18" s="1"/>
  <c r="L24" i="15"/>
  <c r="AH23" i="18" s="1"/>
  <c r="L67" i="18"/>
  <c r="N38" i="18"/>
  <c r="L38" i="18"/>
  <c r="L50" i="18"/>
  <c r="M55" i="18"/>
  <c r="N55" i="18" s="1"/>
  <c r="L42" i="18"/>
  <c r="I32" i="15"/>
  <c r="M32" i="18"/>
  <c r="N32" i="18" s="1"/>
  <c r="J26" i="15"/>
  <c r="K28" i="15"/>
  <c r="AG27" i="18" s="1"/>
  <c r="L52" i="18"/>
  <c r="H17" i="15"/>
  <c r="M17" i="15" s="1"/>
  <c r="AI16" i="18" s="1"/>
  <c r="J25" i="15"/>
  <c r="M25" i="18"/>
  <c r="N25" i="18" s="1"/>
  <c r="M13" i="18"/>
  <c r="N13" i="18" s="1"/>
  <c r="N3" i="18"/>
  <c r="L3" i="18"/>
  <c r="J22" i="15"/>
  <c r="J6" i="15"/>
  <c r="L11" i="18"/>
  <c r="N11" i="18"/>
  <c r="L16" i="18"/>
  <c r="H33" i="15"/>
  <c r="M33" i="15" s="1"/>
  <c r="AI32" i="18" s="1"/>
  <c r="M10" i="18"/>
  <c r="N10" i="18" s="1"/>
  <c r="H27" i="15"/>
  <c r="M27" i="15" s="1"/>
  <c r="AI26" i="18" s="1"/>
  <c r="L9" i="18"/>
  <c r="J12" i="15"/>
  <c r="I12" i="15"/>
  <c r="K12" i="15" s="1"/>
  <c r="AG11" i="18" s="1"/>
  <c r="J36" i="15"/>
  <c r="M36" i="18"/>
  <c r="N36" i="18" s="1"/>
  <c r="H4" i="15"/>
  <c r="M4" i="15" s="1"/>
  <c r="AI3" i="18" s="1"/>
  <c r="N72" i="18"/>
  <c r="L72" i="18"/>
  <c r="D32" i="16"/>
  <c r="L53" i="18"/>
  <c r="M21" i="15"/>
  <c r="AI20" i="18" s="1"/>
  <c r="L39" i="18"/>
  <c r="N39" i="18"/>
  <c r="L28" i="18"/>
  <c r="N71" i="18"/>
  <c r="L71" i="18"/>
  <c r="M44" i="18"/>
  <c r="N44" i="18" s="1"/>
  <c r="E6" i="19"/>
  <c r="F15" i="19"/>
  <c r="N56" i="18"/>
  <c r="L56" i="18"/>
  <c r="M46" i="18"/>
  <c r="N46" i="18" s="1"/>
  <c r="N62" i="18"/>
  <c r="L62" i="18"/>
  <c r="M70" i="18"/>
  <c r="N70" i="18" s="1"/>
  <c r="L49" i="18"/>
  <c r="N40" i="18"/>
  <c r="L40" i="18"/>
  <c r="M42" i="18"/>
  <c r="N42" i="18" s="1"/>
  <c r="H35" i="15"/>
  <c r="K35" i="15" s="1"/>
  <c r="AG34" i="18" s="1"/>
  <c r="N35" i="18"/>
  <c r="L35" i="18"/>
  <c r="H7" i="15"/>
  <c r="J28" i="15"/>
  <c r="J30" i="15"/>
  <c r="I17" i="15"/>
  <c r="L21" i="18"/>
  <c r="D8" i="16"/>
  <c r="I33" i="15"/>
  <c r="K33" i="15" s="1"/>
  <c r="AG32" i="18" s="1"/>
  <c r="M37" i="15"/>
  <c r="AI36" i="18" s="1"/>
  <c r="L37" i="15"/>
  <c r="AH36" i="18" s="1"/>
  <c r="I34" i="15"/>
  <c r="K34" i="15" s="1"/>
  <c r="AG33" i="18" s="1"/>
  <c r="H31" i="15"/>
  <c r="I8" i="15"/>
  <c r="H20" i="15"/>
  <c r="L20" i="18"/>
  <c r="E13" i="11"/>
  <c r="E14" i="11"/>
  <c r="E3" i="11"/>
  <c r="E27" i="11"/>
  <c r="E9" i="11"/>
  <c r="E17" i="11"/>
  <c r="E5" i="11"/>
  <c r="E12" i="11"/>
  <c r="E11" i="11"/>
  <c r="E22" i="11"/>
  <c r="E10" i="11"/>
  <c r="E8" i="11"/>
  <c r="E24" i="11"/>
  <c r="C2" i="11"/>
  <c r="D2" i="11"/>
  <c r="B2" i="11"/>
  <c r="E26" i="11"/>
  <c r="E6" i="11"/>
  <c r="K22" i="15" l="1"/>
  <c r="AG21" i="18" s="1"/>
  <c r="K26" i="15"/>
  <c r="AG25" i="18" s="1"/>
  <c r="K3" i="15"/>
  <c r="AG2" i="18" s="1"/>
  <c r="M10" i="15"/>
  <c r="AI9" i="18" s="1"/>
  <c r="K8" i="15"/>
  <c r="AG7" i="18" s="1"/>
  <c r="K20" i="15"/>
  <c r="AG19" i="18" s="1"/>
  <c r="M35" i="15"/>
  <c r="AI34" i="18" s="1"/>
  <c r="K17" i="15"/>
  <c r="AG16" i="18" s="1"/>
  <c r="D3" i="16"/>
  <c r="K27" i="15"/>
  <c r="AG26" i="18" s="1"/>
  <c r="K24" i="15"/>
  <c r="AG23" i="18" s="1"/>
  <c r="M30" i="15"/>
  <c r="AI29" i="18" s="1"/>
  <c r="L30" i="15"/>
  <c r="AH29" i="18" s="1"/>
  <c r="M6" i="15"/>
  <c r="AI5" i="18" s="1"/>
  <c r="L6" i="15"/>
  <c r="AH5" i="18" s="1"/>
  <c r="L22" i="15"/>
  <c r="AH21" i="18" s="1"/>
  <c r="M22" i="15"/>
  <c r="AI21" i="18" s="1"/>
  <c r="M29" i="15"/>
  <c r="AI28" i="18" s="1"/>
  <c r="L29" i="15"/>
  <c r="AH28" i="18" s="1"/>
  <c r="L10" i="15"/>
  <c r="AH9" i="18" s="1"/>
  <c r="L33" i="15"/>
  <c r="AH32" i="18" s="1"/>
  <c r="L17" i="15"/>
  <c r="AH16" i="18" s="1"/>
  <c r="K4" i="15"/>
  <c r="AG3" i="18" s="1"/>
  <c r="E15" i="19"/>
  <c r="G15" i="19"/>
  <c r="M13" i="15"/>
  <c r="AI12" i="18" s="1"/>
  <c r="L13" i="15"/>
  <c r="AH12" i="18" s="1"/>
  <c r="M15" i="15"/>
  <c r="AI14" i="18" s="1"/>
  <c r="L15" i="15"/>
  <c r="AH14" i="18" s="1"/>
  <c r="M26" i="15"/>
  <c r="AI25" i="18" s="1"/>
  <c r="L26" i="15"/>
  <c r="AH25" i="18" s="1"/>
  <c r="L5" i="15"/>
  <c r="AH4" i="18" s="1"/>
  <c r="M20" i="15"/>
  <c r="AI19" i="18" s="1"/>
  <c r="L20" i="15"/>
  <c r="AH19" i="18" s="1"/>
  <c r="K31" i="15"/>
  <c r="AG30" i="18" s="1"/>
  <c r="K16" i="15"/>
  <c r="AG15" i="18" s="1"/>
  <c r="M32" i="15"/>
  <c r="AI31" i="18" s="1"/>
  <c r="L32" i="15"/>
  <c r="AH31" i="18" s="1"/>
  <c r="M31" i="15"/>
  <c r="AI30" i="18" s="1"/>
  <c r="L31" i="15"/>
  <c r="AH30" i="18" s="1"/>
  <c r="L21" i="15"/>
  <c r="AH20" i="18" s="1"/>
  <c r="M36" i="15"/>
  <c r="AI35" i="18" s="1"/>
  <c r="L36" i="15"/>
  <c r="AH35" i="18" s="1"/>
  <c r="M28" i="15"/>
  <c r="AI27" i="18" s="1"/>
  <c r="L28" i="15"/>
  <c r="AH27" i="18" s="1"/>
  <c r="E14" i="19"/>
  <c r="G14" i="19"/>
  <c r="L18" i="15"/>
  <c r="AH17" i="18" s="1"/>
  <c r="M18" i="15"/>
  <c r="AI17" i="18" s="1"/>
  <c r="M7" i="15"/>
  <c r="AI6" i="18" s="1"/>
  <c r="L7" i="15"/>
  <c r="AH6" i="18" s="1"/>
  <c r="L34" i="15"/>
  <c r="AH33" i="18" s="1"/>
  <c r="M34" i="15"/>
  <c r="AI33" i="18" s="1"/>
  <c r="M16" i="15"/>
  <c r="AI15" i="18" s="1"/>
  <c r="L16" i="15"/>
  <c r="AH15" i="18" s="1"/>
  <c r="K32" i="15"/>
  <c r="AG31" i="18" s="1"/>
  <c r="L27" i="15"/>
  <c r="AH26" i="18" s="1"/>
  <c r="M8" i="15"/>
  <c r="AI7" i="18" s="1"/>
  <c r="L8" i="15"/>
  <c r="AH7" i="18" s="1"/>
  <c r="M12" i="15"/>
  <c r="AI11" i="18" s="1"/>
  <c r="L12" i="15"/>
  <c r="AH11" i="18" s="1"/>
  <c r="M25" i="15"/>
  <c r="AI24" i="18" s="1"/>
  <c r="L25" i="15"/>
  <c r="AH24" i="18" s="1"/>
  <c r="K36" i="15"/>
  <c r="AG35" i="18" s="1"/>
  <c r="K7" i="15"/>
  <c r="AG6" i="18" s="1"/>
  <c r="E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9134CE-B101-4DC2-A3AB-E9C32D4DBDE1}"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AD71ACEF-6310-4A47-856C-12209568A04F}" keepAlive="1" name="Query - electric_vehicle_sales_by_makers" description="Connection to the 'electric_vehicle_sales_by_makers' query in the workbook." type="5" refreshedVersion="8" background="1" saveData="1">
    <dbPr connection="Provider=Microsoft.Mashup.OleDb.1;Data Source=$Workbook$;Location=electric_vehicle_sales_by_makers;Extended Properties=&quot;&quot;" command="SELECT * FROM [electric_vehicle_sales_by_makers]"/>
  </connection>
  <connection id="3" xr16:uid="{787FB09E-B422-4B68-ADDB-518A50AFE636}" keepAlive="1" name="Query - electric_vehicle_sales_by_state" description="Connection to the 'electric_vehicle_sales_by_state' query in the workbook." type="5" refreshedVersion="8" background="1" saveData="1">
    <dbPr connection="Provider=Microsoft.Mashup.OleDb.1;Data Source=$Workbook$;Location=electric_vehicle_sales_by_state;Extended Properties=&quot;&quot;" command="SELECT * FROM [electric_vehicle_sales_by_state]"/>
  </connection>
  <connection id="4" xr16:uid="{86983D35-DC7C-4290-B67A-12F176C041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D81F4A1-C8D6-4F0D-AD9A-26E52F694911}" name="WorksheetConnection_dim_date.csv!electric_vehicle_sales_by_makers" type="102" refreshedVersion="8" minRefreshableVersion="5">
    <extLst>
      <ext xmlns:x15="http://schemas.microsoft.com/office/spreadsheetml/2010/11/main" uri="{DE250136-89BD-433C-8126-D09CA5730AF9}">
        <x15:connection id="electric_vehicle_sales_by_makers">
          <x15:rangePr sourceName="_xlcn.WorksheetConnection_dim_date.csvelectric_vehicle_sales_by_makers1"/>
        </x15:connection>
      </ext>
    </extLst>
  </connection>
  <connection id="6" xr16:uid="{B61EF28E-59D8-49B4-9241-047EC4B8E90D}" name="WorksheetConnection_dim_date.csv!electric_vehicle_sales_by_state" type="102" refreshedVersion="8" minRefreshableVersion="5">
    <extLst>
      <ext xmlns:x15="http://schemas.microsoft.com/office/spreadsheetml/2010/11/main" uri="{DE250136-89BD-433C-8126-D09CA5730AF9}">
        <x15:connection id="electric_vehicle_sales_by_state">
          <x15:rangePr sourceName="_xlcn.WorksheetConnection_dim_date.csvelectric_vehicle_sales_by_state1"/>
        </x15:connection>
      </ext>
    </extLst>
  </connection>
  <connection id="7" xr16:uid="{8DC1C770-8ED6-422B-A3B0-36967D6B2F0B}" name="WorksheetConnection_Project_csv_book.xlsx!dim_date" type="102" refreshedVersion="8" minRefreshableVersion="5">
    <extLst>
      <ext xmlns:x15="http://schemas.microsoft.com/office/spreadsheetml/2010/11/main" uri="{DE250136-89BD-433C-8126-D09CA5730AF9}">
        <x15:connection id="dim_date">
          <x15:rangePr sourceName="_xlcn.WorksheetConnection_Project_csv_book.xlsxdim_dat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<sst xmlns="http://schemas.openxmlformats.org/spreadsheetml/2006/main" count="7375" uniqueCount="195">
  <si>
    <t>date</t>
  </si>
  <si>
    <t>fiscal_year</t>
  </si>
  <si>
    <t>quarter</t>
  </si>
  <si>
    <t>Q1</t>
  </si>
  <si>
    <t>Q2</t>
  </si>
  <si>
    <t>Q3</t>
  </si>
  <si>
    <t>Q4</t>
  </si>
  <si>
    <t>vehicle_category</t>
  </si>
  <si>
    <t>maker</t>
  </si>
  <si>
    <t>electric_vehicles_sold</t>
  </si>
  <si>
    <t>2-Wheelers</t>
  </si>
  <si>
    <t>OLA ELECTRIC</t>
  </si>
  <si>
    <t>OKAYA EV</t>
  </si>
  <si>
    <t>4-Wheelers</t>
  </si>
  <si>
    <t>BYD India</t>
  </si>
  <si>
    <t>PCA Automobiles</t>
  </si>
  <si>
    <t>BMW India</t>
  </si>
  <si>
    <t>Volvo Auto India</t>
  </si>
  <si>
    <t>KIA Motors</t>
  </si>
  <si>
    <t>Mercedes -Benz AG</t>
  </si>
  <si>
    <t>Tata Motors</t>
  </si>
  <si>
    <t>MG Motor</t>
  </si>
  <si>
    <t>Mahindra &amp; Mahindra</t>
  </si>
  <si>
    <t>Hyundai Motor</t>
  </si>
  <si>
    <t>HERO ELECTRIC</t>
  </si>
  <si>
    <t>OKINAWA</t>
  </si>
  <si>
    <t>AMPERE</t>
  </si>
  <si>
    <t>ATHER</t>
  </si>
  <si>
    <t>PURE EV</t>
  </si>
  <si>
    <t>TVS</t>
  </si>
  <si>
    <t>REVOLT</t>
  </si>
  <si>
    <t>BAJAJ</t>
  </si>
  <si>
    <t>BEING</t>
  </si>
  <si>
    <t>JITENDRA</t>
  </si>
  <si>
    <t>OTHERS</t>
  </si>
  <si>
    <t>BGAUSS</t>
  </si>
  <si>
    <t>BATTRE ELECTRIC</t>
  </si>
  <si>
    <t>KINETIC GREEN</t>
  </si>
  <si>
    <t>state</t>
  </si>
  <si>
    <t>total_vehicles_sold</t>
  </si>
  <si>
    <t>Sikkim</t>
  </si>
  <si>
    <t>Andaman &amp; Nicobar Island</t>
  </si>
  <si>
    <t>Arunachal Pradesh</t>
  </si>
  <si>
    <t>Assam</t>
  </si>
  <si>
    <t>Chhattisgarh</t>
  </si>
  <si>
    <t>DNH and DD</t>
  </si>
  <si>
    <t>Jammu and Kashmir</t>
  </si>
  <si>
    <t>Ladakh</t>
  </si>
  <si>
    <t>Manipur</t>
  </si>
  <si>
    <t>Meghalaya</t>
  </si>
  <si>
    <t>Mizoram</t>
  </si>
  <si>
    <t>Nagaland</t>
  </si>
  <si>
    <t>Puducherry</t>
  </si>
  <si>
    <t>Tripura</t>
  </si>
  <si>
    <t>Bihar</t>
  </si>
  <si>
    <t>Chandigarh</t>
  </si>
  <si>
    <t>Delhi</t>
  </si>
  <si>
    <t>Madhya Pradesh</t>
  </si>
  <si>
    <t>Odisha</t>
  </si>
  <si>
    <t>Punjab</t>
  </si>
  <si>
    <t>Uttarakhand</t>
  </si>
  <si>
    <t>Himachal Pradesh</t>
  </si>
  <si>
    <t>Andaman &amp; Nicobar</t>
  </si>
  <si>
    <t>Haryana</t>
  </si>
  <si>
    <t>Jharkhand</t>
  </si>
  <si>
    <t>Andhra Pradesh</t>
  </si>
  <si>
    <t>Goa</t>
  </si>
  <si>
    <t>Gujarat</t>
  </si>
  <si>
    <t>Karnataka</t>
  </si>
  <si>
    <t>Kerala</t>
  </si>
  <si>
    <t>Maharashtra</t>
  </si>
  <si>
    <t>Rajasthan</t>
  </si>
  <si>
    <t>Tamil Nadu</t>
  </si>
  <si>
    <t>Uttar Pradesh</t>
  </si>
  <si>
    <t>West Bengal</t>
  </si>
  <si>
    <t>Row Labels</t>
  </si>
  <si>
    <t>Grand Total</t>
  </si>
  <si>
    <t>Column Labels</t>
  </si>
  <si>
    <t>Sum of electric_vehicles_sold</t>
  </si>
  <si>
    <t>Bottom 3 makers</t>
  </si>
  <si>
    <t>Penetration_Rate</t>
  </si>
  <si>
    <t>CAGR</t>
  </si>
  <si>
    <t>Sales_2022</t>
  </si>
  <si>
    <t>Makers</t>
  </si>
  <si>
    <t>Sales_2023</t>
  </si>
  <si>
    <t>Sales_2024</t>
  </si>
  <si>
    <t>State</t>
  </si>
  <si>
    <t>Total_EV_Sales</t>
  </si>
  <si>
    <t>Total_vehicles_sold</t>
  </si>
  <si>
    <t>PR_2022</t>
  </si>
  <si>
    <t>PR_2023</t>
  </si>
  <si>
    <t>PR_2024</t>
  </si>
  <si>
    <t>Penetration_Rate_Year_wise</t>
  </si>
  <si>
    <t>PRC_2022-2023</t>
  </si>
  <si>
    <t>Penetration_Change</t>
  </si>
  <si>
    <t>PRC_2023-2024</t>
  </si>
  <si>
    <t>Sum of PRC_2022-2023</t>
  </si>
  <si>
    <t>Sum of PRC_2023-2024</t>
  </si>
  <si>
    <t>PR_2-wheeler_2022</t>
  </si>
  <si>
    <t>PR_2-wheeler_2023</t>
  </si>
  <si>
    <t>PR_2-wheeler_2024</t>
  </si>
  <si>
    <t>PR_4-wheeler_2022</t>
  </si>
  <si>
    <t>PR_4-wheeler_2023</t>
  </si>
  <si>
    <t>PR_4-wheeler_2024</t>
  </si>
  <si>
    <t xml:space="preserve">Penetration_Rate According to vehicals &amp; Category wise </t>
  </si>
  <si>
    <t>Sum of PR_2-wheeler_2024</t>
  </si>
  <si>
    <t>Sum of PR_4-wheeler_2024</t>
  </si>
  <si>
    <t>Average of CAGR</t>
  </si>
  <si>
    <t>CAGR of Total_Sales on State Wise</t>
  </si>
  <si>
    <t>Sum of CAGR</t>
  </si>
  <si>
    <t>May</t>
  </si>
  <si>
    <t>PROJECT SALES ACCORDING TO PR AND CAGR FOR 2030</t>
  </si>
  <si>
    <t>Vehical_Category</t>
  </si>
  <si>
    <t>Fiscal_Year</t>
  </si>
  <si>
    <t>Avg_price</t>
  </si>
  <si>
    <t>Total_revenue</t>
  </si>
  <si>
    <t>Total_units</t>
  </si>
  <si>
    <t>Total_Sales_Revenue</t>
  </si>
  <si>
    <t>Revenue_Growth_Rate</t>
  </si>
  <si>
    <t>Avg_Price</t>
  </si>
  <si>
    <t>Total_Revenue_2022</t>
  </si>
  <si>
    <t>Total_Revenue_2024</t>
  </si>
  <si>
    <t>Growth_Rate_2022-2024</t>
  </si>
  <si>
    <t>Total_Revenue_2023</t>
  </si>
  <si>
    <t>Growth_Rate_2023-2024</t>
  </si>
  <si>
    <t>Sum of Total_Revenue_2022</t>
  </si>
  <si>
    <t>Sum of Total_Revenue_2024</t>
  </si>
  <si>
    <t>Sum of Growth_Rate_2022-2024</t>
  </si>
  <si>
    <t>Sum of Total_Revenue_2023</t>
  </si>
  <si>
    <t>Sum of Growth_Rate_2023-2024</t>
  </si>
  <si>
    <t>Jan</t>
  </si>
  <si>
    <t>Feb</t>
  </si>
  <si>
    <t>Mar</t>
  </si>
  <si>
    <t>Apr</t>
  </si>
  <si>
    <t>Jun</t>
  </si>
  <si>
    <t>Jul</t>
  </si>
  <si>
    <t>Aug</t>
  </si>
  <si>
    <t>Sep</t>
  </si>
  <si>
    <t>Oct</t>
  </si>
  <si>
    <t>Nov</t>
  </si>
  <si>
    <t>Dec</t>
  </si>
  <si>
    <t>Vehical-category</t>
  </si>
  <si>
    <t>EV_2022</t>
  </si>
  <si>
    <t>EV_2024</t>
  </si>
  <si>
    <t>Project_Sales_2030</t>
  </si>
  <si>
    <t>Total_Vehicals_Sales_2024</t>
  </si>
  <si>
    <t>Sum of total_vehicles_sold</t>
  </si>
  <si>
    <t xml:space="preserve">Total </t>
  </si>
  <si>
    <t>Sum of Sum of Sum of total_vehicles_sold</t>
  </si>
  <si>
    <t>Sum of Sum of Sum of electric_vehicles_sold</t>
  </si>
  <si>
    <t>Sum of Sum of Penetration_rate_EV</t>
  </si>
  <si>
    <t>Sum of Sum of Total_EV_Revenve</t>
  </si>
  <si>
    <t>Total vehicals sold</t>
  </si>
  <si>
    <t>total EV sold</t>
  </si>
  <si>
    <t>Overall penetration rate</t>
  </si>
  <si>
    <t>Total Ev Revenue</t>
  </si>
  <si>
    <t>EV_2023</t>
  </si>
  <si>
    <t>Sum of EV_2022</t>
  </si>
  <si>
    <t>Sum of EV_2023</t>
  </si>
  <si>
    <t>Sum of EV_2024</t>
  </si>
  <si>
    <t>Vehical_ category</t>
  </si>
  <si>
    <t>Sum of Penetration_Rate</t>
  </si>
  <si>
    <t>Sum of Revenue</t>
  </si>
  <si>
    <t>Revenue</t>
  </si>
  <si>
    <t>Revenue_Growth_rate 2023-2024</t>
  </si>
  <si>
    <t>Revenue_Growth_rate 2022-2024</t>
  </si>
  <si>
    <t>Sum of Project_Sales_2030</t>
  </si>
  <si>
    <t>Pentration_Rate</t>
  </si>
  <si>
    <t>Average of Pentration_Rate</t>
  </si>
  <si>
    <t>Total Sales</t>
  </si>
  <si>
    <t>EV_Sales</t>
  </si>
  <si>
    <t>PR%</t>
  </si>
  <si>
    <t>Penetration Change 2022-2023</t>
  </si>
  <si>
    <t>Penetration Change 2022-2024</t>
  </si>
  <si>
    <t>Penetration Change 2023-2024</t>
  </si>
  <si>
    <t>EV Sales Distribution</t>
  </si>
  <si>
    <t>Total_EV_Sales2</t>
  </si>
  <si>
    <t>Total_vehicles_sold3</t>
  </si>
  <si>
    <t>Total_EV_Sales4</t>
  </si>
  <si>
    <t>Total_vehicles_sold5</t>
  </si>
  <si>
    <t>PRC_2022-2024</t>
  </si>
  <si>
    <t>Projected_Sales_2030</t>
  </si>
  <si>
    <t>CAGR in Total Vehicals Sales</t>
  </si>
  <si>
    <t>CAGR in EV Sales</t>
  </si>
  <si>
    <t>States</t>
  </si>
  <si>
    <t>CAGR for EV</t>
  </si>
  <si>
    <t>CAGR for TV</t>
  </si>
  <si>
    <t>Sales Contribution</t>
  </si>
  <si>
    <t>Market Share</t>
  </si>
  <si>
    <t>Sales contribution</t>
  </si>
  <si>
    <t>EV Penetration rate</t>
  </si>
  <si>
    <t>CAGR in TV Sales</t>
  </si>
  <si>
    <t>Vehicals Category</t>
  </si>
  <si>
    <t>CAGR for Makers</t>
  </si>
  <si>
    <t>Market share of Manufactures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</si>
</sst>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dd/mm/yyyy"/>
    <numFmt numFmtId="165" formatCode="0.00,,&quot;M&quot;"/>
    <numFmt numFmtId="166" formatCode="0,,,&quot;Bn&quot;"/>
    <numFmt numFmtId="167" formatCode="0.00%;\-0.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b/>
      <sz val="11"/>
      <color theme="1"/>
      <name val="Eras Bold ITC"/>
      <family val="2"/>
    </font>
    <font>
      <sz val="11"/>
      <color theme="1"/>
      <name val="Eras Bold ITC"/>
      <family val="2"/>
    </font>
    <font>
      <sz val="11"/>
      <color theme="0"/>
      <name val="Eras Bold ITC"/>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bgColor indexed="64"/>
      </patternFill>
    </fill>
    <fill>
      <patternFill patternType="solid">
        <fgColor theme="9" tint="0.39997558519241921"/>
        <bgColor indexed="64"/>
      </patternFill>
    </fill>
    <fill>
      <patternFill patternType="solid">
        <fgColor rgb="FF7030A0"/>
        <bgColor indexed="64"/>
      </patternFill>
    </fill>
    <fill>
      <patternFill patternType="solid">
        <fgColor rgb="FFFFFF00"/>
        <bgColor indexed="64"/>
      </patternFill>
    </fill>
    <fill>
      <patternFill patternType="solid">
        <fgColor theme="9"/>
        <bgColor indexed="64"/>
      </patternFill>
    </fill>
    <fill>
      <patternFill patternType="solid">
        <fgColor theme="4"/>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rgb="FF0AB3B7"/>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34">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42" applyNumberFormat="1" applyFont="1"/>
    <xf numFmtId="10" fontId="0" fillId="0" borderId="0" xfId="0" applyNumberFormat="1"/>
    <xf numFmtId="0" fontId="18" fillId="33" borderId="0" xfId="0" applyFont="1" applyFill="1"/>
    <xf numFmtId="0" fontId="0" fillId="33" borderId="0" xfId="0" applyFill="1"/>
    <xf numFmtId="0" fontId="0" fillId="34" borderId="0" xfId="0" applyFill="1"/>
    <xf numFmtId="0" fontId="0" fillId="37" borderId="0" xfId="0" applyFill="1"/>
    <xf numFmtId="0" fontId="17" fillId="40" borderId="0" xfId="0" applyFont="1" applyFill="1"/>
    <xf numFmtId="1" fontId="0" fillId="0" borderId="0" xfId="0" applyNumberFormat="1"/>
    <xf numFmtId="1" fontId="0" fillId="0" borderId="0" xfId="43" applyNumberFormat="1" applyFont="1"/>
    <xf numFmtId="0" fontId="0" fillId="42" borderId="0" xfId="0" applyFill="1"/>
    <xf numFmtId="165" fontId="0" fillId="0" borderId="0" xfId="0" applyNumberFormat="1"/>
    <xf numFmtId="166" fontId="0" fillId="0" borderId="0" xfId="0" applyNumberFormat="1"/>
    <xf numFmtId="0" fontId="0" fillId="0" borderId="10" xfId="0" applyBorder="1"/>
    <xf numFmtId="167" fontId="0" fillId="0" borderId="0" xfId="0" applyNumberFormat="1"/>
    <xf numFmtId="0" fontId="20" fillId="0" borderId="0" xfId="0" applyFont="1" applyAlignment="1">
      <alignment horizontal="center" vertical="center" wrapText="1"/>
    </xf>
    <xf numFmtId="0" fontId="21" fillId="0" borderId="0" xfId="0" applyFont="1"/>
    <xf numFmtId="0" fontId="21" fillId="0" borderId="0" xfId="0" applyFont="1" applyAlignment="1">
      <alignment vertical="center" wrapText="1"/>
    </xf>
    <xf numFmtId="10" fontId="21" fillId="0" borderId="0" xfId="0" applyNumberFormat="1" applyFont="1"/>
    <xf numFmtId="10" fontId="22" fillId="0" borderId="11" xfId="0" applyNumberFormat="1" applyFont="1" applyBorder="1"/>
    <xf numFmtId="167" fontId="22" fillId="0" borderId="11" xfId="0" applyNumberFormat="1" applyFont="1" applyBorder="1"/>
    <xf numFmtId="0" fontId="22" fillId="43" borderId="11" xfId="0" applyFont="1" applyFill="1" applyBorder="1"/>
    <xf numFmtId="0" fontId="22" fillId="43" borderId="11" xfId="0" applyFont="1" applyFill="1" applyBorder="1" applyAlignment="1">
      <alignment horizontal="left"/>
    </xf>
    <xf numFmtId="0" fontId="0" fillId="39" borderId="0" xfId="0" applyFill="1" applyAlignment="1">
      <alignment horizontal="center"/>
    </xf>
    <xf numFmtId="0" fontId="0" fillId="35" borderId="0" xfId="0" applyFill="1" applyAlignment="1">
      <alignment horizontal="center" vertical="center"/>
    </xf>
    <xf numFmtId="0" fontId="0" fillId="35" borderId="0" xfId="0" applyFill="1" applyAlignment="1">
      <alignment horizontal="center"/>
    </xf>
    <xf numFmtId="0" fontId="0" fillId="36" borderId="0" xfId="0" applyFill="1" applyAlignment="1">
      <alignment horizontal="center"/>
    </xf>
    <xf numFmtId="0" fontId="0" fillId="38" borderId="0" xfId="0" applyFill="1" applyAlignment="1">
      <alignment horizontal="center"/>
    </xf>
    <xf numFmtId="0" fontId="17" fillId="41" borderId="0" xfId="0" applyFont="1" applyFill="1" applyAlignment="1">
      <alignment horizontal="center"/>
    </xf>
    <xf numFmtId="0" fontId="0" fillId="0" borderId="0" xfId="0" applyAlignment="1">
      <alignment horizont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5" formatCode="0.00,,&quot;M&quot;"/>
    </dxf>
    <dxf>
      <numFmt numFmtId="14" formatCode="0.00%"/>
    </dxf>
    <dxf>
      <numFmt numFmtId="14" formatCode="0.00%"/>
    </dxf>
    <dxf>
      <numFmt numFmtId="14" formatCode="0.00%"/>
    </dxf>
    <dxf>
      <numFmt numFmtId="14" formatCode="0.00%"/>
    </dxf>
    <dxf>
      <numFmt numFmtId="165" formatCode="0.00,,&quot;M&quot;"/>
    </dxf>
    <dxf>
      <numFmt numFmtId="14" formatCode="0.00%"/>
    </dxf>
    <dxf>
      <numFmt numFmtId="14" formatCode="0.00%"/>
    </dxf>
    <dxf>
      <numFmt numFmtId="165" formatCode="0.00,,&quot;M&quot;"/>
    </dxf>
    <dxf>
      <numFmt numFmtId="14" formatCode="0.00%"/>
    </dxf>
    <dxf>
      <numFmt numFmtId="14" formatCode="0.00%"/>
    </dxf>
    <dxf>
      <numFmt numFmtId="14" formatCode="0.00%"/>
    </dxf>
    <dxf>
      <numFmt numFmtId="14" formatCode="0.00%"/>
    </dxf>
    <dxf>
      <numFmt numFmtId="165" formatCode="0.00,,&quot;M&quot;"/>
    </dxf>
    <dxf>
      <numFmt numFmtId="2" formatCode="0.00"/>
    </dxf>
    <dxf>
      <numFmt numFmtId="14" formatCode="0.00%"/>
    </dxf>
    <dxf>
      <numFmt numFmtId="14" formatCode="0.00%"/>
    </dxf>
    <dxf>
      <numFmt numFmtId="14" formatCode="0.00%"/>
    </dxf>
    <dxf>
      <numFmt numFmtId="166" formatCode="0,,,&quot;Bn&quot;"/>
    </dxf>
    <dxf>
      <numFmt numFmtId="2" formatCode="0.00"/>
    </dxf>
    <dxf>
      <numFmt numFmtId="14" formatCode="0.00%"/>
    </dxf>
    <dxf>
      <numFmt numFmtId="14" formatCode="0.00%"/>
    </dxf>
    <dxf>
      <numFmt numFmtId="14" formatCode="0.00%"/>
    </dxf>
    <dxf>
      <numFmt numFmtId="166" formatCode="0,,,&quot;Bn&quot;"/>
    </dxf>
    <dxf>
      <numFmt numFmtId="2" formatCode="0.00"/>
    </dxf>
    <dxf>
      <numFmt numFmtId="14" formatCode="0.00%"/>
    </dxf>
    <dxf>
      <numFmt numFmtId="14" formatCode="0.00%"/>
    </dxf>
    <dxf>
      <numFmt numFmtId="14" formatCode="0.00%"/>
    </dxf>
    <dxf>
      <numFmt numFmtId="166" formatCode="0,,,&quot;Bn&quot;"/>
    </dxf>
    <dxf>
      <numFmt numFmtId="2" formatCode="0.00"/>
    </dxf>
    <dxf>
      <numFmt numFmtId="14" formatCode="0.00%"/>
    </dxf>
    <dxf>
      <numFmt numFmtId="14" formatCode="0.00%"/>
    </dxf>
    <dxf>
      <numFmt numFmtId="14" formatCode="0.00%"/>
    </dxf>
    <dxf>
      <numFmt numFmtId="166" formatCode="0,,,&quot;Bn&quot;"/>
    </dxf>
    <dxf>
      <numFmt numFmtId="2" formatCode="0.00"/>
    </dxf>
    <dxf>
      <numFmt numFmtId="14" formatCode="0.00%"/>
    </dxf>
    <dxf>
      <numFmt numFmtId="14" formatCode="0.00%"/>
    </dxf>
    <dxf>
      <numFmt numFmtId="14" formatCode="0.00%"/>
    </dxf>
    <dxf>
      <numFmt numFmtId="166" formatCode="0,,,&quot;Bn&quot;"/>
    </dxf>
    <dxf>
      <numFmt numFmtId="14" formatCode="0.00%"/>
    </dxf>
    <dxf>
      <numFmt numFmtId="14" formatCode="0.00%"/>
    </dxf>
    <dxf>
      <numFmt numFmtId="14" formatCode="0.00%"/>
    </dxf>
    <dxf>
      <numFmt numFmtId="2" formatCode="0.00"/>
    </dxf>
    <dxf>
      <numFmt numFmtId="166" formatCode="0,,,&quot;Bn&quot;"/>
    </dxf>
    <dxf>
      <numFmt numFmtId="165" formatCode="0.00,,&quot;M&quot;"/>
    </dxf>
    <dxf>
      <numFmt numFmtId="14" formatCode="0.00%"/>
    </dxf>
    <dxf>
      <numFmt numFmtId="166" formatCode="0,,,&quot;Bn&quot;"/>
    </dxf>
    <dxf>
      <numFmt numFmtId="14" formatCode="0.00%"/>
    </dxf>
    <dxf>
      <numFmt numFmtId="165" formatCode="0.00,,&quot;M&quot;"/>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4" formatCode="0.00%"/>
    </dxf>
    <dxf>
      <fill>
        <patternFill patternType="solid">
          <fgColor indexed="64"/>
          <bgColor theme="4" tint="0.39997558519241921"/>
        </patternFill>
      </fill>
    </dxf>
    <dxf>
      <numFmt numFmtId="14" formatCode="0.00%"/>
    </dxf>
    <dxf>
      <numFmt numFmtId="1" formatCode="0"/>
    </dxf>
    <dxf>
      <numFmt numFmtId="1" formatCode="0"/>
    </dxf>
    <dxf>
      <fill>
        <patternFill>
          <bgColor rgb="FF0AB3B7"/>
        </patternFill>
      </fill>
    </dxf>
    <dxf>
      <fill>
        <patternFill>
          <bgColor rgb="FF0AB3B7"/>
        </patternFill>
      </fill>
    </dxf>
    <dxf>
      <fill>
        <patternFill>
          <bgColor rgb="FF0AB3B7"/>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val="0"/>
      </font>
    </dxf>
    <dxf>
      <font>
        <b val="0"/>
      </font>
    </dxf>
    <dxf>
      <font>
        <b val="0"/>
      </font>
    </dxf>
    <dxf>
      <font>
        <b val="0"/>
      </font>
    </dxf>
    <dxf>
      <font>
        <b val="0"/>
      </font>
    </dxf>
    <dxf>
      <font>
        <color theme="0"/>
      </font>
    </dxf>
    <dxf>
      <font>
        <color theme="0"/>
      </font>
    </dxf>
    <dxf>
      <font>
        <color theme="0"/>
      </font>
    </dxf>
    <dxf>
      <font>
        <color theme="0"/>
      </font>
    </dxf>
    <dxf>
      <font>
        <color theme="0"/>
      </font>
    </dxf>
    <dxf>
      <fill>
        <patternFill>
          <bgColor rgb="FF66FFCC"/>
        </patternFill>
      </fill>
    </dxf>
    <dxf>
      <fill>
        <patternFill>
          <bgColor rgb="FF66FFCC"/>
        </patternFill>
      </fill>
    </dxf>
    <dxf>
      <fill>
        <patternFill patternType="solid">
          <bgColor rgb="FF66FFCC"/>
        </patternFill>
      </fill>
    </dxf>
    <dxf>
      <fill>
        <patternFill patternType="solid">
          <bgColor rgb="FF66FFCC"/>
        </patternFill>
      </fill>
    </dxf>
    <dxf>
      <font>
        <name val="Eras Bold ITC"/>
        <family val="2"/>
      </font>
    </dxf>
    <dxf>
      <font>
        <name val="Eras Bold ITC"/>
        <family val="2"/>
      </font>
    </dxf>
    <dxf>
      <font>
        <name val="Eras Bold ITC"/>
        <family val="2"/>
      </font>
    </dxf>
    <dxf>
      <font>
        <name val="Eras Bold ITC"/>
        <family val="2"/>
      </font>
    </dxf>
    <dxf>
      <font>
        <name val="Eras Bold ITC"/>
        <family val="2"/>
      </font>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indexed="64"/>
          <bgColor theme="4" tint="0.39997558519241921"/>
        </patternFill>
      </fil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164" formatCode="dd/mm/yyyy"/>
    </dxf>
    <dxf>
      <numFmt numFmtId="0" formatCode="General"/>
    </dxf>
    <dxf>
      <numFmt numFmtId="164" formatCode="dd/mm/yyyy"/>
    </dxf>
    <dxf>
      <numFmt numFmtId="164" formatCode="dd/mm/yyyy"/>
    </dxf>
    <dxf>
      <numFmt numFmtId="0" formatCode="General"/>
    </dxf>
    <dxf>
      <numFmt numFmtId="164" formatCode="dd/mm/yyyy"/>
    </dxf>
    <dxf>
      <font>
        <b/>
        <i val="0"/>
        <sz val="12"/>
      </font>
      <fill>
        <patternFill patternType="solid">
          <bgColor theme="0"/>
        </patternFill>
      </fill>
      <border diagonalUp="0" diagonalDown="0">
        <left/>
        <right/>
        <top/>
        <bottom/>
        <vertical/>
        <horizontal/>
      </border>
    </dxf>
    <dxf>
      <fill>
        <patternFill patternType="solid">
          <bgColor theme="1" tint="0.14996795556505021"/>
        </patternFill>
      </fill>
    </dxf>
  </dxfs>
  <tableStyles count="1" defaultTableStyle="TableStyleMedium2" defaultPivotStyle="PivotStyleLight16">
    <tableStyle name="Slicer Style 1" pivot="0" table="0" count="6" xr9:uid="{71A7BE2D-20C3-4617-8BD8-6EEF9F4619E2}">
      <tableStyleElement type="wholeTable" dxfId="134"/>
      <tableStyleElement type="headerRow" dxfId="133"/>
    </tableStyle>
  </tableStyles>
  <colors>
    <mruColors>
      <color rgb="FF005ED0"/>
      <color rgb="FF66FFCC"/>
      <color rgb="FF6DFBE7"/>
      <color rgb="FF007FBD"/>
      <color rgb="FF1D8E9E"/>
      <color rgb="FF0AB3B7"/>
      <color rgb="FF080808"/>
      <color rgb="FF000099"/>
      <color rgb="FF00FF00"/>
    </mruColors>
  </colors>
  <extLst>
    <ext xmlns:x14="http://schemas.microsoft.com/office/spreadsheetml/2009/9/main" uri="{46F421CA-312F-682f-3DD2-61675219B42D}">
      <x14:dxfs count="4">
        <dxf>
          <font>
            <b/>
            <i val="0"/>
            <sz val="12"/>
            <color theme="1"/>
          </font>
          <fill>
            <patternFill patternType="solid">
              <fgColor theme="0"/>
              <bgColor theme="0"/>
            </patternFill>
          </fill>
        </dxf>
        <dxf>
          <font>
            <b/>
            <i val="0"/>
            <sz val="12"/>
            <color theme="1"/>
          </font>
          <fill>
            <patternFill>
              <bgColor theme="0"/>
            </patternFill>
          </fill>
        </dxf>
        <dxf>
          <font>
            <b/>
            <i val="0"/>
            <sz val="12"/>
            <color theme="1"/>
          </font>
          <fill>
            <patternFill>
              <bgColor theme="0"/>
            </patternFill>
          </fill>
        </dxf>
        <dxf>
          <font>
            <b/>
            <i val="0"/>
            <sz val="12"/>
            <color theme="1"/>
          </font>
          <fill>
            <patternFill>
              <bgColor rgb="FF66FFC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microsoft.com/office/2007/relationships/slicerCache" Target="slicerCaches/slicerCache2.xml"/><Relationship Id="rId47" Type="http://schemas.microsoft.com/office/2007/relationships/slicerCache" Target="slicerCaches/slicerCache7.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openxmlformats.org/officeDocument/2006/relationships/sheetMetadata" Target="metadata.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microsoft.com/office/2007/relationships/slicerCache" Target="slicerCaches/slicerCache3.xml"/><Relationship Id="rId48" Type="http://schemas.microsoft.com/office/2007/relationships/slicerCache" Target="slicerCaches/slicerCache8.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77"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7.xml"/><Relationship Id="rId80" Type="http://schemas.openxmlformats.org/officeDocument/2006/relationships/customXml" Target="../customXml/item25.xml"/><Relationship Id="rId85"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microsoft.com/office/2007/relationships/slicerCache" Target="slicerCaches/slicerCache6.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7.xml"/><Relationship Id="rId41" Type="http://schemas.microsoft.com/office/2007/relationships/slicerCache" Target="slicerCaches/slicerCache1.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microsoft.com/office/2007/relationships/slicerCache" Target="slicerCaches/slicerCache4.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34" Type="http://schemas.openxmlformats.org/officeDocument/2006/relationships/pivotCacheDefinition" Target="pivotCache/pivotCacheDefinition21.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16.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microsoft.com/office/2007/relationships/slicerCache" Target="slicerCaches/slicerCache5.xml"/><Relationship Id="rId66" Type="http://schemas.openxmlformats.org/officeDocument/2006/relationships/customXml" Target="../customXml/item11.xml"/><Relationship Id="rId87" Type="http://schemas.openxmlformats.org/officeDocument/2006/relationships/customXml" Target="../customXml/item32.xml"/><Relationship Id="rId61" Type="http://schemas.openxmlformats.org/officeDocument/2006/relationships/customXml" Target="../customXml/item6.xml"/><Relationship Id="rId82"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[Project_csv_book.xlsx]Revenue_Growth!PivotTable2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Revenue_Growth!$B$21</c:f>
              <c:strCache>
                <c:ptCount val="1"/>
                <c:pt idx="0">
                  <c:v>Sum of Total_Revenue_2022</c:v>
                </c:pt>
              </c:strCache>
            </c:strRef>
          </c:tx>
          <c:spPr>
            <a:solidFill>
              <a:schemeClr val="accent1"/>
            </a:solidFill>
            <a:ln>
              <a:noFill/>
            </a:ln>
            <a:effectLst/>
          </c:spPr>
          <c:invertIfNegative val="0"/>
          <c:cat>
            <c:strRef>
              <c:f>Revenue_Growth!$A$22:$A$23</c:f>
              <c:strCache>
                <c:ptCount val="2"/>
                <c:pt idx="0">
                  <c:v>2-Wheelers</c:v>
                </c:pt>
                <c:pt idx="1">
                  <c:v>4-Wheelers</c:v>
                </c:pt>
              </c:strCache>
            </c:strRef>
          </c:cat>
          <c:val>
            <c:numRef>
              <c:f>Revenue_Growth!$B$22:$B$23</c:f>
              <c:numCache>
                <c:formatCode>General</c:formatCode>
                <c:ptCount val="2"/>
                <c:pt idx="0">
                  <c:v>21468705000</c:v>
                </c:pt>
                <c:pt idx="1">
                  <c:v>27865500000</c:v>
                </c:pt>
              </c:numCache>
            </c:numRef>
          </c:val>
          <c:extLst>
            <c:ext xmlns:c16="http://schemas.microsoft.com/office/drawing/2014/chart" uri="{C3380CC4-5D6E-409C-BE32-E72D297353CC}">
              <c16:uniqueId val="{00000000-25A0-4866-AEE9-11C253E55020}"/>
            </c:ext>
          </c:extLst>
        </c:ser>
        <c:ser>
          <c:idx val="1"/>
          <c:order val="1"/>
          <c:tx>
            <c:strRef>
              <c:f>Revenue_Growth!$C$21</c:f>
              <c:strCache>
                <c:ptCount val="1"/>
                <c:pt idx="0">
                  <c:v>Sum of Total_Revenue_2024</c:v>
                </c:pt>
              </c:strCache>
            </c:strRef>
          </c:tx>
          <c:spPr>
            <a:solidFill>
              <a:schemeClr val="accent2"/>
            </a:solidFill>
            <a:ln>
              <a:noFill/>
            </a:ln>
            <a:effectLst/>
          </c:spPr>
          <c:invertIfNegative val="0"/>
          <c:cat>
            <c:strRef>
              <c:f>Revenue_Growth!$A$22:$A$23</c:f>
              <c:strCache>
                <c:ptCount val="2"/>
                <c:pt idx="0">
                  <c:v>2-Wheelers</c:v>
                </c:pt>
                <c:pt idx="1">
                  <c:v>4-Wheelers</c:v>
                </c:pt>
              </c:strCache>
            </c:strRef>
          </c:cat>
          <c:val>
            <c:numRef>
              <c:f>Revenue_Growth!$C$22:$C$23</c:f>
              <c:numCache>
                <c:formatCode>General</c:formatCode>
                <c:ptCount val="2"/>
                <c:pt idx="0">
                  <c:v>79278820000</c:v>
                </c:pt>
                <c:pt idx="1">
                  <c:v>130351500000</c:v>
                </c:pt>
              </c:numCache>
            </c:numRef>
          </c:val>
          <c:extLst>
            <c:ext xmlns:c16="http://schemas.microsoft.com/office/drawing/2014/chart" uri="{C3380CC4-5D6E-409C-BE32-E72D297353CC}">
              <c16:uniqueId val="{00000001-25A0-4866-AEE9-11C253E55020}"/>
            </c:ext>
          </c:extLst>
        </c:ser>
        <c:dLbls>
          <c:showLegendKey val="0"/>
          <c:showVal val="0"/>
          <c:showCatName val="0"/>
          <c:showSerName val="0"/>
          <c:showPercent val="0"/>
          <c:showBubbleSize val="0"/>
        </c:dLbls>
        <c:gapWidth val="219"/>
        <c:overlap val="-27"/>
        <c:axId val="1075893423"/>
        <c:axId val="1075894863"/>
      </c:barChart>
      <c:lineChart>
        <c:grouping val="standard"/>
        <c:varyColors val="0"/>
        <c:ser>
          <c:idx val="2"/>
          <c:order val="2"/>
          <c:tx>
            <c:strRef>
              <c:f>Revenue_Growth!$D$21</c:f>
              <c:strCache>
                <c:ptCount val="1"/>
                <c:pt idx="0">
                  <c:v>Sum of Growth_Rate_2022-2024</c:v>
                </c:pt>
              </c:strCache>
            </c:strRef>
          </c:tx>
          <c:spPr>
            <a:ln w="28575" cap="rnd">
              <a:solidFill>
                <a:schemeClr val="accent3"/>
              </a:solidFill>
              <a:round/>
            </a:ln>
            <a:effectLst/>
          </c:spPr>
          <c:marker>
            <c:symbol val="none"/>
          </c:marker>
          <c:cat>
            <c:strRef>
              <c:f>Revenue_Growth!$A$22:$A$23</c:f>
              <c:strCache>
                <c:ptCount val="2"/>
                <c:pt idx="0">
                  <c:v>2-Wheelers</c:v>
                </c:pt>
                <c:pt idx="1">
                  <c:v>4-Wheelers</c:v>
                </c:pt>
              </c:strCache>
            </c:strRef>
          </c:cat>
          <c:val>
            <c:numRef>
              <c:f>Revenue_Growth!$D$22:$D$23</c:f>
              <c:numCache>
                <c:formatCode>0.00%</c:formatCode>
                <c:ptCount val="2"/>
                <c:pt idx="0">
                  <c:v>2.6927620925435418</c:v>
                </c:pt>
                <c:pt idx="1">
                  <c:v>3.6778812510093126</c:v>
                </c:pt>
              </c:numCache>
            </c:numRef>
          </c:val>
          <c:smooth val="0"/>
          <c:extLst>
            <c:ext xmlns:c16="http://schemas.microsoft.com/office/drawing/2014/chart" uri="{C3380CC4-5D6E-409C-BE32-E72D297353CC}">
              <c16:uniqueId val="{00000002-25A0-4866-AEE9-11C253E55020}"/>
            </c:ext>
          </c:extLst>
        </c:ser>
        <c:dLbls>
          <c:showLegendKey val="0"/>
          <c:showVal val="0"/>
          <c:showCatName val="0"/>
          <c:showSerName val="0"/>
          <c:showPercent val="0"/>
          <c:showBubbleSize val="0"/>
        </c:dLbls>
        <c:marker val="1"/>
        <c:smooth val="0"/>
        <c:axId val="1075910703"/>
        <c:axId val="1075898223"/>
      </c:lineChart>
      <c:catAx>
        <c:axId val="107589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94863"/>
        <c:crosses val="autoZero"/>
        <c:auto val="1"/>
        <c:lblAlgn val="ctr"/>
        <c:lblOffset val="100"/>
        <c:noMultiLvlLbl val="0"/>
      </c:catAx>
      <c:valAx>
        <c:axId val="1075894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93423"/>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0758982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910703"/>
        <c:crosses val="max"/>
        <c:crossBetween val="between"/>
      </c:valAx>
      <c:catAx>
        <c:axId val="1075910703"/>
        <c:scaling>
          <c:orientation val="minMax"/>
        </c:scaling>
        <c:delete val="1"/>
        <c:axPos val="b"/>
        <c:numFmt formatCode="General" sourceLinked="1"/>
        <c:majorTickMark val="out"/>
        <c:minorTickMark val="none"/>
        <c:tickLblPos val="nextTo"/>
        <c:crossAx val="1075898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[Project_csv_book.xlsx]Revenue_Growth!PivotTable3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Revenue_Growth!$B$28</c:f>
              <c:strCache>
                <c:ptCount val="1"/>
                <c:pt idx="0">
                  <c:v>Sum of Total_Revenue_2023</c:v>
                </c:pt>
              </c:strCache>
            </c:strRef>
          </c:tx>
          <c:spPr>
            <a:solidFill>
              <a:schemeClr val="accent1"/>
            </a:solidFill>
            <a:ln>
              <a:noFill/>
            </a:ln>
            <a:effectLst/>
          </c:spPr>
          <c:invertIfNegative val="0"/>
          <c:cat>
            <c:strRef>
              <c:f>Revenue_Growth!$A$29:$A$30</c:f>
              <c:strCache>
                <c:ptCount val="2"/>
                <c:pt idx="0">
                  <c:v>2-Wheelers</c:v>
                </c:pt>
                <c:pt idx="1">
                  <c:v>4-Wheelers</c:v>
                </c:pt>
              </c:strCache>
            </c:strRef>
          </c:cat>
          <c:val>
            <c:numRef>
              <c:f>Revenue_Growth!$B$29:$B$30</c:f>
              <c:numCache>
                <c:formatCode>0</c:formatCode>
                <c:ptCount val="2"/>
                <c:pt idx="0">
                  <c:v>61871755000</c:v>
                </c:pt>
                <c:pt idx="1">
                  <c:v>71197500000</c:v>
                </c:pt>
              </c:numCache>
            </c:numRef>
          </c:val>
          <c:extLst>
            <c:ext xmlns:c16="http://schemas.microsoft.com/office/drawing/2014/chart" uri="{C3380CC4-5D6E-409C-BE32-E72D297353CC}">
              <c16:uniqueId val="{00000000-71FE-474F-B997-7800F10F9E17}"/>
            </c:ext>
          </c:extLst>
        </c:ser>
        <c:ser>
          <c:idx val="1"/>
          <c:order val="1"/>
          <c:tx>
            <c:strRef>
              <c:f>Revenue_Growth!$C$28</c:f>
              <c:strCache>
                <c:ptCount val="1"/>
                <c:pt idx="0">
                  <c:v>Sum of Total_Revenue_2024</c:v>
                </c:pt>
              </c:strCache>
            </c:strRef>
          </c:tx>
          <c:spPr>
            <a:solidFill>
              <a:schemeClr val="accent2"/>
            </a:solidFill>
            <a:ln>
              <a:noFill/>
            </a:ln>
            <a:effectLst/>
          </c:spPr>
          <c:invertIfNegative val="0"/>
          <c:cat>
            <c:strRef>
              <c:f>Revenue_Growth!$A$29:$A$30</c:f>
              <c:strCache>
                <c:ptCount val="2"/>
                <c:pt idx="0">
                  <c:v>2-Wheelers</c:v>
                </c:pt>
                <c:pt idx="1">
                  <c:v>4-Wheelers</c:v>
                </c:pt>
              </c:strCache>
            </c:strRef>
          </c:cat>
          <c:val>
            <c:numRef>
              <c:f>Revenue_Growth!$C$29:$C$30</c:f>
              <c:numCache>
                <c:formatCode>General</c:formatCode>
                <c:ptCount val="2"/>
                <c:pt idx="0">
                  <c:v>79278820000</c:v>
                </c:pt>
                <c:pt idx="1">
                  <c:v>130351500000</c:v>
                </c:pt>
              </c:numCache>
            </c:numRef>
          </c:val>
          <c:extLst>
            <c:ext xmlns:c16="http://schemas.microsoft.com/office/drawing/2014/chart" uri="{C3380CC4-5D6E-409C-BE32-E72D297353CC}">
              <c16:uniqueId val="{00000001-71FE-474F-B997-7800F10F9E17}"/>
            </c:ext>
          </c:extLst>
        </c:ser>
        <c:dLbls>
          <c:showLegendKey val="0"/>
          <c:showVal val="0"/>
          <c:showCatName val="0"/>
          <c:showSerName val="0"/>
          <c:showPercent val="0"/>
          <c:showBubbleSize val="0"/>
        </c:dLbls>
        <c:gapWidth val="219"/>
        <c:overlap val="-27"/>
        <c:axId val="1075867023"/>
        <c:axId val="1075868463"/>
      </c:barChart>
      <c:lineChart>
        <c:grouping val="standard"/>
        <c:varyColors val="0"/>
        <c:ser>
          <c:idx val="2"/>
          <c:order val="2"/>
          <c:tx>
            <c:strRef>
              <c:f>Revenue_Growth!$D$28</c:f>
              <c:strCache>
                <c:ptCount val="1"/>
                <c:pt idx="0">
                  <c:v>Sum of Growth_Rate_2023-2024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Revenue_Growth!$A$29:$A$30</c:f>
              <c:strCache>
                <c:ptCount val="2"/>
                <c:pt idx="0">
                  <c:v>2-Wheelers</c:v>
                </c:pt>
                <c:pt idx="1">
                  <c:v>4-Wheelers</c:v>
                </c:pt>
              </c:strCache>
            </c:strRef>
          </c:cat>
          <c:val>
            <c:numRef>
              <c:f>Revenue_Growth!$D$29:$D$30</c:f>
              <c:numCache>
                <c:formatCode>0.00%</c:formatCode>
                <c:ptCount val="2"/>
                <c:pt idx="0">
                  <c:v>0.28134105780577906</c:v>
                </c:pt>
                <c:pt idx="1">
                  <c:v>0.83084377962709366</c:v>
                </c:pt>
              </c:numCache>
            </c:numRef>
          </c:val>
          <c:smooth val="0"/>
          <c:extLst>
            <c:ext xmlns:c16="http://schemas.microsoft.com/office/drawing/2014/chart" uri="{C3380CC4-5D6E-409C-BE32-E72D297353CC}">
              <c16:uniqueId val="{00000002-71FE-474F-B997-7800F10F9E17}"/>
            </c:ext>
          </c:extLst>
        </c:ser>
        <c:dLbls>
          <c:showLegendKey val="0"/>
          <c:showVal val="0"/>
          <c:showCatName val="0"/>
          <c:showSerName val="0"/>
          <c:showPercent val="0"/>
          <c:showBubbleSize val="0"/>
        </c:dLbls>
        <c:marker val="1"/>
        <c:smooth val="0"/>
        <c:axId val="1075897263"/>
        <c:axId val="1075896783"/>
      </c:lineChart>
      <c:catAx>
        <c:axId val="107586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68463"/>
        <c:crosses val="autoZero"/>
        <c:auto val="1"/>
        <c:lblAlgn val="ctr"/>
        <c:lblOffset val="100"/>
        <c:noMultiLvlLbl val="0"/>
      </c:catAx>
      <c:valAx>
        <c:axId val="10758684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67023"/>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07589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97263"/>
        <c:crosses val="max"/>
        <c:crossBetween val="between"/>
      </c:valAx>
      <c:catAx>
        <c:axId val="1075897263"/>
        <c:scaling>
          <c:orientation val="minMax"/>
        </c:scaling>
        <c:delete val="1"/>
        <c:axPos val="b"/>
        <c:numFmt formatCode="General" sourceLinked="1"/>
        <c:majorTickMark val="out"/>
        <c:minorTickMark val="none"/>
        <c:tickLblPos val="nextTo"/>
        <c:crossAx val="10758967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[Project_csv_book.xlsx]DL vs KR!DL vs KR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'DL vs KR'!$B$3</c:f>
              <c:strCache>
                <c:ptCount val="1"/>
                <c:pt idx="0">
                  <c:v>Sum of electric_vehicles_sold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4E-4DDD-916E-7EB00182E8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4E-4DDD-916E-7EB00182E850}"/>
              </c:ext>
            </c:extLst>
          </c:dPt>
          <c:cat>
            <c:strRef>
              <c:f>'DL vs KR'!$A$4:$A$5</c:f>
              <c:strCache>
                <c:ptCount val="2"/>
                <c:pt idx="0">
                  <c:v>Delhi</c:v>
                </c:pt>
                <c:pt idx="1">
                  <c:v>Karnataka</c:v>
                </c:pt>
              </c:strCache>
            </c:strRef>
          </c:cat>
          <c:val>
            <c:numRef>
              <c:f>'DL vs KR'!$B$4:$B$5</c:f>
              <c:numCache>
                <c:formatCode>General</c:formatCode>
                <c:ptCount val="2"/>
                <c:pt idx="0">
                  <c:v>8630</c:v>
                </c:pt>
                <c:pt idx="1">
                  <c:v>12878</c:v>
                </c:pt>
              </c:numCache>
            </c:numRef>
          </c:val>
          <c:extLst>
            <c:ext xmlns:c16="http://schemas.microsoft.com/office/drawing/2014/chart" uri="{C3380CC4-5D6E-409C-BE32-E72D297353CC}">
              <c16:uniqueId val="{00000000-3E63-4200-ADC5-51B15FC55ACC}"/>
            </c:ext>
          </c:extLst>
        </c:ser>
        <c:ser>
          <c:idx val="1"/>
          <c:order val="1"/>
          <c:tx>
            <c:strRef>
              <c:f>'DL vs KR'!$C$3</c:f>
              <c:strCache>
                <c:ptCount val="1"/>
                <c:pt idx="0">
                  <c:v>Penetration_Rate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04E-4DDD-916E-7EB00182E8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04E-4DDD-916E-7EB00182E850}"/>
              </c:ext>
            </c:extLst>
          </c:dPt>
          <c:cat>
            <c:strRef>
              <c:f>'DL vs KR'!$A$4:$A$5</c:f>
              <c:strCache>
                <c:ptCount val="2"/>
                <c:pt idx="0">
                  <c:v>Delhi</c:v>
                </c:pt>
                <c:pt idx="1">
                  <c:v>Karnataka</c:v>
                </c:pt>
              </c:strCache>
            </c:strRef>
          </c:cat>
          <c:val>
            <c:numRef>
              <c:f>'DL vs KR'!$C$4:$C$5</c:f>
              <c:numCache>
                <c:formatCode>0.00%</c:formatCode>
                <c:ptCount val="2"/>
                <c:pt idx="0">
                  <c:v>4.2907572216974096E-2</c:v>
                </c:pt>
                <c:pt idx="1">
                  <c:v>4.2611201736477609E-2</c:v>
                </c:pt>
              </c:numCache>
            </c:numRef>
          </c:val>
          <c:extLst>
            <c:ext xmlns:c16="http://schemas.microsoft.com/office/drawing/2014/chart" uri="{C3380CC4-5D6E-409C-BE32-E72D297353CC}">
              <c16:uniqueId val="{00000001-3E63-4200-ADC5-51B15FC55A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[Project_csv_book.xlsx]Project_Growth!EV maket share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EV-Market</a:t>
            </a:r>
            <a:r>
              <a:rPr lang="en-US" baseline="0"/>
              <a: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w="19050">
            <a:solidFill>
              <a:schemeClr val="lt1"/>
            </a:solidFill>
          </a:ln>
          <a:effectLst/>
        </c:spPr>
        <c:dLbl>
          <c:idx val="0"/>
          <c:layout>
            <c:manualLayout>
              <c:x val="-8.3812346839729643E-2"/>
              <c:y val="5.713035870516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pivotFmt>
      <c:pivotFmt>
        <c:idx val="11"/>
      </c:pivotFmt>
    </c:pivotFmts>
    <c:plotArea>
      <c:layout/>
      <c:pieChart>
        <c:varyColors val="1"/>
        <c:ser>
          <c:idx val="0"/>
          <c:order val="0"/>
          <c:tx>
            <c:strRef>
              <c:f>Project_Growth!$R$13:$R$14</c:f>
              <c:strCache>
                <c:ptCount val="1"/>
                <c:pt idx="0">
                  <c:v>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785-467D-B01C-88A3D22C46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A785-467D-B01C-88A3D22C4655}"/>
              </c:ext>
            </c:extLst>
          </c:dPt>
          <c:dLbls>
            <c:dLbl>
              <c:idx val="1"/>
              <c:layout>
                <c:manualLayout>
                  <c:x val="-8.3812346839729643E-2"/>
                  <c:y val="5.7130358705161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785-467D-B01C-88A3D22C4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Project_Growth!$Q$15:$Q$17</c:f>
              <c:strCache>
                <c:ptCount val="2"/>
                <c:pt idx="0">
                  <c:v>2-Wheelers</c:v>
                </c:pt>
                <c:pt idx="1">
                  <c:v>4-Wheelers</c:v>
                </c:pt>
              </c:strCache>
            </c:strRef>
          </c:cat>
          <c:val>
            <c:numRef>
              <c:f>Project_Growth!$R$15:$R$17</c:f>
              <c:numCache>
                <c:formatCode>General</c:formatCode>
                <c:ptCount val="2"/>
                <c:pt idx="0">
                  <c:v>54398</c:v>
                </c:pt>
                <c:pt idx="1">
                  <c:v>3720</c:v>
                </c:pt>
              </c:numCache>
            </c:numRef>
          </c:val>
          <c:extLst>
            <c:ext xmlns:c16="http://schemas.microsoft.com/office/drawing/2014/chart" uri="{C3380CC4-5D6E-409C-BE32-E72D297353CC}">
              <c16:uniqueId val="{00000000-A785-467D-B01C-88A3D22C465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[Project_csv_book.xlsx]Sales 2030!Projected 2030 Sales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2030'!$B$3</c:f>
              <c:strCache>
                <c:ptCount val="1"/>
                <c:pt idx="0">
                  <c:v>EV_2024</c:v>
                </c:pt>
              </c:strCache>
            </c:strRef>
          </c:tx>
          <c:spPr>
            <a:solidFill>
              <a:schemeClr val="accent1"/>
            </a:solidFill>
            <a:ln>
              <a:noFill/>
            </a:ln>
            <a:effectLst/>
          </c:spPr>
          <c:invertIfNegative val="0"/>
          <c:cat>
            <c:strRef>
              <c:f>'Sales 2030'!$A$4:$A$13</c:f>
              <c:strCache>
                <c:ptCount val="10"/>
                <c:pt idx="0">
                  <c:v>Kerala</c:v>
                </c:pt>
                <c:pt idx="1">
                  <c:v>Chandigarh</c:v>
                </c:pt>
                <c:pt idx="2">
                  <c:v>Delhi</c:v>
                </c:pt>
                <c:pt idx="3">
                  <c:v>Karnataka</c:v>
                </c:pt>
                <c:pt idx="4">
                  <c:v>Goa</c:v>
                </c:pt>
                <c:pt idx="5">
                  <c:v>Maharashtra</c:v>
                </c:pt>
                <c:pt idx="6">
                  <c:v>West Bengal</c:v>
                </c:pt>
                <c:pt idx="7">
                  <c:v>Tamil Nadu</c:v>
                </c:pt>
                <c:pt idx="8">
                  <c:v>Rajasthan</c:v>
                </c:pt>
                <c:pt idx="9">
                  <c:v>Chhattisgarh</c:v>
                </c:pt>
              </c:strCache>
            </c:strRef>
          </c:cat>
          <c:val>
            <c:numRef>
              <c:f>'Sales 2030'!$B$4:$B$13</c:f>
              <c:numCache>
                <c:formatCode>General</c:formatCode>
                <c:ptCount val="10"/>
                <c:pt idx="0">
                  <c:v>9169</c:v>
                </c:pt>
                <c:pt idx="1">
                  <c:v>1020</c:v>
                </c:pt>
                <c:pt idx="2">
                  <c:v>8630</c:v>
                </c:pt>
                <c:pt idx="3">
                  <c:v>12878</c:v>
                </c:pt>
                <c:pt idx="4">
                  <c:v>1031</c:v>
                </c:pt>
                <c:pt idx="5">
                  <c:v>14117</c:v>
                </c:pt>
                <c:pt idx="6">
                  <c:v>2848</c:v>
                </c:pt>
                <c:pt idx="7">
                  <c:v>6909</c:v>
                </c:pt>
                <c:pt idx="8">
                  <c:v>5125</c:v>
                </c:pt>
                <c:pt idx="9">
                  <c:v>1257</c:v>
                </c:pt>
              </c:numCache>
            </c:numRef>
          </c:val>
          <c:extLst>
            <c:ext xmlns:c16="http://schemas.microsoft.com/office/drawing/2014/chart" uri="{C3380CC4-5D6E-409C-BE32-E72D297353CC}">
              <c16:uniqueId val="{00000000-C4A2-4695-85DF-114A5119825F}"/>
            </c:ext>
          </c:extLst>
        </c:ser>
        <c:ser>
          <c:idx val="2"/>
          <c:order val="2"/>
          <c:tx>
            <c:strRef>
              <c:f>'Sales 2030'!$D$3</c:f>
              <c:strCache>
                <c:ptCount val="1"/>
                <c:pt idx="0">
                  <c:v>Penetration_Rate</c:v>
                </c:pt>
              </c:strCache>
            </c:strRef>
          </c:tx>
          <c:spPr>
            <a:solidFill>
              <a:schemeClr val="accent3"/>
            </a:solidFill>
            <a:ln>
              <a:noFill/>
            </a:ln>
            <a:effectLst/>
          </c:spPr>
          <c:invertIfNegative val="0"/>
          <c:cat>
            <c:strRef>
              <c:f>'Sales 2030'!$A$4:$A$13</c:f>
              <c:strCache>
                <c:ptCount val="10"/>
                <c:pt idx="0">
                  <c:v>Kerala</c:v>
                </c:pt>
                <c:pt idx="1">
                  <c:v>Chandigarh</c:v>
                </c:pt>
                <c:pt idx="2">
                  <c:v>Delhi</c:v>
                </c:pt>
                <c:pt idx="3">
                  <c:v>Karnataka</c:v>
                </c:pt>
                <c:pt idx="4">
                  <c:v>Goa</c:v>
                </c:pt>
                <c:pt idx="5">
                  <c:v>Maharashtra</c:v>
                </c:pt>
                <c:pt idx="6">
                  <c:v>West Bengal</c:v>
                </c:pt>
                <c:pt idx="7">
                  <c:v>Tamil Nadu</c:v>
                </c:pt>
                <c:pt idx="8">
                  <c:v>Rajasthan</c:v>
                </c:pt>
                <c:pt idx="9">
                  <c:v>Chhattisgarh</c:v>
                </c:pt>
              </c:strCache>
            </c:strRef>
          </c:cat>
          <c:val>
            <c:numRef>
              <c:f>'Sales 2030'!$D$4:$D$13</c:f>
              <c:numCache>
                <c:formatCode>0.00%</c:formatCode>
                <c:ptCount val="10"/>
                <c:pt idx="0">
                  <c:v>5.7584454897724631E-2</c:v>
                </c:pt>
                <c:pt idx="1">
                  <c:v>4.5031124453666506E-2</c:v>
                </c:pt>
                <c:pt idx="2">
                  <c:v>4.2907572216974096E-2</c:v>
                </c:pt>
                <c:pt idx="3">
                  <c:v>4.2611201736477609E-2</c:v>
                </c:pt>
                <c:pt idx="4">
                  <c:v>4.2543533878022614E-2</c:v>
                </c:pt>
                <c:pt idx="5">
                  <c:v>2.9617057343842769E-2</c:v>
                </c:pt>
                <c:pt idx="6">
                  <c:v>2.6788569708599056E-2</c:v>
                </c:pt>
                <c:pt idx="7">
                  <c:v>2.5665791204014993E-2</c:v>
                </c:pt>
                <c:pt idx="8">
                  <c:v>2.4935411203176164E-2</c:v>
                </c:pt>
                <c:pt idx="9">
                  <c:v>2.4181447424108344E-2</c:v>
                </c:pt>
              </c:numCache>
            </c:numRef>
          </c:val>
          <c:extLst>
            <c:ext xmlns:c16="http://schemas.microsoft.com/office/drawing/2014/chart" uri="{C3380CC4-5D6E-409C-BE32-E72D297353CC}">
              <c16:uniqueId val="{00000002-C4A2-4695-85DF-114A5119825F}"/>
            </c:ext>
          </c:extLst>
        </c:ser>
        <c:dLbls>
          <c:showLegendKey val="0"/>
          <c:showVal val="0"/>
          <c:showCatName val="0"/>
          <c:showSerName val="0"/>
          <c:showPercent val="0"/>
          <c:showBubbleSize val="0"/>
        </c:dLbls>
        <c:gapWidth val="219"/>
        <c:axId val="654770720"/>
        <c:axId val="654754880"/>
      </c:barChart>
      <c:lineChart>
        <c:grouping val="standard"/>
        <c:varyColors val="0"/>
        <c:ser>
          <c:idx val="1"/>
          <c:order val="1"/>
          <c:tx>
            <c:strRef>
              <c:f>'Sales 2030'!$C$3</c:f>
              <c:strCache>
                <c:ptCount val="1"/>
                <c:pt idx="0">
                  <c:v>Projected_Sales_2030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2030'!$A$4:$A$13</c:f>
              <c:strCache>
                <c:ptCount val="10"/>
                <c:pt idx="0">
                  <c:v>Kerala</c:v>
                </c:pt>
                <c:pt idx="1">
                  <c:v>Chandigarh</c:v>
                </c:pt>
                <c:pt idx="2">
                  <c:v>Delhi</c:v>
                </c:pt>
                <c:pt idx="3">
                  <c:v>Karnataka</c:v>
                </c:pt>
                <c:pt idx="4">
                  <c:v>Goa</c:v>
                </c:pt>
                <c:pt idx="5">
                  <c:v>Maharashtra</c:v>
                </c:pt>
                <c:pt idx="6">
                  <c:v>West Bengal</c:v>
                </c:pt>
                <c:pt idx="7">
                  <c:v>Tamil Nadu</c:v>
                </c:pt>
                <c:pt idx="8">
                  <c:v>Rajasthan</c:v>
                </c:pt>
                <c:pt idx="9">
                  <c:v>Chhattisgarh</c:v>
                </c:pt>
              </c:strCache>
            </c:strRef>
          </c:cat>
          <c:val>
            <c:numRef>
              <c:f>'Sales 2030'!$C$4:$C$13</c:f>
              <c:numCache>
                <c:formatCode>0.00,,"M"</c:formatCode>
                <c:ptCount val="10"/>
                <c:pt idx="0">
                  <c:v>633925.73752167937</c:v>
                </c:pt>
                <c:pt idx="1">
                  <c:v>554205.26591999992</c:v>
                </c:pt>
                <c:pt idx="2">
                  <c:v>469844.43903277145</c:v>
                </c:pt>
                <c:pt idx="3">
                  <c:v>4465872.1737048822</c:v>
                </c:pt>
                <c:pt idx="4">
                  <c:v>30053.858686633663</c:v>
                </c:pt>
                <c:pt idx="5">
                  <c:v>146573.50033033534</c:v>
                </c:pt>
                <c:pt idx="6">
                  <c:v>900805.63558964769</c:v>
                </c:pt>
                <c:pt idx="7">
                  <c:v>1365861.6259762847</c:v>
                </c:pt>
                <c:pt idx="8">
                  <c:v>1499420.9616100914</c:v>
                </c:pt>
                <c:pt idx="9">
                  <c:v>1444765.5337968748</c:v>
                </c:pt>
              </c:numCache>
            </c:numRef>
          </c:val>
          <c:smooth val="0"/>
          <c:extLst>
            <c:ext xmlns:c16="http://schemas.microsoft.com/office/drawing/2014/chart" uri="{C3380CC4-5D6E-409C-BE32-E72D297353CC}">
              <c16:uniqueId val="{00000001-C4A2-4695-85DF-114A5119825F}"/>
            </c:ext>
          </c:extLst>
        </c:ser>
        <c:dLbls>
          <c:showLegendKey val="0"/>
          <c:showVal val="0"/>
          <c:showCatName val="0"/>
          <c:showSerName val="0"/>
          <c:showPercent val="0"/>
          <c:showBubbleSize val="0"/>
        </c:dLbls>
        <c:marker val="1"/>
        <c:smooth val="0"/>
        <c:axId val="654781280"/>
        <c:axId val="654782240"/>
      </c:lineChart>
      <c:catAx>
        <c:axId val="6547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754880"/>
        <c:crosses val="autoZero"/>
        <c:auto val="1"/>
        <c:lblAlgn val="ctr"/>
        <c:lblOffset val="100"/>
        <c:noMultiLvlLbl val="0"/>
      </c:catAx>
      <c:valAx>
        <c:axId val="65475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770720"/>
        <c:crosses val="autoZero"/>
        <c:crossBetween val="between"/>
      </c:valAx>
      <c:valAx>
        <c:axId val="654782240"/>
        <c:scaling>
          <c:orientation val="minMax"/>
        </c:scaling>
        <c:delete val="0"/>
        <c:axPos val="r"/>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781280"/>
        <c:crosses val="max"/>
        <c:crossBetween val="between"/>
      </c:valAx>
      <c:catAx>
        <c:axId val="654781280"/>
        <c:scaling>
          <c:orientation val="minMax"/>
        </c:scaling>
        <c:delete val="1"/>
        <c:axPos val="b"/>
        <c:numFmt formatCode="General" sourceLinked="1"/>
        <c:majorTickMark val="out"/>
        <c:minorTickMark val="none"/>
        <c:tickLblPos val="nextTo"/>
        <c:crossAx val="654782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[Project_csv_book.xlsx]Sales 2030!States Wise CAGR</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2030'!$B$29</c:f>
              <c:strCache>
                <c:ptCount val="1"/>
                <c:pt idx="0">
                  <c:v>CAGR in Total Vehicals Sales</c:v>
                </c:pt>
              </c:strCache>
            </c:strRef>
          </c:tx>
          <c:spPr>
            <a:solidFill>
              <a:schemeClr val="accent1"/>
            </a:solidFill>
            <a:ln>
              <a:noFill/>
            </a:ln>
            <a:effectLst/>
          </c:spPr>
          <c:invertIfNegative val="0"/>
          <c:cat>
            <c:strRef>
              <c:f>'Sales 2030'!$A$30:$A$34</c:f>
              <c:strCache>
                <c:ptCount val="5"/>
                <c:pt idx="0">
                  <c:v>Goa</c:v>
                </c:pt>
                <c:pt idx="1">
                  <c:v>Arunachal Pradesh</c:v>
                </c:pt>
                <c:pt idx="2">
                  <c:v>Mizoram</c:v>
                </c:pt>
                <c:pt idx="3">
                  <c:v>Puducherry</c:v>
                </c:pt>
                <c:pt idx="4">
                  <c:v>Haryana</c:v>
                </c:pt>
              </c:strCache>
            </c:strRef>
          </c:cat>
          <c:val>
            <c:numRef>
              <c:f>'Sales 2030'!$B$30:$B$34</c:f>
              <c:numCache>
                <c:formatCode>0.00%;\-0.00%;0.00%</c:formatCode>
                <c:ptCount val="5"/>
                <c:pt idx="0">
                  <c:v>0.32206441197552427</c:v>
                </c:pt>
                <c:pt idx="1">
                  <c:v>0.31127147548253786</c:v>
                </c:pt>
                <c:pt idx="2">
                  <c:v>0.26413690872421469</c:v>
                </c:pt>
                <c:pt idx="3">
                  <c:v>0.24154036691729686</c:v>
                </c:pt>
                <c:pt idx="4">
                  <c:v>0.24055146649592962</c:v>
                </c:pt>
              </c:numCache>
            </c:numRef>
          </c:val>
          <c:extLst>
            <c:ext xmlns:c16="http://schemas.microsoft.com/office/drawing/2014/chart" uri="{C3380CC4-5D6E-409C-BE32-E72D297353CC}">
              <c16:uniqueId val="{00000000-F216-40ED-9AC1-8ED7C58F864F}"/>
            </c:ext>
          </c:extLst>
        </c:ser>
        <c:ser>
          <c:idx val="1"/>
          <c:order val="1"/>
          <c:tx>
            <c:strRef>
              <c:f>'Sales 2030'!$C$29</c:f>
              <c:strCache>
                <c:ptCount val="1"/>
                <c:pt idx="0">
                  <c:v>CAGR in EV Sales</c:v>
                </c:pt>
              </c:strCache>
            </c:strRef>
          </c:tx>
          <c:spPr>
            <a:solidFill>
              <a:schemeClr val="accent2"/>
            </a:solidFill>
            <a:ln>
              <a:noFill/>
            </a:ln>
            <a:effectLst/>
          </c:spPr>
          <c:invertIfNegative val="0"/>
          <c:cat>
            <c:strRef>
              <c:f>'Sales 2030'!$A$30:$A$34</c:f>
              <c:strCache>
                <c:ptCount val="5"/>
                <c:pt idx="0">
                  <c:v>Goa</c:v>
                </c:pt>
                <c:pt idx="1">
                  <c:v>Arunachal Pradesh</c:v>
                </c:pt>
                <c:pt idx="2">
                  <c:v>Mizoram</c:v>
                </c:pt>
                <c:pt idx="3">
                  <c:v>Puducherry</c:v>
                </c:pt>
                <c:pt idx="4">
                  <c:v>Haryana</c:v>
                </c:pt>
              </c:strCache>
            </c:strRef>
          </c:cat>
          <c:val>
            <c:numRef>
              <c:f>'Sales 2030'!$C$30:$C$34</c:f>
              <c:numCache>
                <c:formatCode>0.00%;\-0.00%;0.00%</c:formatCode>
                <c:ptCount val="5"/>
                <c:pt idx="0">
                  <c:v>0.75431238389817779</c:v>
                </c:pt>
                <c:pt idx="3">
                  <c:v>2.1766191290283907</c:v>
                </c:pt>
                <c:pt idx="4">
                  <c:v>3.7387007241273986</c:v>
                </c:pt>
              </c:numCache>
            </c:numRef>
          </c:val>
          <c:extLst>
            <c:ext xmlns:c16="http://schemas.microsoft.com/office/drawing/2014/chart" uri="{C3380CC4-5D6E-409C-BE32-E72D297353CC}">
              <c16:uniqueId val="{00000001-F216-40ED-9AC1-8ED7C58F864F}"/>
            </c:ext>
          </c:extLst>
        </c:ser>
        <c:dLbls>
          <c:showLegendKey val="0"/>
          <c:showVal val="0"/>
          <c:showCatName val="0"/>
          <c:showSerName val="0"/>
          <c:showPercent val="0"/>
          <c:showBubbleSize val="0"/>
        </c:dLbls>
        <c:gapWidth val="219"/>
        <c:overlap val="-27"/>
        <c:axId val="1742363648"/>
        <c:axId val="1742364608"/>
      </c:barChart>
      <c:catAx>
        <c:axId val="17423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364608"/>
        <c:crosses val="autoZero"/>
        <c:auto val="1"/>
        <c:lblAlgn val="ctr"/>
        <c:lblOffset val="100"/>
        <c:noMultiLvlLbl val="0"/>
      </c:catAx>
      <c:valAx>
        <c:axId val="174236460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3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makers</a:t>
            </a:r>
            <a:endParaRPr lang="en-US"/>
          </a:p>
        </c:rich>
      </c:tx>
      <c:layout>
        <c:manualLayout>
          <c:xMode val="edge"/>
          <c:yMode val="edge"/>
          <c:x val="0.39557202662095498"/>
          <c:y val="0.100856727688991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4-Wheelers</c:v>
                </c:pt>
              </c:strCache>
            </c:strRef>
          </c:tx>
          <c:spPr>
            <a:solidFill>
              <a:schemeClr val="accent1"/>
            </a:solidFill>
            <a:ln>
              <a:noFill/>
            </a:ln>
            <a:effectLst/>
          </c:spPr>
          <c:invertIfNegative val="0"/>
          <c:cat>
            <c:strRef>
              <c:f>'Pivot Table'!$A$5:$A$10</c:f>
              <c:strCache>
                <c:ptCount val="5"/>
                <c:pt idx="0">
                  <c:v>Hyundai Motor</c:v>
                </c:pt>
                <c:pt idx="1">
                  <c:v>BYD India</c:v>
                </c:pt>
                <c:pt idx="2">
                  <c:v>MG Motor</c:v>
                </c:pt>
                <c:pt idx="3">
                  <c:v>Mahindra &amp; Mahindra</c:v>
                </c:pt>
                <c:pt idx="4">
                  <c:v>Tata Motors</c:v>
                </c:pt>
              </c:strCache>
            </c:strRef>
          </c:cat>
          <c:val>
            <c:numRef>
              <c:f>'Pivot Table'!$B$5:$B$10</c:f>
              <c:numCache>
                <c:formatCode>General</c:formatCode>
                <c:ptCount val="5"/>
                <c:pt idx="0">
                  <c:v>576</c:v>
                </c:pt>
                <c:pt idx="1">
                  <c:v>920</c:v>
                </c:pt>
                <c:pt idx="2">
                  <c:v>3277</c:v>
                </c:pt>
                <c:pt idx="3">
                  <c:v>13805</c:v>
                </c:pt>
                <c:pt idx="4">
                  <c:v>28046</c:v>
                </c:pt>
              </c:numCache>
            </c:numRef>
          </c:val>
          <c:extLst>
            <c:ext xmlns:c16="http://schemas.microsoft.com/office/drawing/2014/chart" uri="{C3380CC4-5D6E-409C-BE32-E72D297353CC}">
              <c16:uniqueId val="{00000000-899C-4A56-8CAC-35506A138695}"/>
            </c:ext>
          </c:extLst>
        </c:ser>
        <c:dLbls>
          <c:showLegendKey val="0"/>
          <c:showVal val="0"/>
          <c:showCatName val="0"/>
          <c:showSerName val="0"/>
          <c:showPercent val="0"/>
          <c:showBubbleSize val="0"/>
        </c:dLbls>
        <c:gapWidth val="219"/>
        <c:overlap val="-27"/>
        <c:axId val="682297632"/>
        <c:axId val="1862160255"/>
      </c:barChart>
      <c:catAx>
        <c:axId val="6822976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60255"/>
        <c:crosses val="autoZero"/>
        <c:auto val="1"/>
        <c:lblAlgn val="ctr"/>
        <c:lblOffset val="100"/>
        <c:noMultiLvlLbl val="0"/>
      </c:catAx>
      <c:valAx>
        <c:axId val="186216025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_values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8229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Bottom 3 makers</a:t>
            </a:r>
          </a:p>
        </c:rich>
      </c:tx>
      <c:layout>
        <c:manualLayout>
          <c:xMode val="edge"/>
          <c:yMode val="edge"/>
          <c:x val="0.29789051652651993"/>
          <c:y val="0.1243727989991286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Table'!$G$3:$G$4</c:f>
              <c:strCache>
                <c:ptCount val="1"/>
                <c:pt idx="0">
                  <c:v>4-Wheelers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Table'!$F$5:$F$10</c:f>
              <c:strCache>
                <c:ptCount val="5"/>
                <c:pt idx="0">
                  <c:v>BMW India</c:v>
                </c:pt>
                <c:pt idx="1">
                  <c:v>KIA Motors</c:v>
                </c:pt>
                <c:pt idx="2">
                  <c:v>PCA Automobiles</c:v>
                </c:pt>
                <c:pt idx="3">
                  <c:v>Volvo Auto India</c:v>
                </c:pt>
                <c:pt idx="4">
                  <c:v>Mercedes -Benz AG</c:v>
                </c:pt>
              </c:strCache>
            </c:strRef>
          </c:cat>
          <c:val>
            <c:numRef>
              <c:f>'Pivot Table'!$G$5:$G$10</c:f>
              <c:numCache>
                <c:formatCode>General</c:formatCode>
                <c:ptCount val="5"/>
                <c:pt idx="0">
                  <c:v>285</c:v>
                </c:pt>
                <c:pt idx="1">
                  <c:v>229</c:v>
                </c:pt>
                <c:pt idx="2">
                  <c:v>151</c:v>
                </c:pt>
                <c:pt idx="3">
                  <c:v>105</c:v>
                </c:pt>
                <c:pt idx="4">
                  <c:v>71</c:v>
                </c:pt>
              </c:numCache>
            </c:numRef>
          </c:val>
          <c:extLst>
            <c:ext xmlns:c16="http://schemas.microsoft.com/office/drawing/2014/chart" uri="{C3380CC4-5D6E-409C-BE32-E72D297353CC}">
              <c16:uniqueId val="{00000000-84C7-462C-9F53-686A5B298C67}"/>
            </c:ext>
          </c:extLst>
        </c:ser>
        <c:dLbls>
          <c:showLegendKey val="0"/>
          <c:showVal val="0"/>
          <c:showCatName val="0"/>
          <c:showSerName val="0"/>
          <c:showPercent val="0"/>
          <c:showBubbleSize val="0"/>
        </c:dLbls>
        <c:gapWidth val="100"/>
        <c:overlap val="-24"/>
        <c:axId val="795048560"/>
        <c:axId val="795045200"/>
      </c:barChart>
      <c:catAx>
        <c:axId val="795048560"/>
        <c:scaling>
          <c:orientation val="minMax"/>
        </c:scaling>
        <c:delete val="1"/>
        <c:axPos val="b"/>
        <c:numFmt formatCode="General" sourceLinked="1"/>
        <c:majorTickMark val="none"/>
        <c:minorTickMark val="none"/>
        <c:tickLblPos val="nextTo"/>
        <c:crossAx val="795045200"/>
        <c:crosses val="autoZero"/>
        <c:auto val="1"/>
        <c:lblAlgn val="ctr"/>
        <c:lblOffset val="100"/>
        <c:noMultiLvlLbl val="0"/>
      </c:catAx>
      <c:valAx>
        <c:axId val="795045200"/>
        <c:scaling>
          <c:orientation val="minMax"/>
        </c:scaling>
        <c:delete val="1"/>
        <c:axPos val="l"/>
        <c:numFmt formatCode="General" sourceLinked="1"/>
        <c:majorTickMark val="none"/>
        <c:minorTickMark val="none"/>
        <c:tickLblPos val="nextTo"/>
        <c:crossAx val="79504856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Table!Quartely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Quartely</a:t>
            </a:r>
            <a:r>
              <a:rPr lang="en-US" baseline="0"/>
              <a:t> Trends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Table'!$B$34:$B$35</c:f>
              <c:strCache>
                <c:ptCount val="1"/>
                <c:pt idx="0">
                  <c:v>Hyundai Motor</c:v>
                </c:pt>
              </c:strCache>
            </c:strRef>
          </c:tx>
          <c:spPr>
            <a:solidFill>
              <a:schemeClr val="accent1"/>
            </a:solidFill>
            <a:ln w="25400">
              <a:noFill/>
            </a:ln>
            <a:effectLst/>
          </c:spPr>
          <c:cat>
            <c:strRef>
              <c:f>'Pivot Table'!$A$36:$A$39</c:f>
              <c:strCache>
                <c:ptCount val="4"/>
                <c:pt idx="0">
                  <c:v>Q1</c:v>
                </c:pt>
                <c:pt idx="1">
                  <c:v>Q2</c:v>
                </c:pt>
                <c:pt idx="2">
                  <c:v>Q3</c:v>
                </c:pt>
                <c:pt idx="3">
                  <c:v>Q4</c:v>
                </c:pt>
              </c:strCache>
            </c:strRef>
          </c:cat>
          <c:val>
            <c:numRef>
              <c:f>'Pivot Table'!$B$36:$B$39</c:f>
              <c:numCache>
                <c:formatCode>General</c:formatCode>
                <c:ptCount val="4"/>
                <c:pt idx="0">
                  <c:v>75</c:v>
                </c:pt>
                <c:pt idx="1">
                  <c:v>155</c:v>
                </c:pt>
                <c:pt idx="2">
                  <c:v>191</c:v>
                </c:pt>
                <c:pt idx="3">
                  <c:v>155</c:v>
                </c:pt>
              </c:numCache>
            </c:numRef>
          </c:val>
          <c:extLst>
            <c:ext xmlns:c16="http://schemas.microsoft.com/office/drawing/2014/chart" uri="{C3380CC4-5D6E-409C-BE32-E72D297353CC}">
              <c16:uniqueId val="{00000000-A4FD-46E8-AD89-6DE2574D6B45}"/>
            </c:ext>
          </c:extLst>
        </c:ser>
        <c:ser>
          <c:idx val="1"/>
          <c:order val="1"/>
          <c:tx>
            <c:strRef>
              <c:f>'Pivot Table'!$C$34:$C$35</c:f>
              <c:strCache>
                <c:ptCount val="1"/>
                <c:pt idx="0">
                  <c:v>BYD India</c:v>
                </c:pt>
              </c:strCache>
            </c:strRef>
          </c:tx>
          <c:spPr>
            <a:solidFill>
              <a:schemeClr val="accent2"/>
            </a:solidFill>
            <a:ln w="25400">
              <a:noFill/>
            </a:ln>
            <a:effectLst/>
          </c:spPr>
          <c:cat>
            <c:strRef>
              <c:f>'Pivot Table'!$A$36:$A$39</c:f>
              <c:strCache>
                <c:ptCount val="4"/>
                <c:pt idx="0">
                  <c:v>Q1</c:v>
                </c:pt>
                <c:pt idx="1">
                  <c:v>Q2</c:v>
                </c:pt>
                <c:pt idx="2">
                  <c:v>Q3</c:v>
                </c:pt>
                <c:pt idx="3">
                  <c:v>Q4</c:v>
                </c:pt>
              </c:strCache>
            </c:strRef>
          </c:cat>
          <c:val>
            <c:numRef>
              <c:f>'Pivot Table'!$C$36:$C$39</c:f>
              <c:numCache>
                <c:formatCode>General</c:formatCode>
                <c:ptCount val="4"/>
                <c:pt idx="0">
                  <c:v>81</c:v>
                </c:pt>
                <c:pt idx="1">
                  <c:v>113</c:v>
                </c:pt>
                <c:pt idx="2">
                  <c:v>103</c:v>
                </c:pt>
                <c:pt idx="3">
                  <c:v>623</c:v>
                </c:pt>
              </c:numCache>
            </c:numRef>
          </c:val>
          <c:extLst>
            <c:ext xmlns:c16="http://schemas.microsoft.com/office/drawing/2014/chart" uri="{C3380CC4-5D6E-409C-BE32-E72D297353CC}">
              <c16:uniqueId val="{00000001-A4FD-46E8-AD89-6DE2574D6B45}"/>
            </c:ext>
          </c:extLst>
        </c:ser>
        <c:ser>
          <c:idx val="2"/>
          <c:order val="2"/>
          <c:tx>
            <c:strRef>
              <c:f>'Pivot Table'!$D$34:$D$35</c:f>
              <c:strCache>
                <c:ptCount val="1"/>
                <c:pt idx="0">
                  <c:v>MG Motor</c:v>
                </c:pt>
              </c:strCache>
            </c:strRef>
          </c:tx>
          <c:spPr>
            <a:solidFill>
              <a:schemeClr val="accent3"/>
            </a:solidFill>
            <a:ln w="25400">
              <a:noFill/>
            </a:ln>
            <a:effectLst/>
          </c:spPr>
          <c:cat>
            <c:strRef>
              <c:f>'Pivot Table'!$A$36:$A$39</c:f>
              <c:strCache>
                <c:ptCount val="4"/>
                <c:pt idx="0">
                  <c:v>Q1</c:v>
                </c:pt>
                <c:pt idx="1">
                  <c:v>Q2</c:v>
                </c:pt>
                <c:pt idx="2">
                  <c:v>Q3</c:v>
                </c:pt>
                <c:pt idx="3">
                  <c:v>Q4</c:v>
                </c:pt>
              </c:strCache>
            </c:strRef>
          </c:cat>
          <c:val>
            <c:numRef>
              <c:f>'Pivot Table'!$D$36:$D$39</c:f>
              <c:numCache>
                <c:formatCode>General</c:formatCode>
                <c:ptCount val="4"/>
                <c:pt idx="0">
                  <c:v>531</c:v>
                </c:pt>
                <c:pt idx="1">
                  <c:v>635</c:v>
                </c:pt>
                <c:pt idx="2">
                  <c:v>1165</c:v>
                </c:pt>
                <c:pt idx="3">
                  <c:v>946</c:v>
                </c:pt>
              </c:numCache>
            </c:numRef>
          </c:val>
          <c:extLst>
            <c:ext xmlns:c16="http://schemas.microsoft.com/office/drawing/2014/chart" uri="{C3380CC4-5D6E-409C-BE32-E72D297353CC}">
              <c16:uniqueId val="{00000002-A4FD-46E8-AD89-6DE2574D6B45}"/>
            </c:ext>
          </c:extLst>
        </c:ser>
        <c:ser>
          <c:idx val="3"/>
          <c:order val="3"/>
          <c:tx>
            <c:strRef>
              <c:f>'Pivot Table'!$E$34:$E$35</c:f>
              <c:strCache>
                <c:ptCount val="1"/>
                <c:pt idx="0">
                  <c:v>Mahindra &amp; Mahindra</c:v>
                </c:pt>
              </c:strCache>
            </c:strRef>
          </c:tx>
          <c:spPr>
            <a:solidFill>
              <a:schemeClr val="accent4"/>
            </a:solidFill>
            <a:ln w="25400">
              <a:noFill/>
            </a:ln>
            <a:effectLst/>
          </c:spPr>
          <c:cat>
            <c:strRef>
              <c:f>'Pivot Table'!$A$36:$A$39</c:f>
              <c:strCache>
                <c:ptCount val="4"/>
                <c:pt idx="0">
                  <c:v>Q1</c:v>
                </c:pt>
                <c:pt idx="1">
                  <c:v>Q2</c:v>
                </c:pt>
                <c:pt idx="2">
                  <c:v>Q3</c:v>
                </c:pt>
                <c:pt idx="3">
                  <c:v>Q4</c:v>
                </c:pt>
              </c:strCache>
            </c:strRef>
          </c:cat>
          <c:val>
            <c:numRef>
              <c:f>'Pivot Table'!$E$36:$E$39</c:f>
              <c:numCache>
                <c:formatCode>General</c:formatCode>
                <c:ptCount val="4"/>
                <c:pt idx="0">
                  <c:v>2020</c:v>
                </c:pt>
                <c:pt idx="1">
                  <c:v>3164</c:v>
                </c:pt>
                <c:pt idx="2">
                  <c:v>3378</c:v>
                </c:pt>
                <c:pt idx="3">
                  <c:v>5243</c:v>
                </c:pt>
              </c:numCache>
            </c:numRef>
          </c:val>
          <c:extLst>
            <c:ext xmlns:c16="http://schemas.microsoft.com/office/drawing/2014/chart" uri="{C3380CC4-5D6E-409C-BE32-E72D297353CC}">
              <c16:uniqueId val="{00000003-A4FD-46E8-AD89-6DE2574D6B45}"/>
            </c:ext>
          </c:extLst>
        </c:ser>
        <c:ser>
          <c:idx val="4"/>
          <c:order val="4"/>
          <c:tx>
            <c:strRef>
              <c:f>'Pivot Table'!$F$34:$F$35</c:f>
              <c:strCache>
                <c:ptCount val="1"/>
                <c:pt idx="0">
                  <c:v>Tata Motors</c:v>
                </c:pt>
              </c:strCache>
            </c:strRef>
          </c:tx>
          <c:spPr>
            <a:solidFill>
              <a:schemeClr val="accent5"/>
            </a:solidFill>
            <a:ln>
              <a:noFill/>
            </a:ln>
            <a:effectLst/>
          </c:spPr>
          <c:cat>
            <c:strRef>
              <c:f>'Pivot Table'!$A$36:$A$39</c:f>
              <c:strCache>
                <c:ptCount val="4"/>
                <c:pt idx="0">
                  <c:v>Q1</c:v>
                </c:pt>
                <c:pt idx="1">
                  <c:v>Q2</c:v>
                </c:pt>
                <c:pt idx="2">
                  <c:v>Q3</c:v>
                </c:pt>
                <c:pt idx="3">
                  <c:v>Q4</c:v>
                </c:pt>
              </c:strCache>
            </c:strRef>
          </c:cat>
          <c:val>
            <c:numRef>
              <c:f>'Pivot Table'!$F$36:$F$39</c:f>
              <c:numCache>
                <c:formatCode>General</c:formatCode>
                <c:ptCount val="4"/>
                <c:pt idx="0">
                  <c:v>5675</c:v>
                </c:pt>
                <c:pt idx="1">
                  <c:v>6192</c:v>
                </c:pt>
                <c:pt idx="2">
                  <c:v>6651</c:v>
                </c:pt>
                <c:pt idx="3">
                  <c:v>9528</c:v>
                </c:pt>
              </c:numCache>
            </c:numRef>
          </c:val>
          <c:extLst>
            <c:ext xmlns:c16="http://schemas.microsoft.com/office/drawing/2014/chart" uri="{C3380CC4-5D6E-409C-BE32-E72D297353CC}">
              <c16:uniqueId val="{00000034-52E6-4F0A-BD40-6528F2FC0B45}"/>
            </c:ext>
          </c:extLst>
        </c:ser>
        <c:dLbls>
          <c:showLegendKey val="0"/>
          <c:showVal val="0"/>
          <c:showCatName val="0"/>
          <c:showSerName val="0"/>
          <c:showPercent val="0"/>
          <c:showBubbleSize val="0"/>
        </c:dLbls>
        <c:axId val="910024208"/>
        <c:axId val="910025648"/>
      </c:areaChart>
      <c:catAx>
        <c:axId val="91002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25648"/>
        <c:crosses val="autoZero"/>
        <c:auto val="1"/>
        <c:lblAlgn val="ctr"/>
        <c:lblOffset val="100"/>
        <c:noMultiLvlLbl val="0"/>
      </c:catAx>
      <c:valAx>
        <c:axId val="910025648"/>
        <c:scaling>
          <c:orientation val="minMax"/>
        </c:scaling>
        <c:delete val="1"/>
        <c:axPos val="l"/>
        <c:numFmt formatCode="General" sourceLinked="1"/>
        <c:majorTickMark val="none"/>
        <c:minorTickMark val="none"/>
        <c:tickLblPos val="nextTo"/>
        <c:crossAx val="910024208"/>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PRC_2022-2023</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4">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'Pivot Table'!$B$50</c:f>
              <c:strCache>
                <c:ptCount val="1"/>
                <c:pt idx="0">
                  <c:v>Total</c:v>
                </c:pt>
              </c:strCache>
            </c:strRef>
          </c:tx>
          <c:spPr>
            <a:solidFill>
              <a:schemeClr val="accent4">
                <a:lumMod val="75000"/>
              </a:schemeClr>
            </a:solid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48-8CD3-4F9A-8D75-B4B487A0A7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Table'!$A$51:$A$52</c:f>
              <c:strCache>
                <c:ptCount val="1"/>
                <c:pt idx="0">
                  <c:v>Andaman &amp; Nicobar Island</c:v>
                </c:pt>
              </c:strCache>
            </c:strRef>
          </c:cat>
          <c:val>
            <c:numRef>
              <c:f>'Pivot Table'!$B$51:$B$52</c:f>
              <c:numCache>
                <c:formatCode>0.00%</c:formatCode>
                <c:ptCount val="1"/>
                <c:pt idx="0">
                  <c:v>-7.5345529890984489E-4</c:v>
                </c:pt>
              </c:numCache>
            </c:numRef>
          </c:val>
          <c:extLst>
            <c:ext xmlns:c16="http://schemas.microsoft.com/office/drawing/2014/chart" uri="{C3380CC4-5D6E-409C-BE32-E72D297353CC}">
              <c16:uniqueId val="{00000000-8CD3-4F9A-8D75-B4B487A0A76D}"/>
            </c:ext>
          </c:extLst>
        </c:ser>
        <c:dLbls>
          <c:dLblPos val="outEnd"/>
          <c:showLegendKey val="0"/>
          <c:showVal val="1"/>
          <c:showCatName val="0"/>
          <c:showSerName val="0"/>
          <c:showPercent val="0"/>
          <c:showBubbleSize val="0"/>
        </c:dLbls>
        <c:gapWidth val="182"/>
        <c:overlap val="-50"/>
        <c:axId val="847904752"/>
        <c:axId val="847901392"/>
      </c:barChart>
      <c:catAx>
        <c:axId val="847904752"/>
        <c:scaling>
          <c:orientation val="minMax"/>
        </c:scaling>
        <c:delete val="0"/>
        <c:axPos val="r"/>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847901392"/>
        <c:crosses val="autoZero"/>
        <c:auto val="1"/>
        <c:lblAlgn val="ctr"/>
        <c:lblOffset val="100"/>
        <c:noMultiLvlLbl val="0"/>
      </c:catAx>
      <c:valAx>
        <c:axId val="847901392"/>
        <c:scaling>
          <c:orientation val="maxMin"/>
        </c:scaling>
        <c:delete val="1"/>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Penetration_Rate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crossAx val="84790475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PRC_2023-2024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0695197608634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E86-4B1C-A2FD-9A9FE25E9A9F}"/>
              </c:ext>
            </c:extLst>
          </c:dPt>
          <c:dLbls>
            <c:dLbl>
              <c:idx val="0"/>
              <c:layout>
                <c:manualLayout>
                  <c:x val="7.50695197608634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86-4B1C-A2FD-9A9FE25E9A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Table'!$A$56:$A$61</c:f>
              <c:strCache>
                <c:ptCount val="6"/>
                <c:pt idx="0">
                  <c:v>Himachal Pradesh</c:v>
                </c:pt>
                <c:pt idx="1">
                  <c:v>Jharkhand</c:v>
                </c:pt>
                <c:pt idx="2">
                  <c:v>Gujarat</c:v>
                </c:pt>
                <c:pt idx="3">
                  <c:v>Uttarakhand</c:v>
                </c:pt>
                <c:pt idx="4">
                  <c:v>Haryana</c:v>
                </c:pt>
                <c:pt idx="5">
                  <c:v>Rajasthan</c:v>
                </c:pt>
              </c:strCache>
            </c:strRef>
          </c:cat>
          <c:val>
            <c:numRef>
              <c:f>'Pivot Table'!$B$56:$B$61</c:f>
              <c:numCache>
                <c:formatCode>0.00%</c:formatCode>
                <c:ptCount val="6"/>
                <c:pt idx="0">
                  <c:v>-1.0840652998759907E-3</c:v>
                </c:pt>
                <c:pt idx="1">
                  <c:v>-1.4604951885452376E-3</c:v>
                </c:pt>
                <c:pt idx="2">
                  <c:v>-1.8525656477628091E-3</c:v>
                </c:pt>
                <c:pt idx="3">
                  <c:v>-3.8558129557876089E-3</c:v>
                </c:pt>
                <c:pt idx="4">
                  <c:v>-4.256004040898962E-3</c:v>
                </c:pt>
                <c:pt idx="5">
                  <c:v>-5.5932233267409134E-3</c:v>
                </c:pt>
              </c:numCache>
            </c:numRef>
          </c:val>
          <c:extLst>
            <c:ext xmlns:c16="http://schemas.microsoft.com/office/drawing/2014/chart" uri="{C3380CC4-5D6E-409C-BE32-E72D297353CC}">
              <c16:uniqueId val="{00000000-D735-48A0-96C8-D89D58EF640D}"/>
            </c:ext>
          </c:extLst>
        </c:ser>
        <c:dLbls>
          <c:showLegendKey val="0"/>
          <c:showVal val="0"/>
          <c:showCatName val="0"/>
          <c:showSerName val="0"/>
          <c:showPercent val="0"/>
          <c:showBubbleSize val="0"/>
        </c:dLbls>
        <c:gapWidth val="115"/>
        <c:overlap val="-20"/>
        <c:axId val="962978288"/>
        <c:axId val="962962928"/>
      </c:barChart>
      <c:valAx>
        <c:axId val="962962928"/>
        <c:scaling>
          <c:orientation val="maxMin"/>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962978288"/>
        <c:crosses val="autoZero"/>
        <c:crossBetween val="between"/>
      </c:valAx>
      <c:catAx>
        <c:axId val="962978288"/>
        <c:scaling>
          <c:orientation val="minMax"/>
        </c:scaling>
        <c:delete val="0"/>
        <c:axPos val="r"/>
        <c:numFmt formatCode="General" sourceLinked="1"/>
        <c:majorTickMark val="none"/>
        <c:minorTickMark val="none"/>
        <c:tickLblPos val="high"/>
        <c:spPr>
          <a:noFill/>
          <a:ln w="12700" cap="flat" cmpd="sng" algn="ctr">
            <a:solidFill>
              <a:schemeClr val="lt1">
                <a:lumMod val="95000"/>
                <a:alpha val="54000"/>
              </a:schemeClr>
            </a:solidFill>
            <a:round/>
            <a:tailEnd w="sm" len="sm"/>
          </a:ln>
          <a:effectLst/>
        </c:spPr>
        <c:txPr>
          <a:bodyPr rot="-60000000" spcFirstLastPara="1" vertOverflow="ellipsis" vert="horz" wrap="square" anchor="t" anchorCtr="1"/>
          <a:lstStyle/>
          <a:p>
            <a:pPr>
              <a:defRPr sz="900" b="0" i="0" u="none" strike="noStrike" kern="1200" baseline="0">
                <a:solidFill>
                  <a:schemeClr val="lt1">
                    <a:lumMod val="85000"/>
                  </a:schemeClr>
                </a:solidFill>
                <a:latin typeface="+mn-lt"/>
                <a:ea typeface="+mn-ea"/>
                <a:cs typeface="+mn-cs"/>
              </a:defRPr>
            </a:pPr>
            <a:endParaRPr lang="en-US"/>
          </a:p>
        </c:txPr>
        <c:crossAx val="962962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PR_2024_2-wheeler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Table'!$A$69:$A$73</c:f>
              <c:strCache>
                <c:ptCount val="5"/>
                <c:pt idx="0">
                  <c:v>Delhi</c:v>
                </c:pt>
                <c:pt idx="1">
                  <c:v>Maharashtra</c:v>
                </c:pt>
                <c:pt idx="2">
                  <c:v>Karnataka</c:v>
                </c:pt>
                <c:pt idx="3">
                  <c:v>Kerala</c:v>
                </c:pt>
                <c:pt idx="4">
                  <c:v>Goa</c:v>
                </c:pt>
              </c:strCache>
            </c:strRef>
          </c:cat>
          <c:val>
            <c:numRef>
              <c:f>'Pivot Table'!$B$69:$B$73</c:f>
              <c:numCache>
                <c:formatCode>0.00%</c:formatCode>
                <c:ptCount val="5"/>
                <c:pt idx="0">
                  <c:v>9.4008657068540891E-2</c:v>
                </c:pt>
                <c:pt idx="1">
                  <c:v>0.10072506951081882</c:v>
                </c:pt>
                <c:pt idx="2">
                  <c:v>0.11573278573365307</c:v>
                </c:pt>
                <c:pt idx="3">
                  <c:v>0.13524902534418348</c:v>
                </c:pt>
                <c:pt idx="4">
                  <c:v>0.17992263768649844</c:v>
                </c:pt>
              </c:numCache>
            </c:numRef>
          </c:val>
          <c:extLst>
            <c:ext xmlns:c16="http://schemas.microsoft.com/office/drawing/2014/chart" uri="{C3380CC4-5D6E-409C-BE32-E72D297353CC}">
              <c16:uniqueId val="{00000000-61F8-4CCB-B8F9-E061FBD827A4}"/>
            </c:ext>
          </c:extLst>
        </c:ser>
        <c:dLbls>
          <c:dLblPos val="outEnd"/>
          <c:showLegendKey val="0"/>
          <c:showVal val="1"/>
          <c:showCatName val="0"/>
          <c:showSerName val="0"/>
          <c:showPercent val="0"/>
          <c:showBubbleSize val="0"/>
        </c:dLbls>
        <c:gapWidth val="182"/>
        <c:axId val="838539279"/>
        <c:axId val="838539759"/>
      </c:barChart>
      <c:catAx>
        <c:axId val="838539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39759"/>
        <c:crosses val="autoZero"/>
        <c:auto val="1"/>
        <c:lblAlgn val="ctr"/>
        <c:lblOffset val="100"/>
        <c:noMultiLvlLbl val="0"/>
      </c:catAx>
      <c:valAx>
        <c:axId val="83853975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Penetration_Rate</a:t>
                </a:r>
              </a:p>
            </c:rich>
          </c:tx>
          <c:layout>
            <c:manualLayout>
              <c:xMode val="edge"/>
              <c:yMode val="edge"/>
              <c:x val="0.39596762904636923"/>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83853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PR_2024_4-wheeler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Table'!$A$78:$A$82</c:f>
              <c:strCache>
                <c:ptCount val="5"/>
                <c:pt idx="0">
                  <c:v>Goa</c:v>
                </c:pt>
                <c:pt idx="1">
                  <c:v>Karnataka</c:v>
                </c:pt>
                <c:pt idx="2">
                  <c:v>Delhi</c:v>
                </c:pt>
                <c:pt idx="3">
                  <c:v>Chandigarh</c:v>
                </c:pt>
                <c:pt idx="4">
                  <c:v>Kerala</c:v>
                </c:pt>
              </c:strCache>
            </c:strRef>
          </c:cat>
          <c:val>
            <c:numRef>
              <c:f>'Pivot Table'!$B$78:$B$82</c:f>
              <c:numCache>
                <c:formatCode>0.00%</c:formatCode>
                <c:ptCount val="5"/>
                <c:pt idx="0">
                  <c:v>4.2543533878022614E-2</c:v>
                </c:pt>
                <c:pt idx="1">
                  <c:v>4.2611201736477609E-2</c:v>
                </c:pt>
                <c:pt idx="2">
                  <c:v>4.2907572216974096E-2</c:v>
                </c:pt>
                <c:pt idx="3">
                  <c:v>4.5031124453666506E-2</c:v>
                </c:pt>
                <c:pt idx="4">
                  <c:v>5.7584454897724631E-2</c:v>
                </c:pt>
              </c:numCache>
            </c:numRef>
          </c:val>
          <c:extLst>
            <c:ext xmlns:c16="http://schemas.microsoft.com/office/drawing/2014/chart" uri="{C3380CC4-5D6E-409C-BE32-E72D297353CC}">
              <c16:uniqueId val="{00000000-591D-47EC-A02E-BA841134FCBD}"/>
            </c:ext>
          </c:extLst>
        </c:ser>
        <c:dLbls>
          <c:showLegendKey val="0"/>
          <c:showVal val="1"/>
          <c:showCatName val="0"/>
          <c:showSerName val="0"/>
          <c:showPercent val="0"/>
          <c:showBubbleSize val="0"/>
        </c:dLbls>
        <c:gapWidth val="150"/>
        <c:overlap val="100"/>
        <c:axId val="486678703"/>
        <c:axId val="486681583"/>
      </c:barChart>
      <c:catAx>
        <c:axId val="486678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681583"/>
        <c:crosses val="autoZero"/>
        <c:auto val="1"/>
        <c:lblAlgn val="ctr"/>
        <c:lblOffset val="100"/>
        <c:noMultiLvlLbl val="0"/>
      </c:catAx>
      <c:valAx>
        <c:axId val="48668158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Penetration_Rate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4866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Table'!$B$87</c:f>
              <c:strCache>
                <c:ptCount val="1"/>
                <c:pt idx="0">
                  <c:v>Total</c:v>
                </c:pt>
              </c:strCache>
            </c:strRef>
          </c:tx>
          <c:spPr>
            <a:solidFill>
              <a:schemeClr val="accent1"/>
            </a:solidFill>
            <a:ln>
              <a:noFill/>
            </a:ln>
            <a:effectLst/>
          </c:spPr>
          <c:invertIfNegative val="0"/>
          <c:cat>
            <c:strRef>
              <c:f>'Pivot Table'!$A$88:$A$95</c:f>
              <c:strCache>
                <c:ptCount val="8"/>
                <c:pt idx="0">
                  <c:v>BMW India</c:v>
                </c:pt>
                <c:pt idx="1">
                  <c:v>Volvo Auto India</c:v>
                </c:pt>
                <c:pt idx="2">
                  <c:v>BYD India</c:v>
                </c:pt>
                <c:pt idx="3">
                  <c:v>Hyundai Motor</c:v>
                </c:pt>
                <c:pt idx="4">
                  <c:v>Mercedes -Benz AG</c:v>
                </c:pt>
                <c:pt idx="5">
                  <c:v>Mahindra &amp; Mahindra</c:v>
                </c:pt>
                <c:pt idx="6">
                  <c:v>MG Motor</c:v>
                </c:pt>
                <c:pt idx="7">
                  <c:v>Tata Motors</c:v>
                </c:pt>
              </c:strCache>
            </c:strRef>
          </c:cat>
          <c:val>
            <c:numRef>
              <c:f>'Pivot Table'!$B$88:$B$95</c:f>
              <c:numCache>
                <c:formatCode>0.00%</c:formatCode>
                <c:ptCount val="8"/>
                <c:pt idx="0">
                  <c:v>11.409673645990857</c:v>
                </c:pt>
                <c:pt idx="1">
                  <c:v>9.7121426428142748</c:v>
                </c:pt>
                <c:pt idx="2">
                  <c:v>5.6651513429360643</c:v>
                </c:pt>
                <c:pt idx="3">
                  <c:v>2.5547663265485729</c:v>
                </c:pt>
                <c:pt idx="4">
                  <c:v>2.3454906504588666</c:v>
                </c:pt>
                <c:pt idx="5">
                  <c:v>1.4033005508784266</c:v>
                </c:pt>
                <c:pt idx="6">
                  <c:v>1.3153089940016467</c:v>
                </c:pt>
                <c:pt idx="7">
                  <c:v>0.94714951906794953</c:v>
                </c:pt>
              </c:numCache>
            </c:numRef>
          </c:val>
          <c:extLst>
            <c:ext xmlns:c16="http://schemas.microsoft.com/office/drawing/2014/chart" uri="{C3380CC4-5D6E-409C-BE32-E72D297353CC}">
              <c16:uniqueId val="{00000000-2CF3-4625-A9D1-31D1F3C2A77F}"/>
            </c:ext>
          </c:extLst>
        </c:ser>
        <c:dLbls>
          <c:showLegendKey val="0"/>
          <c:showVal val="0"/>
          <c:showCatName val="0"/>
          <c:showSerName val="0"/>
          <c:showPercent val="0"/>
          <c:showBubbleSize val="0"/>
        </c:dLbls>
        <c:gapWidth val="219"/>
        <c:overlap val="-27"/>
        <c:axId val="2130798671"/>
        <c:axId val="2130798191"/>
      </c:barChart>
      <c:catAx>
        <c:axId val="213079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Makers</a:t>
                </a:r>
              </a:p>
            </c:rich>
          </c:tx>
          <c:layout>
            <c:manualLayout>
              <c:xMode val="edge"/>
              <c:yMode val="edge"/>
              <c:x val="0.4456445756780402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98191"/>
        <c:crosses val="autoZero"/>
        <c:auto val="1"/>
        <c:lblAlgn val="ctr"/>
        <c:lblOffset val="100"/>
        <c:noMultiLvlLbl val="0"/>
      </c:catAx>
      <c:valAx>
        <c:axId val="21307981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CAGR</a:t>
                </a:r>
              </a:p>
            </c:rich>
          </c:tx>
          <c:layout>
            <c:manualLayout>
              <c:xMode val="edge"/>
              <c:yMode val="edge"/>
              <c:x val="2.5988700775177648E-2"/>
              <c:y val="0.338372857089434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130798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overflow" horzOverflow="overflow"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col"/>
        <c:grouping val="clustered"/>
        <c:varyColors val="0"/>
        <c:ser>
          <c:idx val="0"/>
          <c:order val="0"/>
          <c:tx>
            <c:strRef>
              <c:f>'Pivot Table'!$B$102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overflow" horzOverflow="overflow"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Table'!$A$103:$A$112</c:f>
              <c:strCache>
                <c:ptCount val="10"/>
                <c:pt idx="0">
                  <c:v>Haryana</c:v>
                </c:pt>
                <c:pt idx="1">
                  <c:v>Arunachal Pradesh</c:v>
                </c:pt>
                <c:pt idx="2">
                  <c:v>Mizoram</c:v>
                </c:pt>
                <c:pt idx="3">
                  <c:v>Assam</c:v>
                </c:pt>
                <c:pt idx="4">
                  <c:v>Gujarat</c:v>
                </c:pt>
                <c:pt idx="5">
                  <c:v>Rajasthan</c:v>
                </c:pt>
                <c:pt idx="6">
                  <c:v>Delhi</c:v>
                </c:pt>
                <c:pt idx="7">
                  <c:v>Karnataka</c:v>
                </c:pt>
                <c:pt idx="8">
                  <c:v>Goa</c:v>
                </c:pt>
                <c:pt idx="9">
                  <c:v>Meghalaya</c:v>
                </c:pt>
              </c:strCache>
            </c:strRef>
          </c:cat>
          <c:val>
            <c:numRef>
              <c:f>'Pivot Table'!$B$103:$B$112</c:f>
              <c:numCache>
                <c:formatCode>0.00%</c:formatCode>
                <c:ptCount val="10"/>
                <c:pt idx="0">
                  <c:v>0.17680433894854519</c:v>
                </c:pt>
                <c:pt idx="1">
                  <c:v>0.18303358703868544</c:v>
                </c:pt>
                <c:pt idx="2">
                  <c:v>0.18771599008801632</c:v>
                </c:pt>
                <c:pt idx="3">
                  <c:v>0.20133671761039995</c:v>
                </c:pt>
                <c:pt idx="4">
                  <c:v>0.20545677131839613</c:v>
                </c:pt>
                <c:pt idx="5">
                  <c:v>0.21497380306494196</c:v>
                </c:pt>
                <c:pt idx="6">
                  <c:v>0.22884347388479842</c:v>
                </c:pt>
                <c:pt idx="7">
                  <c:v>0.25283582187477993</c:v>
                </c:pt>
                <c:pt idx="8">
                  <c:v>0.2741019637797184</c:v>
                </c:pt>
                <c:pt idx="9">
                  <c:v>0.28469074717044762</c:v>
                </c:pt>
              </c:numCache>
            </c:numRef>
          </c:val>
          <c:extLst>
            <c:ext xmlns:c16="http://schemas.microsoft.com/office/drawing/2014/chart" uri="{C3380CC4-5D6E-409C-BE32-E72D297353CC}">
              <c16:uniqueId val="{00000000-27E8-4A98-9C2C-DC94C7CC82A6}"/>
            </c:ext>
          </c:extLst>
        </c:ser>
        <c:dLbls>
          <c:dLblPos val="outEnd"/>
          <c:showLegendKey val="0"/>
          <c:showVal val="1"/>
          <c:showCatName val="0"/>
          <c:showSerName val="0"/>
          <c:showPercent val="0"/>
          <c:showBubbleSize val="0"/>
        </c:dLbls>
        <c:gapWidth val="219"/>
        <c:overlap val="-27"/>
        <c:axId val="1422013999"/>
        <c:axId val="1422018319"/>
      </c:barChart>
      <c:catAx>
        <c:axId val="142201399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18319"/>
        <c:crosses val="autoZero"/>
        <c:auto val="1"/>
        <c:lblAlgn val="ctr"/>
        <c:lblOffset val="100"/>
        <c:noMultiLvlLbl val="0"/>
      </c:catAx>
      <c:valAx>
        <c:axId val="1422018319"/>
        <c:scaling>
          <c:orientation val="minMax"/>
        </c:scaling>
        <c:delete val="1"/>
        <c:axPos val="r"/>
        <c:numFmt formatCode="0.00%" sourceLinked="1"/>
        <c:majorTickMark val="none"/>
        <c:minorTickMark val="none"/>
        <c:tickLblPos val="high"/>
        <c:crossAx val="142201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Table!Overall Monthly sales</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14260717410324E-2"/>
          <c:y val="2.7777777777777776E-2"/>
          <c:w val="0.86053258967629043"/>
          <c:h val="0.86482283464566934"/>
        </c:manualLayout>
      </c:layout>
      <c:barChart>
        <c:barDir val="col"/>
        <c:grouping val="clustered"/>
        <c:varyColors val="0"/>
        <c:ser>
          <c:idx val="0"/>
          <c:order val="0"/>
          <c:tx>
            <c:strRef>
              <c:f>'Pivot Table'!$B$178</c:f>
              <c:strCache>
                <c:ptCount val="1"/>
                <c:pt idx="0">
                  <c:v>Sum of electric_vehicles_sold</c:v>
                </c:pt>
              </c:strCache>
            </c:strRef>
          </c:tx>
          <c:spPr>
            <a:solidFill>
              <a:schemeClr val="accent1"/>
            </a:solidFill>
            <a:ln>
              <a:noFill/>
            </a:ln>
            <a:effectLst/>
          </c:spPr>
          <c:invertIfNegative val="0"/>
          <c:cat>
            <c:strRef>
              <c:f>'Pivot Table'!$A$179:$A$190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Table'!$B$179:$B$190</c:f>
              <c:numCache>
                <c:formatCode>General</c:formatCode>
                <c:ptCount val="12"/>
                <c:pt idx="0">
                  <c:v>31672</c:v>
                </c:pt>
                <c:pt idx="1">
                  <c:v>38171</c:v>
                </c:pt>
                <c:pt idx="2">
                  <c:v>58118</c:v>
                </c:pt>
                <c:pt idx="3">
                  <c:v>6315</c:v>
                </c:pt>
                <c:pt idx="4">
                  <c:v>1499</c:v>
                </c:pt>
                <c:pt idx="5">
                  <c:v>5487</c:v>
                </c:pt>
                <c:pt idx="6">
                  <c:v>15794</c:v>
                </c:pt>
                <c:pt idx="7">
                  <c:v>17153</c:v>
                </c:pt>
                <c:pt idx="8">
                  <c:v>19351</c:v>
                </c:pt>
                <c:pt idx="9">
                  <c:v>22190</c:v>
                </c:pt>
                <c:pt idx="10">
                  <c:v>26159</c:v>
                </c:pt>
                <c:pt idx="11">
                  <c:v>29241</c:v>
                </c:pt>
              </c:numCache>
            </c:numRef>
          </c:val>
          <c:extLst>
            <c:ext xmlns:c16="http://schemas.microsoft.com/office/drawing/2014/chart" uri="{C3380CC4-5D6E-409C-BE32-E72D297353CC}">
              <c16:uniqueId val="{00000000-00A3-451D-B3CB-4CE60700E30E}"/>
            </c:ext>
          </c:extLst>
        </c:ser>
        <c:dLbls>
          <c:showLegendKey val="0"/>
          <c:showVal val="0"/>
          <c:showCatName val="0"/>
          <c:showSerName val="0"/>
          <c:showPercent val="0"/>
          <c:showBubbleSize val="0"/>
        </c:dLbls>
        <c:gapWidth val="219"/>
        <c:axId val="1162783264"/>
        <c:axId val="1162783744"/>
      </c:barChart>
      <c:lineChart>
        <c:grouping val="standard"/>
        <c:varyColors val="0"/>
        <c:ser>
          <c:idx val="1"/>
          <c:order val="1"/>
          <c:tx>
            <c:strRef>
              <c:f>'Pivot Table'!$C$178</c:f>
              <c:strCache>
                <c:ptCount val="1"/>
                <c:pt idx="0">
                  <c:v>Sum of total_vehicles_sold</c:v>
                </c:pt>
              </c:strCache>
            </c:strRef>
          </c:tx>
          <c:spPr>
            <a:ln w="28575" cap="rnd">
              <a:solidFill>
                <a:schemeClr val="accent2"/>
              </a:solidFill>
              <a:round/>
            </a:ln>
            <a:effectLst/>
          </c:spPr>
          <c:marker>
            <c:symbol val="none"/>
          </c:marker>
          <c:cat>
            <c:strRef>
              <c:f>'Pivot Table'!$A$179:$A$190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Table'!$C$179:$C$190</c:f>
              <c:numCache>
                <c:formatCode>General</c:formatCode>
                <c:ptCount val="12"/>
                <c:pt idx="0">
                  <c:v>1431350</c:v>
                </c:pt>
                <c:pt idx="1">
                  <c:v>1363169</c:v>
                </c:pt>
                <c:pt idx="2">
                  <c:v>1576135</c:v>
                </c:pt>
                <c:pt idx="3">
                  <c:v>1181071</c:v>
                </c:pt>
                <c:pt idx="4">
                  <c:v>550599</c:v>
                </c:pt>
                <c:pt idx="5">
                  <c:v>1278728</c:v>
                </c:pt>
                <c:pt idx="6">
                  <c:v>1573614</c:v>
                </c:pt>
                <c:pt idx="7">
                  <c:v>1377379</c:v>
                </c:pt>
                <c:pt idx="8">
                  <c:v>1284310</c:v>
                </c:pt>
                <c:pt idx="9">
                  <c:v>1381146</c:v>
                </c:pt>
                <c:pt idx="10">
                  <c:v>1858739</c:v>
                </c:pt>
                <c:pt idx="11">
                  <c:v>1565584</c:v>
                </c:pt>
              </c:numCache>
            </c:numRef>
          </c:val>
          <c:smooth val="0"/>
          <c:extLst>
            <c:ext xmlns:c16="http://schemas.microsoft.com/office/drawing/2014/chart" uri="{C3380CC4-5D6E-409C-BE32-E72D297353CC}">
              <c16:uniqueId val="{00000001-00A3-451D-B3CB-4CE60700E30E}"/>
            </c:ext>
          </c:extLst>
        </c:ser>
        <c:dLbls>
          <c:showLegendKey val="0"/>
          <c:showVal val="0"/>
          <c:showCatName val="0"/>
          <c:showSerName val="0"/>
          <c:showPercent val="0"/>
          <c:showBubbleSize val="0"/>
        </c:dLbls>
        <c:marker val="1"/>
        <c:smooth val="0"/>
        <c:axId val="1162808224"/>
        <c:axId val="1162807744"/>
      </c:lineChart>
      <c:catAx>
        <c:axId val="116278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83744"/>
        <c:crosses val="autoZero"/>
        <c:auto val="1"/>
        <c:lblAlgn val="ctr"/>
        <c:lblOffset val="100"/>
        <c:noMultiLvlLbl val="0"/>
      </c:catAx>
      <c:valAx>
        <c:axId val="116278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83264"/>
        <c:crosses val="autoZero"/>
        <c:crossBetween val="between"/>
        <c:majorUnit val="50000"/>
        <c:dispUnits>
          <c:builtInUnit val="hundredThousands"/>
        </c:dispUnits>
      </c:valAx>
      <c:valAx>
        <c:axId val="1162807744"/>
        <c:scaling>
          <c:orientation val="minMax"/>
          <c:max val="7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08224"/>
        <c:crosses val="max"/>
        <c:crossBetween val="between"/>
        <c:majorUnit val="2000000"/>
        <c:dispUnits>
          <c:builtInUnit val="millions"/>
        </c:dispUnits>
      </c:valAx>
      <c:catAx>
        <c:axId val="1162808224"/>
        <c:scaling>
          <c:orientation val="minMax"/>
        </c:scaling>
        <c:delete val="1"/>
        <c:axPos val="b"/>
        <c:numFmt formatCode="General" sourceLinked="1"/>
        <c:majorTickMark val="out"/>
        <c:minorTickMark val="none"/>
        <c:tickLblPos val="nextTo"/>
        <c:crossAx val="1162807744"/>
        <c:crossesAt val="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5 makers by ev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Makers by EV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Table'!$M$4</c:f>
              <c:strCache>
                <c:ptCount val="1"/>
                <c:pt idx="0">
                  <c:v>Total</c:v>
                </c:pt>
              </c:strCache>
            </c:strRef>
          </c:tx>
          <c:spPr>
            <a:solidFill>
              <a:schemeClr val="accent1"/>
            </a:solidFill>
            <a:ln>
              <a:noFill/>
            </a:ln>
            <a:effectLst/>
          </c:spPr>
          <c:invertIfNegative val="0"/>
          <c:cat>
            <c:strRef>
              <c:f>'Pivot Table'!$L$5:$L$10</c:f>
              <c:strCache>
                <c:ptCount val="5"/>
                <c:pt idx="0">
                  <c:v>AMPERE</c:v>
                </c:pt>
                <c:pt idx="1">
                  <c:v>HERO ELECTRIC</c:v>
                </c:pt>
                <c:pt idx="2">
                  <c:v>ATHER</c:v>
                </c:pt>
                <c:pt idx="3">
                  <c:v>TVS</c:v>
                </c:pt>
                <c:pt idx="4">
                  <c:v>OLA ELECTRIC</c:v>
                </c:pt>
              </c:strCache>
            </c:strRef>
          </c:cat>
          <c:val>
            <c:numRef>
              <c:f>'Pivot Table'!$M$5:$M$10</c:f>
              <c:numCache>
                <c:formatCode>General</c:formatCode>
                <c:ptCount val="5"/>
                <c:pt idx="0">
                  <c:v>167274</c:v>
                </c:pt>
                <c:pt idx="1">
                  <c:v>170394</c:v>
                </c:pt>
                <c:pt idx="2">
                  <c:v>204449</c:v>
                </c:pt>
                <c:pt idx="3">
                  <c:v>272575</c:v>
                </c:pt>
                <c:pt idx="4">
                  <c:v>489473</c:v>
                </c:pt>
              </c:numCache>
            </c:numRef>
          </c:val>
          <c:extLst>
            <c:ext xmlns:c16="http://schemas.microsoft.com/office/drawing/2014/chart" uri="{C3380CC4-5D6E-409C-BE32-E72D297353CC}">
              <c16:uniqueId val="{00000000-C4EE-4ADD-B9A7-E5952137D00F}"/>
            </c:ext>
          </c:extLst>
        </c:ser>
        <c:dLbls>
          <c:showLegendKey val="0"/>
          <c:showVal val="0"/>
          <c:showCatName val="0"/>
          <c:showSerName val="0"/>
          <c:showPercent val="0"/>
          <c:showBubbleSize val="0"/>
        </c:dLbls>
        <c:gapWidth val="182"/>
        <c:axId val="1837575424"/>
        <c:axId val="1837571104"/>
      </c:barChart>
      <c:catAx>
        <c:axId val="183757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71104"/>
        <c:crosses val="autoZero"/>
        <c:auto val="1"/>
        <c:lblAlgn val="ctr"/>
        <c:lblOffset val="100"/>
        <c:noMultiLvlLbl val="0"/>
      </c:catAx>
      <c:valAx>
        <c:axId val="1837571104"/>
        <c:scaling>
          <c:orientation val="minMax"/>
        </c:scaling>
        <c:delete val="1"/>
        <c:axPos val="b"/>
        <c:numFmt formatCode="General" sourceLinked="1"/>
        <c:majorTickMark val="none"/>
        <c:minorTickMark val="none"/>
        <c:tickLblPos val="nextTo"/>
        <c:crossAx val="18375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5 by PR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Table'!$W$6:$W$11</c:f>
              <c:strCache>
                <c:ptCount val="5"/>
                <c:pt idx="0">
                  <c:v>Andhra Pradesh</c:v>
                </c:pt>
                <c:pt idx="1">
                  <c:v>Goa</c:v>
                </c:pt>
                <c:pt idx="2">
                  <c:v>Karnataka</c:v>
                </c:pt>
                <c:pt idx="3">
                  <c:v>Maharashtra</c:v>
                </c:pt>
                <c:pt idx="4">
                  <c:v>Delhi</c:v>
                </c:pt>
              </c:strCache>
            </c:strRef>
          </c:cat>
          <c:val>
            <c:numRef>
              <c:f>'Pivot Table'!$X$6:$X$11</c:f>
              <c:numCache>
                <c:formatCode>0.00%</c:formatCode>
                <c:ptCount val="5"/>
                <c:pt idx="0">
                  <c:v>5.4759154833888171E-2</c:v>
                </c:pt>
                <c:pt idx="1">
                  <c:v>5.5678906917164817E-2</c:v>
                </c:pt>
                <c:pt idx="2">
                  <c:v>6.6119045943854218E-2</c:v>
                </c:pt>
                <c:pt idx="3">
                  <c:v>6.9168354609260921E-2</c:v>
                </c:pt>
                <c:pt idx="4">
                  <c:v>8.7821847784929949E-2</c:v>
                </c:pt>
              </c:numCache>
            </c:numRef>
          </c:val>
          <c:extLst>
            <c:ext xmlns:c16="http://schemas.microsoft.com/office/drawing/2014/chart" uri="{C3380CC4-5D6E-409C-BE32-E72D297353CC}">
              <c16:uniqueId val="{00000000-E2D3-4822-B341-C97B25266B37}"/>
            </c:ext>
          </c:extLst>
        </c:ser>
        <c:dLbls>
          <c:dLblPos val="outEnd"/>
          <c:showLegendKey val="0"/>
          <c:showVal val="1"/>
          <c:showCatName val="0"/>
          <c:showSerName val="0"/>
          <c:showPercent val="0"/>
          <c:showBubbleSize val="0"/>
        </c:dLbls>
        <c:gapWidth val="182"/>
        <c:axId val="1847785920"/>
        <c:axId val="1847784960"/>
      </c:barChart>
      <c:catAx>
        <c:axId val="184778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784960"/>
        <c:crosses val="autoZero"/>
        <c:auto val="1"/>
        <c:lblAlgn val="ctr"/>
        <c:lblOffset val="100"/>
        <c:noMultiLvlLbl val="0"/>
      </c:catAx>
      <c:valAx>
        <c:axId val="1847784960"/>
        <c:scaling>
          <c:orientation val="minMax"/>
        </c:scaling>
        <c:delete val="1"/>
        <c:axPos val="b"/>
        <c:numFmt formatCode="0.00%" sourceLinked="1"/>
        <c:majorTickMark val="none"/>
        <c:minorTickMark val="none"/>
        <c:tickLblPos val="nextTo"/>
        <c:crossAx val="184778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Table!Overall State Wise 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Table'!$AD$4</c:f>
              <c:strCache>
                <c:ptCount val="1"/>
                <c:pt idx="0">
                  <c:v>Total</c:v>
                </c:pt>
              </c:strCache>
            </c:strRef>
          </c:tx>
          <c:spPr>
            <a:solidFill>
              <a:schemeClr val="accent1"/>
            </a:solidFill>
            <a:ln>
              <a:noFill/>
            </a:ln>
            <a:effectLst/>
            <a:sp3d/>
          </c:spPr>
          <c:invertIfNegative val="0"/>
          <c:cat>
            <c:strRef>
              <c:f>'Pivot Table'!$AC$5:$AC$15</c:f>
              <c:strCache>
                <c:ptCount val="10"/>
                <c:pt idx="0">
                  <c:v>Uttar Pradesh</c:v>
                </c:pt>
                <c:pt idx="1">
                  <c:v>Odisha</c:v>
                </c:pt>
                <c:pt idx="2">
                  <c:v>Andhra Pradesh</c:v>
                </c:pt>
                <c:pt idx="3">
                  <c:v>Rajasthan</c:v>
                </c:pt>
                <c:pt idx="4">
                  <c:v>Delhi</c:v>
                </c:pt>
                <c:pt idx="5">
                  <c:v>Kerala</c:v>
                </c:pt>
                <c:pt idx="6">
                  <c:v>Gujarat</c:v>
                </c:pt>
                <c:pt idx="7">
                  <c:v>Tamil Nadu</c:v>
                </c:pt>
                <c:pt idx="8">
                  <c:v>Karnataka</c:v>
                </c:pt>
                <c:pt idx="9">
                  <c:v>Maharashtra</c:v>
                </c:pt>
              </c:strCache>
            </c:strRef>
          </c:cat>
          <c:val>
            <c:numRef>
              <c:f>'Pivot Table'!$AD$5:$AD$15</c:f>
              <c:numCache>
                <c:formatCode>General</c:formatCode>
                <c:ptCount val="10"/>
                <c:pt idx="0">
                  <c:v>195810000</c:v>
                </c:pt>
                <c:pt idx="1">
                  <c:v>247355000</c:v>
                </c:pt>
                <c:pt idx="2">
                  <c:v>351865000</c:v>
                </c:pt>
                <c:pt idx="3">
                  <c:v>395300000</c:v>
                </c:pt>
                <c:pt idx="4">
                  <c:v>626735000</c:v>
                </c:pt>
                <c:pt idx="5">
                  <c:v>741300000</c:v>
                </c:pt>
                <c:pt idx="6">
                  <c:v>756595000</c:v>
                </c:pt>
                <c:pt idx="7">
                  <c:v>907180000</c:v>
                </c:pt>
                <c:pt idx="8">
                  <c:v>964480000</c:v>
                </c:pt>
                <c:pt idx="9">
                  <c:v>3913395000</c:v>
                </c:pt>
              </c:numCache>
            </c:numRef>
          </c:val>
          <c:extLst>
            <c:ext xmlns:c16="http://schemas.microsoft.com/office/drawing/2014/chart" uri="{C3380CC4-5D6E-409C-BE32-E72D297353CC}">
              <c16:uniqueId val="{00000000-8081-4A78-A4B7-DCA6C76E42AB}"/>
            </c:ext>
          </c:extLst>
        </c:ser>
        <c:dLbls>
          <c:showLegendKey val="0"/>
          <c:showVal val="0"/>
          <c:showCatName val="0"/>
          <c:showSerName val="0"/>
          <c:showPercent val="0"/>
          <c:showBubbleSize val="0"/>
        </c:dLbls>
        <c:gapWidth val="150"/>
        <c:shape val="box"/>
        <c:axId val="1960209728"/>
        <c:axId val="1960212128"/>
        <c:axId val="0"/>
      </c:bar3DChart>
      <c:catAx>
        <c:axId val="196020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12128"/>
        <c:crosses val="autoZero"/>
        <c:auto val="1"/>
        <c:lblAlgn val="ctr"/>
        <c:lblOffset val="100"/>
        <c:noMultiLvlLbl val="0"/>
      </c:catAx>
      <c:valAx>
        <c:axId val="196021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0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26856808395125E-2"/>
          <c:y val="1.4628667154463667E-2"/>
          <c:w val="0.91632507043279166"/>
          <c:h val="0.93690243032377685"/>
        </c:manualLayout>
      </c:layout>
      <c:barChart>
        <c:barDir val="col"/>
        <c:grouping val="stacked"/>
        <c:varyColors val="0"/>
        <c:ser>
          <c:idx val="0"/>
          <c:order val="0"/>
          <c:tx>
            <c:strRef>
              <c:f>'Pivot Table'!$B$119</c:f>
              <c:strCache>
                <c:ptCount val="1"/>
                <c:pt idx="0">
                  <c:v>Sum of EV_2024</c:v>
                </c:pt>
              </c:strCache>
            </c:strRef>
          </c:tx>
          <c:spPr>
            <a:solidFill>
              <a:schemeClr val="accent1"/>
            </a:solidFill>
            <a:ln>
              <a:noFill/>
            </a:ln>
            <a:effectLst/>
          </c:spPr>
          <c:invertIfNegative val="0"/>
          <c:cat>
            <c:strRef>
              <c:f>'Pivot Table'!$A$120:$A$130</c:f>
              <c:strCache>
                <c:ptCount val="10"/>
                <c:pt idx="0">
                  <c:v>Maharashtra</c:v>
                </c:pt>
                <c:pt idx="1">
                  <c:v>Karnataka</c:v>
                </c:pt>
                <c:pt idx="2">
                  <c:v>Tamil Nadu</c:v>
                </c:pt>
                <c:pt idx="3">
                  <c:v>Gujarat</c:v>
                </c:pt>
                <c:pt idx="4">
                  <c:v>Kerala</c:v>
                </c:pt>
                <c:pt idx="5">
                  <c:v>Delhi</c:v>
                </c:pt>
                <c:pt idx="6">
                  <c:v>Odisha</c:v>
                </c:pt>
                <c:pt idx="7">
                  <c:v>Chhattisgarh</c:v>
                </c:pt>
                <c:pt idx="8">
                  <c:v>Goa</c:v>
                </c:pt>
                <c:pt idx="9">
                  <c:v>Chandigarh</c:v>
                </c:pt>
              </c:strCache>
            </c:strRef>
          </c:cat>
          <c:val>
            <c:numRef>
              <c:f>'Pivot Table'!$B$120:$B$130</c:f>
              <c:numCache>
                <c:formatCode>General</c:formatCode>
                <c:ptCount val="10"/>
                <c:pt idx="0">
                  <c:v>197169</c:v>
                </c:pt>
                <c:pt idx="1">
                  <c:v>160989</c:v>
                </c:pt>
                <c:pt idx="2">
                  <c:v>94314</c:v>
                </c:pt>
                <c:pt idx="3">
                  <c:v>84359</c:v>
                </c:pt>
                <c:pt idx="4">
                  <c:v>73938</c:v>
                </c:pt>
                <c:pt idx="5">
                  <c:v>46724</c:v>
                </c:pt>
                <c:pt idx="6">
                  <c:v>39118</c:v>
                </c:pt>
                <c:pt idx="7">
                  <c:v>28540</c:v>
                </c:pt>
                <c:pt idx="8">
                  <c:v>10799</c:v>
                </c:pt>
                <c:pt idx="9">
                  <c:v>2877</c:v>
                </c:pt>
              </c:numCache>
            </c:numRef>
          </c:val>
          <c:extLst>
            <c:ext xmlns:c16="http://schemas.microsoft.com/office/drawing/2014/chart" uri="{C3380CC4-5D6E-409C-BE32-E72D297353CC}">
              <c16:uniqueId val="{00000000-632E-4D59-8806-7E62C9755B46}"/>
            </c:ext>
          </c:extLst>
        </c:ser>
        <c:ser>
          <c:idx val="2"/>
          <c:order val="2"/>
          <c:tx>
            <c:strRef>
              <c:f>'Pivot Table'!$D$119</c:f>
              <c:strCache>
                <c:ptCount val="1"/>
                <c:pt idx="0">
                  <c:v>Average of Pentration_Rate</c:v>
                </c:pt>
              </c:strCache>
            </c:strRef>
          </c:tx>
          <c:spPr>
            <a:solidFill>
              <a:schemeClr val="accent3"/>
            </a:solidFill>
            <a:ln>
              <a:noFill/>
            </a:ln>
            <a:effectLst/>
          </c:spPr>
          <c:invertIfNegative val="0"/>
          <c:cat>
            <c:strRef>
              <c:f>'Pivot Table'!$A$120:$A$130</c:f>
              <c:strCache>
                <c:ptCount val="10"/>
                <c:pt idx="0">
                  <c:v>Maharashtra</c:v>
                </c:pt>
                <c:pt idx="1">
                  <c:v>Karnataka</c:v>
                </c:pt>
                <c:pt idx="2">
                  <c:v>Tamil Nadu</c:v>
                </c:pt>
                <c:pt idx="3">
                  <c:v>Gujarat</c:v>
                </c:pt>
                <c:pt idx="4">
                  <c:v>Kerala</c:v>
                </c:pt>
                <c:pt idx="5">
                  <c:v>Delhi</c:v>
                </c:pt>
                <c:pt idx="6">
                  <c:v>Odisha</c:v>
                </c:pt>
                <c:pt idx="7">
                  <c:v>Chhattisgarh</c:v>
                </c:pt>
                <c:pt idx="8">
                  <c:v>Goa</c:v>
                </c:pt>
                <c:pt idx="9">
                  <c:v>Chandigarh</c:v>
                </c:pt>
              </c:strCache>
            </c:strRef>
          </c:cat>
          <c:val>
            <c:numRef>
              <c:f>'Pivot Table'!$D$120:$D$130</c:f>
              <c:numCache>
                <c:formatCode>0.00%</c:formatCode>
                <c:ptCount val="10"/>
                <c:pt idx="0">
                  <c:v>6.5171063427330797E-2</c:v>
                </c:pt>
                <c:pt idx="1">
                  <c:v>7.9171993735065338E-2</c:v>
                </c:pt>
                <c:pt idx="2">
                  <c:v>4.3019412739992047E-2</c:v>
                </c:pt>
                <c:pt idx="3">
                  <c:v>4.1412497814255697E-2</c:v>
                </c:pt>
                <c:pt idx="4">
                  <c:v>9.6416740120954053E-2</c:v>
                </c:pt>
                <c:pt idx="5">
                  <c:v>6.84581146427575E-2</c:v>
                </c:pt>
                <c:pt idx="6">
                  <c:v>4.4868982100970463E-2</c:v>
                </c:pt>
                <c:pt idx="7">
                  <c:v>4.2332185428888655E-2</c:v>
                </c:pt>
                <c:pt idx="8">
                  <c:v>0.11123308578226053</c:v>
                </c:pt>
                <c:pt idx="9">
                  <c:v>6.3789566494258571E-2</c:v>
                </c:pt>
              </c:numCache>
            </c:numRef>
          </c:val>
          <c:extLst>
            <c:ext xmlns:c16="http://schemas.microsoft.com/office/drawing/2014/chart" uri="{C3380CC4-5D6E-409C-BE32-E72D297353CC}">
              <c16:uniqueId val="{00000005-632E-4D59-8806-7E62C9755B46}"/>
            </c:ext>
          </c:extLst>
        </c:ser>
        <c:dLbls>
          <c:showLegendKey val="0"/>
          <c:showVal val="0"/>
          <c:showCatName val="0"/>
          <c:showSerName val="0"/>
          <c:showPercent val="0"/>
          <c:showBubbleSize val="0"/>
        </c:dLbls>
        <c:gapWidth val="219"/>
        <c:overlap val="100"/>
        <c:axId val="674472160"/>
        <c:axId val="674474080"/>
      </c:barChart>
      <c:lineChart>
        <c:grouping val="stacked"/>
        <c:varyColors val="0"/>
        <c:ser>
          <c:idx val="1"/>
          <c:order val="1"/>
          <c:tx>
            <c:strRef>
              <c:f>'Pivot Table'!$C$119</c:f>
              <c:strCache>
                <c:ptCount val="1"/>
                <c:pt idx="0">
                  <c:v>Sum of Project_Sales_2030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Table'!$A$120:$A$130</c:f>
              <c:strCache>
                <c:ptCount val="10"/>
                <c:pt idx="0">
                  <c:v>Maharashtra</c:v>
                </c:pt>
                <c:pt idx="1">
                  <c:v>Karnataka</c:v>
                </c:pt>
                <c:pt idx="2">
                  <c:v>Tamil Nadu</c:v>
                </c:pt>
                <c:pt idx="3">
                  <c:v>Gujarat</c:v>
                </c:pt>
                <c:pt idx="4">
                  <c:v>Kerala</c:v>
                </c:pt>
                <c:pt idx="5">
                  <c:v>Delhi</c:v>
                </c:pt>
                <c:pt idx="6">
                  <c:v>Odisha</c:v>
                </c:pt>
                <c:pt idx="7">
                  <c:v>Chhattisgarh</c:v>
                </c:pt>
                <c:pt idx="8">
                  <c:v>Goa</c:v>
                </c:pt>
                <c:pt idx="9">
                  <c:v>Chandigarh</c:v>
                </c:pt>
              </c:strCache>
            </c:strRef>
          </c:cat>
          <c:val>
            <c:numRef>
              <c:f>'Pivot Table'!$C$120:$C$130</c:f>
              <c:numCache>
                <c:formatCode>0</c:formatCode>
                <c:ptCount val="10"/>
                <c:pt idx="0">
                  <c:v>15406855.612463895</c:v>
                </c:pt>
                <c:pt idx="1">
                  <c:v>11308033.605206784</c:v>
                </c:pt>
                <c:pt idx="2">
                  <c:v>2651089.4629808762</c:v>
                </c:pt>
                <c:pt idx="3">
                  <c:v>8879156.9091386888</c:v>
                </c:pt>
                <c:pt idx="4">
                  <c:v>12496608.008477222</c:v>
                </c:pt>
                <c:pt idx="5">
                  <c:v>1196369.2977953099</c:v>
                </c:pt>
                <c:pt idx="6">
                  <c:v>4273262.6219266895</c:v>
                </c:pt>
                <c:pt idx="7">
                  <c:v>7887518.88611909</c:v>
                </c:pt>
                <c:pt idx="8">
                  <c:v>3059921.1759374305</c:v>
                </c:pt>
                <c:pt idx="9">
                  <c:v>1062539.6838323176</c:v>
                </c:pt>
              </c:numCache>
            </c:numRef>
          </c:val>
          <c:smooth val="1"/>
          <c:extLst>
            <c:ext xmlns:c16="http://schemas.microsoft.com/office/drawing/2014/chart" uri="{C3380CC4-5D6E-409C-BE32-E72D297353CC}">
              <c16:uniqueId val="{00000001-632E-4D59-8806-7E62C9755B46}"/>
            </c:ext>
          </c:extLst>
        </c:ser>
        <c:dLbls>
          <c:showLegendKey val="0"/>
          <c:showVal val="0"/>
          <c:showCatName val="0"/>
          <c:showSerName val="0"/>
          <c:showPercent val="0"/>
          <c:showBubbleSize val="0"/>
        </c:dLbls>
        <c:marker val="1"/>
        <c:smooth val="0"/>
        <c:axId val="984215856"/>
        <c:axId val="984232176"/>
      </c:lineChart>
      <c:catAx>
        <c:axId val="67447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74080"/>
        <c:crosses val="autoZero"/>
        <c:auto val="1"/>
        <c:lblAlgn val="ctr"/>
        <c:lblOffset val="100"/>
        <c:noMultiLvlLbl val="0"/>
      </c:catAx>
      <c:valAx>
        <c:axId val="674474080"/>
        <c:scaling>
          <c:orientation val="minMax"/>
          <c:max val="2000000"/>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72160"/>
        <c:crosses val="autoZero"/>
        <c:crossBetween val="between"/>
        <c:majorUnit val="2000000"/>
      </c:valAx>
      <c:valAx>
        <c:axId val="984232176"/>
        <c:scaling>
          <c:orientation val="minMax"/>
          <c:max val="16000000"/>
          <c:min val="0"/>
        </c:scaling>
        <c:delete val="0"/>
        <c:axPos val="r"/>
        <c:numFmt formatCode="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215856"/>
        <c:crosses val="max"/>
        <c:crossBetween val="between"/>
        <c:majorUnit val="10000000"/>
      </c:valAx>
      <c:catAx>
        <c:axId val="984215856"/>
        <c:scaling>
          <c:orientation val="minMax"/>
        </c:scaling>
        <c:delete val="1"/>
        <c:axPos val="b"/>
        <c:numFmt formatCode="General" sourceLinked="1"/>
        <c:majorTickMark val="out"/>
        <c:minorTickMark val="none"/>
        <c:tickLblPos val="nextTo"/>
        <c:crossAx val="984232176"/>
        <c:crosses val="autoZero"/>
        <c:auto val="1"/>
        <c:lblAlgn val="ctr"/>
        <c:lblOffset val="100"/>
        <c:noMultiLvlLbl val="0"/>
      </c:cat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10 in 2 Wheeler</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Table'!$AA$70</c:f>
              <c:strCache>
                <c:ptCount val="1"/>
                <c:pt idx="0">
                  <c:v>Total</c:v>
                </c:pt>
              </c:strCache>
            </c:strRef>
          </c:tx>
          <c:spPr>
            <a:solidFill>
              <a:schemeClr val="accent1"/>
            </a:solidFill>
            <a:ln w="19050">
              <a:solidFill>
                <a:schemeClr val="lt1"/>
              </a:solidFill>
            </a:ln>
            <a:effectLst/>
          </c:spPr>
          <c:invertIfNegative val="0"/>
          <c:cat>
            <c:strRef>
              <c:f>'Pivot Table'!$Z$71:$Z$80</c:f>
              <c:strCache>
                <c:ptCount val="10"/>
                <c:pt idx="0">
                  <c:v>Mahindra &amp; Mahindra</c:v>
                </c:pt>
                <c:pt idx="1">
                  <c:v>Tata Motors</c:v>
                </c:pt>
                <c:pt idx="2">
                  <c:v>BAJAJ</c:v>
                </c:pt>
                <c:pt idx="3">
                  <c:v>OTHERS</c:v>
                </c:pt>
                <c:pt idx="4">
                  <c:v>ATHER</c:v>
                </c:pt>
                <c:pt idx="5">
                  <c:v>TVS</c:v>
                </c:pt>
                <c:pt idx="6">
                  <c:v>AMPERE</c:v>
                </c:pt>
                <c:pt idx="7">
                  <c:v>HERO ELECTRIC</c:v>
                </c:pt>
                <c:pt idx="8">
                  <c:v>OKINAWA</c:v>
                </c:pt>
                <c:pt idx="9">
                  <c:v>OLA ELECTRIC</c:v>
                </c:pt>
              </c:strCache>
            </c:strRef>
          </c:cat>
          <c:val>
            <c:numRef>
              <c:f>'Pivot Table'!$AA$71:$AA$80</c:f>
              <c:numCache>
                <c:formatCode>General</c:formatCode>
                <c:ptCount val="10"/>
                <c:pt idx="0">
                  <c:v>13805</c:v>
                </c:pt>
                <c:pt idx="1">
                  <c:v>28046</c:v>
                </c:pt>
                <c:pt idx="2">
                  <c:v>32797</c:v>
                </c:pt>
                <c:pt idx="3">
                  <c:v>52953</c:v>
                </c:pt>
                <c:pt idx="4">
                  <c:v>76921</c:v>
                </c:pt>
                <c:pt idx="5">
                  <c:v>82093</c:v>
                </c:pt>
                <c:pt idx="6">
                  <c:v>87376</c:v>
                </c:pt>
                <c:pt idx="7">
                  <c:v>88993</c:v>
                </c:pt>
                <c:pt idx="8">
                  <c:v>96945</c:v>
                </c:pt>
                <c:pt idx="9">
                  <c:v>152583</c:v>
                </c:pt>
              </c:numCache>
            </c:numRef>
          </c:val>
          <c:extLst>
            <c:ext xmlns:c16="http://schemas.microsoft.com/office/drawing/2014/chart" uri="{C3380CC4-5D6E-409C-BE32-E72D297353CC}">
              <c16:uniqueId val="{00000000-5909-43FE-9681-7FD1D57626A3}"/>
            </c:ext>
          </c:extLst>
        </c:ser>
        <c:dLbls>
          <c:showLegendKey val="0"/>
          <c:showVal val="0"/>
          <c:showCatName val="0"/>
          <c:showSerName val="0"/>
          <c:showPercent val="0"/>
          <c:showBubbleSize val="0"/>
        </c:dLbls>
        <c:gapWidth val="150"/>
        <c:overlap val="100"/>
        <c:axId val="1485558959"/>
        <c:axId val="1485563279"/>
      </c:barChart>
      <c:valAx>
        <c:axId val="148556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58959"/>
        <c:crosses val="autoZero"/>
        <c:crossBetween val="between"/>
      </c:valAx>
      <c:catAx>
        <c:axId val="1485558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63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5 in 4 wheeler</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Table'!$AA$87:$AA$88</c:f>
              <c:strCache>
                <c:ptCount val="1"/>
                <c:pt idx="0">
                  <c:v>4-Wheelers</c:v>
                </c:pt>
              </c:strCache>
            </c:strRef>
          </c:tx>
          <c:spPr>
            <a:solidFill>
              <a:schemeClr val="accent1"/>
            </a:solidFill>
            <a:ln>
              <a:noFill/>
            </a:ln>
            <a:effectLst/>
          </c:spPr>
          <c:invertIfNegative val="0"/>
          <c:cat>
            <c:strRef>
              <c:f>'Pivot Table'!$Z$89:$Z$93</c:f>
              <c:strCache>
                <c:ptCount val="5"/>
                <c:pt idx="0">
                  <c:v>Tata Motors</c:v>
                </c:pt>
                <c:pt idx="1">
                  <c:v>Mahindra &amp; Mahindra</c:v>
                </c:pt>
                <c:pt idx="2">
                  <c:v>MG Motor</c:v>
                </c:pt>
                <c:pt idx="3">
                  <c:v>BYD India</c:v>
                </c:pt>
                <c:pt idx="4">
                  <c:v>Hyundai Motor</c:v>
                </c:pt>
              </c:strCache>
            </c:strRef>
          </c:cat>
          <c:val>
            <c:numRef>
              <c:f>'Pivot Table'!$AA$89:$AA$93</c:f>
              <c:numCache>
                <c:formatCode>General</c:formatCode>
                <c:ptCount val="5"/>
                <c:pt idx="0">
                  <c:v>28046</c:v>
                </c:pt>
                <c:pt idx="1">
                  <c:v>13805</c:v>
                </c:pt>
                <c:pt idx="2">
                  <c:v>3277</c:v>
                </c:pt>
                <c:pt idx="3">
                  <c:v>920</c:v>
                </c:pt>
                <c:pt idx="4">
                  <c:v>576</c:v>
                </c:pt>
              </c:numCache>
            </c:numRef>
          </c:val>
          <c:extLst>
            <c:ext xmlns:c16="http://schemas.microsoft.com/office/drawing/2014/chart" uri="{C3380CC4-5D6E-409C-BE32-E72D297353CC}">
              <c16:uniqueId val="{00000000-680C-4638-868B-18613111C3DA}"/>
            </c:ext>
          </c:extLst>
        </c:ser>
        <c:dLbls>
          <c:showLegendKey val="0"/>
          <c:showVal val="0"/>
          <c:showCatName val="0"/>
          <c:showSerName val="0"/>
          <c:showPercent val="0"/>
          <c:showBubbleSize val="0"/>
        </c:dLbls>
        <c:gapWidth val="219"/>
        <c:overlap val="-27"/>
        <c:axId val="1246005295"/>
        <c:axId val="1246005775"/>
      </c:barChart>
      <c:catAx>
        <c:axId val="124600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05775"/>
        <c:crosses val="autoZero"/>
        <c:auto val="1"/>
        <c:lblAlgn val="ctr"/>
        <c:lblOffset val="100"/>
        <c:noMultiLvlLbl val="0"/>
      </c:catAx>
      <c:valAx>
        <c:axId val="124600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0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Table!PivotTable19</c:name>
    <c:fmtId val="2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Table'!$AA$107:$AA$108</c:f>
              <c:strCache>
                <c:ptCount val="1"/>
                <c:pt idx="0">
                  <c:v>2-Wheelers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Table'!$Z$109:$Z$120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Table'!$AA$109:$AA$120</c:f>
              <c:numCache>
                <c:formatCode>General</c:formatCode>
                <c:ptCount val="12"/>
                <c:pt idx="0">
                  <c:v>64678</c:v>
                </c:pt>
                <c:pt idx="1">
                  <c:v>66071</c:v>
                </c:pt>
                <c:pt idx="2">
                  <c:v>86306</c:v>
                </c:pt>
                <c:pt idx="3">
                  <c:v>53275</c:v>
                </c:pt>
                <c:pt idx="4">
                  <c:v>42414</c:v>
                </c:pt>
                <c:pt idx="5">
                  <c:v>44381</c:v>
                </c:pt>
                <c:pt idx="6">
                  <c:v>46604</c:v>
                </c:pt>
                <c:pt idx="7">
                  <c:v>52226</c:v>
                </c:pt>
                <c:pt idx="8">
                  <c:v>53282</c:v>
                </c:pt>
                <c:pt idx="9">
                  <c:v>77250</c:v>
                </c:pt>
                <c:pt idx="10">
                  <c:v>76775</c:v>
                </c:pt>
                <c:pt idx="11">
                  <c:v>64641</c:v>
                </c:pt>
              </c:numCache>
            </c:numRef>
          </c:val>
          <c:smooth val="0"/>
          <c:extLst>
            <c:ext xmlns:c16="http://schemas.microsoft.com/office/drawing/2014/chart" uri="{C3380CC4-5D6E-409C-BE32-E72D297353CC}">
              <c16:uniqueId val="{00000000-217F-4571-827A-7F4A0BA2625A}"/>
            </c:ext>
          </c:extLst>
        </c:ser>
        <c:ser>
          <c:idx val="1"/>
          <c:order val="1"/>
          <c:tx>
            <c:strRef>
              <c:f>'Pivot Table'!$AB$107:$AB$108</c:f>
              <c:strCache>
                <c:ptCount val="1"/>
                <c:pt idx="0">
                  <c:v>4-Wheelers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Table'!$Z$109:$Z$120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Table'!$AB$109:$AB$120</c:f>
              <c:numCache>
                <c:formatCode>General</c:formatCode>
                <c:ptCount val="12"/>
                <c:pt idx="0">
                  <c:v>3438</c:v>
                </c:pt>
                <c:pt idx="1">
                  <c:v>4756</c:v>
                </c:pt>
                <c:pt idx="2">
                  <c:v>8820</c:v>
                </c:pt>
                <c:pt idx="3">
                  <c:v>2249</c:v>
                </c:pt>
                <c:pt idx="4">
                  <c:v>2959</c:v>
                </c:pt>
                <c:pt idx="5">
                  <c:v>3210</c:v>
                </c:pt>
                <c:pt idx="6">
                  <c:v>3406</c:v>
                </c:pt>
                <c:pt idx="7">
                  <c:v>3358</c:v>
                </c:pt>
                <c:pt idx="8">
                  <c:v>3546</c:v>
                </c:pt>
                <c:pt idx="9">
                  <c:v>3912</c:v>
                </c:pt>
                <c:pt idx="10">
                  <c:v>3977</c:v>
                </c:pt>
                <c:pt idx="11">
                  <c:v>3834</c:v>
                </c:pt>
              </c:numCache>
            </c:numRef>
          </c:val>
          <c:smooth val="0"/>
          <c:extLst>
            <c:ext xmlns:c16="http://schemas.microsoft.com/office/drawing/2014/chart" uri="{C3380CC4-5D6E-409C-BE32-E72D297353CC}">
              <c16:uniqueId val="{00000001-217F-4571-827A-7F4A0BA2625A}"/>
            </c:ext>
          </c:extLst>
        </c:ser>
        <c:dLbls>
          <c:showLegendKey val="0"/>
          <c:showVal val="0"/>
          <c:showCatName val="0"/>
          <c:showSerName val="0"/>
          <c:showPercent val="0"/>
          <c:showBubbleSize val="0"/>
        </c:dLbls>
        <c:marker val="1"/>
        <c:smooth val="0"/>
        <c:axId val="247039775"/>
        <c:axId val="247036415"/>
      </c:lineChart>
      <c:catAx>
        <c:axId val="24703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6415"/>
        <c:crosses val="autoZero"/>
        <c:auto val="1"/>
        <c:lblAlgn val="ctr"/>
        <c:lblOffset val="100"/>
        <c:noMultiLvlLbl val="0"/>
      </c:catAx>
      <c:valAx>
        <c:axId val="24703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Table!Makers CAGR</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Table'!$AR$57</c:f>
              <c:strCache>
                <c:ptCount val="1"/>
                <c:pt idx="0">
                  <c:v>Total</c:v>
                </c:pt>
              </c:strCache>
            </c:strRef>
          </c:tx>
          <c:spPr>
            <a:solidFill>
              <a:schemeClr val="accent1"/>
            </a:solidFill>
            <a:ln>
              <a:noFill/>
            </a:ln>
            <a:effectLst/>
          </c:spPr>
          <c:invertIfNegative val="0"/>
          <c:cat>
            <c:strRef>
              <c:f>'Pivot Table'!$AQ$58:$AQ$62</c:f>
              <c:strCache>
                <c:ptCount val="5"/>
                <c:pt idx="0">
                  <c:v>BMW India</c:v>
                </c:pt>
                <c:pt idx="1">
                  <c:v>Volvo Auto India</c:v>
                </c:pt>
                <c:pt idx="2">
                  <c:v>BYD India</c:v>
                </c:pt>
                <c:pt idx="3">
                  <c:v>Hyundai Motor</c:v>
                </c:pt>
                <c:pt idx="4">
                  <c:v>Mercedes -Benz AG</c:v>
                </c:pt>
              </c:strCache>
            </c:strRef>
          </c:cat>
          <c:val>
            <c:numRef>
              <c:f>'Pivot Table'!$AR$58:$AR$62</c:f>
              <c:numCache>
                <c:formatCode>0.00%;\-0.00%;0.00%</c:formatCode>
                <c:ptCount val="5"/>
                <c:pt idx="0">
                  <c:v>11.409673645990857</c:v>
                </c:pt>
                <c:pt idx="1">
                  <c:v>9.7121426428142748</c:v>
                </c:pt>
                <c:pt idx="2">
                  <c:v>5.6651513429360643</c:v>
                </c:pt>
                <c:pt idx="3">
                  <c:v>2.5547663265485729</c:v>
                </c:pt>
                <c:pt idx="4">
                  <c:v>2.3454906504588666</c:v>
                </c:pt>
              </c:numCache>
            </c:numRef>
          </c:val>
          <c:extLst>
            <c:ext xmlns:c16="http://schemas.microsoft.com/office/drawing/2014/chart" uri="{C3380CC4-5D6E-409C-BE32-E72D297353CC}">
              <c16:uniqueId val="{00000000-AAFB-45E3-959A-B1BCB3397EE0}"/>
            </c:ext>
          </c:extLst>
        </c:ser>
        <c:dLbls>
          <c:showLegendKey val="0"/>
          <c:showVal val="0"/>
          <c:showCatName val="0"/>
          <c:showSerName val="0"/>
          <c:showPercent val="0"/>
          <c:showBubbleSize val="0"/>
        </c:dLbls>
        <c:gapWidth val="219"/>
        <c:overlap val="-27"/>
        <c:axId val="1898830416"/>
        <c:axId val="1898830896"/>
      </c:barChart>
      <c:catAx>
        <c:axId val="189883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30896"/>
        <c:crosses val="autoZero"/>
        <c:auto val="1"/>
        <c:lblAlgn val="ctr"/>
        <c:lblOffset val="100"/>
        <c:noMultiLvlLbl val="0"/>
      </c:catAx>
      <c:valAx>
        <c:axId val="18988308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3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Table!Maker Market share </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Table'!$AH$38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98-481B-872C-E8288CF196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98-481B-872C-E8288CF196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98-481B-872C-E8288CF1963D}"/>
              </c:ext>
            </c:extLst>
          </c:dPt>
          <c:cat>
            <c:strRef>
              <c:f>'Pivot Table'!$AG$39:$AG$41</c:f>
              <c:strCache>
                <c:ptCount val="3"/>
                <c:pt idx="0">
                  <c:v>Tata Motors</c:v>
                </c:pt>
                <c:pt idx="1">
                  <c:v>Mahindra &amp; Mahindra</c:v>
                </c:pt>
                <c:pt idx="2">
                  <c:v>MG Motor</c:v>
                </c:pt>
              </c:strCache>
            </c:strRef>
          </c:cat>
          <c:val>
            <c:numRef>
              <c:f>'Pivot Table'!$AH$39:$AH$41</c:f>
              <c:numCache>
                <c:formatCode>0.00%</c:formatCode>
                <c:ptCount val="3"/>
                <c:pt idx="0">
                  <c:v>0.59087748867586642</c:v>
                </c:pt>
                <c:pt idx="1">
                  <c:v>0.29084588644264192</c:v>
                </c:pt>
                <c:pt idx="2">
                  <c:v>6.9040345517749915E-2</c:v>
                </c:pt>
              </c:numCache>
            </c:numRef>
          </c:val>
          <c:extLst>
            <c:ext xmlns:c16="http://schemas.microsoft.com/office/drawing/2014/chart" uri="{C3380CC4-5D6E-409C-BE32-E72D297353CC}">
              <c16:uniqueId val="{00000000-B3A6-4DD8-9C40-BD7C919932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[Project_csv_book.xlsx]Project_Growth!EV maket share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EV-Market</a:t>
            </a:r>
            <a:r>
              <a:rPr lang="en-US" baseline="0">
                <a:solidFill>
                  <a:schemeClr val="bg1"/>
                </a:solidFill>
                <a:latin typeface="Eras Bold ITC" panose="020B0907030504020204" pitchFamily="34" charset="0"/>
              </a:rPr>
              <a:t> Share</a:t>
            </a:r>
          </a:p>
        </c:rich>
      </c:tx>
      <c:layout>
        <c:manualLayout>
          <c:xMode val="edge"/>
          <c:yMode val="edge"/>
          <c:x val="0.12556894243641231"/>
          <c:y val="2.807017543859649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47705914870095"/>
                  <c:h val="0.11921296296296297"/>
                </c:manualLayout>
              </c15:layout>
            </c:ext>
          </c:extLst>
        </c:dLbl>
      </c:pivotFmt>
      <c:pivotFmt>
        <c:idx val="7"/>
        <c:spPr>
          <a:solidFill>
            <a:schemeClr val="accent1"/>
          </a:solidFill>
          <a:ln w="19050">
            <a:solidFill>
              <a:schemeClr val="lt1"/>
            </a:solidFill>
          </a:ln>
          <a:effectLst/>
        </c:spPr>
        <c:dLbl>
          <c:idx val="0"/>
          <c:layout>
            <c:manualLayout>
              <c:x val="9.950248756218906E-2"/>
              <c:y val="-8.89548702245552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860143725815369"/>
                  <c:h val="0.12384259259259259"/>
                </c:manualLayout>
              </c15:layout>
            </c:ext>
          </c:extLst>
        </c:dLbl>
      </c:pivotFmt>
      <c:pivotFmt>
        <c:idx val="8"/>
        <c:spPr>
          <a:solidFill>
            <a:schemeClr val="accent2"/>
          </a:solidFill>
          <a:ln w="19050">
            <a:solidFill>
              <a:schemeClr val="lt1"/>
            </a:solidFill>
          </a:ln>
          <a:effectLst/>
        </c:spPr>
        <c:dLbl>
          <c:idx val="0"/>
          <c:layout>
            <c:manualLayout>
              <c:x val="-8.3812346839729643E-2"/>
              <c:y val="5.713035870516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8.3812346839729643E-2"/>
              <c:y val="5.713035870516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950248756218906E-2"/>
              <c:y val="-8.89548702245552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860143725815369"/>
                  <c:h val="0.12384259259259259"/>
                </c:manualLayout>
              </c15:layout>
            </c:ext>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47705914870095"/>
                  <c:h val="0.11921296296296297"/>
                </c:manualLayout>
              </c15:layout>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gradFill>
            <a:gsLst>
              <a:gs pos="0">
                <a:srgbClr val="66FFCC"/>
              </a:gs>
              <a:gs pos="100000">
                <a:srgbClr val="080808"/>
              </a:gs>
            </a:gsLst>
            <a:lin ang="5400000" scaled="1"/>
          </a:gradFill>
        </c:spPr>
        <c:marker>
          <c:symbol val="none"/>
        </c:marker>
        <c:dLbl>
          <c:idx val="0"/>
          <c:spPr>
            <a:noFill/>
            <a:ln w="6350">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gradFill>
            <a:gsLst>
              <a:gs pos="0">
                <a:srgbClr val="66FFCC"/>
              </a:gs>
              <a:gs pos="100000">
                <a:srgbClr val="080808"/>
              </a:gs>
            </a:gsLst>
            <a:lin ang="5400000" scaled="1"/>
          </a:gra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54096B3-D737-4F30-A88B-8CA98E3B1099}" type="CATEGORYNAME">
                  <a:rPr lang="en-US">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latin typeface="Eras Bold ITC" panose="020B0907030504020204" pitchFamily="34" charset="0"/>
                  </a:rPr>
                  <a:t>
</a:t>
                </a:r>
                <a:fld id="{837FF2B1-239F-40E8-8A89-671E2C0E559A}" type="PERCENTAGE">
                  <a:rPr lang="en-US" baseline="0">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latin typeface="Eras Bold ITC" panose="020B0907030504020204" pitchFamily="34" charset="0"/>
                </a:endParaRPr>
              </a:p>
            </c:rich>
          </c:tx>
          <c:spPr>
            <a:noFill/>
            <a:ln w="6350">
              <a:noFill/>
            </a:ln>
            <a:effectLst/>
          </c:sp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30060790273556232"/>
                  <c:h val="0.22118863049095605"/>
                </c:manualLayout>
              </c15:layout>
              <c15:dlblFieldTable/>
              <c15:showDataLabelsRange val="0"/>
            </c:ext>
          </c:extLst>
        </c:dLbl>
      </c:pivotFmt>
      <c:pivotFmt>
        <c:idx val="20"/>
        <c:spPr>
          <a:gradFill>
            <a:gsLst>
              <a:gs pos="100000">
                <a:srgbClr val="66FFCC"/>
              </a:gs>
              <a:gs pos="0">
                <a:srgbClr val="080808"/>
              </a:gs>
            </a:gsLst>
            <a:lin ang="5400000" scaled="1"/>
          </a:gradFill>
          <a:ln w="19050">
            <a:solidFill>
              <a:schemeClr val="lt1"/>
            </a:solidFill>
          </a:ln>
          <a:effectLst/>
        </c:spPr>
        <c:dLbl>
          <c:idx val="0"/>
          <c:layout>
            <c:manualLayout>
              <c:x val="-0.12655517925140825"/>
              <c:y val="0.1442048206595880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31572CF-3E80-4C63-BCA2-3D0E8349786A}" type="CATEGORYNAME">
                  <a:rPr lang="en-US">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latin typeface="Eras Bold ITC" panose="020B0907030504020204" pitchFamily="34" charset="0"/>
                  </a:rPr>
                  <a:t>
</a:t>
                </a:r>
                <a:fld id="{8A946715-0429-405F-A96C-58F05FDEA039}" type="PERCENTAGE">
                  <a:rPr lang="en-US" baseline="0">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latin typeface="Eras Bold ITC" panose="020B0907030504020204" pitchFamily="34" charset="0"/>
                </a:endParaRPr>
              </a:p>
            </c:rich>
          </c:tx>
          <c:spPr>
            <a:noFill/>
            <a:ln w="6350">
              <a:no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33150782395346945"/>
                  <c:h val="0.26052519581159583"/>
                </c:manualLayout>
              </c15:layout>
              <c15:dlblFieldTable/>
              <c15:showDataLabelsRange val="0"/>
            </c:ext>
          </c:extLst>
        </c:dLbl>
      </c:pivotFmt>
      <c:pivotFmt>
        <c:idx val="21"/>
        <c:spPr>
          <a:gradFill>
            <a:gsLst>
              <a:gs pos="100000">
                <a:srgbClr val="66FFCC"/>
              </a:gs>
              <a:gs pos="0">
                <a:srgbClr val="080808"/>
              </a:gs>
            </a:gsLst>
            <a:lin ang="5400000" scaled="1"/>
          </a:gradFill>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gradFill>
            <a:gsLst>
              <a:gs pos="100000">
                <a:srgbClr val="66FFCC"/>
              </a:gs>
              <a:gs pos="0">
                <a:srgbClr val="080808"/>
              </a:gs>
            </a:gsLst>
            <a:lin ang="5400000" scaled="1"/>
          </a:gradFill>
          <a:ln w="19050">
            <a:solidFill>
              <a:schemeClr val="lt1"/>
            </a:solidFill>
          </a:ln>
          <a:effectLst/>
        </c:spPr>
        <c:dLbl>
          <c:idx val="0"/>
          <c:layout>
            <c:manualLayout>
              <c:x val="-0.15196946831574026"/>
              <c:y val="-0.1934863236961021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87AF150-5610-49FE-A24A-84CF0802FD59}" type="CATEGORYNAME">
                  <a:rPr lang="en-US">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latin typeface="Eras Bold ITC" panose="020B0907030504020204" pitchFamily="34" charset="0"/>
                  </a:rPr>
                  <a:t>
</a:t>
                </a:r>
                <a:fld id="{A6FCA704-6D4E-432F-907A-490E33D86DFD}" type="PERCENTAGE">
                  <a:rPr lang="en-US" baseline="0">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latin typeface="Eras Bold ITC" panose="020B0907030504020204" pitchFamily="34" charset="0"/>
                </a:endParaRPr>
              </a:p>
            </c:rich>
          </c:tx>
          <c:spPr>
            <a:noFill/>
            <a:ln>
              <a:noFill/>
            </a:ln>
            <a:effectLst/>
          </c:spPr>
          <c:showLegendKey val="0"/>
          <c:showVal val="0"/>
          <c:showCatName val="1"/>
          <c:showSerName val="0"/>
          <c:showPercent val="1"/>
          <c:showBubbleSize val="0"/>
          <c:extLst>
            <c:ext xmlns:c15="http://schemas.microsoft.com/office/drawing/2012/chart" uri="{CE6537A1-D6FC-4f65-9D91-7224C49458BB}">
              <c15:layout>
                <c:manualLayout>
                  <c:w val="0.37628877080418655"/>
                  <c:h val="0.22553622415866734"/>
                </c:manualLayout>
              </c15:layout>
              <c15:dlblFieldTable/>
              <c15:showDataLabelsRange val="0"/>
            </c:ext>
          </c:extLst>
        </c:dLbl>
      </c:pivotFmt>
      <c:pivotFmt>
        <c:idx val="23"/>
        <c:spPr>
          <a:gradFill>
            <a:gsLst>
              <a:gs pos="0">
                <a:srgbClr val="66FFCC"/>
              </a:gs>
              <a:gs pos="100000">
                <a:srgbClr val="080808"/>
              </a:gs>
            </a:gsLst>
            <a:lin ang="5400000" scaled="1"/>
          </a:gradFill>
          <a:ln w="19050">
            <a:solidFill>
              <a:schemeClr val="lt1"/>
            </a:solidFill>
          </a:ln>
          <a:effectLst/>
        </c:spPr>
        <c:dLbl>
          <c:idx val="0"/>
          <c:layout>
            <c:manualLayout>
              <c:x val="0.31914873672705801"/>
              <c:y val="3.557803821033994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5088529-D659-4E84-A3FD-E5FCAF78A943}" type="CATEGORYNAME">
                  <a:rPr lang="en-US">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latin typeface="Eras Bold ITC" panose="020B0907030504020204" pitchFamily="34" charset="0"/>
                  </a:rPr>
                  <a:t>
</a:t>
                </a:r>
                <a:fld id="{9C603674-32CD-4ED2-89E4-E6CF4A4CEC96}" type="PERCENTAGE">
                  <a:rPr lang="en-US" baseline="0">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latin typeface="Eras Bold ITC" panose="020B0907030504020204" pitchFamily="34" charset="0"/>
                </a:endParaRPr>
              </a:p>
            </c:rich>
          </c:tx>
          <c:spPr>
            <a:noFill/>
            <a:ln>
              <a:noFill/>
            </a:ln>
            <a:effectLst/>
          </c:spPr>
          <c:showLegendKey val="0"/>
          <c:showVal val="0"/>
          <c:showCatName val="1"/>
          <c:showSerName val="0"/>
          <c:showPercent val="1"/>
          <c:showBubbleSize val="0"/>
          <c:extLst>
            <c:ext xmlns:c15="http://schemas.microsoft.com/office/drawing/2012/chart" uri="{CE6537A1-D6FC-4f65-9D91-7224C49458BB}">
              <c15:layout>
                <c:manualLayout>
                  <c:w val="0.30492584703507802"/>
                  <c:h val="0.20319233351644994"/>
                </c:manualLayout>
              </c15:layout>
              <c15:dlblFieldTable/>
              <c15:showDataLabelsRange val="0"/>
            </c:ext>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gradFill>
            <a:gsLst>
              <a:gs pos="100000">
                <a:srgbClr val="66FFCC"/>
              </a:gs>
              <a:gs pos="0">
                <a:srgbClr val="080808"/>
              </a:gs>
            </a:gsLst>
            <a:lin ang="5400000" scaled="1"/>
          </a:gradFill>
          <a:ln w="19050">
            <a:solidFill>
              <a:schemeClr val="lt1"/>
            </a:solidFill>
          </a:ln>
          <a:effectLst/>
        </c:spPr>
        <c:dLbl>
          <c:idx val="0"/>
          <c:layout>
            <c:manualLayout>
              <c:x val="-0.18367825516824413"/>
              <c:y val="-0.1674602745763967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C311D-5DED-48DF-B46D-979A71A5C564}" type="CATEGORYNAME">
                  <a:rPr lang="en-US">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latin typeface="Eras Bold ITC" panose="020B0907030504020204" pitchFamily="34" charset="0"/>
                  </a:rPr>
                  <a:t>
</a:t>
                </a:r>
                <a:fld id="{30B5F385-F1BD-4F9E-A772-410679093AAE}" type="PERCENTAGE">
                  <a:rPr lang="en-US" baseline="0">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latin typeface="Eras Bold ITC" panose="020B0907030504020204" pitchFamily="34" charset="0"/>
                </a:endParaRPr>
              </a:p>
            </c:rich>
          </c:tx>
          <c:spPr>
            <a:noFill/>
            <a:ln>
              <a:noFill/>
            </a:ln>
            <a:effectLst/>
          </c:spPr>
          <c:showLegendKey val="0"/>
          <c:showVal val="0"/>
          <c:showCatName val="1"/>
          <c:showSerName val="0"/>
          <c:showPercent val="1"/>
          <c:showBubbleSize val="0"/>
          <c:extLst>
            <c:ext xmlns:c15="http://schemas.microsoft.com/office/drawing/2012/chart" uri="{CE6537A1-D6FC-4f65-9D91-7224C49458BB}">
              <c15:layout>
                <c:manualLayout>
                  <c:w val="0.3664547895293504"/>
                  <c:h val="0.23265046423482455"/>
                </c:manualLayout>
              </c15:layout>
              <c15:dlblFieldTable/>
              <c15:showDataLabelsRange val="0"/>
            </c:ext>
          </c:extLst>
        </c:dLbl>
      </c:pivotFmt>
      <c:pivotFmt>
        <c:idx val="26"/>
        <c:spPr>
          <a:gradFill>
            <a:gsLst>
              <a:gs pos="0">
                <a:srgbClr val="66FFCC"/>
              </a:gs>
              <a:gs pos="100000">
                <a:srgbClr val="080808"/>
              </a:gs>
            </a:gsLst>
            <a:lin ang="5400000" scaled="1"/>
          </a:gradFill>
          <a:ln w="19050">
            <a:solidFill>
              <a:schemeClr val="lt1"/>
            </a:solidFill>
          </a:ln>
          <a:effectLst/>
        </c:spPr>
        <c:dLbl>
          <c:idx val="0"/>
          <c:layout>
            <c:manualLayout>
              <c:x val="0.41205474315710533"/>
              <c:y val="7.46004905828430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96AA102-DD34-495E-83B7-BD522A586921}" type="CATEGORYNAME">
                  <a:rPr lang="en-US">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latin typeface="Eras Bold ITC" panose="020B0907030504020204" pitchFamily="34" charset="0"/>
                  </a:rPr>
                  <a:t>
</a:t>
                </a:r>
                <a:fld id="{A35817A6-C7EB-442A-B042-D0DCF2B97DBA}" type="PERCENTAGE">
                  <a:rPr lang="en-US" baseline="0">
                    <a:solidFill>
                      <a:schemeClr val="bg1"/>
                    </a:solidFill>
                    <a:latin typeface="Eras Bold ITC" panose="020B09070305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latin typeface="Eras Bold ITC" panose="020B0907030504020204" pitchFamily="34" charset="0"/>
                </a:endParaRPr>
              </a:p>
            </c:rich>
          </c:tx>
          <c:spPr>
            <a:noFill/>
            <a:ln>
              <a:noFill/>
            </a:ln>
            <a:effectLst/>
          </c:spPr>
          <c:showLegendKey val="0"/>
          <c:showVal val="0"/>
          <c:showCatName val="1"/>
          <c:showSerName val="0"/>
          <c:showPercent val="1"/>
          <c:showBubbleSize val="0"/>
          <c:extLst>
            <c:ext xmlns:c15="http://schemas.microsoft.com/office/drawing/2012/chart" uri="{CE6537A1-D6FC-4f65-9D91-7224C49458BB}">
              <c15:layout>
                <c:manualLayout>
                  <c:w val="0.35653495440729477"/>
                  <c:h val="0.20372294498997554"/>
                </c:manualLayout>
              </c15:layout>
              <c15:dlblFieldTable/>
              <c15:showDataLabelsRange val="0"/>
            </c:ext>
          </c:extLst>
        </c:dLbl>
      </c:pivotFmt>
    </c:pivotFmts>
    <c:plotArea>
      <c:layout/>
      <c:pieChart>
        <c:varyColors val="1"/>
        <c:ser>
          <c:idx val="0"/>
          <c:order val="0"/>
          <c:tx>
            <c:strRef>
              <c:f>Project_Growth!$R$13:$R$14</c:f>
              <c:strCache>
                <c:ptCount val="1"/>
                <c:pt idx="0">
                  <c:v>2022</c:v>
                </c:pt>
              </c:strCache>
            </c:strRef>
          </c:tx>
          <c:spPr>
            <a:gradFill>
              <a:gsLst>
                <a:gs pos="0">
                  <a:srgbClr val="66FFCC"/>
                </a:gs>
                <a:gs pos="100000">
                  <a:srgbClr val="080808"/>
                </a:gs>
              </a:gsLst>
              <a:lin ang="5400000" scaled="1"/>
            </a:gradFill>
          </c:spPr>
          <c:dPt>
            <c:idx val="0"/>
            <c:bubble3D val="0"/>
            <c:spPr>
              <a:gradFill>
                <a:gsLst>
                  <a:gs pos="0">
                    <a:srgbClr val="66FFCC"/>
                  </a:gs>
                  <a:gs pos="100000">
                    <a:srgbClr val="080808"/>
                  </a:gs>
                </a:gsLst>
                <a:lin ang="5400000" scaled="1"/>
              </a:gradFill>
              <a:ln w="19050">
                <a:solidFill>
                  <a:schemeClr val="lt1"/>
                </a:solidFill>
              </a:ln>
              <a:effectLst/>
            </c:spPr>
            <c:extLst>
              <c:ext xmlns:c16="http://schemas.microsoft.com/office/drawing/2014/chart" uri="{C3380CC4-5D6E-409C-BE32-E72D297353CC}">
                <c16:uniqueId val="{00000001-156C-45FE-8243-7884E2A7693B}"/>
              </c:ext>
            </c:extLst>
          </c:dPt>
          <c:dPt>
            <c:idx val="1"/>
            <c:bubble3D val="0"/>
            <c:spPr>
              <a:gradFill>
                <a:gsLst>
                  <a:gs pos="100000">
                    <a:srgbClr val="66FFCC"/>
                  </a:gs>
                  <a:gs pos="0">
                    <a:srgbClr val="080808"/>
                  </a:gs>
                </a:gsLst>
                <a:lin ang="5400000" scaled="1"/>
              </a:gradFill>
              <a:ln w="19050">
                <a:solidFill>
                  <a:schemeClr val="lt1"/>
                </a:solidFill>
              </a:ln>
              <a:effectLst/>
            </c:spPr>
            <c:extLst>
              <c:ext xmlns:c16="http://schemas.microsoft.com/office/drawing/2014/chart" uri="{C3380CC4-5D6E-409C-BE32-E72D297353CC}">
                <c16:uniqueId val="{00000003-156C-45FE-8243-7884E2A7693B}"/>
              </c:ext>
            </c:extLst>
          </c:dPt>
          <c:dLbls>
            <c:dLbl>
              <c:idx val="0"/>
              <c:tx>
                <c:rich>
                  <a:bodyPr/>
                  <a:lstStyle/>
                  <a:p>
                    <a:fld id="{C54096B3-D737-4F30-A88B-8CA98E3B1099}" type="CATEGORYNAME">
                      <a:rPr lang="en-US">
                        <a:solidFill>
                          <a:schemeClr val="bg1"/>
                        </a:solidFill>
                        <a:latin typeface="Eras Bold ITC" panose="020B0907030504020204" pitchFamily="34" charset="0"/>
                      </a:rPr>
                      <a:pPr/>
                      <a:t>[CATEGORY NAME]</a:t>
                    </a:fld>
                    <a:r>
                      <a:rPr lang="en-US" baseline="0">
                        <a:solidFill>
                          <a:schemeClr val="bg1"/>
                        </a:solidFill>
                        <a:latin typeface="Eras Bold ITC" panose="020B0907030504020204" pitchFamily="34" charset="0"/>
                      </a:rPr>
                      <a:t>
</a:t>
                    </a:r>
                    <a:fld id="{837FF2B1-239F-40E8-8A89-671E2C0E559A}" type="PERCENTAGE">
                      <a:rPr lang="en-US" baseline="0">
                        <a:solidFill>
                          <a:schemeClr val="bg1"/>
                        </a:solidFill>
                        <a:latin typeface="Eras Bold ITC" panose="020B0907030504020204" pitchFamily="34" charset="0"/>
                      </a:rPr>
                      <a:pPr/>
                      <a:t>[PERCENTAGE]</a:t>
                    </a:fld>
                    <a:endParaRPr lang="en-US" baseline="0">
                      <a:solidFill>
                        <a:schemeClr val="bg1"/>
                      </a:solidFill>
                      <a:latin typeface="Eras Bold ITC" panose="020B0907030504020204" pitchFamily="34" charset="0"/>
                    </a:endParaRPr>
                  </a:p>
                </c:rich>
              </c:tx>
              <c:dLblPos val="ctr"/>
              <c:showLegendKey val="0"/>
              <c:showVal val="0"/>
              <c:showCatName val="1"/>
              <c:showSerName val="0"/>
              <c:showPercent val="1"/>
              <c:showBubbleSize val="0"/>
              <c:extLst>
                <c:ext xmlns:c15="http://schemas.microsoft.com/office/drawing/2012/chart" uri="{CE6537A1-D6FC-4f65-9D91-7224C49458BB}">
                  <c15:layout>
                    <c:manualLayout>
                      <c:w val="0.30060790273556232"/>
                      <c:h val="0.22118863049095605"/>
                    </c:manualLayout>
                  </c15:layout>
                  <c15:dlblFieldTable/>
                  <c15:showDataLabelsRange val="0"/>
                </c:ext>
                <c:ext xmlns:c16="http://schemas.microsoft.com/office/drawing/2014/chart" uri="{C3380CC4-5D6E-409C-BE32-E72D297353CC}">
                  <c16:uniqueId val="{00000001-156C-45FE-8243-7884E2A7693B}"/>
                </c:ext>
              </c:extLst>
            </c:dLbl>
            <c:dLbl>
              <c:idx val="1"/>
              <c:layout>
                <c:manualLayout>
                  <c:x val="-0.12655517925140825"/>
                  <c:y val="0.14420482065958803"/>
                </c:manualLayout>
              </c:layout>
              <c:tx>
                <c:rich>
                  <a:bodyPr/>
                  <a:lstStyle/>
                  <a:p>
                    <a:fld id="{731572CF-3E80-4C63-BCA2-3D0E8349786A}" type="CATEGORYNAME">
                      <a:rPr lang="en-US">
                        <a:solidFill>
                          <a:schemeClr val="bg1"/>
                        </a:solidFill>
                        <a:latin typeface="Eras Bold ITC" panose="020B0907030504020204" pitchFamily="34" charset="0"/>
                      </a:rPr>
                      <a:pPr/>
                      <a:t>[CATEGORY NAME]</a:t>
                    </a:fld>
                    <a:r>
                      <a:rPr lang="en-US" baseline="0">
                        <a:solidFill>
                          <a:schemeClr val="bg1"/>
                        </a:solidFill>
                        <a:latin typeface="Eras Bold ITC" panose="020B0907030504020204" pitchFamily="34" charset="0"/>
                      </a:rPr>
                      <a:t>
</a:t>
                    </a:r>
                    <a:fld id="{8A946715-0429-405F-A96C-58F05FDEA039}" type="PERCENTAGE">
                      <a:rPr lang="en-US" baseline="0">
                        <a:solidFill>
                          <a:schemeClr val="bg1"/>
                        </a:solidFill>
                        <a:latin typeface="Eras Bold ITC" panose="020B0907030504020204" pitchFamily="34" charset="0"/>
                      </a:rPr>
                      <a:pPr/>
                      <a:t>[PERCENTAGE]</a:t>
                    </a:fld>
                    <a:endParaRPr lang="en-US" baseline="0">
                      <a:solidFill>
                        <a:schemeClr val="bg1"/>
                      </a:solidFill>
                      <a:latin typeface="Eras Bold ITC" panose="020B0907030504020204" pitchFamily="34"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33150782395346945"/>
                      <c:h val="0.26052519581159583"/>
                    </c:manualLayout>
                  </c15:layout>
                  <c15:dlblFieldTable/>
                  <c15:showDataLabelsRange val="0"/>
                </c:ext>
                <c:ext xmlns:c16="http://schemas.microsoft.com/office/drawing/2014/chart" uri="{C3380CC4-5D6E-409C-BE32-E72D297353CC}">
                  <c16:uniqueId val="{00000003-156C-45FE-8243-7884E2A7693B}"/>
                </c:ext>
              </c:extLst>
            </c:dLbl>
            <c:spPr>
              <a:noFill/>
              <a:ln w="6350">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Project_Growth!$Q$15:$Q$17</c:f>
              <c:strCache>
                <c:ptCount val="2"/>
                <c:pt idx="0">
                  <c:v>2-Wheelers</c:v>
                </c:pt>
                <c:pt idx="1">
                  <c:v>4-Wheelers</c:v>
                </c:pt>
              </c:strCache>
            </c:strRef>
          </c:cat>
          <c:val>
            <c:numRef>
              <c:f>Project_Growth!$R$15:$R$17</c:f>
              <c:numCache>
                <c:formatCode>General</c:formatCode>
                <c:ptCount val="2"/>
                <c:pt idx="0">
                  <c:v>54398</c:v>
                </c:pt>
                <c:pt idx="1">
                  <c:v>3720</c:v>
                </c:pt>
              </c:numCache>
            </c:numRef>
          </c:val>
          <c:extLst>
            <c:ext xmlns:c16="http://schemas.microsoft.com/office/drawing/2014/chart" uri="{C3380CC4-5D6E-409C-BE32-E72D297353CC}">
              <c16:uniqueId val="{00000004-156C-45FE-8243-7884E2A7693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5 makers by ev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Top</a:t>
            </a:r>
            <a:r>
              <a:rPr lang="en-US" baseline="0">
                <a:solidFill>
                  <a:schemeClr val="bg1"/>
                </a:solidFill>
                <a:latin typeface="Eras Bold ITC" panose="020B0907030504020204" pitchFamily="34" charset="0"/>
              </a:rPr>
              <a:t> 5 Makers by EV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rgbClr val="66FFCC"/>
              </a:gs>
              <a:gs pos="0">
                <a:srgbClr val="080808"/>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Table'!$M$4</c:f>
              <c:strCache>
                <c:ptCount val="1"/>
                <c:pt idx="0">
                  <c:v>Total</c:v>
                </c:pt>
              </c:strCache>
            </c:strRef>
          </c:tx>
          <c:spPr>
            <a:gradFill>
              <a:gsLst>
                <a:gs pos="100000">
                  <a:srgbClr val="66FFCC"/>
                </a:gs>
                <a:gs pos="0">
                  <a:srgbClr val="080808"/>
                </a:gs>
              </a:gsLst>
              <a:lin ang="5400000" scaled="1"/>
            </a:gra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Table'!$L$5:$L$10</c:f>
              <c:strCache>
                <c:ptCount val="5"/>
                <c:pt idx="0">
                  <c:v>AMPERE</c:v>
                </c:pt>
                <c:pt idx="1">
                  <c:v>HERO ELECTRIC</c:v>
                </c:pt>
                <c:pt idx="2">
                  <c:v>ATHER</c:v>
                </c:pt>
                <c:pt idx="3">
                  <c:v>TVS</c:v>
                </c:pt>
                <c:pt idx="4">
                  <c:v>OLA ELECTRIC</c:v>
                </c:pt>
              </c:strCache>
            </c:strRef>
          </c:cat>
          <c:val>
            <c:numRef>
              <c:f>'Pivot Table'!$M$5:$M$10</c:f>
              <c:numCache>
                <c:formatCode>General</c:formatCode>
                <c:ptCount val="5"/>
                <c:pt idx="0">
                  <c:v>167274</c:v>
                </c:pt>
                <c:pt idx="1">
                  <c:v>170394</c:v>
                </c:pt>
                <c:pt idx="2">
                  <c:v>204449</c:v>
                </c:pt>
                <c:pt idx="3">
                  <c:v>272575</c:v>
                </c:pt>
                <c:pt idx="4">
                  <c:v>489473</c:v>
                </c:pt>
              </c:numCache>
            </c:numRef>
          </c:val>
          <c:extLst>
            <c:ext xmlns:c16="http://schemas.microsoft.com/office/drawing/2014/chart" uri="{C3380CC4-5D6E-409C-BE32-E72D297353CC}">
              <c16:uniqueId val="{00000000-8545-42C0-8D3A-3B3325041E22}"/>
            </c:ext>
          </c:extLst>
        </c:ser>
        <c:dLbls>
          <c:dLblPos val="outEnd"/>
          <c:showLegendKey val="0"/>
          <c:showVal val="1"/>
          <c:showCatName val="0"/>
          <c:showSerName val="0"/>
          <c:showPercent val="0"/>
          <c:showBubbleSize val="0"/>
        </c:dLbls>
        <c:gapWidth val="182"/>
        <c:axId val="1837575424"/>
        <c:axId val="1837571104"/>
      </c:barChart>
      <c:catAx>
        <c:axId val="183757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837571104"/>
        <c:crosses val="autoZero"/>
        <c:auto val="1"/>
        <c:lblAlgn val="ctr"/>
        <c:lblOffset val="100"/>
        <c:noMultiLvlLbl val="0"/>
      </c:catAx>
      <c:valAx>
        <c:axId val="1837571104"/>
        <c:scaling>
          <c:orientation val="minMax"/>
        </c:scaling>
        <c:delete val="1"/>
        <c:axPos val="b"/>
        <c:numFmt formatCode="General" sourceLinked="1"/>
        <c:majorTickMark val="none"/>
        <c:minorTickMark val="none"/>
        <c:tickLblPos val="nextTo"/>
        <c:crossAx val="18375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5 by PR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latin typeface="Eras Bold ITC" panose="020B0907030504020204" pitchFamily="34" charset="0"/>
              </a:rPr>
              <a:t>Top</a:t>
            </a:r>
            <a:r>
              <a:rPr lang="en-US" sz="1400" baseline="0">
                <a:solidFill>
                  <a:schemeClr val="bg1"/>
                </a:solidFill>
                <a:latin typeface="Eras Bold ITC" panose="020B0907030504020204" pitchFamily="34" charset="0"/>
              </a:rPr>
              <a:t> 5 States by Penetration Rate</a:t>
            </a:r>
            <a:endParaRPr lang="en-US" sz="1400">
              <a:solidFill>
                <a:schemeClr val="bg1"/>
              </a:solidFill>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rgbClr val="66FFCC"/>
              </a:gs>
              <a:gs pos="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66FFCC"/>
              </a:gs>
              <a:gs pos="0">
                <a:srgbClr val="080808"/>
              </a:gs>
            </a:gsLst>
            <a:lin ang="5400000" scaled="1"/>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Table'!$X$5</c:f>
              <c:strCache>
                <c:ptCount val="1"/>
                <c:pt idx="0">
                  <c:v>Total</c:v>
                </c:pt>
              </c:strCache>
            </c:strRef>
          </c:tx>
          <c:spPr>
            <a:gradFill>
              <a:gsLst>
                <a:gs pos="100000">
                  <a:srgbClr val="66FFCC"/>
                </a:gs>
                <a:gs pos="0">
                  <a:srgbClr val="080808"/>
                </a:gs>
              </a:gsLst>
              <a:lin ang="5400000" scaled="1"/>
            </a:gradFill>
            <a:ln>
              <a:noFill/>
            </a:ln>
            <a:effectLst/>
          </c:spPr>
          <c:invertIfNegative val="0"/>
          <c:dPt>
            <c:idx val="1"/>
            <c:invertIfNegative val="0"/>
            <c:bubble3D val="0"/>
            <c:spPr>
              <a:gradFill>
                <a:gsLst>
                  <a:gs pos="100000">
                    <a:srgbClr val="66FFCC"/>
                  </a:gs>
                  <a:gs pos="0">
                    <a:srgbClr val="080808"/>
                  </a:gs>
                </a:gsLst>
                <a:lin ang="5400000" scaled="1"/>
              </a:gradFill>
              <a:ln>
                <a:noFill/>
              </a:ln>
              <a:effectLst/>
            </c:spPr>
          </c:dPt>
          <c:dPt>
            <c:idx val="3"/>
            <c:invertIfNegative val="0"/>
            <c:bubble3D val="0"/>
            <c:extLst>
              <c:ext xmlns:c16="http://schemas.microsoft.com/office/drawing/2014/chart" uri="{C3380CC4-5D6E-409C-BE32-E72D297353CC}">
                <c16:uniqueId val="{00000001-70E4-46D9-95DE-4DA098B937E9}"/>
              </c:ext>
            </c:extLst>
          </c:dPt>
          <c:dPt>
            <c:idx val="4"/>
            <c:invertIfNegative val="0"/>
            <c:bubble3D val="0"/>
            <c:extLst>
              <c:ext xmlns:c16="http://schemas.microsoft.com/office/drawing/2014/chart" uri="{C3380CC4-5D6E-409C-BE32-E72D297353CC}">
                <c16:uniqueId val="{00000001-7798-4137-908A-7595C7423BD9}"/>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Table'!$W$6:$W$11</c:f>
              <c:strCache>
                <c:ptCount val="5"/>
                <c:pt idx="0">
                  <c:v>Andhra Pradesh</c:v>
                </c:pt>
                <c:pt idx="1">
                  <c:v>Goa</c:v>
                </c:pt>
                <c:pt idx="2">
                  <c:v>Karnataka</c:v>
                </c:pt>
                <c:pt idx="3">
                  <c:v>Maharashtra</c:v>
                </c:pt>
                <c:pt idx="4">
                  <c:v>Delhi</c:v>
                </c:pt>
              </c:strCache>
            </c:strRef>
          </c:cat>
          <c:val>
            <c:numRef>
              <c:f>'Pivot Table'!$X$6:$X$11</c:f>
              <c:numCache>
                <c:formatCode>0.00%</c:formatCode>
                <c:ptCount val="5"/>
                <c:pt idx="0">
                  <c:v>5.4759154833888171E-2</c:v>
                </c:pt>
                <c:pt idx="1">
                  <c:v>5.5678906917164817E-2</c:v>
                </c:pt>
                <c:pt idx="2">
                  <c:v>6.6119045943854218E-2</c:v>
                </c:pt>
                <c:pt idx="3">
                  <c:v>6.9168354609260921E-2</c:v>
                </c:pt>
                <c:pt idx="4">
                  <c:v>8.7821847784929949E-2</c:v>
                </c:pt>
              </c:numCache>
            </c:numRef>
          </c:val>
          <c:extLst>
            <c:ext xmlns:c16="http://schemas.microsoft.com/office/drawing/2014/chart" uri="{C3380CC4-5D6E-409C-BE32-E72D297353CC}">
              <c16:uniqueId val="{00000000-7798-4137-908A-7595C7423BD9}"/>
            </c:ext>
          </c:extLst>
        </c:ser>
        <c:dLbls>
          <c:dLblPos val="outEnd"/>
          <c:showLegendKey val="0"/>
          <c:showVal val="1"/>
          <c:showCatName val="0"/>
          <c:showSerName val="0"/>
          <c:showPercent val="0"/>
          <c:showBubbleSize val="0"/>
        </c:dLbls>
        <c:gapWidth val="182"/>
        <c:axId val="1847785920"/>
        <c:axId val="1847784960"/>
      </c:barChart>
      <c:catAx>
        <c:axId val="184778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847784960"/>
        <c:crosses val="autoZero"/>
        <c:auto val="1"/>
        <c:lblAlgn val="ctr"/>
        <c:lblOffset val="100"/>
        <c:noMultiLvlLbl val="0"/>
      </c:catAx>
      <c:valAx>
        <c:axId val="1847784960"/>
        <c:scaling>
          <c:orientation val="minMax"/>
        </c:scaling>
        <c:delete val="1"/>
        <c:axPos val="b"/>
        <c:numFmt formatCode="0.00%" sourceLinked="1"/>
        <c:majorTickMark val="none"/>
        <c:minorTickMark val="none"/>
        <c:tickLblPos val="nextTo"/>
        <c:crossAx val="184778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Table!Overall Monthly sales</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F0502020204030204" pitchFamily="34" charset="0"/>
                <a:ea typeface="+mn-ea"/>
                <a:cs typeface="+mn-cs"/>
              </a:defRPr>
            </a:pPr>
            <a:r>
              <a:rPr lang="en-US" b="1">
                <a:solidFill>
                  <a:schemeClr val="bg1"/>
                </a:solidFill>
                <a:latin typeface="Eras Bold ITC" panose="020F0502020204030204" pitchFamily="34" charset="0"/>
              </a:rPr>
              <a:t>Overall</a:t>
            </a:r>
            <a:r>
              <a:rPr lang="en-US" b="1" baseline="0">
                <a:solidFill>
                  <a:schemeClr val="bg1"/>
                </a:solidFill>
                <a:latin typeface="Eras Bold ITC" panose="020F0502020204030204" pitchFamily="34" charset="0"/>
              </a:rPr>
              <a:t> Monthly Sales</a:t>
            </a:r>
            <a:endParaRPr lang="en-US" b="1">
              <a:solidFill>
                <a:schemeClr val="bg1"/>
              </a:solidFill>
              <a:latin typeface="Eras Bold ITC" panose="020F0502020204030204" pitchFamily="34" charset="0"/>
            </a:endParaRPr>
          </a:p>
        </c:rich>
      </c:tx>
      <c:layout>
        <c:manualLayout>
          <c:xMode val="edge"/>
          <c:yMode val="edge"/>
          <c:x val="0.37752775901955443"/>
          <c:y val="5.1184470571782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Eras Bold ITC"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66FFCC"/>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41266">
                  <a:srgbClr val="66FFCC"/>
                </a:gs>
                <a:gs pos="100000">
                  <a:srgbClr val="080808"/>
                </a:gs>
                <a:gs pos="0">
                  <a:srgbClr val="66FFCC"/>
                </a:gs>
                <a:gs pos="100000">
                  <a:srgbClr val="080808"/>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01357435329472E-2"/>
          <c:y val="3.4845407379803205E-2"/>
          <c:w val="0.93822084583181764"/>
          <c:h val="0.84458963294805489"/>
        </c:manualLayout>
      </c:layout>
      <c:barChart>
        <c:barDir val="col"/>
        <c:grouping val="clustered"/>
        <c:varyColors val="0"/>
        <c:ser>
          <c:idx val="0"/>
          <c:order val="0"/>
          <c:tx>
            <c:strRef>
              <c:f>'Pivot Table'!$B$178</c:f>
              <c:strCache>
                <c:ptCount val="1"/>
                <c:pt idx="0">
                  <c:v>Sum of electric_vehicles_sold</c:v>
                </c:pt>
              </c:strCache>
            </c:strRef>
          </c:tx>
          <c:spPr>
            <a:gradFill>
              <a:gsLst>
                <a:gs pos="0">
                  <a:srgbClr val="66FFCC"/>
                </a:gs>
                <a:gs pos="100000">
                  <a:srgbClr val="080808"/>
                </a:gs>
              </a:gsLst>
              <a:lin ang="5400000" scaled="1"/>
            </a:gradFill>
            <a:ln>
              <a:noFill/>
            </a:ln>
            <a:effectLst/>
          </c:spPr>
          <c:invertIfNegative val="0"/>
          <c:cat>
            <c:strRef>
              <c:f>'Pivot Table'!$A$179:$A$190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Table'!$B$179:$B$190</c:f>
              <c:numCache>
                <c:formatCode>General</c:formatCode>
                <c:ptCount val="12"/>
                <c:pt idx="0">
                  <c:v>31672</c:v>
                </c:pt>
                <c:pt idx="1">
                  <c:v>38171</c:v>
                </c:pt>
                <c:pt idx="2">
                  <c:v>58118</c:v>
                </c:pt>
                <c:pt idx="3">
                  <c:v>6315</c:v>
                </c:pt>
                <c:pt idx="4">
                  <c:v>1499</c:v>
                </c:pt>
                <c:pt idx="5">
                  <c:v>5487</c:v>
                </c:pt>
                <c:pt idx="6">
                  <c:v>15794</c:v>
                </c:pt>
                <c:pt idx="7">
                  <c:v>17153</c:v>
                </c:pt>
                <c:pt idx="8">
                  <c:v>19351</c:v>
                </c:pt>
                <c:pt idx="9">
                  <c:v>22190</c:v>
                </c:pt>
                <c:pt idx="10">
                  <c:v>26159</c:v>
                </c:pt>
                <c:pt idx="11">
                  <c:v>29241</c:v>
                </c:pt>
              </c:numCache>
            </c:numRef>
          </c:val>
          <c:extLst>
            <c:ext xmlns:c16="http://schemas.microsoft.com/office/drawing/2014/chart" uri="{C3380CC4-5D6E-409C-BE32-E72D297353CC}">
              <c16:uniqueId val="{00000000-BE43-4FE7-9463-542DDB4788FD}"/>
            </c:ext>
          </c:extLst>
        </c:ser>
        <c:dLbls>
          <c:showLegendKey val="0"/>
          <c:showVal val="0"/>
          <c:showCatName val="0"/>
          <c:showSerName val="0"/>
          <c:showPercent val="0"/>
          <c:showBubbleSize val="0"/>
        </c:dLbls>
        <c:gapWidth val="219"/>
        <c:axId val="1162783264"/>
        <c:axId val="1162783744"/>
      </c:barChart>
      <c:lineChart>
        <c:grouping val="standard"/>
        <c:varyColors val="0"/>
        <c:ser>
          <c:idx val="1"/>
          <c:order val="1"/>
          <c:tx>
            <c:strRef>
              <c:f>'Pivot Table'!$C$178</c:f>
              <c:strCache>
                <c:ptCount val="1"/>
                <c:pt idx="0">
                  <c:v>Sum of total_vehicles_sold</c:v>
                </c:pt>
              </c:strCache>
            </c:strRef>
          </c:tx>
          <c:spPr>
            <a:ln w="28575" cap="rnd">
              <a:gradFill>
                <a:gsLst>
                  <a:gs pos="41266">
                    <a:srgbClr val="66FFCC"/>
                  </a:gs>
                  <a:gs pos="100000">
                    <a:srgbClr val="080808"/>
                  </a:gs>
                  <a:gs pos="0">
                    <a:srgbClr val="66FFCC"/>
                  </a:gs>
                  <a:gs pos="100000">
                    <a:srgbClr val="080808"/>
                  </a:gs>
                </a:gsLst>
                <a:lin ang="5400000" scaled="1"/>
              </a:gradFill>
              <a:round/>
            </a:ln>
            <a:effectLst/>
          </c:spPr>
          <c:marker>
            <c:symbol val="none"/>
          </c:marker>
          <c:cat>
            <c:strRef>
              <c:f>'Pivot Table'!$A$179:$A$190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Table'!$C$179:$C$190</c:f>
              <c:numCache>
                <c:formatCode>General</c:formatCode>
                <c:ptCount val="12"/>
                <c:pt idx="0">
                  <c:v>1431350</c:v>
                </c:pt>
                <c:pt idx="1">
                  <c:v>1363169</c:v>
                </c:pt>
                <c:pt idx="2">
                  <c:v>1576135</c:v>
                </c:pt>
                <c:pt idx="3">
                  <c:v>1181071</c:v>
                </c:pt>
                <c:pt idx="4">
                  <c:v>550599</c:v>
                </c:pt>
                <c:pt idx="5">
                  <c:v>1278728</c:v>
                </c:pt>
                <c:pt idx="6">
                  <c:v>1573614</c:v>
                </c:pt>
                <c:pt idx="7">
                  <c:v>1377379</c:v>
                </c:pt>
                <c:pt idx="8">
                  <c:v>1284310</c:v>
                </c:pt>
                <c:pt idx="9">
                  <c:v>1381146</c:v>
                </c:pt>
                <c:pt idx="10">
                  <c:v>1858739</c:v>
                </c:pt>
                <c:pt idx="11">
                  <c:v>1565584</c:v>
                </c:pt>
              </c:numCache>
            </c:numRef>
          </c:val>
          <c:smooth val="1"/>
          <c:extLst>
            <c:ext xmlns:c16="http://schemas.microsoft.com/office/drawing/2014/chart" uri="{C3380CC4-5D6E-409C-BE32-E72D297353CC}">
              <c16:uniqueId val="{00000001-BE43-4FE7-9463-542DDB4788FD}"/>
            </c:ext>
          </c:extLst>
        </c:ser>
        <c:dLbls>
          <c:showLegendKey val="0"/>
          <c:showVal val="0"/>
          <c:showCatName val="0"/>
          <c:showSerName val="0"/>
          <c:showPercent val="0"/>
          <c:showBubbleSize val="0"/>
        </c:dLbls>
        <c:marker val="1"/>
        <c:smooth val="0"/>
        <c:axId val="1162808224"/>
        <c:axId val="1162807744"/>
      </c:lineChart>
      <c:catAx>
        <c:axId val="116278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2783744"/>
        <c:crosses val="autoZero"/>
        <c:auto val="1"/>
        <c:lblAlgn val="ctr"/>
        <c:lblOffset val="100"/>
        <c:noMultiLvlLbl val="0"/>
      </c:catAx>
      <c:valAx>
        <c:axId val="116278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83264"/>
        <c:crosses val="autoZero"/>
        <c:crossBetween val="between"/>
        <c:majorUnit val="50000"/>
        <c:dispUnits>
          <c:builtInUnit val="hundredThousands"/>
        </c:dispUnits>
      </c:valAx>
      <c:valAx>
        <c:axId val="1162807744"/>
        <c:scaling>
          <c:orientation val="minMax"/>
          <c:max val="7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08224"/>
        <c:crosses val="max"/>
        <c:crossBetween val="between"/>
        <c:majorUnit val="2000000"/>
        <c:dispUnits>
          <c:builtInUnit val="millions"/>
        </c:dispUnits>
      </c:valAx>
      <c:catAx>
        <c:axId val="1162808224"/>
        <c:scaling>
          <c:orientation val="minMax"/>
        </c:scaling>
        <c:delete val="1"/>
        <c:axPos val="b"/>
        <c:numFmt formatCode="General" sourceLinked="1"/>
        <c:majorTickMark val="out"/>
        <c:minorTickMark val="none"/>
        <c:tickLblPos val="nextTo"/>
        <c:crossAx val="1162807744"/>
        <c:crossesAt val="0"/>
        <c:auto val="1"/>
        <c:lblAlgn val="ctr"/>
        <c:lblOffset val="100"/>
        <c:noMultiLvlLbl val="0"/>
      </c:catAx>
      <c:spPr>
        <a:solidFill>
          <a:schemeClr val="tx1">
            <a:lumMod val="85000"/>
            <a:lumOff val="15000"/>
          </a:schemeClr>
        </a:solidFill>
        <a:ln>
          <a:noFill/>
        </a:ln>
        <a:effectLst/>
      </c:spPr>
    </c:plotArea>
    <c:legend>
      <c:legendPos val="r"/>
      <c:layout>
        <c:manualLayout>
          <c:xMode val="edge"/>
          <c:yMode val="edge"/>
          <c:x val="0.62996881716123421"/>
          <c:y val="6.6344396810537512E-2"/>
          <c:w val="0.28177974391131283"/>
          <c:h val="0.16757266557500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Eras Bold ITC" panose="020B09070305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Table!Overall State Wise Revenue</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bg1"/>
                </a:solidFill>
                <a:latin typeface="Eras Bold ITC" panose="020B0907030504020204" pitchFamily="34" charset="0"/>
              </a:rPr>
              <a:t>Top 10 State with highest EV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marker>
          <c:symbol val="none"/>
        </c:marker>
        <c:dLbl>
          <c:idx val="0"/>
          <c:numFmt formatCode="0,,,&quot;B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Eras Bold ITC" panose="020B09070305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6"/>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7"/>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8"/>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9"/>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10"/>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11"/>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12"/>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
        <c:idx val="13"/>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Table'!$AD$4</c:f>
              <c:strCache>
                <c:ptCount val="1"/>
                <c:pt idx="0">
                  <c:v>Total</c:v>
                </c:pt>
              </c:strCache>
            </c:strRef>
          </c:tx>
          <c:spPr>
            <a:gradFill rotWithShape="1">
              <a:gsLst>
                <a:gs pos="100000">
                  <a:srgbClr val="66FFCC">
                    <a:lumMod val="97000"/>
                  </a:srgbClr>
                </a:gs>
                <a:gs pos="1000">
                  <a:srgbClr val="080808"/>
                </a:gs>
              </a:gsLst>
              <a:lin ang="5400000" scaled="1"/>
            </a:gradFill>
            <a:ln>
              <a:noFill/>
            </a:ln>
            <a:effectLst>
              <a:outerShdw blurRad="57150" dist="19050" dir="5400000" algn="ctr" rotWithShape="0">
                <a:srgbClr val="000000">
                  <a:alpha val="63000"/>
                </a:srgbClr>
              </a:outerShdw>
            </a:effectLst>
          </c:spPr>
          <c:invertIfNegative val="0"/>
          <c:dLbls>
            <c:numFmt formatCode="0,,,&quot;B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Eras Bold ITC" panose="020B09070305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Table'!$AC$5:$AC$15</c:f>
              <c:strCache>
                <c:ptCount val="10"/>
                <c:pt idx="0">
                  <c:v>Uttar Pradesh</c:v>
                </c:pt>
                <c:pt idx="1">
                  <c:v>Odisha</c:v>
                </c:pt>
                <c:pt idx="2">
                  <c:v>Andhra Pradesh</c:v>
                </c:pt>
                <c:pt idx="3">
                  <c:v>Rajasthan</c:v>
                </c:pt>
                <c:pt idx="4">
                  <c:v>Delhi</c:v>
                </c:pt>
                <c:pt idx="5">
                  <c:v>Kerala</c:v>
                </c:pt>
                <c:pt idx="6">
                  <c:v>Gujarat</c:v>
                </c:pt>
                <c:pt idx="7">
                  <c:v>Tamil Nadu</c:v>
                </c:pt>
                <c:pt idx="8">
                  <c:v>Karnataka</c:v>
                </c:pt>
                <c:pt idx="9">
                  <c:v>Maharashtra</c:v>
                </c:pt>
              </c:strCache>
            </c:strRef>
          </c:cat>
          <c:val>
            <c:numRef>
              <c:f>'Pivot Table'!$AD$5:$AD$15</c:f>
              <c:numCache>
                <c:formatCode>General</c:formatCode>
                <c:ptCount val="10"/>
                <c:pt idx="0">
                  <c:v>195810000</c:v>
                </c:pt>
                <c:pt idx="1">
                  <c:v>247355000</c:v>
                </c:pt>
                <c:pt idx="2">
                  <c:v>351865000</c:v>
                </c:pt>
                <c:pt idx="3">
                  <c:v>395300000</c:v>
                </c:pt>
                <c:pt idx="4">
                  <c:v>626735000</c:v>
                </c:pt>
                <c:pt idx="5">
                  <c:v>741300000</c:v>
                </c:pt>
                <c:pt idx="6">
                  <c:v>756595000</c:v>
                </c:pt>
                <c:pt idx="7">
                  <c:v>907180000</c:v>
                </c:pt>
                <c:pt idx="8">
                  <c:v>964480000</c:v>
                </c:pt>
                <c:pt idx="9">
                  <c:v>3913395000</c:v>
                </c:pt>
              </c:numCache>
            </c:numRef>
          </c:val>
          <c:extLst>
            <c:ext xmlns:c16="http://schemas.microsoft.com/office/drawing/2014/chart" uri="{C3380CC4-5D6E-409C-BE32-E72D297353CC}">
              <c16:uniqueId val="{00000000-0CDE-4B63-82BE-CC17955065E4}"/>
            </c:ext>
          </c:extLst>
        </c:ser>
        <c:dLbls>
          <c:showLegendKey val="0"/>
          <c:showVal val="1"/>
          <c:showCatName val="0"/>
          <c:showSerName val="0"/>
          <c:showPercent val="0"/>
          <c:showBubbleSize val="0"/>
        </c:dLbls>
        <c:gapWidth val="150"/>
        <c:axId val="1960209728"/>
        <c:axId val="1960212128"/>
      </c:barChart>
      <c:catAx>
        <c:axId val="1960209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Eras Bold ITC" panose="020B0907030504020204" pitchFamily="34" charset="0"/>
                <a:ea typeface="+mn-ea"/>
                <a:cs typeface="+mn-cs"/>
              </a:defRPr>
            </a:pPr>
            <a:endParaRPr lang="en-US"/>
          </a:p>
        </c:txPr>
        <c:crossAx val="1960212128"/>
        <c:crosses val="autoZero"/>
        <c:auto val="1"/>
        <c:lblAlgn val="ctr"/>
        <c:lblOffset val="100"/>
        <c:noMultiLvlLbl val="0"/>
      </c:catAx>
      <c:valAx>
        <c:axId val="196021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0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[Project_csv_book.xlsx]Sales 2030!States Wise CAGR</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Top 5 States</a:t>
            </a:r>
            <a:r>
              <a:rPr lang="en-US" baseline="0">
                <a:solidFill>
                  <a:schemeClr val="bg1"/>
                </a:solidFill>
                <a:latin typeface="Eras Bold ITC" panose="020B0907030504020204" pitchFamily="34" charset="0"/>
              </a:rPr>
              <a:t> with highest CAGR in Total Vehicals Sales</a:t>
            </a:r>
            <a:endParaRPr lang="en-US">
              <a:solidFill>
                <a:schemeClr val="bg1"/>
              </a:solidFill>
              <a:latin typeface="Eras Bold ITC" panose="020B0907030504020204" pitchFamily="34" charset="0"/>
            </a:endParaRPr>
          </a:p>
        </c:rich>
      </c:tx>
      <c:layout>
        <c:manualLayout>
          <c:xMode val="edge"/>
          <c:yMode val="edge"/>
          <c:x val="0.12383420713503876"/>
          <c:y val="2.0943997071138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AB3B7"/>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007FBD"/>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40586449773653E-2"/>
          <c:y val="3.9027851694163562E-2"/>
          <c:w val="0.95365059934945406"/>
          <c:h val="0.78920127001155194"/>
        </c:manualLayout>
      </c:layout>
      <c:barChart>
        <c:barDir val="col"/>
        <c:grouping val="clustered"/>
        <c:varyColors val="0"/>
        <c:ser>
          <c:idx val="0"/>
          <c:order val="0"/>
          <c:tx>
            <c:strRef>
              <c:f>'Sales 2030'!$B$29</c:f>
              <c:strCache>
                <c:ptCount val="1"/>
                <c:pt idx="0">
                  <c:v>CAGR in Total Vehicals Sales</c:v>
                </c:pt>
              </c:strCache>
            </c:strRef>
          </c:tx>
          <c:spPr>
            <a:gradFill>
              <a:gsLst>
                <a:gs pos="0">
                  <a:srgbClr val="0AB3B7"/>
                </a:gs>
                <a:gs pos="100000">
                  <a:srgbClr val="080808"/>
                </a:gs>
              </a:gsLst>
              <a:lin ang="5400000" scaled="1"/>
            </a:gradFill>
            <a:ln>
              <a:noFill/>
            </a:ln>
            <a:effectLst/>
          </c:spPr>
          <c:invertIfNegative val="0"/>
          <c:cat>
            <c:strRef>
              <c:f>'Sales 2030'!$A$30:$A$34</c:f>
              <c:strCache>
                <c:ptCount val="5"/>
                <c:pt idx="0">
                  <c:v>Goa</c:v>
                </c:pt>
                <c:pt idx="1">
                  <c:v>Arunachal Pradesh</c:v>
                </c:pt>
                <c:pt idx="2">
                  <c:v>Mizoram</c:v>
                </c:pt>
                <c:pt idx="3">
                  <c:v>Puducherry</c:v>
                </c:pt>
                <c:pt idx="4">
                  <c:v>Haryana</c:v>
                </c:pt>
              </c:strCache>
            </c:strRef>
          </c:cat>
          <c:val>
            <c:numRef>
              <c:f>'Sales 2030'!$B$30:$B$34</c:f>
              <c:numCache>
                <c:formatCode>0.00%;\-0.00%;0.00%</c:formatCode>
                <c:ptCount val="5"/>
                <c:pt idx="0">
                  <c:v>0.32206441197552427</c:v>
                </c:pt>
                <c:pt idx="1">
                  <c:v>0.31127147548253786</c:v>
                </c:pt>
                <c:pt idx="2">
                  <c:v>0.26413690872421469</c:v>
                </c:pt>
                <c:pt idx="3">
                  <c:v>0.24154036691729686</c:v>
                </c:pt>
                <c:pt idx="4">
                  <c:v>0.24055146649592962</c:v>
                </c:pt>
              </c:numCache>
            </c:numRef>
          </c:val>
          <c:extLst>
            <c:ext xmlns:c16="http://schemas.microsoft.com/office/drawing/2014/chart" uri="{C3380CC4-5D6E-409C-BE32-E72D297353CC}">
              <c16:uniqueId val="{00000000-60DC-4AF5-AEB4-A72A464CBA0B}"/>
            </c:ext>
          </c:extLst>
        </c:ser>
        <c:ser>
          <c:idx val="1"/>
          <c:order val="1"/>
          <c:tx>
            <c:strRef>
              <c:f>'Sales 2030'!$C$29</c:f>
              <c:strCache>
                <c:ptCount val="1"/>
                <c:pt idx="0">
                  <c:v>CAGR in EV Sales</c:v>
                </c:pt>
              </c:strCache>
            </c:strRef>
          </c:tx>
          <c:spPr>
            <a:gradFill>
              <a:gsLst>
                <a:gs pos="0">
                  <a:srgbClr val="007FBD"/>
                </a:gs>
                <a:gs pos="100000">
                  <a:srgbClr val="080808"/>
                </a:gs>
              </a:gsLst>
              <a:lin ang="5400000" scaled="1"/>
            </a:gradFill>
            <a:ln>
              <a:noFill/>
            </a:ln>
            <a:effectLst/>
          </c:spPr>
          <c:invertIfNegative val="0"/>
          <c:cat>
            <c:strRef>
              <c:f>'Sales 2030'!$A$30:$A$34</c:f>
              <c:strCache>
                <c:ptCount val="5"/>
                <c:pt idx="0">
                  <c:v>Goa</c:v>
                </c:pt>
                <c:pt idx="1">
                  <c:v>Arunachal Pradesh</c:v>
                </c:pt>
                <c:pt idx="2">
                  <c:v>Mizoram</c:v>
                </c:pt>
                <c:pt idx="3">
                  <c:v>Puducherry</c:v>
                </c:pt>
                <c:pt idx="4">
                  <c:v>Haryana</c:v>
                </c:pt>
              </c:strCache>
            </c:strRef>
          </c:cat>
          <c:val>
            <c:numRef>
              <c:f>'Sales 2030'!$C$30:$C$34</c:f>
              <c:numCache>
                <c:formatCode>0.00%;\-0.00%;0.00%</c:formatCode>
                <c:ptCount val="5"/>
                <c:pt idx="0">
                  <c:v>0.75431238389817779</c:v>
                </c:pt>
                <c:pt idx="3">
                  <c:v>2.1766191290283907</c:v>
                </c:pt>
                <c:pt idx="4">
                  <c:v>3.7387007241273986</c:v>
                </c:pt>
              </c:numCache>
            </c:numRef>
          </c:val>
          <c:extLst>
            <c:ext xmlns:c16="http://schemas.microsoft.com/office/drawing/2014/chart" uri="{C3380CC4-5D6E-409C-BE32-E72D297353CC}">
              <c16:uniqueId val="{00000001-60DC-4AF5-AEB4-A72A464CBA0B}"/>
            </c:ext>
          </c:extLst>
        </c:ser>
        <c:dLbls>
          <c:showLegendKey val="0"/>
          <c:showVal val="0"/>
          <c:showCatName val="0"/>
          <c:showSerName val="0"/>
          <c:showPercent val="0"/>
          <c:showBubbleSize val="0"/>
        </c:dLbls>
        <c:gapWidth val="219"/>
        <c:overlap val="-27"/>
        <c:axId val="1742363648"/>
        <c:axId val="1742364608"/>
      </c:barChart>
      <c:catAx>
        <c:axId val="17423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742364608"/>
        <c:crosses val="autoZero"/>
        <c:auto val="1"/>
        <c:lblAlgn val="ctr"/>
        <c:lblOffset val="100"/>
        <c:noMultiLvlLbl val="0"/>
      </c:catAx>
      <c:valAx>
        <c:axId val="1742364608"/>
        <c:scaling>
          <c:orientation val="minMax"/>
          <c:max val="6"/>
          <c:min val="0"/>
        </c:scaling>
        <c:delete val="1"/>
        <c:axPos val="l"/>
        <c:numFmt formatCode="0.00%;\-0.00%;0.00%" sourceLinked="1"/>
        <c:majorTickMark val="none"/>
        <c:minorTickMark val="none"/>
        <c:tickLblPos val="nextTo"/>
        <c:crossAx val="1742363648"/>
        <c:crosses val="autoZero"/>
        <c:crossBetween val="between"/>
        <c:majorUnit val="4"/>
      </c:valAx>
      <c:spPr>
        <a:noFill/>
        <a:ln>
          <a:noFill/>
        </a:ln>
        <a:effectLst/>
      </c:spPr>
    </c:plotArea>
    <c:legend>
      <c:legendPos val="r"/>
      <c:layout>
        <c:manualLayout>
          <c:xMode val="edge"/>
          <c:yMode val="edge"/>
          <c:x val="0.11217692581212696"/>
          <c:y val="0.92620132169482006"/>
          <c:w val="0.82566922740069459"/>
          <c:h val="5.9429612277709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[Project_csv_book.xlsx]Sales 2030!Projected 2030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EV Sales 2024</a:t>
            </a:r>
            <a:r>
              <a:rPr lang="en-US" baseline="0">
                <a:solidFill>
                  <a:schemeClr val="bg1"/>
                </a:solidFill>
                <a:latin typeface="Eras Bold ITC" panose="020B0907030504020204" pitchFamily="34" charset="0"/>
              </a:rPr>
              <a:t> and Projected EV Sales for 2030</a:t>
            </a:r>
          </a:p>
        </c:rich>
      </c:tx>
      <c:layout>
        <c:manualLayout>
          <c:xMode val="edge"/>
          <c:yMode val="edge"/>
          <c:x val="2.918900427825669E-2"/>
          <c:y val="3.9207937909445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6FFCC"/>
          </a:solidFill>
          <a:ln w="12700">
            <a:solidFill>
              <a:srgbClr val="08080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gradFill>
              <a:gsLst>
                <a:gs pos="0">
                  <a:srgbClr val="66FFCC"/>
                </a:gs>
                <a:gs pos="100000">
                  <a:srgbClr val="080808"/>
                </a:gs>
              </a:gsLst>
              <a:lin ang="5400000" scaled="1"/>
            </a:gradFill>
            <a:round/>
          </a:ln>
          <a:effectLst/>
        </c:spPr>
        <c:marker>
          <c:symbol val="circle"/>
          <c:size val="5"/>
          <c:spPr>
            <a:solidFill>
              <a:srgbClr val="66FFC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5901191577645E-2"/>
          <c:y val="2.8873625186226683E-2"/>
          <c:w val="0.91589847427221538"/>
          <c:h val="0.87144958058771038"/>
        </c:manualLayout>
      </c:layout>
      <c:barChart>
        <c:barDir val="col"/>
        <c:grouping val="clustered"/>
        <c:varyColors val="0"/>
        <c:ser>
          <c:idx val="0"/>
          <c:order val="0"/>
          <c:tx>
            <c:strRef>
              <c:f>'Sales 2030'!$B$3</c:f>
              <c:strCache>
                <c:ptCount val="1"/>
                <c:pt idx="0">
                  <c:v>EV_2024</c:v>
                </c:pt>
              </c:strCache>
            </c:strRef>
          </c:tx>
          <c:spPr>
            <a:solidFill>
              <a:srgbClr val="66FFCC"/>
            </a:solidFill>
            <a:ln w="12700">
              <a:solidFill>
                <a:srgbClr val="080808"/>
              </a:solidFill>
            </a:ln>
            <a:effectLst/>
          </c:spPr>
          <c:invertIfNegative val="0"/>
          <c:cat>
            <c:strRef>
              <c:f>'Sales 2030'!$A$4:$A$13</c:f>
              <c:strCache>
                <c:ptCount val="10"/>
                <c:pt idx="0">
                  <c:v>Kerala</c:v>
                </c:pt>
                <c:pt idx="1">
                  <c:v>Chandigarh</c:v>
                </c:pt>
                <c:pt idx="2">
                  <c:v>Delhi</c:v>
                </c:pt>
                <c:pt idx="3">
                  <c:v>Karnataka</c:v>
                </c:pt>
                <c:pt idx="4">
                  <c:v>Goa</c:v>
                </c:pt>
                <c:pt idx="5">
                  <c:v>Maharashtra</c:v>
                </c:pt>
                <c:pt idx="6">
                  <c:v>West Bengal</c:v>
                </c:pt>
                <c:pt idx="7">
                  <c:v>Tamil Nadu</c:v>
                </c:pt>
                <c:pt idx="8">
                  <c:v>Rajasthan</c:v>
                </c:pt>
                <c:pt idx="9">
                  <c:v>Chhattisgarh</c:v>
                </c:pt>
              </c:strCache>
            </c:strRef>
          </c:cat>
          <c:val>
            <c:numRef>
              <c:f>'Sales 2030'!$B$4:$B$13</c:f>
              <c:numCache>
                <c:formatCode>General</c:formatCode>
                <c:ptCount val="10"/>
                <c:pt idx="0">
                  <c:v>9169</c:v>
                </c:pt>
                <c:pt idx="1">
                  <c:v>1020</c:v>
                </c:pt>
                <c:pt idx="2">
                  <c:v>8630</c:v>
                </c:pt>
                <c:pt idx="3">
                  <c:v>12878</c:v>
                </c:pt>
                <c:pt idx="4">
                  <c:v>1031</c:v>
                </c:pt>
                <c:pt idx="5">
                  <c:v>14117</c:v>
                </c:pt>
                <c:pt idx="6">
                  <c:v>2848</c:v>
                </c:pt>
                <c:pt idx="7">
                  <c:v>6909</c:v>
                </c:pt>
                <c:pt idx="8">
                  <c:v>5125</c:v>
                </c:pt>
                <c:pt idx="9">
                  <c:v>1257</c:v>
                </c:pt>
              </c:numCache>
            </c:numRef>
          </c:val>
          <c:extLst>
            <c:ext xmlns:c16="http://schemas.microsoft.com/office/drawing/2014/chart" uri="{C3380CC4-5D6E-409C-BE32-E72D297353CC}">
              <c16:uniqueId val="{00000000-B6BD-49FB-B46C-659E07FA5B49}"/>
            </c:ext>
          </c:extLst>
        </c:ser>
        <c:ser>
          <c:idx val="2"/>
          <c:order val="2"/>
          <c:tx>
            <c:strRef>
              <c:f>'Sales 2030'!$D$3</c:f>
              <c:strCache>
                <c:ptCount val="1"/>
                <c:pt idx="0">
                  <c:v>Penetration_Rate</c:v>
                </c:pt>
              </c:strCache>
            </c:strRef>
          </c:tx>
          <c:spPr>
            <a:solidFill>
              <a:schemeClr val="accent3"/>
            </a:solidFill>
            <a:ln>
              <a:noFill/>
            </a:ln>
            <a:effectLst/>
          </c:spPr>
          <c:invertIfNegative val="0"/>
          <c:cat>
            <c:strRef>
              <c:f>'Sales 2030'!$A$4:$A$13</c:f>
              <c:strCache>
                <c:ptCount val="10"/>
                <c:pt idx="0">
                  <c:v>Kerala</c:v>
                </c:pt>
                <c:pt idx="1">
                  <c:v>Chandigarh</c:v>
                </c:pt>
                <c:pt idx="2">
                  <c:v>Delhi</c:v>
                </c:pt>
                <c:pt idx="3">
                  <c:v>Karnataka</c:v>
                </c:pt>
                <c:pt idx="4">
                  <c:v>Goa</c:v>
                </c:pt>
                <c:pt idx="5">
                  <c:v>Maharashtra</c:v>
                </c:pt>
                <c:pt idx="6">
                  <c:v>West Bengal</c:v>
                </c:pt>
                <c:pt idx="7">
                  <c:v>Tamil Nadu</c:v>
                </c:pt>
                <c:pt idx="8">
                  <c:v>Rajasthan</c:v>
                </c:pt>
                <c:pt idx="9">
                  <c:v>Chhattisgarh</c:v>
                </c:pt>
              </c:strCache>
            </c:strRef>
          </c:cat>
          <c:val>
            <c:numRef>
              <c:f>'Sales 2030'!$D$4:$D$13</c:f>
              <c:numCache>
                <c:formatCode>0.00%</c:formatCode>
                <c:ptCount val="10"/>
                <c:pt idx="0">
                  <c:v>5.7584454897724631E-2</c:v>
                </c:pt>
                <c:pt idx="1">
                  <c:v>4.5031124453666506E-2</c:v>
                </c:pt>
                <c:pt idx="2">
                  <c:v>4.2907572216974096E-2</c:v>
                </c:pt>
                <c:pt idx="3">
                  <c:v>4.2611201736477609E-2</c:v>
                </c:pt>
                <c:pt idx="4">
                  <c:v>4.2543533878022614E-2</c:v>
                </c:pt>
                <c:pt idx="5">
                  <c:v>2.9617057343842769E-2</c:v>
                </c:pt>
                <c:pt idx="6">
                  <c:v>2.6788569708599056E-2</c:v>
                </c:pt>
                <c:pt idx="7">
                  <c:v>2.5665791204014993E-2</c:v>
                </c:pt>
                <c:pt idx="8">
                  <c:v>2.4935411203176164E-2</c:v>
                </c:pt>
                <c:pt idx="9">
                  <c:v>2.4181447424108344E-2</c:v>
                </c:pt>
              </c:numCache>
            </c:numRef>
          </c:val>
          <c:extLst>
            <c:ext xmlns:c16="http://schemas.microsoft.com/office/drawing/2014/chart" uri="{C3380CC4-5D6E-409C-BE32-E72D297353CC}">
              <c16:uniqueId val="{00000001-B6BD-49FB-B46C-659E07FA5B49}"/>
            </c:ext>
          </c:extLst>
        </c:ser>
        <c:dLbls>
          <c:showLegendKey val="0"/>
          <c:showVal val="0"/>
          <c:showCatName val="0"/>
          <c:showSerName val="0"/>
          <c:showPercent val="0"/>
          <c:showBubbleSize val="0"/>
        </c:dLbls>
        <c:gapWidth val="219"/>
        <c:axId val="654770720"/>
        <c:axId val="654754880"/>
      </c:barChart>
      <c:lineChart>
        <c:grouping val="standard"/>
        <c:varyColors val="0"/>
        <c:ser>
          <c:idx val="1"/>
          <c:order val="1"/>
          <c:tx>
            <c:strRef>
              <c:f>'Sales 2030'!$C$3</c:f>
              <c:strCache>
                <c:ptCount val="1"/>
                <c:pt idx="0">
                  <c:v>Projected_Sales_2030</c:v>
                </c:pt>
              </c:strCache>
            </c:strRef>
          </c:tx>
          <c:spPr>
            <a:ln w="28575" cap="rnd">
              <a:gradFill>
                <a:gsLst>
                  <a:gs pos="0">
                    <a:srgbClr val="66FFCC"/>
                  </a:gs>
                  <a:gs pos="100000">
                    <a:srgbClr val="080808"/>
                  </a:gs>
                </a:gsLst>
                <a:lin ang="5400000" scaled="1"/>
              </a:gradFill>
              <a:round/>
            </a:ln>
            <a:effectLst/>
          </c:spPr>
          <c:marker>
            <c:symbol val="circle"/>
            <c:size val="5"/>
            <c:spPr>
              <a:solidFill>
                <a:srgbClr val="66FFCC"/>
              </a:solidFill>
              <a:ln w="9525">
                <a:noFill/>
              </a:ln>
              <a:effectLst/>
            </c:spPr>
          </c:marker>
          <c:cat>
            <c:strRef>
              <c:f>'Sales 2030'!$A$4:$A$13</c:f>
              <c:strCache>
                <c:ptCount val="10"/>
                <c:pt idx="0">
                  <c:v>Kerala</c:v>
                </c:pt>
                <c:pt idx="1">
                  <c:v>Chandigarh</c:v>
                </c:pt>
                <c:pt idx="2">
                  <c:v>Delhi</c:v>
                </c:pt>
                <c:pt idx="3">
                  <c:v>Karnataka</c:v>
                </c:pt>
                <c:pt idx="4">
                  <c:v>Goa</c:v>
                </c:pt>
                <c:pt idx="5">
                  <c:v>Maharashtra</c:v>
                </c:pt>
                <c:pt idx="6">
                  <c:v>West Bengal</c:v>
                </c:pt>
                <c:pt idx="7">
                  <c:v>Tamil Nadu</c:v>
                </c:pt>
                <c:pt idx="8">
                  <c:v>Rajasthan</c:v>
                </c:pt>
                <c:pt idx="9">
                  <c:v>Chhattisgarh</c:v>
                </c:pt>
              </c:strCache>
            </c:strRef>
          </c:cat>
          <c:val>
            <c:numRef>
              <c:f>'Sales 2030'!$C$4:$C$13</c:f>
              <c:numCache>
                <c:formatCode>0.00,,"M"</c:formatCode>
                <c:ptCount val="10"/>
                <c:pt idx="0">
                  <c:v>633925.73752167937</c:v>
                </c:pt>
                <c:pt idx="1">
                  <c:v>554205.26591999992</c:v>
                </c:pt>
                <c:pt idx="2">
                  <c:v>469844.43903277145</c:v>
                </c:pt>
                <c:pt idx="3">
                  <c:v>4465872.1737048822</c:v>
                </c:pt>
                <c:pt idx="4">
                  <c:v>30053.858686633663</c:v>
                </c:pt>
                <c:pt idx="5">
                  <c:v>146573.50033033534</c:v>
                </c:pt>
                <c:pt idx="6">
                  <c:v>900805.63558964769</c:v>
                </c:pt>
                <c:pt idx="7">
                  <c:v>1365861.6259762847</c:v>
                </c:pt>
                <c:pt idx="8">
                  <c:v>1499420.9616100914</c:v>
                </c:pt>
                <c:pt idx="9">
                  <c:v>1444765.5337968748</c:v>
                </c:pt>
              </c:numCache>
            </c:numRef>
          </c:val>
          <c:smooth val="0"/>
          <c:extLst>
            <c:ext xmlns:c16="http://schemas.microsoft.com/office/drawing/2014/chart" uri="{C3380CC4-5D6E-409C-BE32-E72D297353CC}">
              <c16:uniqueId val="{00000002-B6BD-49FB-B46C-659E07FA5B49}"/>
            </c:ext>
          </c:extLst>
        </c:ser>
        <c:dLbls>
          <c:showLegendKey val="0"/>
          <c:showVal val="0"/>
          <c:showCatName val="0"/>
          <c:showSerName val="0"/>
          <c:showPercent val="0"/>
          <c:showBubbleSize val="0"/>
        </c:dLbls>
        <c:marker val="1"/>
        <c:smooth val="0"/>
        <c:axId val="654781280"/>
        <c:axId val="654782240"/>
      </c:lineChart>
      <c:catAx>
        <c:axId val="6547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654754880"/>
        <c:crosses val="autoZero"/>
        <c:auto val="1"/>
        <c:lblAlgn val="ctr"/>
        <c:lblOffset val="100"/>
        <c:noMultiLvlLbl val="0"/>
      </c:catAx>
      <c:valAx>
        <c:axId val="654754880"/>
        <c:scaling>
          <c:orientation val="minMax"/>
          <c:max val="3000000"/>
          <c:min val="0"/>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654770720"/>
        <c:crosses val="autoZero"/>
        <c:crossBetween val="between"/>
        <c:majorUnit val="2000000"/>
      </c:valAx>
      <c:valAx>
        <c:axId val="654782240"/>
        <c:scaling>
          <c:orientation val="minMax"/>
          <c:max val="18000000"/>
          <c:min val="0"/>
        </c:scaling>
        <c:delete val="0"/>
        <c:axPos val="r"/>
        <c:numFmt formatCode="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654781280"/>
        <c:crosses val="max"/>
        <c:crossBetween val="between"/>
        <c:majorUnit val="10000000"/>
      </c:valAx>
      <c:catAx>
        <c:axId val="654781280"/>
        <c:scaling>
          <c:orientation val="minMax"/>
        </c:scaling>
        <c:delete val="1"/>
        <c:axPos val="b"/>
        <c:numFmt formatCode="General" sourceLinked="1"/>
        <c:majorTickMark val="out"/>
        <c:minorTickMark val="none"/>
        <c:tickLblPos val="nextTo"/>
        <c:crossAx val="654782240"/>
        <c:crosses val="autoZero"/>
        <c:auto val="1"/>
        <c:lblAlgn val="ctr"/>
        <c:lblOffset val="100"/>
        <c:noMultiLvlLbl val="0"/>
      </c:catAx>
      <c:spPr>
        <a:noFill/>
        <a:ln>
          <a:noFill/>
        </a:ln>
        <a:effectLst/>
      </c:spPr>
    </c:plotArea>
    <c:legend>
      <c:legendPos val="r"/>
      <c:legendEntry>
        <c:idx val="1"/>
        <c:delete val="1"/>
      </c:legendEntry>
      <c:layout>
        <c:manualLayout>
          <c:xMode val="edge"/>
          <c:yMode val="edge"/>
          <c:x val="0.70041257830995141"/>
          <c:y val="5.9503889480364718E-2"/>
          <c:w val="0.29377831631788043"/>
          <c:h val="0.18382481601564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[Project_csv_book.xlsx]DL vs KR!DL vs KR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Eras Bold ITC" panose="020B0907030504020204" pitchFamily="34" charset="0"/>
              </a:rPr>
              <a:t>Share</a:t>
            </a:r>
            <a:r>
              <a:rPr lang="en-US" b="1" baseline="0">
                <a:solidFill>
                  <a:schemeClr val="bg1"/>
                </a:solidFill>
                <a:latin typeface="Eras Bold ITC" panose="020B0907030504020204" pitchFamily="34" charset="0"/>
              </a:rPr>
              <a:t> of EV Sales</a:t>
            </a:r>
            <a:endParaRPr lang="en-US" b="1">
              <a:solidFill>
                <a:schemeClr val="bg1"/>
              </a:solidFill>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a:gsLst>
              <a:gs pos="0">
                <a:srgbClr val="66FFCC"/>
              </a:gs>
              <a:gs pos="100000">
                <a:srgbClr val="080808"/>
              </a:gs>
            </a:gsLst>
            <a:lin ang="5400000" scaled="1"/>
          </a:gradFill>
          <a:ln w="19050">
            <a:noFill/>
          </a:ln>
          <a:effectLst/>
        </c:spPr>
        <c:marker>
          <c:symbol val="none"/>
        </c:marker>
        <c:dLbl>
          <c:idx val="0"/>
          <c:spPr>
            <a:solidFill>
              <a:sysClr val="windowText" lastClr="000000">
                <a:lumMod val="85000"/>
                <a:lumOff val="1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rgbClr val="66FFCC"/>
              </a:gs>
              <a:gs pos="100000">
                <a:srgbClr val="080808"/>
              </a:gs>
            </a:gsLst>
            <a:lin ang="5400000" scaled="1"/>
          </a:gradFill>
          <a:ln w="19050">
            <a:noFill/>
          </a:ln>
          <a:effectLst/>
        </c:spPr>
        <c:dLbl>
          <c:idx val="0"/>
          <c:layout>
            <c:manualLayout>
              <c:x val="4.3343119663698214E-2"/>
              <c:y val="7.6557869762203426E-2"/>
            </c:manualLayout>
          </c:layout>
          <c:spPr>
            <a:solidFill>
              <a:sysClr val="windowText" lastClr="000000">
                <a:lumMod val="85000"/>
                <a:lumOff val="1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37000">
                <a:srgbClr val="66FFCC"/>
              </a:gs>
              <a:gs pos="0">
                <a:srgbClr val="66FFCC"/>
              </a:gs>
              <a:gs pos="96000">
                <a:srgbClr val="080808"/>
              </a:gs>
            </a:gsLst>
            <a:lin ang="1200000" scaled="0"/>
          </a:gradFill>
          <a:ln w="19050">
            <a:noFill/>
          </a:ln>
          <a:effectLst/>
        </c:spPr>
        <c:dLbl>
          <c:idx val="0"/>
          <c:layout>
            <c:manualLayout>
              <c:x val="-1.9036803613943679E-2"/>
              <c:y val="4.71232258390643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0"/>
        <c:ser>
          <c:idx val="0"/>
          <c:order val="0"/>
          <c:tx>
            <c:strRef>
              <c:f>'DL vs KR'!$B$3</c:f>
              <c:strCache>
                <c:ptCount val="1"/>
                <c:pt idx="0">
                  <c:v>Sum of electric_vehicles_sold</c:v>
                </c:pt>
              </c:strCache>
            </c:strRef>
          </c:tx>
          <c:spPr>
            <a:gradFill>
              <a:gsLst>
                <a:gs pos="0">
                  <a:srgbClr val="66FFCC"/>
                </a:gs>
                <a:gs pos="100000">
                  <a:srgbClr val="080808"/>
                </a:gs>
              </a:gsLst>
              <a:lin ang="5400000" scaled="1"/>
            </a:gradFill>
            <a:ln w="19050">
              <a:noFill/>
            </a:ln>
            <a:effectLst/>
          </c:spPr>
          <c:dPt>
            <c:idx val="0"/>
            <c:bubble3D val="0"/>
            <c:extLst>
              <c:ext xmlns:c16="http://schemas.microsoft.com/office/drawing/2014/chart" uri="{C3380CC4-5D6E-409C-BE32-E72D297353CC}">
                <c16:uniqueId val="{00000001-8596-4B26-9121-456AC92DABC1}"/>
              </c:ext>
            </c:extLst>
          </c:dPt>
          <c:dPt>
            <c:idx val="1"/>
            <c:bubble3D val="0"/>
            <c:spPr>
              <a:gradFill>
                <a:gsLst>
                  <a:gs pos="37000">
                    <a:srgbClr val="66FFCC"/>
                  </a:gs>
                  <a:gs pos="0">
                    <a:srgbClr val="66FFCC"/>
                  </a:gs>
                  <a:gs pos="96000">
                    <a:srgbClr val="080808"/>
                  </a:gs>
                </a:gsLst>
                <a:lin ang="1200000" scaled="0"/>
              </a:gradFill>
              <a:ln w="19050">
                <a:noFill/>
              </a:ln>
              <a:effectLst/>
            </c:spPr>
            <c:extLst>
              <c:ext xmlns:c16="http://schemas.microsoft.com/office/drawing/2014/chart" uri="{C3380CC4-5D6E-409C-BE32-E72D297353CC}">
                <c16:uniqueId val="{00000003-8596-4B26-9121-456AC92DABC1}"/>
              </c:ext>
            </c:extLst>
          </c:dPt>
          <c:dLbls>
            <c:dLbl>
              <c:idx val="0"/>
              <c:layout>
                <c:manualLayout>
                  <c:x val="4.3343119663698214E-2"/>
                  <c:y val="7.655786976220342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596-4B26-9121-456AC92DABC1}"/>
                </c:ext>
              </c:extLst>
            </c:dLbl>
            <c:dLbl>
              <c:idx val="1"/>
              <c:layout>
                <c:manualLayout>
                  <c:x val="-1.9036803613943679E-2"/>
                  <c:y val="4.71232258390643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596-4B26-9121-456AC92DABC1}"/>
                </c:ext>
              </c:extLst>
            </c:dLbl>
            <c:spPr>
              <a:solidFill>
                <a:sysClr val="windowText" lastClr="000000">
                  <a:lumMod val="85000"/>
                  <a:lumOff val="1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1"/>
            <c:showSerName val="0"/>
            <c:showPercent val="0"/>
            <c:showBubbleSize val="0"/>
            <c:separator> </c:separator>
            <c:showLeaderLines val="1"/>
            <c:leaderLines>
              <c:spPr>
                <a:ln w="12700" cap="flat" cmpd="sng" algn="ctr">
                  <a:solidFill>
                    <a:schemeClr val="bg1">
                      <a:lumMod val="95000"/>
                    </a:schemeClr>
                  </a:solidFill>
                  <a:round/>
                  <a:headEnd type="none"/>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'DL vs KR'!$A$4:$A$5</c:f>
              <c:strCache>
                <c:ptCount val="2"/>
                <c:pt idx="0">
                  <c:v>Delhi</c:v>
                </c:pt>
                <c:pt idx="1">
                  <c:v>Karnataka</c:v>
                </c:pt>
              </c:strCache>
            </c:strRef>
          </c:cat>
          <c:val>
            <c:numRef>
              <c:f>'DL vs KR'!$B$4:$B$5</c:f>
              <c:numCache>
                <c:formatCode>General</c:formatCode>
                <c:ptCount val="2"/>
                <c:pt idx="0">
                  <c:v>8630</c:v>
                </c:pt>
                <c:pt idx="1">
                  <c:v>12878</c:v>
                </c:pt>
              </c:numCache>
            </c:numRef>
          </c:val>
          <c:extLst>
            <c:ext xmlns:c16="http://schemas.microsoft.com/office/drawing/2014/chart" uri="{C3380CC4-5D6E-409C-BE32-E72D297353CC}">
              <c16:uniqueId val="{00000004-8596-4B26-9121-456AC92DABC1}"/>
            </c:ext>
          </c:extLst>
        </c:ser>
        <c:ser>
          <c:idx val="1"/>
          <c:order val="1"/>
          <c:tx>
            <c:strRef>
              <c:f>'DL vs KR'!$C$3</c:f>
              <c:strCache>
                <c:ptCount val="1"/>
                <c:pt idx="0">
                  <c:v>Penetration_Rate</c:v>
                </c:pt>
              </c:strCache>
            </c:strRef>
          </c:tx>
          <c:spPr>
            <a:solidFill>
              <a:schemeClr val="accent2"/>
            </a:solidFill>
            <a:ln w="19050">
              <a:solidFill>
                <a:schemeClr val="lt1"/>
              </a:solidFill>
            </a:ln>
            <a:effectLst/>
          </c:spPr>
          <c:dPt>
            <c:idx val="0"/>
            <c:bubble3D val="0"/>
            <c:extLst>
              <c:ext xmlns:c16="http://schemas.microsoft.com/office/drawing/2014/chart" uri="{C3380CC4-5D6E-409C-BE32-E72D297353CC}">
                <c16:uniqueId val="{00000006-8596-4B26-9121-456AC92DABC1}"/>
              </c:ext>
            </c:extLst>
          </c:dPt>
          <c:dPt>
            <c:idx val="1"/>
            <c:bubble3D val="0"/>
            <c:extLst>
              <c:ext xmlns:c16="http://schemas.microsoft.com/office/drawing/2014/chart" uri="{C3380CC4-5D6E-409C-BE32-E72D297353CC}">
                <c16:uniqueId val="{00000008-8596-4B26-9121-456AC92DABC1}"/>
              </c:ext>
            </c:extLst>
          </c:dPt>
          <c:cat>
            <c:strRef>
              <c:f>'DL vs KR'!$A$4:$A$5</c:f>
              <c:strCache>
                <c:ptCount val="2"/>
                <c:pt idx="0">
                  <c:v>Delhi</c:v>
                </c:pt>
                <c:pt idx="1">
                  <c:v>Karnataka</c:v>
                </c:pt>
              </c:strCache>
            </c:strRef>
          </c:cat>
          <c:val>
            <c:numRef>
              <c:f>'DL vs KR'!$C$4:$C$5</c:f>
              <c:numCache>
                <c:formatCode>0.00%</c:formatCode>
                <c:ptCount val="2"/>
                <c:pt idx="0">
                  <c:v>4.2907572216974096E-2</c:v>
                </c:pt>
                <c:pt idx="1">
                  <c:v>4.2611201736477609E-2</c:v>
                </c:pt>
              </c:numCache>
            </c:numRef>
          </c:val>
          <c:extLst>
            <c:ext xmlns:c16="http://schemas.microsoft.com/office/drawing/2014/chart" uri="{C3380CC4-5D6E-409C-BE32-E72D297353CC}">
              <c16:uniqueId val="{00000009-8596-4B26-9121-456AC92DABC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10 in 2 Wheeler</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r>
              <a:rPr lang="en-US">
                <a:solidFill>
                  <a:schemeClr val="bg1"/>
                </a:solidFill>
                <a:latin typeface="Eras Bold ITC" panose="020B0907030504020204" pitchFamily="34" charset="0"/>
              </a:rPr>
              <a:t>Top</a:t>
            </a:r>
            <a:r>
              <a:rPr lang="en-US" baseline="0">
                <a:solidFill>
                  <a:schemeClr val="bg1"/>
                </a:solidFill>
                <a:latin typeface="Eras Bold ITC" panose="020B0907030504020204" pitchFamily="34" charset="0"/>
              </a:rPr>
              <a:t> 10 Makers 2-Wheeler Category</a:t>
            </a:r>
            <a:endParaRPr lang="en-US">
              <a:solidFill>
                <a:schemeClr val="bg1"/>
              </a:solidFill>
              <a:latin typeface="Eras Bold ITC" panose="020B0907030504020204" pitchFamily="34" charset="0"/>
            </a:endParaRPr>
          </a:p>
        </c:rich>
      </c:tx>
      <c:layout>
        <c:manualLayout>
          <c:xMode val="edge"/>
          <c:yMode val="edge"/>
          <c:x val="0.20195365948108945"/>
          <c:y val="1.195219873400805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gradFill flip="none" rotWithShape="1">
            <a:gsLst>
              <a:gs pos="0">
                <a:srgbClr val="66FFCC"/>
              </a:gs>
              <a:gs pos="100000">
                <a:srgbClr val="080808"/>
              </a:gs>
            </a:gsLst>
            <a:lin ang="2700000" scaled="1"/>
            <a:tileRect/>
          </a:gradFill>
          <a:ln w="1905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520351964201196"/>
          <c:y val="0.11408373691610685"/>
          <c:w val="0.77474183554924492"/>
          <c:h val="0.82017917004684893"/>
        </c:manualLayout>
      </c:layout>
      <c:barChart>
        <c:barDir val="bar"/>
        <c:grouping val="stacked"/>
        <c:varyColors val="0"/>
        <c:ser>
          <c:idx val="0"/>
          <c:order val="0"/>
          <c:tx>
            <c:strRef>
              <c:f>'Pivot Table'!$AA$70</c:f>
              <c:strCache>
                <c:ptCount val="1"/>
                <c:pt idx="0">
                  <c:v>Total</c:v>
                </c:pt>
              </c:strCache>
            </c:strRef>
          </c:tx>
          <c:spPr>
            <a:gradFill flip="none" rotWithShape="1">
              <a:gsLst>
                <a:gs pos="0">
                  <a:srgbClr val="66FFCC"/>
                </a:gs>
                <a:gs pos="100000">
                  <a:srgbClr val="080808"/>
                </a:gs>
              </a:gsLst>
              <a:lin ang="2700000" scaled="1"/>
              <a:tileRect/>
            </a:gradFill>
            <a:ln w="19050">
              <a:noFill/>
            </a:ln>
            <a:effectLst/>
          </c:spPr>
          <c:invertIfNegative val="0"/>
          <c:cat>
            <c:strRef>
              <c:f>'Pivot Table'!$Z$71:$Z$80</c:f>
              <c:strCache>
                <c:ptCount val="10"/>
                <c:pt idx="0">
                  <c:v>Mahindra &amp; Mahindra</c:v>
                </c:pt>
                <c:pt idx="1">
                  <c:v>Tata Motors</c:v>
                </c:pt>
                <c:pt idx="2">
                  <c:v>BAJAJ</c:v>
                </c:pt>
                <c:pt idx="3">
                  <c:v>OTHERS</c:v>
                </c:pt>
                <c:pt idx="4">
                  <c:v>ATHER</c:v>
                </c:pt>
                <c:pt idx="5">
                  <c:v>TVS</c:v>
                </c:pt>
                <c:pt idx="6">
                  <c:v>AMPERE</c:v>
                </c:pt>
                <c:pt idx="7">
                  <c:v>HERO ELECTRIC</c:v>
                </c:pt>
                <c:pt idx="8">
                  <c:v>OKINAWA</c:v>
                </c:pt>
                <c:pt idx="9">
                  <c:v>OLA ELECTRIC</c:v>
                </c:pt>
              </c:strCache>
            </c:strRef>
          </c:cat>
          <c:val>
            <c:numRef>
              <c:f>'Pivot Table'!$AA$71:$AA$80</c:f>
              <c:numCache>
                <c:formatCode>General</c:formatCode>
                <c:ptCount val="10"/>
                <c:pt idx="0">
                  <c:v>13805</c:v>
                </c:pt>
                <c:pt idx="1">
                  <c:v>28046</c:v>
                </c:pt>
                <c:pt idx="2">
                  <c:v>32797</c:v>
                </c:pt>
                <c:pt idx="3">
                  <c:v>52953</c:v>
                </c:pt>
                <c:pt idx="4">
                  <c:v>76921</c:v>
                </c:pt>
                <c:pt idx="5">
                  <c:v>82093</c:v>
                </c:pt>
                <c:pt idx="6">
                  <c:v>87376</c:v>
                </c:pt>
                <c:pt idx="7">
                  <c:v>88993</c:v>
                </c:pt>
                <c:pt idx="8">
                  <c:v>96945</c:v>
                </c:pt>
                <c:pt idx="9">
                  <c:v>152583</c:v>
                </c:pt>
              </c:numCache>
            </c:numRef>
          </c:val>
          <c:extLst>
            <c:ext xmlns:c16="http://schemas.microsoft.com/office/drawing/2014/chart" uri="{C3380CC4-5D6E-409C-BE32-E72D297353CC}">
              <c16:uniqueId val="{00000004-2D8F-40F3-B606-A9A0F369A71C}"/>
            </c:ext>
          </c:extLst>
        </c:ser>
        <c:dLbls>
          <c:showLegendKey val="0"/>
          <c:showVal val="0"/>
          <c:showCatName val="0"/>
          <c:showSerName val="0"/>
          <c:showPercent val="0"/>
          <c:showBubbleSize val="0"/>
        </c:dLbls>
        <c:gapWidth val="150"/>
        <c:overlap val="100"/>
        <c:axId val="1485558959"/>
        <c:axId val="1485563279"/>
      </c:barChart>
      <c:valAx>
        <c:axId val="1485563279"/>
        <c:scaling>
          <c:orientation val="minMax"/>
        </c:scaling>
        <c:delete val="1"/>
        <c:axPos val="b"/>
        <c:numFmt formatCode="General" sourceLinked="1"/>
        <c:majorTickMark val="out"/>
        <c:minorTickMark val="none"/>
        <c:tickLblPos val="nextTo"/>
        <c:crossAx val="1485558959"/>
        <c:crosses val="autoZero"/>
        <c:crossBetween val="between"/>
      </c:valAx>
      <c:catAx>
        <c:axId val="1485558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485563279"/>
        <c:crosses val="autoZero"/>
        <c:auto val="1"/>
        <c:lblAlgn val="ctr"/>
        <c:lblOffset val="100"/>
        <c:noMultiLvlLbl val="0"/>
      </c:catAx>
      <c:spPr>
        <a:solidFill>
          <a:schemeClr val="tx1">
            <a:lumMod val="85000"/>
            <a:lumOff val="15000"/>
          </a:schemeClr>
        </a:solidFill>
      </c:spPr>
    </c:plotArea>
    <c:plotVisOnly val="1"/>
    <c:dispBlanksAs val="gap"/>
    <c:showDLblsOverMax val="0"/>
    <c:extLst/>
  </c:chart>
  <c:spPr>
    <a:solidFill>
      <a:schemeClr val="tx1">
        <a:lumMod val="85000"/>
        <a:lumOff val="15000"/>
      </a:schemeClr>
    </a:solid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Table!top 5 in 4 wheeler</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Top</a:t>
            </a:r>
            <a:r>
              <a:rPr lang="en-US" baseline="0">
                <a:solidFill>
                  <a:schemeClr val="bg1"/>
                </a:solidFill>
                <a:latin typeface="Eras Bold ITC" panose="020B0907030504020204" pitchFamily="34" charset="0"/>
              </a:rPr>
              <a:t> 5 Maker in 4-Wheeler Category</a:t>
            </a:r>
            <a:endParaRPr lang="en-US">
              <a:solidFill>
                <a:schemeClr val="bg1"/>
              </a:solidFill>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66FFCC"/>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Table'!$AA$87:$AA$88</c:f>
              <c:strCache>
                <c:ptCount val="1"/>
                <c:pt idx="0">
                  <c:v>4-Wheelers</c:v>
                </c:pt>
              </c:strCache>
            </c:strRef>
          </c:tx>
          <c:spPr>
            <a:gradFill>
              <a:gsLst>
                <a:gs pos="0">
                  <a:srgbClr val="66FFCC"/>
                </a:gs>
                <a:gs pos="100000">
                  <a:srgbClr val="080808"/>
                </a:gs>
              </a:gsLst>
              <a:lin ang="5400000" scaled="1"/>
            </a:gradFill>
            <a:ln>
              <a:noFill/>
            </a:ln>
            <a:effectLst/>
          </c:spPr>
          <c:invertIfNegative val="0"/>
          <c:cat>
            <c:strRef>
              <c:f>'Pivot Table'!$Z$89:$Z$93</c:f>
              <c:strCache>
                <c:ptCount val="5"/>
                <c:pt idx="0">
                  <c:v>Tata Motors</c:v>
                </c:pt>
                <c:pt idx="1">
                  <c:v>Mahindra &amp; Mahindra</c:v>
                </c:pt>
                <c:pt idx="2">
                  <c:v>MG Motor</c:v>
                </c:pt>
                <c:pt idx="3">
                  <c:v>BYD India</c:v>
                </c:pt>
                <c:pt idx="4">
                  <c:v>Hyundai Motor</c:v>
                </c:pt>
              </c:strCache>
            </c:strRef>
          </c:cat>
          <c:val>
            <c:numRef>
              <c:f>'Pivot Table'!$AA$89:$AA$93</c:f>
              <c:numCache>
                <c:formatCode>General</c:formatCode>
                <c:ptCount val="5"/>
                <c:pt idx="0">
                  <c:v>28046</c:v>
                </c:pt>
                <c:pt idx="1">
                  <c:v>13805</c:v>
                </c:pt>
                <c:pt idx="2">
                  <c:v>3277</c:v>
                </c:pt>
                <c:pt idx="3">
                  <c:v>920</c:v>
                </c:pt>
                <c:pt idx="4">
                  <c:v>576</c:v>
                </c:pt>
              </c:numCache>
            </c:numRef>
          </c:val>
          <c:extLst>
            <c:ext xmlns:c16="http://schemas.microsoft.com/office/drawing/2014/chart" uri="{C3380CC4-5D6E-409C-BE32-E72D297353CC}">
              <c16:uniqueId val="{00000000-7C3B-46B1-B23B-5E63DD8CE6AB}"/>
            </c:ext>
          </c:extLst>
        </c:ser>
        <c:dLbls>
          <c:showLegendKey val="0"/>
          <c:showVal val="0"/>
          <c:showCatName val="0"/>
          <c:showSerName val="0"/>
          <c:showPercent val="0"/>
          <c:showBubbleSize val="0"/>
        </c:dLbls>
        <c:gapWidth val="219"/>
        <c:overlap val="-27"/>
        <c:axId val="1246005295"/>
        <c:axId val="1246005775"/>
      </c:barChart>
      <c:catAx>
        <c:axId val="124600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246005775"/>
        <c:crosses val="autoZero"/>
        <c:auto val="1"/>
        <c:lblAlgn val="ctr"/>
        <c:lblOffset val="100"/>
        <c:noMultiLvlLbl val="0"/>
      </c:catAx>
      <c:valAx>
        <c:axId val="1246005775"/>
        <c:scaling>
          <c:orientation val="minMax"/>
        </c:scaling>
        <c:delete val="1"/>
        <c:axPos val="l"/>
        <c:numFmt formatCode="General" sourceLinked="1"/>
        <c:majorTickMark val="none"/>
        <c:minorTickMark val="none"/>
        <c:tickLblPos val="nextTo"/>
        <c:crossAx val="124600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Table!PivotTable19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Trend</a:t>
            </a:r>
            <a:r>
              <a:rPr lang="en-US" baseline="0">
                <a:solidFill>
                  <a:schemeClr val="bg1"/>
                </a:solidFill>
                <a:latin typeface="Eras Bold ITC" panose="020B0907030504020204" pitchFamily="34" charset="0"/>
              </a:rPr>
              <a:t> Ev Sales According to Months</a:t>
            </a:r>
            <a:endParaRPr lang="en-US">
              <a:solidFill>
                <a:schemeClr val="bg1"/>
              </a:solidFill>
              <a:latin typeface="Eras Bold ITC" panose="020B0907030504020204" pitchFamily="34" charset="0"/>
            </a:endParaRPr>
          </a:p>
        </c:rich>
      </c:tx>
      <c:layout>
        <c:manualLayout>
          <c:xMode val="edge"/>
          <c:yMode val="edge"/>
          <c:x val="0.23493771168753605"/>
          <c:y val="2.1545581628913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66FFCC"/>
                </a:gs>
                <a:gs pos="100000">
                  <a:srgbClr val="080808"/>
                </a:gs>
              </a:gsLst>
              <a:lin ang="5400000" scaled="1"/>
            </a:gradFill>
            <a:round/>
          </a:ln>
          <a:effectLst/>
        </c:spPr>
        <c:marker>
          <c:symbol val="circle"/>
          <c:size val="5"/>
          <c:spPr>
            <a:solidFill>
              <a:srgbClr val="66FFC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0">
                  <a:srgbClr val="0AB3B7"/>
                </a:gs>
                <a:gs pos="100000">
                  <a:srgbClr val="080808"/>
                </a:gs>
              </a:gsLst>
              <a:lin ang="5400000" scaled="1"/>
            </a:gradFill>
            <a:round/>
          </a:ln>
          <a:effectLst/>
        </c:spPr>
        <c:marker>
          <c:symbol val="circle"/>
          <c:size val="5"/>
          <c:spPr>
            <a:solidFill>
              <a:srgbClr val="0AB3B7"/>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66226715469341E-2"/>
          <c:y val="7.1818605429712773E-3"/>
          <c:w val="0.97736235704593"/>
          <c:h val="0.9128961898816067"/>
        </c:manualLayout>
      </c:layout>
      <c:lineChart>
        <c:grouping val="standard"/>
        <c:varyColors val="0"/>
        <c:ser>
          <c:idx val="0"/>
          <c:order val="0"/>
          <c:tx>
            <c:strRef>
              <c:f>'Pivot Table'!$AA$107:$AA$108</c:f>
              <c:strCache>
                <c:ptCount val="1"/>
                <c:pt idx="0">
                  <c:v>2-Wheelers</c:v>
                </c:pt>
              </c:strCache>
            </c:strRef>
          </c:tx>
          <c:spPr>
            <a:ln w="28575" cap="rnd">
              <a:gradFill>
                <a:gsLst>
                  <a:gs pos="0">
                    <a:srgbClr val="66FFCC"/>
                  </a:gs>
                  <a:gs pos="100000">
                    <a:srgbClr val="080808"/>
                  </a:gs>
                </a:gsLst>
                <a:lin ang="5400000" scaled="1"/>
              </a:gradFill>
              <a:round/>
            </a:ln>
            <a:effectLst/>
          </c:spPr>
          <c:marker>
            <c:symbol val="circle"/>
            <c:size val="5"/>
            <c:spPr>
              <a:solidFill>
                <a:srgbClr val="66FFCC"/>
              </a:solidFill>
              <a:ln w="9525">
                <a:noFill/>
              </a:ln>
              <a:effectLst/>
            </c:spPr>
          </c:marker>
          <c:cat>
            <c:strRef>
              <c:f>'Pivot Table'!$Z$109:$Z$120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Table'!$AA$109:$AA$120</c:f>
              <c:numCache>
                <c:formatCode>General</c:formatCode>
                <c:ptCount val="12"/>
                <c:pt idx="0">
                  <c:v>64678</c:v>
                </c:pt>
                <c:pt idx="1">
                  <c:v>66071</c:v>
                </c:pt>
                <c:pt idx="2">
                  <c:v>86306</c:v>
                </c:pt>
                <c:pt idx="3">
                  <c:v>53275</c:v>
                </c:pt>
                <c:pt idx="4">
                  <c:v>42414</c:v>
                </c:pt>
                <c:pt idx="5">
                  <c:v>44381</c:v>
                </c:pt>
                <c:pt idx="6">
                  <c:v>46604</c:v>
                </c:pt>
                <c:pt idx="7">
                  <c:v>52226</c:v>
                </c:pt>
                <c:pt idx="8">
                  <c:v>53282</c:v>
                </c:pt>
                <c:pt idx="9">
                  <c:v>77250</c:v>
                </c:pt>
                <c:pt idx="10">
                  <c:v>76775</c:v>
                </c:pt>
                <c:pt idx="11">
                  <c:v>64641</c:v>
                </c:pt>
              </c:numCache>
            </c:numRef>
          </c:val>
          <c:smooth val="0"/>
          <c:extLst>
            <c:ext xmlns:c16="http://schemas.microsoft.com/office/drawing/2014/chart" uri="{C3380CC4-5D6E-409C-BE32-E72D297353CC}">
              <c16:uniqueId val="{00000000-E93B-467E-AE96-944027222B34}"/>
            </c:ext>
          </c:extLst>
        </c:ser>
        <c:ser>
          <c:idx val="1"/>
          <c:order val="1"/>
          <c:tx>
            <c:strRef>
              <c:f>'Pivot Table'!$AB$107:$AB$108</c:f>
              <c:strCache>
                <c:ptCount val="1"/>
                <c:pt idx="0">
                  <c:v>4-Wheelers</c:v>
                </c:pt>
              </c:strCache>
            </c:strRef>
          </c:tx>
          <c:spPr>
            <a:ln w="28575" cap="rnd">
              <a:gradFill>
                <a:gsLst>
                  <a:gs pos="0">
                    <a:srgbClr val="0AB3B7"/>
                  </a:gs>
                  <a:gs pos="100000">
                    <a:srgbClr val="080808"/>
                  </a:gs>
                </a:gsLst>
                <a:lin ang="5400000" scaled="1"/>
              </a:gradFill>
              <a:round/>
            </a:ln>
            <a:effectLst/>
          </c:spPr>
          <c:marker>
            <c:symbol val="circle"/>
            <c:size val="5"/>
            <c:spPr>
              <a:solidFill>
                <a:srgbClr val="0AB3B7"/>
              </a:solidFill>
              <a:ln w="9525">
                <a:noFill/>
              </a:ln>
              <a:effectLst/>
            </c:spPr>
          </c:marker>
          <c:cat>
            <c:strRef>
              <c:f>'Pivot Table'!$Z$109:$Z$120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Table'!$AB$109:$AB$120</c:f>
              <c:numCache>
                <c:formatCode>General</c:formatCode>
                <c:ptCount val="12"/>
                <c:pt idx="0">
                  <c:v>3438</c:v>
                </c:pt>
                <c:pt idx="1">
                  <c:v>4756</c:v>
                </c:pt>
                <c:pt idx="2">
                  <c:v>8820</c:v>
                </c:pt>
                <c:pt idx="3">
                  <c:v>2249</c:v>
                </c:pt>
                <c:pt idx="4">
                  <c:v>2959</c:v>
                </c:pt>
                <c:pt idx="5">
                  <c:v>3210</c:v>
                </c:pt>
                <c:pt idx="6">
                  <c:v>3406</c:v>
                </c:pt>
                <c:pt idx="7">
                  <c:v>3358</c:v>
                </c:pt>
                <c:pt idx="8">
                  <c:v>3546</c:v>
                </c:pt>
                <c:pt idx="9">
                  <c:v>3912</c:v>
                </c:pt>
                <c:pt idx="10">
                  <c:v>3977</c:v>
                </c:pt>
                <c:pt idx="11">
                  <c:v>3834</c:v>
                </c:pt>
              </c:numCache>
            </c:numRef>
          </c:val>
          <c:smooth val="0"/>
          <c:extLst>
            <c:ext xmlns:c16="http://schemas.microsoft.com/office/drawing/2014/chart" uri="{C3380CC4-5D6E-409C-BE32-E72D297353CC}">
              <c16:uniqueId val="{00000001-E93B-467E-AE96-944027222B34}"/>
            </c:ext>
          </c:extLst>
        </c:ser>
        <c:dLbls>
          <c:showLegendKey val="0"/>
          <c:showVal val="0"/>
          <c:showCatName val="0"/>
          <c:showSerName val="0"/>
          <c:showPercent val="0"/>
          <c:showBubbleSize val="0"/>
        </c:dLbls>
        <c:marker val="1"/>
        <c:smooth val="0"/>
        <c:axId val="247039775"/>
        <c:axId val="247036415"/>
      </c:lineChart>
      <c:catAx>
        <c:axId val="24703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247036415"/>
        <c:crosses val="autoZero"/>
        <c:auto val="1"/>
        <c:lblAlgn val="ctr"/>
        <c:lblOffset val="100"/>
        <c:noMultiLvlLbl val="0"/>
      </c:catAx>
      <c:valAx>
        <c:axId val="247036415"/>
        <c:scaling>
          <c:orientation val="minMax"/>
        </c:scaling>
        <c:delete val="1"/>
        <c:axPos val="l"/>
        <c:numFmt formatCode="General" sourceLinked="1"/>
        <c:majorTickMark val="none"/>
        <c:minorTickMark val="none"/>
        <c:tickLblPos val="nextTo"/>
        <c:crossAx val="247039775"/>
        <c:crosses val="autoZero"/>
        <c:crossBetween val="between"/>
      </c:valAx>
      <c:spPr>
        <a:solidFill>
          <a:schemeClr val="tx1">
            <a:lumMod val="85000"/>
            <a:lumOff val="15000"/>
          </a:schemeClr>
        </a:solidFill>
        <a:ln>
          <a:noFill/>
        </a:ln>
        <a:effectLst/>
      </c:spPr>
    </c:plotArea>
    <c:legend>
      <c:legendPos val="r"/>
      <c:layout>
        <c:manualLayout>
          <c:xMode val="edge"/>
          <c:yMode val="edge"/>
          <c:x val="0.73186895631388993"/>
          <c:y val="2.2854716050723159E-2"/>
          <c:w val="0.25771617213990228"/>
          <c:h val="0.121194744913885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Table!Quartely sales</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r>
              <a:rPr lang="en-US">
                <a:solidFill>
                  <a:schemeClr val="bg1"/>
                </a:solidFill>
                <a:latin typeface="Eras Bold ITC" panose="020B0907030504020204" pitchFamily="34" charset="0"/>
              </a:rPr>
              <a:t>Quartely Trends  EV sales</a:t>
            </a:r>
            <a:endParaRPr lang="en-US" baseline="0">
              <a:solidFill>
                <a:schemeClr val="bg1"/>
              </a:solidFill>
              <a:latin typeface="Eras Bold ITC" panose="020B0907030504020204" pitchFamily="34" charset="0"/>
            </a:endParaRPr>
          </a:p>
        </c:rich>
      </c:tx>
      <c:layout>
        <c:manualLayout>
          <c:xMode val="edge"/>
          <c:yMode val="edge"/>
          <c:x val="8.3888133762664852E-3"/>
          <c:y val="2.554115061475739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8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2"/>
        <c:spPr>
          <a:solidFill>
            <a:srgbClr val="0AB3B7"/>
          </a:solidFill>
          <a:ln w="25400">
            <a:noFill/>
          </a:ln>
          <a:effectLst/>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66FFCC"/>
          </a:solidFill>
          <a:ln w="25400">
            <a:noFill/>
          </a:ln>
          <a:effectLst/>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007FBD"/>
          </a:solidFill>
          <a:ln w="25400">
            <a:noFill/>
          </a:ln>
          <a:effectLst/>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66FFCC"/>
          </a:solidFill>
          <a:ln w="25400">
            <a:noFill/>
          </a:ln>
          <a:effectLst/>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tx1">
                      <a:lumMod val="75000"/>
                      <a:lumOff val="25000"/>
                    </a:schemeClr>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0AB3B7"/>
          </a:solidFill>
          <a:ln>
            <a:noFill/>
          </a:ln>
          <a:effectLst/>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2.1720271127132425E-2"/>
              <c:y val="-1.0401032267272672E-16"/>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2.0173462657054175E-2"/>
              <c:y val="-9.2624674246676069E-17"/>
            </c:manualLayout>
          </c:layout>
          <c:numFmt formatCode="0,&quot;K&quot;" sourceLinked="0"/>
          <c:spPr>
            <a:noFill/>
            <a:ln>
              <a:noFill/>
            </a:ln>
            <a:effectLst/>
          </c:spPr>
          <c:txPr>
            <a:bodyPr wrap="square" lIns="38100" tIns="19050" rIns="38100" bIns="19050" anchor="ctr">
              <a:spAutoFit/>
            </a:bodyPr>
            <a:lstStyle/>
            <a:p>
              <a:pPr>
                <a:defRPr>
                  <a:solidFill>
                    <a:schemeClr val="tx1">
                      <a:lumMod val="75000"/>
                      <a:lumOff val="25000"/>
                    </a:schemeClr>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3.530355964984494E-2"/>
              <c:y val="1.010462664598003E-2"/>
            </c:manualLayout>
          </c:layout>
          <c:numFmt formatCode="0,&quot;K&quot;" sourceLinked="0"/>
          <c:spPr>
            <a:noFill/>
            <a:ln>
              <a:noFill/>
            </a:ln>
            <a:effectLst/>
          </c:spPr>
          <c:txPr>
            <a:bodyPr wrap="square" lIns="38100" tIns="19050" rIns="38100" bIns="19050" anchor="ctr">
              <a:noAutofit/>
            </a:bodyPr>
            <a:lstStyle/>
            <a:p>
              <a:pPr>
                <a:defRPr>
                  <a:solidFill>
                    <a:schemeClr val="tx1">
                      <a:lumMod val="75000"/>
                      <a:lumOff val="25000"/>
                    </a:schemeClr>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0"/>
        <c:dLbl>
          <c:idx val="0"/>
          <c:layout>
            <c:manualLayout>
              <c:x val="-3.2580406690698636E-2"/>
              <c:y val="-1.0216460245902982E-2"/>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0AB3B7"/>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1D8E9E"/>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66FFCC"/>
          </a:solidFill>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0AB3B7"/>
          </a:solidFill>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1.9910248533204722E-2"/>
              <c:y val="0"/>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2.3530293721060126E-2"/>
              <c:y val="-9.2624674246676069E-17"/>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2.8960361502843233E-2"/>
              <c:y val="0"/>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2.1720271127132425E-2"/>
              <c:y val="-1.010462664598003E-2"/>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marker>
          <c:symbol val="none"/>
        </c:marker>
        <c:dLbl>
          <c:idx val="0"/>
          <c:delete val="1"/>
          <c:extLst>
            <c:ext xmlns:c15="http://schemas.microsoft.com/office/drawing/2012/chart" uri="{CE6537A1-D6FC-4f65-9D91-7224C49458BB}"/>
          </c:extLst>
        </c:dLbl>
      </c:pivotFmt>
      <c:pivotFmt>
        <c:idx val="101"/>
      </c:pivotFmt>
      <c:pivotFmt>
        <c:idx val="102"/>
        <c:spPr>
          <a:solidFill>
            <a:srgbClr val="1D8E9E"/>
          </a:solidFill>
        </c:spPr>
        <c:marker>
          <c:symbol val="none"/>
        </c:marker>
        <c:dLbl>
          <c:idx val="0"/>
          <c:delete val="1"/>
          <c:extLst>
            <c:ext xmlns:c15="http://schemas.microsoft.com/office/drawing/2012/chart" uri="{CE6537A1-D6FC-4f65-9D91-7224C49458BB}"/>
          </c:extLst>
        </c:dLbl>
      </c:pivotFmt>
      <c:pivotFmt>
        <c:idx val="103"/>
        <c:spPr>
          <a:solidFill>
            <a:srgbClr val="005ED0"/>
          </a:solidFill>
        </c:spPr>
        <c:marker>
          <c:symbol val="none"/>
        </c:marker>
        <c:dLbl>
          <c:idx val="0"/>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3.0260193985581271E-2"/>
              <c:y val="1.5156939968969997E-2"/>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1.6814993728222628E-2"/>
              <c:y val="-1.0080130159041262E-2"/>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6DFBE7"/>
          </a:solidFill>
        </c:spPr>
        <c:marker>
          <c:symbol val="none"/>
        </c:marker>
        <c:dLbl>
          <c:idx val="0"/>
          <c:delete val="1"/>
          <c:extLst>
            <c:ext xmlns:c15="http://schemas.microsoft.com/office/drawing/2012/chart" uri="{CE6537A1-D6FC-4f65-9D91-7224C49458BB}"/>
          </c:extLst>
        </c:dLbl>
      </c:pivotFmt>
      <c:pivotFmt>
        <c:idx val="107"/>
        <c:dLbl>
          <c:idx val="0"/>
          <c:layout>
            <c:manualLayout>
              <c:x val="1.845145411855079E-2"/>
              <c:y val="0"/>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1.845145411855079E-2"/>
              <c:y val="-1.8614873041277895E-16"/>
            </c:manualLayout>
          </c:layout>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49291461667355E-2"/>
          <c:y val="0.10407646099375423"/>
          <c:w val="0.95330141707666527"/>
          <c:h val="0.7696534988264313"/>
        </c:manualLayout>
      </c:layout>
      <c:areaChart>
        <c:grouping val="stacked"/>
        <c:varyColors val="0"/>
        <c:ser>
          <c:idx val="0"/>
          <c:order val="0"/>
          <c:tx>
            <c:strRef>
              <c:f>'Pivot Table'!$B$34:$B$35</c:f>
              <c:strCache>
                <c:ptCount val="1"/>
                <c:pt idx="0">
                  <c:v>Hyundai Motor</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Table'!$A$36:$A$39</c:f>
              <c:strCache>
                <c:ptCount val="4"/>
                <c:pt idx="0">
                  <c:v>Q1</c:v>
                </c:pt>
                <c:pt idx="1">
                  <c:v>Q2</c:v>
                </c:pt>
                <c:pt idx="2">
                  <c:v>Q3</c:v>
                </c:pt>
                <c:pt idx="3">
                  <c:v>Q4</c:v>
                </c:pt>
              </c:strCache>
            </c:strRef>
          </c:cat>
          <c:val>
            <c:numRef>
              <c:f>'Pivot Table'!$B$36:$B$39</c:f>
              <c:numCache>
                <c:formatCode>General</c:formatCode>
                <c:ptCount val="4"/>
                <c:pt idx="0">
                  <c:v>75</c:v>
                </c:pt>
                <c:pt idx="1">
                  <c:v>155</c:v>
                </c:pt>
                <c:pt idx="2">
                  <c:v>191</c:v>
                </c:pt>
                <c:pt idx="3">
                  <c:v>155</c:v>
                </c:pt>
              </c:numCache>
            </c:numRef>
          </c:val>
          <c:extLst>
            <c:ext xmlns:c16="http://schemas.microsoft.com/office/drawing/2014/chart" uri="{C3380CC4-5D6E-409C-BE32-E72D297353CC}">
              <c16:uniqueId val="{0000000D-3C87-4A22-80C2-5D7371684F0E}"/>
            </c:ext>
          </c:extLst>
        </c:ser>
        <c:ser>
          <c:idx val="1"/>
          <c:order val="1"/>
          <c:tx>
            <c:strRef>
              <c:f>'Pivot Table'!$C$34:$C$35</c:f>
              <c:strCache>
                <c:ptCount val="1"/>
                <c:pt idx="0">
                  <c:v>BYD India</c:v>
                </c:pt>
              </c:strCache>
            </c:strRef>
          </c:tx>
          <c:spPr>
            <a:solidFill>
              <a:srgbClr val="0AB3B7"/>
            </a:solidFill>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Table'!$A$36:$A$39</c:f>
              <c:strCache>
                <c:ptCount val="4"/>
                <c:pt idx="0">
                  <c:v>Q1</c:v>
                </c:pt>
                <c:pt idx="1">
                  <c:v>Q2</c:v>
                </c:pt>
                <c:pt idx="2">
                  <c:v>Q3</c:v>
                </c:pt>
                <c:pt idx="3">
                  <c:v>Q4</c:v>
                </c:pt>
              </c:strCache>
            </c:strRef>
          </c:cat>
          <c:val>
            <c:numRef>
              <c:f>'Pivot Table'!$C$36:$C$39</c:f>
              <c:numCache>
                <c:formatCode>General</c:formatCode>
                <c:ptCount val="4"/>
                <c:pt idx="0">
                  <c:v>81</c:v>
                </c:pt>
                <c:pt idx="1">
                  <c:v>113</c:v>
                </c:pt>
                <c:pt idx="2">
                  <c:v>103</c:v>
                </c:pt>
                <c:pt idx="3">
                  <c:v>623</c:v>
                </c:pt>
              </c:numCache>
            </c:numRef>
          </c:val>
          <c:extLst>
            <c:ext xmlns:c16="http://schemas.microsoft.com/office/drawing/2014/chart" uri="{C3380CC4-5D6E-409C-BE32-E72D297353CC}">
              <c16:uniqueId val="{0000000F-3C87-4A22-80C2-5D7371684F0E}"/>
            </c:ext>
          </c:extLst>
        </c:ser>
        <c:ser>
          <c:idx val="2"/>
          <c:order val="2"/>
          <c:tx>
            <c:strRef>
              <c:f>'Pivot Table'!$D$34:$D$35</c:f>
              <c:strCache>
                <c:ptCount val="1"/>
                <c:pt idx="0">
                  <c:v>MG Motor</c:v>
                </c:pt>
              </c:strCache>
            </c:strRef>
          </c:tx>
          <c:spPr>
            <a:solidFill>
              <a:srgbClr val="1D8E9E"/>
            </a:solidFill>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Table'!$A$36:$A$39</c:f>
              <c:strCache>
                <c:ptCount val="4"/>
                <c:pt idx="0">
                  <c:v>Q1</c:v>
                </c:pt>
                <c:pt idx="1">
                  <c:v>Q2</c:v>
                </c:pt>
                <c:pt idx="2">
                  <c:v>Q3</c:v>
                </c:pt>
                <c:pt idx="3">
                  <c:v>Q4</c:v>
                </c:pt>
              </c:strCache>
            </c:strRef>
          </c:cat>
          <c:val>
            <c:numRef>
              <c:f>'Pivot Table'!$D$36:$D$39</c:f>
              <c:numCache>
                <c:formatCode>General</c:formatCode>
                <c:ptCount val="4"/>
                <c:pt idx="0">
                  <c:v>531</c:v>
                </c:pt>
                <c:pt idx="1">
                  <c:v>635</c:v>
                </c:pt>
                <c:pt idx="2">
                  <c:v>1165</c:v>
                </c:pt>
                <c:pt idx="3">
                  <c:v>946</c:v>
                </c:pt>
              </c:numCache>
            </c:numRef>
          </c:val>
          <c:extLst>
            <c:ext xmlns:c16="http://schemas.microsoft.com/office/drawing/2014/chart" uri="{C3380CC4-5D6E-409C-BE32-E72D297353CC}">
              <c16:uniqueId val="{00000011-3C87-4A22-80C2-5D7371684F0E}"/>
            </c:ext>
          </c:extLst>
        </c:ser>
        <c:ser>
          <c:idx val="3"/>
          <c:order val="3"/>
          <c:tx>
            <c:strRef>
              <c:f>'Pivot Table'!$E$34:$E$35</c:f>
              <c:strCache>
                <c:ptCount val="1"/>
                <c:pt idx="0">
                  <c:v>Mahindra &amp; Mahindra</c:v>
                </c:pt>
              </c:strCache>
            </c:strRef>
          </c:tx>
          <c:spPr>
            <a:solidFill>
              <a:srgbClr val="66FFCC"/>
            </a:solidFill>
          </c:spPr>
          <c:dLbls>
            <c:dLbl>
              <c:idx val="0"/>
              <c:layout>
                <c:manualLayout>
                  <c:x val="2.3530293721060126E-2"/>
                  <c:y val="-9.26246742466760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C87-4A22-80C2-5D7371684F0E}"/>
                </c:ext>
              </c:extLst>
            </c:dLbl>
            <c:dLbl>
              <c:idx val="3"/>
              <c:layout>
                <c:manualLayout>
                  <c:x val="-2.1720271127132425E-2"/>
                  <c:y val="-1.010462664598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C87-4A22-80C2-5D7371684F0E}"/>
                </c:ext>
              </c:extLst>
            </c:dLbl>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Table'!$A$36:$A$39</c:f>
              <c:strCache>
                <c:ptCount val="4"/>
                <c:pt idx="0">
                  <c:v>Q1</c:v>
                </c:pt>
                <c:pt idx="1">
                  <c:v>Q2</c:v>
                </c:pt>
                <c:pt idx="2">
                  <c:v>Q3</c:v>
                </c:pt>
                <c:pt idx="3">
                  <c:v>Q4</c:v>
                </c:pt>
              </c:strCache>
            </c:strRef>
          </c:cat>
          <c:val>
            <c:numRef>
              <c:f>'Pivot Table'!$E$36:$E$39</c:f>
              <c:numCache>
                <c:formatCode>General</c:formatCode>
                <c:ptCount val="4"/>
                <c:pt idx="0">
                  <c:v>2020</c:v>
                </c:pt>
                <c:pt idx="1">
                  <c:v>3164</c:v>
                </c:pt>
                <c:pt idx="2">
                  <c:v>3378</c:v>
                </c:pt>
                <c:pt idx="3">
                  <c:v>5243</c:v>
                </c:pt>
              </c:numCache>
            </c:numRef>
          </c:val>
          <c:extLst>
            <c:ext xmlns:c16="http://schemas.microsoft.com/office/drawing/2014/chart" uri="{C3380CC4-5D6E-409C-BE32-E72D297353CC}">
              <c16:uniqueId val="{00000013-3C87-4A22-80C2-5D7371684F0E}"/>
            </c:ext>
          </c:extLst>
        </c:ser>
        <c:ser>
          <c:idx val="4"/>
          <c:order val="4"/>
          <c:tx>
            <c:strRef>
              <c:f>'Pivot Table'!$F$34:$F$35</c:f>
              <c:strCache>
                <c:ptCount val="1"/>
                <c:pt idx="0">
                  <c:v>Tata Motors</c:v>
                </c:pt>
              </c:strCache>
            </c:strRef>
          </c:tx>
          <c:spPr>
            <a:solidFill>
              <a:srgbClr val="0AB3B7"/>
            </a:solidFill>
          </c:spPr>
          <c:dLbls>
            <c:dLbl>
              <c:idx val="0"/>
              <c:layout>
                <c:manualLayout>
                  <c:x val="1.991024853320472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C87-4A22-80C2-5D7371684F0E}"/>
                </c:ext>
              </c:extLst>
            </c:dLbl>
            <c:dLbl>
              <c:idx val="3"/>
              <c:layout>
                <c:manualLayout>
                  <c:x val="-2.89603615028432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3C87-4A22-80C2-5D7371684F0E}"/>
                </c:ext>
              </c:extLst>
            </c:dLbl>
            <c:numFmt formatCode="0,&quot;K&quot;" sourceLinked="0"/>
            <c:spPr>
              <a:noFill/>
              <a:ln>
                <a:noFill/>
              </a:ln>
              <a:effectLst/>
            </c:spPr>
            <c:txPr>
              <a:bodyPr wrap="square" lIns="38100" tIns="19050" rIns="38100" bIns="19050" anchor="ctr">
                <a:spAutoFit/>
              </a:bodyPr>
              <a:lstStyle/>
              <a:p>
                <a:pPr>
                  <a:defRPr>
                    <a:solidFill>
                      <a:schemeClr val="bg1"/>
                    </a:solidFill>
                    <a:latin typeface="Eras Bold ITC" panose="020B0907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Table'!$A$36:$A$39</c:f>
              <c:strCache>
                <c:ptCount val="4"/>
                <c:pt idx="0">
                  <c:v>Q1</c:v>
                </c:pt>
                <c:pt idx="1">
                  <c:v>Q2</c:v>
                </c:pt>
                <c:pt idx="2">
                  <c:v>Q3</c:v>
                </c:pt>
                <c:pt idx="3">
                  <c:v>Q4</c:v>
                </c:pt>
              </c:strCache>
            </c:strRef>
          </c:cat>
          <c:val>
            <c:numRef>
              <c:f>'Pivot Table'!$F$36:$F$39</c:f>
              <c:numCache>
                <c:formatCode>General</c:formatCode>
                <c:ptCount val="4"/>
                <c:pt idx="0">
                  <c:v>5675</c:v>
                </c:pt>
                <c:pt idx="1">
                  <c:v>6192</c:v>
                </c:pt>
                <c:pt idx="2">
                  <c:v>6651</c:v>
                </c:pt>
                <c:pt idx="3">
                  <c:v>9528</c:v>
                </c:pt>
              </c:numCache>
            </c:numRef>
          </c:val>
          <c:extLst>
            <c:ext xmlns:c16="http://schemas.microsoft.com/office/drawing/2014/chart" uri="{C3380CC4-5D6E-409C-BE32-E72D297353CC}">
              <c16:uniqueId val="{00000015-3C87-4A22-80C2-5D7371684F0E}"/>
            </c:ext>
          </c:extLst>
        </c:ser>
        <c:dLbls>
          <c:showLegendKey val="0"/>
          <c:showVal val="1"/>
          <c:showCatName val="0"/>
          <c:showSerName val="0"/>
          <c:showPercent val="0"/>
          <c:showBubbleSize val="0"/>
        </c:dLbls>
        <c:axId val="910024208"/>
        <c:axId val="910025648"/>
      </c:areaChart>
      <c:catAx>
        <c:axId val="91002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910025648"/>
        <c:crosses val="autoZero"/>
        <c:auto val="1"/>
        <c:lblAlgn val="ctr"/>
        <c:lblOffset val="100"/>
        <c:noMultiLvlLbl val="0"/>
      </c:catAx>
      <c:valAx>
        <c:axId val="910025648"/>
        <c:scaling>
          <c:orientation val="minMax"/>
        </c:scaling>
        <c:delete val="1"/>
        <c:axPos val="l"/>
        <c:numFmt formatCode="General" sourceLinked="1"/>
        <c:majorTickMark val="none"/>
        <c:minorTickMark val="none"/>
        <c:tickLblPos val="nextTo"/>
        <c:crossAx val="910024208"/>
        <c:crosses val="autoZero"/>
        <c:crossBetween val="midCat"/>
      </c:valAx>
      <c:spPr>
        <a:solidFill>
          <a:schemeClr val="tx1">
            <a:lumMod val="85000"/>
            <a:lumOff val="15000"/>
          </a:schemeClr>
        </a:solidFill>
        <a:ln>
          <a:noFill/>
        </a:ln>
      </c:spPr>
    </c:plotArea>
    <c:legend>
      <c:legendPos val="r"/>
      <c:layout>
        <c:manualLayout>
          <c:xMode val="edge"/>
          <c:yMode val="edge"/>
          <c:x val="4.0541655674698526E-3"/>
          <c:y val="0.10243982973306281"/>
          <c:w val="0.67919188049518231"/>
          <c:h val="0.11366144092517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legend>
    <c:plotVisOnly val="1"/>
    <c:dispBlanksAs val="zero"/>
    <c:showDLblsOverMax val="0"/>
    <c:extLst/>
  </c:chart>
  <c:spPr>
    <a:solidFill>
      <a:schemeClr val="tx1">
        <a:lumMod val="85000"/>
        <a:lumOff val="15000"/>
      </a:schemeClr>
    </a:solid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r>
              <a:rPr lang="en-US">
                <a:solidFill>
                  <a:schemeClr val="bg1"/>
                </a:solidFill>
                <a:latin typeface="Eras Bold ITC" panose="020B0907030504020204" pitchFamily="34" charset="0"/>
              </a:rPr>
              <a:t>Top</a:t>
            </a:r>
            <a:r>
              <a:rPr lang="en-US" baseline="0">
                <a:solidFill>
                  <a:schemeClr val="bg1"/>
                </a:solidFill>
                <a:latin typeface="Eras Bold ITC" panose="020B0907030504020204" pitchFamily="34" charset="0"/>
              </a:rPr>
              <a:t> 5 makers</a:t>
            </a:r>
            <a:endParaRPr lang="en-US">
              <a:solidFill>
                <a:schemeClr val="bg1"/>
              </a:solidFill>
              <a:latin typeface="Eras Bold ITC" panose="020B0907030504020204" pitchFamily="34" charset="0"/>
            </a:endParaRPr>
          </a:p>
        </c:rich>
      </c:tx>
      <c:layout>
        <c:manualLayout>
          <c:xMode val="edge"/>
          <c:yMode val="edge"/>
          <c:x val="0.38319054016374743"/>
          <c:y val="2.9062588771341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rgbClr val="66FFCC"/>
              </a:gs>
              <a:gs pos="100000">
                <a:srgbClr val="080808"/>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47000">
                <a:srgbClr val="66FFCC"/>
              </a:gs>
              <a:gs pos="100000">
                <a:srgbClr val="080808"/>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7272324257481"/>
          <c:y val="0.14013289752523256"/>
          <c:w val="0.80627276757425193"/>
          <c:h val="0.79296337535768591"/>
        </c:manualLayout>
      </c:layout>
      <c:barChart>
        <c:barDir val="bar"/>
        <c:grouping val="clustered"/>
        <c:varyColors val="0"/>
        <c:ser>
          <c:idx val="0"/>
          <c:order val="0"/>
          <c:tx>
            <c:strRef>
              <c:f>'Pivot Table'!$B$3:$B$4</c:f>
              <c:strCache>
                <c:ptCount val="1"/>
                <c:pt idx="0">
                  <c:v>4-Wheelers</c:v>
                </c:pt>
              </c:strCache>
            </c:strRef>
          </c:tx>
          <c:spPr>
            <a:gradFill>
              <a:gsLst>
                <a:gs pos="47000">
                  <a:srgbClr val="66FFCC"/>
                </a:gs>
                <a:gs pos="100000">
                  <a:srgbClr val="080808"/>
                </a:gs>
              </a:gsLst>
              <a:lin ang="5400000" scaled="1"/>
            </a:gra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Hyundai Motor</c:v>
                </c:pt>
                <c:pt idx="1">
                  <c:v>BYD India</c:v>
                </c:pt>
                <c:pt idx="2">
                  <c:v>MG Motor</c:v>
                </c:pt>
                <c:pt idx="3">
                  <c:v>Mahindra &amp; Mahindra</c:v>
                </c:pt>
                <c:pt idx="4">
                  <c:v>Tata Motors</c:v>
                </c:pt>
              </c:strCache>
            </c:strRef>
          </c:cat>
          <c:val>
            <c:numRef>
              <c:f>'Pivot Table'!$B$5:$B$10</c:f>
              <c:numCache>
                <c:formatCode>General</c:formatCode>
                <c:ptCount val="5"/>
                <c:pt idx="0">
                  <c:v>576</c:v>
                </c:pt>
                <c:pt idx="1">
                  <c:v>920</c:v>
                </c:pt>
                <c:pt idx="2">
                  <c:v>3277</c:v>
                </c:pt>
                <c:pt idx="3">
                  <c:v>13805</c:v>
                </c:pt>
                <c:pt idx="4">
                  <c:v>28046</c:v>
                </c:pt>
              </c:numCache>
            </c:numRef>
          </c:val>
          <c:extLst>
            <c:ext xmlns:c16="http://schemas.microsoft.com/office/drawing/2014/chart" uri="{C3380CC4-5D6E-409C-BE32-E72D297353CC}">
              <c16:uniqueId val="{00000000-93EC-4289-99B0-F86F64E38011}"/>
            </c:ext>
          </c:extLst>
        </c:ser>
        <c:dLbls>
          <c:dLblPos val="outEnd"/>
          <c:showLegendKey val="0"/>
          <c:showVal val="1"/>
          <c:showCatName val="0"/>
          <c:showSerName val="0"/>
          <c:showPercent val="0"/>
          <c:showBubbleSize val="0"/>
        </c:dLbls>
        <c:gapWidth val="219"/>
        <c:axId val="682297632"/>
        <c:axId val="1862160255"/>
      </c:barChart>
      <c:catAx>
        <c:axId val="68229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862160255"/>
        <c:crosses val="autoZero"/>
        <c:auto val="1"/>
        <c:lblAlgn val="ctr"/>
        <c:lblOffset val="100"/>
        <c:noMultiLvlLbl val="0"/>
      </c:catAx>
      <c:valAx>
        <c:axId val="1862160255"/>
        <c:scaling>
          <c:orientation val="minMax"/>
        </c:scaling>
        <c:delete val="1"/>
        <c:axPos val="b"/>
        <c:numFmt formatCode="General" sourceLinked="1"/>
        <c:majorTickMark val="none"/>
        <c:minorTickMark val="none"/>
        <c:tickLblPos val="nextTo"/>
        <c:crossAx val="68229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Table!PivotTable4</c:name>
    <c:fmtId val="6"/>
  </c:pivotSource>
  <c:chart>
    <c:title>
      <c:tx>
        <c:rich>
          <a:bodyPr rot="0" spcFirstLastPara="1" vertOverflow="ellipsis" vert="horz" wrap="square" anchor="ctr" anchorCtr="1"/>
          <a:lstStyle/>
          <a:p>
            <a:pPr>
              <a:defRPr sz="1400" b="0" i="0" u="none" strike="noStrike" kern="1200" baseline="0">
                <a:solidFill>
                  <a:schemeClr val="bg1"/>
                </a:solidFill>
                <a:latin typeface="Eras Bold ITC" panose="020B0907030504020204" pitchFamily="34" charset="0"/>
                <a:ea typeface="+mn-ea"/>
                <a:cs typeface="+mn-cs"/>
              </a:defRPr>
            </a:pPr>
            <a:r>
              <a:rPr lang="en-US" sz="1400" b="0">
                <a:solidFill>
                  <a:schemeClr val="bg1"/>
                </a:solidFill>
                <a:latin typeface="Eras Bold ITC" panose="020B0907030504020204" pitchFamily="34" charset="0"/>
              </a:rPr>
              <a:t>Bottom 5 makers</a:t>
            </a:r>
          </a:p>
        </c:rich>
      </c:tx>
      <c:layout>
        <c:manualLayout>
          <c:xMode val="edge"/>
          <c:yMode val="edge"/>
          <c:x val="0.30098381354891884"/>
          <c:y val="2.260055585724198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Eras Bold ITC" panose="020B0907030504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66FFCC"/>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47000">
                <a:srgbClr val="66FFCC"/>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Table'!$G$3:$G$4</c:f>
              <c:strCache>
                <c:ptCount val="1"/>
                <c:pt idx="0">
                  <c:v>4-Wheelers</c:v>
                </c:pt>
              </c:strCache>
            </c:strRef>
          </c:tx>
          <c:spPr>
            <a:gradFill rotWithShape="1">
              <a:gsLst>
                <a:gs pos="47000">
                  <a:srgbClr val="66FFCC"/>
                </a:gs>
                <a:gs pos="100000">
                  <a:srgbClr val="080808"/>
                </a:gs>
              </a:gsLst>
              <a:lin ang="5400000" scaled="1"/>
            </a:gradFill>
            <a:ln>
              <a:noFill/>
            </a:ln>
            <a:effectLst/>
          </c:spPr>
          <c:invertIfNegative val="0"/>
          <c:cat>
            <c:strRef>
              <c:f>'Pivot Table'!$F$5:$F$10</c:f>
              <c:strCache>
                <c:ptCount val="5"/>
                <c:pt idx="0">
                  <c:v>BMW India</c:v>
                </c:pt>
                <c:pt idx="1">
                  <c:v>KIA Motors</c:v>
                </c:pt>
                <c:pt idx="2">
                  <c:v>PCA Automobiles</c:v>
                </c:pt>
                <c:pt idx="3">
                  <c:v>Volvo Auto India</c:v>
                </c:pt>
                <c:pt idx="4">
                  <c:v>Mercedes -Benz AG</c:v>
                </c:pt>
              </c:strCache>
            </c:strRef>
          </c:cat>
          <c:val>
            <c:numRef>
              <c:f>'Pivot Table'!$G$5:$G$10</c:f>
              <c:numCache>
                <c:formatCode>General</c:formatCode>
                <c:ptCount val="5"/>
                <c:pt idx="0">
                  <c:v>285</c:v>
                </c:pt>
                <c:pt idx="1">
                  <c:v>229</c:v>
                </c:pt>
                <c:pt idx="2">
                  <c:v>151</c:v>
                </c:pt>
                <c:pt idx="3">
                  <c:v>105</c:v>
                </c:pt>
                <c:pt idx="4">
                  <c:v>71</c:v>
                </c:pt>
              </c:numCache>
            </c:numRef>
          </c:val>
          <c:extLst>
            <c:ext xmlns:c16="http://schemas.microsoft.com/office/drawing/2014/chart" uri="{C3380CC4-5D6E-409C-BE32-E72D297353CC}">
              <c16:uniqueId val="{00000000-44A5-4A37-8799-14703C751BD2}"/>
            </c:ext>
          </c:extLst>
        </c:ser>
        <c:dLbls>
          <c:showLegendKey val="0"/>
          <c:showVal val="0"/>
          <c:showCatName val="0"/>
          <c:showSerName val="0"/>
          <c:showPercent val="0"/>
          <c:showBubbleSize val="0"/>
        </c:dLbls>
        <c:gapWidth val="100"/>
        <c:overlap val="-24"/>
        <c:axId val="795048560"/>
        <c:axId val="795045200"/>
      </c:barChart>
      <c:catAx>
        <c:axId val="7950485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795045200"/>
        <c:crosses val="autoZero"/>
        <c:auto val="1"/>
        <c:lblAlgn val="ctr"/>
        <c:lblOffset val="100"/>
        <c:noMultiLvlLbl val="0"/>
      </c:catAx>
      <c:valAx>
        <c:axId val="795045200"/>
        <c:scaling>
          <c:orientation val="minMax"/>
        </c:scaling>
        <c:delete val="1"/>
        <c:axPos val="l"/>
        <c:numFmt formatCode="General" sourceLinked="1"/>
        <c:majorTickMark val="out"/>
        <c:minorTickMark val="none"/>
        <c:tickLblPos val="nextTo"/>
        <c:crossAx val="79504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Table!Makers CAGR</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r>
              <a:rPr lang="en-US">
                <a:solidFill>
                  <a:schemeClr val="bg1"/>
                </a:solidFill>
                <a:latin typeface="Eras Bold ITC" panose="020B0907030504020204" pitchFamily="34" charset="0"/>
              </a:rPr>
              <a:t>Top</a:t>
            </a:r>
            <a:r>
              <a:rPr lang="en-US" baseline="0">
                <a:solidFill>
                  <a:schemeClr val="bg1"/>
                </a:solidFill>
                <a:latin typeface="Eras Bold ITC" panose="020B0907030504020204" pitchFamily="34" charset="0"/>
              </a:rPr>
              <a:t> 5 Makers with Highest CAGR</a:t>
            </a:r>
            <a:endParaRPr lang="en-US">
              <a:solidFill>
                <a:schemeClr val="bg1"/>
              </a:solidFill>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7000">
                <a:srgbClr val="66FFCC"/>
              </a:gs>
              <a:gs pos="100000">
                <a:srgbClr val="08080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Table'!$AR$57</c:f>
              <c:strCache>
                <c:ptCount val="1"/>
                <c:pt idx="0">
                  <c:v>Total</c:v>
                </c:pt>
              </c:strCache>
            </c:strRef>
          </c:tx>
          <c:spPr>
            <a:gradFill>
              <a:gsLst>
                <a:gs pos="47000">
                  <a:srgbClr val="66FFCC"/>
                </a:gs>
                <a:gs pos="100000">
                  <a:srgbClr val="080808"/>
                </a:gs>
              </a:gsLst>
              <a:lin ang="5400000" scaled="1"/>
            </a:gradFill>
            <a:ln>
              <a:noFill/>
            </a:ln>
            <a:effectLst/>
          </c:spPr>
          <c:invertIfNegative val="0"/>
          <c:cat>
            <c:strRef>
              <c:f>'Pivot Table'!$AQ$58:$AQ$62</c:f>
              <c:strCache>
                <c:ptCount val="5"/>
                <c:pt idx="0">
                  <c:v>BMW India</c:v>
                </c:pt>
                <c:pt idx="1">
                  <c:v>Volvo Auto India</c:v>
                </c:pt>
                <c:pt idx="2">
                  <c:v>BYD India</c:v>
                </c:pt>
                <c:pt idx="3">
                  <c:v>Hyundai Motor</c:v>
                </c:pt>
                <c:pt idx="4">
                  <c:v>Mercedes -Benz AG</c:v>
                </c:pt>
              </c:strCache>
            </c:strRef>
          </c:cat>
          <c:val>
            <c:numRef>
              <c:f>'Pivot Table'!$AR$58:$AR$62</c:f>
              <c:numCache>
                <c:formatCode>0.00%;\-0.00%;0.00%</c:formatCode>
                <c:ptCount val="5"/>
                <c:pt idx="0">
                  <c:v>11.409673645990857</c:v>
                </c:pt>
                <c:pt idx="1">
                  <c:v>9.7121426428142748</c:v>
                </c:pt>
                <c:pt idx="2">
                  <c:v>5.6651513429360643</c:v>
                </c:pt>
                <c:pt idx="3">
                  <c:v>2.5547663265485729</c:v>
                </c:pt>
                <c:pt idx="4">
                  <c:v>2.3454906504588666</c:v>
                </c:pt>
              </c:numCache>
            </c:numRef>
          </c:val>
          <c:extLst>
            <c:ext xmlns:c16="http://schemas.microsoft.com/office/drawing/2014/chart" uri="{C3380CC4-5D6E-409C-BE32-E72D297353CC}">
              <c16:uniqueId val="{00000000-B31C-44AF-9F54-3D4D461E6575}"/>
            </c:ext>
          </c:extLst>
        </c:ser>
        <c:dLbls>
          <c:showLegendKey val="0"/>
          <c:showVal val="0"/>
          <c:showCatName val="0"/>
          <c:showSerName val="0"/>
          <c:showPercent val="0"/>
          <c:showBubbleSize val="0"/>
        </c:dLbls>
        <c:gapWidth val="219"/>
        <c:overlap val="-27"/>
        <c:axId val="1898830416"/>
        <c:axId val="1898830896"/>
      </c:barChart>
      <c:catAx>
        <c:axId val="189883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Eras Bold ITC" panose="020B0907030504020204" pitchFamily="34" charset="0"/>
                <a:ea typeface="+mn-ea"/>
                <a:cs typeface="+mn-cs"/>
              </a:defRPr>
            </a:pPr>
            <a:endParaRPr lang="en-US"/>
          </a:p>
        </c:txPr>
        <c:crossAx val="1898830896"/>
        <c:crosses val="autoZero"/>
        <c:auto val="1"/>
        <c:lblAlgn val="ctr"/>
        <c:lblOffset val="100"/>
        <c:noMultiLvlLbl val="0"/>
      </c:catAx>
      <c:valAx>
        <c:axId val="1898830896"/>
        <c:scaling>
          <c:orientation val="minMax"/>
        </c:scaling>
        <c:delete val="1"/>
        <c:axPos val="l"/>
        <c:numFmt formatCode="0.00%;\-0.00%;0.00%" sourceLinked="1"/>
        <c:majorTickMark val="none"/>
        <c:minorTickMark val="none"/>
        <c:tickLblPos val="nextTo"/>
        <c:crossAx val="18988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[Project_csv_book.xlsx]Pivot Table!Maker Market share </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r>
              <a:rPr lang="en-US">
                <a:solidFill>
                  <a:schemeClr val="bg1"/>
                </a:solidFill>
                <a:latin typeface="Eras Bold ITC" panose="020B0907030504020204" pitchFamily="34" charset="0"/>
              </a:rPr>
              <a:t>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6.8602638352900702E-2"/>
              <c:y val="-5.83960993378739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2140752922873959"/>
                  <c:h val="0.30462404089298928"/>
                </c:manualLayout>
              </c15:layout>
            </c:ext>
          </c:extLst>
        </c:dLbl>
      </c:pivotFmt>
      <c:pivotFmt>
        <c:idx val="7"/>
        <c:spPr>
          <a:solidFill>
            <a:schemeClr val="accent1"/>
          </a:solidFill>
          <a:ln w="19050">
            <a:noFill/>
          </a:ln>
          <a:effectLst/>
        </c:spPr>
        <c:dLbl>
          <c:idx val="0"/>
          <c:layout>
            <c:manualLayout>
              <c:x val="-5.177557611539675E-3"/>
              <c:y val="-5.6111317394969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82177460583296"/>
                  <c:h val="0.16521981878941791"/>
                </c:manualLayout>
              </c15:layout>
            </c:ext>
          </c:extLst>
        </c:dLbl>
      </c:pivotFmt>
      <c:pivotFmt>
        <c:idx val="8"/>
        <c:spPr>
          <a:solidFill>
            <a:schemeClr val="accent1"/>
          </a:solidFill>
          <a:ln w="19050">
            <a:noFill/>
          </a:ln>
          <a:effectLst/>
        </c:spPr>
        <c:dLbl>
          <c:idx val="0"/>
          <c:layout>
            <c:manualLayout>
              <c:x val="-1.5532672834619026E-2"/>
              <c:y val="3.8921517875776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0514388310297961"/>
                  <c:h val="0.1600566994522486"/>
                </c:manualLayout>
              </c15:layout>
            </c:ext>
          </c:extLst>
        </c:dLbl>
      </c:pivotFmt>
      <c:pivotFmt>
        <c:idx val="9"/>
        <c:spPr>
          <a:solidFill>
            <a:schemeClr val="accent1"/>
          </a:solidFill>
          <a:ln w="19050">
            <a:noFill/>
          </a:ln>
          <a:effectLst/>
        </c:spPr>
        <c:dLbl>
          <c:idx val="0"/>
          <c:layout>
            <c:manualLayout>
              <c:x val="-8.9728350322633002E-2"/>
              <c:y val="0.11258527277802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9696814330907495"/>
                  <c:h val="0.23357951881353958"/>
                </c:manualLayout>
              </c15:layout>
            </c:ext>
          </c:extLst>
        </c:dLbl>
      </c:pivotFmt>
      <c:pivotFmt>
        <c:idx val="10"/>
        <c:spPr>
          <a:solidFill>
            <a:schemeClr val="accent1"/>
          </a:solidFill>
          <a:ln w="19050">
            <a:noFill/>
          </a:ln>
          <a:effectLst/>
        </c:spPr>
        <c:dLbl>
          <c:idx val="0"/>
          <c:layout>
            <c:manualLayout>
              <c:x val="0"/>
              <c:y val="0.169442464420551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41402540471588689"/>
                  <c:h val="0.30462404089298928"/>
                </c:manualLayout>
              </c15:layout>
            </c:ext>
          </c:extLst>
        </c:dLbl>
      </c:pivotFmt>
      <c:pivotFmt>
        <c:idx val="11"/>
        <c:spPr>
          <a:solidFill>
            <a:schemeClr val="accent1"/>
          </a:solidFill>
          <a:ln w="19050">
            <a:noFill/>
          </a:ln>
          <a:effectLst/>
        </c:spPr>
        <c:dLbl>
          <c:idx val="0"/>
          <c:layout>
            <c:manualLayout>
              <c:x val="4.3467234090905959E-3"/>
              <c:y val="-5.5266788268742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1405076630680134"/>
                  <c:h val="0.23234037017261894"/>
                </c:manualLayout>
              </c15:layout>
            </c:ext>
          </c:extLst>
        </c:dLbl>
      </c:pivotFmt>
      <c:pivotFmt>
        <c:idx val="12"/>
        <c:dLbl>
          <c:idx val="0"/>
          <c:layout>
            <c:manualLayout>
              <c:x val="-0.13474825455096806"/>
              <c:y val="6.2729325162685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45314591539770294"/>
                  <c:h val="0.23234037017261894"/>
                </c:manualLayout>
              </c15:layout>
            </c:ext>
          </c:extLst>
        </c:dLbl>
      </c:pivotFmt>
      <c:pivotFmt>
        <c:idx val="13"/>
        <c:dLbl>
          <c:idx val="0"/>
          <c:layout>
            <c:manualLayout>
              <c:x val="2.7443911010592653E-2"/>
              <c:y val="-4.1862734203700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529194750664074"/>
                  <c:h val="0.23357951881353958"/>
                </c:manualLayout>
              </c15:layout>
            </c:ext>
          </c:extLst>
        </c:dLbl>
      </c:pivotFmt>
    </c:pivotFmts>
    <c:plotArea>
      <c:layout>
        <c:manualLayout>
          <c:layoutTarget val="inner"/>
          <c:xMode val="edge"/>
          <c:yMode val="edge"/>
          <c:x val="0.36700446754178417"/>
          <c:y val="0.29983114838073194"/>
          <c:w val="0.36161897991642655"/>
          <c:h val="0.57271704750882879"/>
        </c:manualLayout>
      </c:layout>
      <c:pieChart>
        <c:varyColors val="1"/>
        <c:ser>
          <c:idx val="0"/>
          <c:order val="0"/>
          <c:tx>
            <c:strRef>
              <c:f>'Pivot Table'!$AH$38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CFE-429A-BC64-8B0B86EF5811}"/>
              </c:ext>
            </c:extLst>
          </c:dPt>
          <c:dPt>
            <c:idx val="1"/>
            <c:bubble3D val="0"/>
            <c:spPr>
              <a:solidFill>
                <a:schemeClr val="accent2"/>
              </a:solidFill>
              <a:ln w="19050">
                <a:noFill/>
              </a:ln>
              <a:effectLst/>
            </c:spPr>
            <c:extLst>
              <c:ext xmlns:c16="http://schemas.microsoft.com/office/drawing/2014/chart" uri="{C3380CC4-5D6E-409C-BE32-E72D297353CC}">
                <c16:uniqueId val="{00000003-ACFE-429A-BC64-8B0B86EF5811}"/>
              </c:ext>
            </c:extLst>
          </c:dPt>
          <c:dPt>
            <c:idx val="2"/>
            <c:bubble3D val="0"/>
            <c:spPr>
              <a:solidFill>
                <a:schemeClr val="accent3"/>
              </a:solidFill>
              <a:ln w="19050">
                <a:noFill/>
              </a:ln>
              <a:effectLst/>
            </c:spPr>
            <c:extLst>
              <c:ext xmlns:c16="http://schemas.microsoft.com/office/drawing/2014/chart" uri="{C3380CC4-5D6E-409C-BE32-E72D297353CC}">
                <c16:uniqueId val="{00000005-ACFE-429A-BC64-8B0B86EF5811}"/>
              </c:ext>
            </c:extLst>
          </c:dPt>
          <c:dLbls>
            <c:dLbl>
              <c:idx val="0"/>
              <c:layout>
                <c:manualLayout>
                  <c:x val="4.3467234090905959E-3"/>
                  <c:y val="-5.526678826874245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1405076630680134"/>
                      <c:h val="0.23234037017261894"/>
                    </c:manualLayout>
                  </c15:layout>
                </c:ext>
                <c:ext xmlns:c16="http://schemas.microsoft.com/office/drawing/2014/chart" uri="{C3380CC4-5D6E-409C-BE32-E72D297353CC}">
                  <c16:uniqueId val="{00000001-ACFE-429A-BC64-8B0B86EF5811}"/>
                </c:ext>
              </c:extLst>
            </c:dLbl>
            <c:dLbl>
              <c:idx val="1"/>
              <c:layout>
                <c:manualLayout>
                  <c:x val="0"/>
                  <c:y val="0.1694424644205515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41402540471588689"/>
                      <c:h val="0.30462404089298928"/>
                    </c:manualLayout>
                  </c15:layout>
                </c:ext>
                <c:ext xmlns:c16="http://schemas.microsoft.com/office/drawing/2014/chart" uri="{C3380CC4-5D6E-409C-BE32-E72D297353CC}">
                  <c16:uniqueId val="{00000003-ACFE-429A-BC64-8B0B86EF5811}"/>
                </c:ext>
              </c:extLst>
            </c:dLbl>
            <c:dLbl>
              <c:idx val="2"/>
              <c:layout>
                <c:manualLayout>
                  <c:x val="-8.9728350322633002E-2"/>
                  <c:y val="0.11258527277802924"/>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9696814330907495"/>
                      <c:h val="0.23357951881353958"/>
                    </c:manualLayout>
                  </c15:layout>
                </c:ext>
                <c:ext xmlns:c16="http://schemas.microsoft.com/office/drawing/2014/chart" uri="{C3380CC4-5D6E-409C-BE32-E72D297353CC}">
                  <c16:uniqueId val="{00000005-ACFE-429A-BC64-8B0B86EF58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Bold ITC" panose="020B0907030504020204" pitchFamily="34" charset="0"/>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Table'!$AG$39:$AG$41</c:f>
              <c:strCache>
                <c:ptCount val="3"/>
                <c:pt idx="0">
                  <c:v>Tata Motors</c:v>
                </c:pt>
                <c:pt idx="1">
                  <c:v>Mahindra &amp; Mahindra</c:v>
                </c:pt>
                <c:pt idx="2">
                  <c:v>MG Motor</c:v>
                </c:pt>
              </c:strCache>
            </c:strRef>
          </c:cat>
          <c:val>
            <c:numRef>
              <c:f>'Pivot Table'!$AH$39:$AH$41</c:f>
              <c:numCache>
                <c:formatCode>0.00%</c:formatCode>
                <c:ptCount val="3"/>
                <c:pt idx="0">
                  <c:v>0.59087748867586642</c:v>
                </c:pt>
                <c:pt idx="1">
                  <c:v>0.29084588644264192</c:v>
                </c:pt>
                <c:pt idx="2">
                  <c:v>6.9040345517749915E-2</c:v>
                </c:pt>
              </c:numCache>
            </c:numRef>
          </c:val>
          <c:extLst>
            <c:ext xmlns:c16="http://schemas.microsoft.com/office/drawing/2014/chart" uri="{C3380CC4-5D6E-409C-BE32-E72D297353CC}">
              <c16:uniqueId val="{00000006-ACFE-429A-BC64-8B0B86EF581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chart" Target="../charts/chart8.xml"/><Relationship Id="rId16" Type="http://schemas.openxmlformats.org/officeDocument/2006/relationships/chart" Target="../charts/chart22.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8" Type="http://schemas.openxmlformats.org/officeDocument/2006/relationships/hyperlink" Target="#DashBoard!CF1"/><Relationship Id="rId13" Type="http://schemas.openxmlformats.org/officeDocument/2006/relationships/chart" Target="../charts/chart32.xml"/><Relationship Id="rId18" Type="http://schemas.openxmlformats.org/officeDocument/2006/relationships/chart" Target="../charts/chart36.xml"/><Relationship Id="rId3" Type="http://schemas.openxmlformats.org/officeDocument/2006/relationships/chart" Target="../charts/chart28.xml"/><Relationship Id="rId21" Type="http://schemas.openxmlformats.org/officeDocument/2006/relationships/chart" Target="../charts/chart39.xml"/><Relationship Id="rId7" Type="http://schemas.openxmlformats.org/officeDocument/2006/relationships/hyperlink" Target="#DashBoard!BB1"/><Relationship Id="rId12" Type="http://schemas.openxmlformats.org/officeDocument/2006/relationships/chart" Target="../charts/chart31.xml"/><Relationship Id="rId17" Type="http://schemas.openxmlformats.org/officeDocument/2006/relationships/chart" Target="../charts/chart35.xml"/><Relationship Id="rId2" Type="http://schemas.openxmlformats.org/officeDocument/2006/relationships/chart" Target="../charts/chart27.xml"/><Relationship Id="rId16" Type="http://schemas.openxmlformats.org/officeDocument/2006/relationships/image" Target="../media/image1.emf"/><Relationship Id="rId20" Type="http://schemas.openxmlformats.org/officeDocument/2006/relationships/chart" Target="../charts/chart38.xml"/><Relationship Id="rId1" Type="http://schemas.openxmlformats.org/officeDocument/2006/relationships/chart" Target="../charts/chart26.xml"/><Relationship Id="rId6" Type="http://schemas.openxmlformats.org/officeDocument/2006/relationships/hyperlink" Target="#DashBoard!A1"/><Relationship Id="rId11" Type="http://schemas.openxmlformats.org/officeDocument/2006/relationships/hyperlink" Target="#DashBoard!BH1"/><Relationship Id="rId5" Type="http://schemas.openxmlformats.org/officeDocument/2006/relationships/chart" Target="../charts/chart30.xml"/><Relationship Id="rId15" Type="http://schemas.openxmlformats.org/officeDocument/2006/relationships/chart" Target="../charts/chart34.xml"/><Relationship Id="rId23" Type="http://schemas.openxmlformats.org/officeDocument/2006/relationships/chart" Target="../charts/chart41.xml"/><Relationship Id="rId10" Type="http://schemas.openxmlformats.org/officeDocument/2006/relationships/hyperlink" Target="#DashBoard!AD1"/><Relationship Id="rId19" Type="http://schemas.openxmlformats.org/officeDocument/2006/relationships/chart" Target="../charts/chart37.xml"/><Relationship Id="rId4" Type="http://schemas.openxmlformats.org/officeDocument/2006/relationships/chart" Target="../charts/chart29.xml"/><Relationship Id="rId9" Type="http://schemas.openxmlformats.org/officeDocument/2006/relationships/hyperlink" Target="#DashBoard!DL1"/><Relationship Id="rId14" Type="http://schemas.openxmlformats.org/officeDocument/2006/relationships/chart" Target="../charts/chart33.xml"/><Relationship Id="rId22" Type="http://schemas.openxmlformats.org/officeDocument/2006/relationships/chart" Target="../charts/chart4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152400</xdr:colOff>
      <xdr:row>15</xdr:row>
      <xdr:rowOff>64770</xdr:rowOff>
    </xdr:from>
    <xdr:to>
      <xdr:col>6</xdr:col>
      <xdr:colOff>1181100</xdr:colOff>
      <xdr:row>26</xdr:row>
      <xdr:rowOff>68580</xdr:rowOff>
    </xdr:to>
    <xdr:graphicFrame macro="">
      <xdr:nvGraphicFramePr>
        <xdr:cNvPr id="2" name="Chart 1">
          <a:extLst>
            <a:ext uri="{FF2B5EF4-FFF2-40B4-BE49-F238E27FC236}">
              <a16:creationId xmlns:a16="http://schemas.microsoft.com/office/drawing/2014/main" id="{3FF0F21B-D548-25CE-80B7-D5B14D86C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26</xdr:row>
      <xdr:rowOff>163830</xdr:rowOff>
    </xdr:from>
    <xdr:to>
      <xdr:col>7</xdr:col>
      <xdr:colOff>167640</xdr:colOff>
      <xdr:row>37</xdr:row>
      <xdr:rowOff>144780</xdr:rowOff>
    </xdr:to>
    <xdr:graphicFrame macro="">
      <xdr:nvGraphicFramePr>
        <xdr:cNvPr id="3" name="Chart 2">
          <a:extLst>
            <a:ext uri="{FF2B5EF4-FFF2-40B4-BE49-F238E27FC236}">
              <a16:creationId xmlns:a16="http://schemas.microsoft.com/office/drawing/2014/main" id="{EABEDC28-4969-41DC-C87A-6BE0DF380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5</xdr:row>
      <xdr:rowOff>38100</xdr:rowOff>
    </xdr:from>
    <xdr:to>
      <xdr:col>12</xdr:col>
      <xdr:colOff>160020</xdr:colOff>
      <xdr:row>20</xdr:row>
      <xdr:rowOff>38100</xdr:rowOff>
    </xdr:to>
    <xdr:graphicFrame macro="">
      <xdr:nvGraphicFramePr>
        <xdr:cNvPr id="2" name="Chart 1">
          <a:extLst>
            <a:ext uri="{FF2B5EF4-FFF2-40B4-BE49-F238E27FC236}">
              <a16:creationId xmlns:a16="http://schemas.microsoft.com/office/drawing/2014/main" id="{A358F0A0-4109-D89A-6EF1-01549933E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21</xdr:col>
      <xdr:colOff>678180</xdr:colOff>
      <xdr:row>4</xdr:row>
      <xdr:rowOff>26670</xdr:rowOff>
    </xdr:from>
    <xdr:to>
      <xdr:col>24</xdr:col>
      <xdr:colOff>685800</xdr:colOff>
      <xdr:row>14</xdr:row>
      <xdr:rowOff>7620</xdr:rowOff>
    </xdr:to>
    <xdr:graphicFrame macro="">
      <xdr:nvGraphicFramePr>
        <xdr:cNvPr id="4" name="Chart 3">
          <a:extLst>
            <a:ext uri="{FF2B5EF4-FFF2-40B4-BE49-F238E27FC236}">
              <a16:creationId xmlns:a16="http://schemas.microsoft.com/office/drawing/2014/main" id="{DC79CF16-9563-3220-DA85-22FE6667A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234461</xdr:colOff>
      <xdr:row>6</xdr:row>
      <xdr:rowOff>85411</xdr:rowOff>
    </xdr:from>
    <xdr:to>
      <xdr:col>13</xdr:col>
      <xdr:colOff>510790</xdr:colOff>
      <xdr:row>22</xdr:row>
      <xdr:rowOff>108857</xdr:rowOff>
    </xdr:to>
    <xdr:graphicFrame macro="">
      <xdr:nvGraphicFramePr>
        <xdr:cNvPr id="3" name="Chart 2">
          <a:extLst>
            <a:ext uri="{FF2B5EF4-FFF2-40B4-BE49-F238E27FC236}">
              <a16:creationId xmlns:a16="http://schemas.microsoft.com/office/drawing/2014/main" id="{E7A34D69-16B0-216B-6A72-7F94B3DA4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427789</xdr:colOff>
      <xdr:row>27</xdr:row>
      <xdr:rowOff>112295</xdr:rowOff>
    </xdr:from>
    <xdr:to>
      <xdr:col>8</xdr:col>
      <xdr:colOff>367631</xdr:colOff>
      <xdr:row>42</xdr:row>
      <xdr:rowOff>148389</xdr:rowOff>
    </xdr:to>
    <xdr:graphicFrame macro="">
      <xdr:nvGraphicFramePr>
        <xdr:cNvPr id="7" name="Chart 6">
          <a:extLst>
            <a:ext uri="{FF2B5EF4-FFF2-40B4-BE49-F238E27FC236}">
              <a16:creationId xmlns:a16="http://schemas.microsoft.com/office/drawing/2014/main" id="{C5F981EB-2545-7DF8-F707-3567E055A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352953</xdr:colOff>
      <xdr:row>9</xdr:row>
      <xdr:rowOff>135360</xdr:rowOff>
    </xdr:from>
    <xdr:to>
      <xdr:col>4</xdr:col>
      <xdr:colOff>157395</xdr:colOff>
      <xdr:row>21</xdr:row>
      <xdr:rowOff>30704</xdr:rowOff>
    </xdr:to>
    <xdr:graphicFrame macro="">
      <xdr:nvGraphicFramePr>
        <xdr:cNvPr id="2" name="Chart 1">
          <a:extLst>
            <a:ext uri="{FF2B5EF4-FFF2-40B4-BE49-F238E27FC236}">
              <a16:creationId xmlns:a16="http://schemas.microsoft.com/office/drawing/2014/main" id="{A36730D4-36E2-2D4E-3FAF-976D99A78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761999</xdr:colOff>
      <xdr:row>9</xdr:row>
      <xdr:rowOff>90581</xdr:rowOff>
    </xdr:from>
    <xdr:to>
      <xdr:col>8</xdr:col>
      <xdr:colOff>89064</xdr:colOff>
      <xdr:row>21</xdr:row>
      <xdr:rowOff>107374</xdr:rowOff>
    </xdr:to>
    <xdr:graphicFrame macro="">
      <xdr:nvGraphicFramePr>
        <xdr:cNvPr id="3" name="Chart 2">
          <a:extLst>
            <a:ext uri="{FF2B5EF4-FFF2-40B4-BE49-F238E27FC236}">
              <a16:creationId xmlns:a16="http://schemas.microsoft.com/office/drawing/2014/main" id="{16F23BF4-02A0-7492-C1A6-FB1FBB32A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99236</xdr:colOff>
      <xdr:row>22</xdr:row>
      <xdr:rowOff>47626</xdr:rowOff>
    </xdr:from>
    <xdr:to>
      <xdr:col>26</xdr:col>
      <xdr:colOff>266700</xdr:colOff>
      <xdr:row>44</xdr:row>
      <xdr:rowOff>29848</xdr:rowOff>
    </xdr:to>
    <xdr:graphicFrame macro="">
      <xdr:nvGraphicFramePr>
        <xdr:cNvPr id="5" name="Chart 4">
          <a:extLst>
            <a:ext uri="{FF2B5EF4-FFF2-40B4-BE49-F238E27FC236}">
              <a16:creationId xmlns:a16="http://schemas.microsoft.com/office/drawing/2014/main" id="{1988CA6E-4D1B-974B-51E1-CCD54874A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1181100</xdr:colOff>
      <xdr:row>46</xdr:row>
      <xdr:rowOff>52388</xdr:rowOff>
    </xdr:from>
    <xdr:to>
      <xdr:col>16</xdr:col>
      <xdr:colOff>19050</xdr:colOff>
      <xdr:row>61</xdr:row>
      <xdr:rowOff>80963</xdr:rowOff>
    </xdr:to>
    <xdr:graphicFrame macro="">
      <xdr:nvGraphicFramePr>
        <xdr:cNvPr id="6" name="Chart 5">
          <a:extLst>
            <a:ext uri="{FF2B5EF4-FFF2-40B4-BE49-F238E27FC236}">
              <a16:creationId xmlns:a16="http://schemas.microsoft.com/office/drawing/2014/main" id="{0A969CDB-66BA-2C35-03DE-28C02F19C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371475</xdr:colOff>
      <xdr:row>46</xdr:row>
      <xdr:rowOff>38100</xdr:rowOff>
    </xdr:from>
    <xdr:to>
      <xdr:col>28</xdr:col>
      <xdr:colOff>28575</xdr:colOff>
      <xdr:row>61</xdr:row>
      <xdr:rowOff>66675</xdr:rowOff>
    </xdr:to>
    <xdr:graphicFrame macro="">
      <xdr:nvGraphicFramePr>
        <xdr:cNvPr id="9" name="Chart 8">
          <a:extLst>
            <a:ext uri="{FF2B5EF4-FFF2-40B4-BE49-F238E27FC236}">
              <a16:creationId xmlns:a16="http://schemas.microsoft.com/office/drawing/2014/main" id="{8B09DDAB-9CF2-4283-52B6-9C49ABCDB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283307</xdr:colOff>
      <xdr:row>64</xdr:row>
      <xdr:rowOff>171939</xdr:rowOff>
    </xdr:from>
    <xdr:to>
      <xdr:col>10</xdr:col>
      <xdr:colOff>117230</xdr:colOff>
      <xdr:row>79</xdr:row>
      <xdr:rowOff>130909</xdr:rowOff>
    </xdr:to>
    <xdr:graphicFrame macro="">
      <xdr:nvGraphicFramePr>
        <xdr:cNvPr id="4" name="Chart 3">
          <a:extLst>
            <a:ext uri="{FF2B5EF4-FFF2-40B4-BE49-F238E27FC236}">
              <a16:creationId xmlns:a16="http://schemas.microsoft.com/office/drawing/2014/main" id="{E1A086F7-98AB-B14A-A310-AB34D87C8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390768</xdr:colOff>
      <xdr:row>65</xdr:row>
      <xdr:rowOff>5861</xdr:rowOff>
    </xdr:from>
    <xdr:to>
      <xdr:col>22</xdr:col>
      <xdr:colOff>39076</xdr:colOff>
      <xdr:row>79</xdr:row>
      <xdr:rowOff>150446</xdr:rowOff>
    </xdr:to>
    <xdr:graphicFrame macro="">
      <xdr:nvGraphicFramePr>
        <xdr:cNvPr id="7" name="Chart 6">
          <a:extLst>
            <a:ext uri="{FF2B5EF4-FFF2-40B4-BE49-F238E27FC236}">
              <a16:creationId xmlns:a16="http://schemas.microsoft.com/office/drawing/2014/main" id="{5CA6F90E-FD3B-B9D5-66FA-F87FBE6E6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369821</xdr:colOff>
      <xdr:row>81</xdr:row>
      <xdr:rowOff>135498</xdr:rowOff>
    </xdr:from>
    <xdr:to>
      <xdr:col>12</xdr:col>
      <xdr:colOff>174069</xdr:colOff>
      <xdr:row>98</xdr:row>
      <xdr:rowOff>29157</xdr:rowOff>
    </xdr:to>
    <xdr:graphicFrame macro="">
      <xdr:nvGraphicFramePr>
        <xdr:cNvPr id="8" name="Chart 7">
          <a:extLst>
            <a:ext uri="{FF2B5EF4-FFF2-40B4-BE49-F238E27FC236}">
              <a16:creationId xmlns:a16="http://schemas.microsoft.com/office/drawing/2014/main" id="{9D61B40C-BD4E-7FAC-9F48-0120C0A3F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120805</xdr:colOff>
      <xdr:row>100</xdr:row>
      <xdr:rowOff>6814</xdr:rowOff>
    </xdr:from>
    <xdr:to>
      <xdr:col>9</xdr:col>
      <xdr:colOff>374805</xdr:colOff>
      <xdr:row>114</xdr:row>
      <xdr:rowOff>148063</xdr:rowOff>
    </xdr:to>
    <xdr:graphicFrame macro="">
      <xdr:nvGraphicFramePr>
        <xdr:cNvPr id="10" name="Chart 9">
          <a:extLst>
            <a:ext uri="{FF2B5EF4-FFF2-40B4-BE49-F238E27FC236}">
              <a16:creationId xmlns:a16="http://schemas.microsoft.com/office/drawing/2014/main" id="{D1C5D385-B8D1-CE2E-4C10-BDB609E9A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1735015</xdr:colOff>
      <xdr:row>175</xdr:row>
      <xdr:rowOff>6741</xdr:rowOff>
    </xdr:from>
    <xdr:to>
      <xdr:col>10</xdr:col>
      <xdr:colOff>389792</xdr:colOff>
      <xdr:row>190</xdr:row>
      <xdr:rowOff>6741</xdr:rowOff>
    </xdr:to>
    <xdr:graphicFrame macro="">
      <xdr:nvGraphicFramePr>
        <xdr:cNvPr id="11" name="Chart 10">
          <a:extLst>
            <a:ext uri="{FF2B5EF4-FFF2-40B4-BE49-F238E27FC236}">
              <a16:creationId xmlns:a16="http://schemas.microsoft.com/office/drawing/2014/main" id="{BB4B1B65-9B47-C128-4879-327015B19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211667</xdr:colOff>
      <xdr:row>2</xdr:row>
      <xdr:rowOff>160867</xdr:rowOff>
    </xdr:from>
    <xdr:to>
      <xdr:col>20</xdr:col>
      <xdr:colOff>160866</xdr:colOff>
      <xdr:row>17</xdr:row>
      <xdr:rowOff>110067</xdr:rowOff>
    </xdr:to>
    <xdr:graphicFrame macro="">
      <xdr:nvGraphicFramePr>
        <xdr:cNvPr id="14" name="Chart 13">
          <a:extLst>
            <a:ext uri="{FF2B5EF4-FFF2-40B4-BE49-F238E27FC236}">
              <a16:creationId xmlns:a16="http://schemas.microsoft.com/office/drawing/2014/main" id="{3CB57DD6-1214-3578-AA7F-62988A303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294409</xdr:colOff>
      <xdr:row>10</xdr:row>
      <xdr:rowOff>72737</xdr:rowOff>
    </xdr:from>
    <xdr:to>
      <xdr:col>25</xdr:col>
      <xdr:colOff>1828800</xdr:colOff>
      <xdr:row>20</xdr:row>
      <xdr:rowOff>55418</xdr:rowOff>
    </xdr:to>
    <xdr:graphicFrame macro="">
      <xdr:nvGraphicFramePr>
        <xdr:cNvPr id="17" name="Chart 16">
          <a:extLst>
            <a:ext uri="{FF2B5EF4-FFF2-40B4-BE49-F238E27FC236}">
              <a16:creationId xmlns:a16="http://schemas.microsoft.com/office/drawing/2014/main" id="{E1EFE029-41BF-7C77-B29A-818A496DD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263408</xdr:colOff>
      <xdr:row>2</xdr:row>
      <xdr:rowOff>30104</xdr:rowOff>
    </xdr:from>
    <xdr:to>
      <xdr:col>35</xdr:col>
      <xdr:colOff>799630</xdr:colOff>
      <xdr:row>17</xdr:row>
      <xdr:rowOff>92192</xdr:rowOff>
    </xdr:to>
    <xdr:graphicFrame macro="">
      <xdr:nvGraphicFramePr>
        <xdr:cNvPr id="18" name="Chart 17">
          <a:extLst>
            <a:ext uri="{FF2B5EF4-FFF2-40B4-BE49-F238E27FC236}">
              <a16:creationId xmlns:a16="http://schemas.microsoft.com/office/drawing/2014/main" id="{1B80F5E2-AADD-EF08-026D-C4DB382A4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530087</xdr:colOff>
      <xdr:row>116</xdr:row>
      <xdr:rowOff>57979</xdr:rowOff>
    </xdr:from>
    <xdr:to>
      <xdr:col>12</xdr:col>
      <xdr:colOff>745434</xdr:colOff>
      <xdr:row>142</xdr:row>
      <xdr:rowOff>33130</xdr:rowOff>
    </xdr:to>
    <xdr:graphicFrame macro="">
      <xdr:nvGraphicFramePr>
        <xdr:cNvPr id="16" name="Chart 15">
          <a:extLst>
            <a:ext uri="{FF2B5EF4-FFF2-40B4-BE49-F238E27FC236}">
              <a16:creationId xmlns:a16="http://schemas.microsoft.com/office/drawing/2014/main" id="{8AEC4177-747D-E7C0-2785-A02CD5684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28</xdr:col>
      <xdr:colOff>253209</xdr:colOff>
      <xdr:row>69</xdr:row>
      <xdr:rowOff>127052</xdr:rowOff>
    </xdr:from>
    <xdr:to>
      <xdr:col>38</xdr:col>
      <xdr:colOff>429846</xdr:colOff>
      <xdr:row>89</xdr:row>
      <xdr:rowOff>50166</xdr:rowOff>
    </xdr:to>
    <xdr:graphicFrame macro="">
      <xdr:nvGraphicFramePr>
        <xdr:cNvPr id="15" name="Chart 14">
          <a:extLst>
            <a:ext uri="{FF2B5EF4-FFF2-40B4-BE49-F238E27FC236}">
              <a16:creationId xmlns:a16="http://schemas.microsoft.com/office/drawing/2014/main" id="{E0249F6F-06D3-ACDB-4ABE-EBE04D91B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422189</xdr:colOff>
      <xdr:row>90</xdr:row>
      <xdr:rowOff>90616</xdr:rowOff>
    </xdr:from>
    <xdr:to>
      <xdr:col>32</xdr:col>
      <xdr:colOff>490838</xdr:colOff>
      <xdr:row>105</xdr:row>
      <xdr:rowOff>53546</xdr:rowOff>
    </xdr:to>
    <xdr:graphicFrame macro="">
      <xdr:nvGraphicFramePr>
        <xdr:cNvPr id="19" name="Chart 18">
          <a:extLst>
            <a:ext uri="{FF2B5EF4-FFF2-40B4-BE49-F238E27FC236}">
              <a16:creationId xmlns:a16="http://schemas.microsoft.com/office/drawing/2014/main" id="{B82B8B80-360C-317A-C626-5FAEF665D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161326</xdr:colOff>
      <xdr:row>104</xdr:row>
      <xdr:rowOff>172993</xdr:rowOff>
    </xdr:from>
    <xdr:to>
      <xdr:col>26</xdr:col>
      <xdr:colOff>703650</xdr:colOff>
      <xdr:row>119</xdr:row>
      <xdr:rowOff>135923</xdr:rowOff>
    </xdr:to>
    <xdr:graphicFrame macro="">
      <xdr:nvGraphicFramePr>
        <xdr:cNvPr id="20" name="Chart 19">
          <a:extLst>
            <a:ext uri="{FF2B5EF4-FFF2-40B4-BE49-F238E27FC236}">
              <a16:creationId xmlns:a16="http://schemas.microsoft.com/office/drawing/2014/main" id="{5A53DF77-EA82-72C7-E61D-966EF627D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42</xdr:col>
      <xdr:colOff>244231</xdr:colOff>
      <xdr:row>63</xdr:row>
      <xdr:rowOff>84016</xdr:rowOff>
    </xdr:from>
    <xdr:to>
      <xdr:col>49</xdr:col>
      <xdr:colOff>254000</xdr:colOff>
      <xdr:row>78</xdr:row>
      <xdr:rowOff>42985</xdr:rowOff>
    </xdr:to>
    <xdr:graphicFrame macro="">
      <xdr:nvGraphicFramePr>
        <xdr:cNvPr id="12" name="Chart 11">
          <a:extLst>
            <a:ext uri="{FF2B5EF4-FFF2-40B4-BE49-F238E27FC236}">
              <a16:creationId xmlns:a16="http://schemas.microsoft.com/office/drawing/2014/main" id="{928579F3-F09D-3D6A-4EC5-885E547FF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30</xdr:col>
      <xdr:colOff>185615</xdr:colOff>
      <xdr:row>41</xdr:row>
      <xdr:rowOff>147515</xdr:rowOff>
    </xdr:from>
    <xdr:to>
      <xdr:col>34</xdr:col>
      <xdr:colOff>1299307</xdr:colOff>
      <xdr:row>56</xdr:row>
      <xdr:rowOff>106484</xdr:rowOff>
    </xdr:to>
    <xdr:graphicFrame macro="">
      <xdr:nvGraphicFramePr>
        <xdr:cNvPr id="21" name="Chart 20">
          <a:extLst>
            <a:ext uri="{FF2B5EF4-FFF2-40B4-BE49-F238E27FC236}">
              <a16:creationId xmlns:a16="http://schemas.microsoft.com/office/drawing/2014/main" id="{557C695A-36BF-F300-C27A-3EAE54D7F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437727</xdr:colOff>
      <xdr:row>32</xdr:row>
      <xdr:rowOff>167640</xdr:rowOff>
    </xdr:to>
    <xdr:sp macro="" textlink="">
      <xdr:nvSpPr>
        <xdr:cNvPr id="2" name="Rectangle 1">
          <a:extLst>
            <a:ext uri="{FF2B5EF4-FFF2-40B4-BE49-F238E27FC236}">
              <a16:creationId xmlns:a16="http://schemas.microsoft.com/office/drawing/2014/main" id="{CC36391F-5F8A-3049-AF05-5ADD45871F5B}"/>
            </a:ext>
          </a:extLst>
        </xdr:cNvPr>
        <xdr:cNvSpPr/>
      </xdr:nvSpPr>
      <xdr:spPr>
        <a:xfrm>
          <a:off x="0" y="0"/>
          <a:ext cx="17582727" cy="6128173"/>
        </a:xfrm>
        <a:prstGeom prst="rect">
          <a:avLst/>
        </a:prstGeom>
        <a:solidFill>
          <a:srgbClr val="66FFCC"/>
        </a:solidFill>
        <a:ln>
          <a:solidFill>
            <a:schemeClr val="tx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0</xdr:row>
      <xdr:rowOff>83820</xdr:rowOff>
    </xdr:from>
    <xdr:to>
      <xdr:col>5</xdr:col>
      <xdr:colOff>548640</xdr:colOff>
      <xdr:row>4</xdr:row>
      <xdr:rowOff>7620</xdr:rowOff>
    </xdr:to>
    <xdr:sp macro="" textlink="">
      <xdr:nvSpPr>
        <xdr:cNvPr id="3" name="TextBox 2">
          <a:extLst>
            <a:ext uri="{FF2B5EF4-FFF2-40B4-BE49-F238E27FC236}">
              <a16:creationId xmlns:a16="http://schemas.microsoft.com/office/drawing/2014/main" id="{385BE5F4-4000-B11D-02CC-96650DAABC18}"/>
            </a:ext>
          </a:extLst>
        </xdr:cNvPr>
        <xdr:cNvSpPr txBox="1"/>
      </xdr:nvSpPr>
      <xdr:spPr>
        <a:xfrm>
          <a:off x="91440" y="83820"/>
          <a:ext cx="3632200" cy="668867"/>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2400" b="1">
              <a:solidFill>
                <a:schemeClr val="tx1"/>
              </a:solidFill>
              <a:latin typeface="Bahnschrift" panose="020B0502040204020203" pitchFamily="34" charset="0"/>
              <a:cs typeface="Times New Roman" panose="02020603050405020304" pitchFamily="18" charset="0"/>
            </a:rPr>
            <a:t>ATLIQ</a:t>
          </a:r>
          <a:r>
            <a:rPr lang="en-US" sz="2400" b="1" baseline="0">
              <a:solidFill>
                <a:schemeClr val="tx1"/>
              </a:solidFill>
              <a:latin typeface="Bahnschrift" panose="020B0502040204020203" pitchFamily="34" charset="0"/>
              <a:cs typeface="Times New Roman" panose="02020603050405020304" pitchFamily="18" charset="0"/>
            </a:rPr>
            <a:t> MOTORS</a:t>
          </a:r>
        </a:p>
        <a:p>
          <a:r>
            <a:rPr lang="en-US" sz="1200" i="1" baseline="0">
              <a:solidFill>
                <a:schemeClr val="bg1">
                  <a:lumMod val="95000"/>
                </a:schemeClr>
              </a:solidFill>
            </a:rPr>
            <a:t>EV-HYBRID MARKET ANALYSIS</a:t>
          </a:r>
        </a:p>
      </xdr:txBody>
    </xdr:sp>
    <xdr:clientData/>
  </xdr:twoCellAnchor>
  <xdr:twoCellAnchor>
    <xdr:from>
      <xdr:col>5</xdr:col>
      <xdr:colOff>601979</xdr:colOff>
      <xdr:row>0</xdr:row>
      <xdr:rowOff>42334</xdr:rowOff>
    </xdr:from>
    <xdr:to>
      <xdr:col>25</xdr:col>
      <xdr:colOff>567266</xdr:colOff>
      <xdr:row>4</xdr:row>
      <xdr:rowOff>76201</xdr:rowOff>
    </xdr:to>
    <xdr:sp macro="" textlink="">
      <xdr:nvSpPr>
        <xdr:cNvPr id="4" name="Rectangle 3">
          <a:extLst>
            <a:ext uri="{FF2B5EF4-FFF2-40B4-BE49-F238E27FC236}">
              <a16:creationId xmlns:a16="http://schemas.microsoft.com/office/drawing/2014/main" id="{D73C7590-380C-C8F0-F22D-13104BC62A43}"/>
            </a:ext>
          </a:extLst>
        </xdr:cNvPr>
        <xdr:cNvSpPr/>
      </xdr:nvSpPr>
      <xdr:spPr>
        <a:xfrm>
          <a:off x="3776979" y="42334"/>
          <a:ext cx="12665287" cy="778934"/>
        </a:xfrm>
        <a:prstGeom prst="rect">
          <a:avLst/>
        </a:prstGeom>
        <a:solidFill>
          <a:schemeClr val="tx1"/>
        </a:solidFill>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3</xdr:col>
      <xdr:colOff>254000</xdr:colOff>
      <xdr:row>4</xdr:row>
      <xdr:rowOff>50800</xdr:rowOff>
    </xdr:from>
    <xdr:to>
      <xdr:col>25</xdr:col>
      <xdr:colOff>563779</xdr:colOff>
      <xdr:row>29</xdr:row>
      <xdr:rowOff>135467</xdr:rowOff>
    </xdr:to>
    <xdr:sp macro="" textlink="">
      <xdr:nvSpPr>
        <xdr:cNvPr id="42" name="Rectangle 41">
          <a:extLst>
            <a:ext uri="{FF2B5EF4-FFF2-40B4-BE49-F238E27FC236}">
              <a16:creationId xmlns:a16="http://schemas.microsoft.com/office/drawing/2014/main" id="{3C4BFE55-4B28-4893-A2FB-F633AA62DAB1}"/>
            </a:ext>
          </a:extLst>
        </xdr:cNvPr>
        <xdr:cNvSpPr/>
      </xdr:nvSpPr>
      <xdr:spPr>
        <a:xfrm>
          <a:off x="2159000" y="795867"/>
          <a:ext cx="14279779" cy="4741333"/>
        </a:xfrm>
        <a:prstGeom prst="rect">
          <a:avLst/>
        </a:prstGeom>
        <a:solidFill>
          <a:schemeClr val="tx1"/>
        </a:solidFill>
        <a:ln>
          <a:solidFill>
            <a:sysClr val="windowText" lastClr="000000"/>
          </a:solid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338667</xdr:colOff>
      <xdr:row>4</xdr:row>
      <xdr:rowOff>104125</xdr:rowOff>
    </xdr:from>
    <xdr:to>
      <xdr:col>19</xdr:col>
      <xdr:colOff>79616</xdr:colOff>
      <xdr:row>27</xdr:row>
      <xdr:rowOff>118527</xdr:rowOff>
    </xdr:to>
    <xdr:grpSp>
      <xdr:nvGrpSpPr>
        <xdr:cNvPr id="64" name="Group 63">
          <a:extLst>
            <a:ext uri="{FF2B5EF4-FFF2-40B4-BE49-F238E27FC236}">
              <a16:creationId xmlns:a16="http://schemas.microsoft.com/office/drawing/2014/main" id="{0965B32A-F825-1D23-A1C4-4A363AC9E4E1}"/>
            </a:ext>
          </a:extLst>
        </xdr:cNvPr>
        <xdr:cNvGrpSpPr/>
      </xdr:nvGrpSpPr>
      <xdr:grpSpPr>
        <a:xfrm>
          <a:off x="2167467" y="849192"/>
          <a:ext cx="9494549" cy="4298535"/>
          <a:chOff x="3026833" y="1433574"/>
          <a:chExt cx="8635183" cy="3714153"/>
        </a:xfrm>
      </xdr:grpSpPr>
      <xdr:grpSp>
        <xdr:nvGrpSpPr>
          <xdr:cNvPr id="14" name="Group 13">
            <a:extLst>
              <a:ext uri="{FF2B5EF4-FFF2-40B4-BE49-F238E27FC236}">
                <a16:creationId xmlns:a16="http://schemas.microsoft.com/office/drawing/2014/main" id="{CCBEFA81-C60E-67F1-9195-89CD62E8E61D}"/>
              </a:ext>
            </a:extLst>
          </xdr:cNvPr>
          <xdr:cNvGrpSpPr/>
        </xdr:nvGrpSpPr>
        <xdr:grpSpPr>
          <a:xfrm>
            <a:off x="3028493" y="3496589"/>
            <a:ext cx="8633523" cy="1651138"/>
            <a:chOff x="3028511" y="3495887"/>
            <a:chExt cx="8631979" cy="1651846"/>
          </a:xfrm>
        </xdr:grpSpPr>
        <xdr:graphicFrame macro="">
          <xdr:nvGraphicFramePr>
            <xdr:cNvPr id="6" name="Chart 5">
              <a:extLst>
                <a:ext uri="{FF2B5EF4-FFF2-40B4-BE49-F238E27FC236}">
                  <a16:creationId xmlns:a16="http://schemas.microsoft.com/office/drawing/2014/main" id="{6E409590-A55D-483B-8B39-BC320452026A}"/>
                </a:ext>
              </a:extLst>
            </xdr:cNvPr>
            <xdr:cNvGraphicFramePr>
              <a:graphicFrameLocks/>
            </xdr:cNvGraphicFramePr>
          </xdr:nvGraphicFramePr>
          <xdr:xfrm>
            <a:off x="6089209" y="3499274"/>
            <a:ext cx="2506980" cy="16478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D9B87937-97A4-41EB-83D0-B44AA84EFF0B}"/>
                </a:ext>
              </a:extLst>
            </xdr:cNvPr>
            <xdr:cNvGraphicFramePr>
              <a:graphicFrameLocks/>
            </xdr:cNvGraphicFramePr>
          </xdr:nvGraphicFramePr>
          <xdr:xfrm>
            <a:off x="3028511" y="3500120"/>
            <a:ext cx="3017520" cy="164761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28378C53-616F-440B-A8DC-F8E975FA9CFF}"/>
                </a:ext>
              </a:extLst>
            </xdr:cNvPr>
            <xdr:cNvGraphicFramePr>
              <a:graphicFrameLocks/>
            </xdr:cNvGraphicFramePr>
          </xdr:nvGraphicFramePr>
          <xdr:xfrm>
            <a:off x="8642970" y="3495887"/>
            <a:ext cx="3017520" cy="1647825"/>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43" name="Chart 42">
            <a:extLst>
              <a:ext uri="{FF2B5EF4-FFF2-40B4-BE49-F238E27FC236}">
                <a16:creationId xmlns:a16="http://schemas.microsoft.com/office/drawing/2014/main" id="{DEB71F38-EC00-4F29-B512-F65AF97A0218}"/>
              </a:ext>
            </a:extLst>
          </xdr:cNvPr>
          <xdr:cNvGraphicFramePr>
            <a:graphicFrameLocks/>
          </xdr:cNvGraphicFramePr>
        </xdr:nvGraphicFramePr>
        <xdr:xfrm>
          <a:off x="3026833" y="1433574"/>
          <a:ext cx="8623300" cy="200184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19</xdr:col>
      <xdr:colOff>118533</xdr:colOff>
      <xdr:row>2</xdr:row>
      <xdr:rowOff>144262</xdr:rowOff>
    </xdr:from>
    <xdr:to>
      <xdr:col>25</xdr:col>
      <xdr:colOff>442984</xdr:colOff>
      <xdr:row>27</xdr:row>
      <xdr:rowOff>118894</xdr:rowOff>
    </xdr:to>
    <xdr:grpSp>
      <xdr:nvGrpSpPr>
        <xdr:cNvPr id="62" name="Group 61">
          <a:extLst>
            <a:ext uri="{FF2B5EF4-FFF2-40B4-BE49-F238E27FC236}">
              <a16:creationId xmlns:a16="http://schemas.microsoft.com/office/drawing/2014/main" id="{4FA8D6E6-5486-B349-9E4C-4D70305F815A}"/>
            </a:ext>
          </a:extLst>
        </xdr:cNvPr>
        <xdr:cNvGrpSpPr/>
      </xdr:nvGrpSpPr>
      <xdr:grpSpPr>
        <a:xfrm>
          <a:off x="11700933" y="516795"/>
          <a:ext cx="3982051" cy="4631299"/>
          <a:chOff x="11700933" y="152401"/>
          <a:chExt cx="3982051" cy="4995693"/>
        </a:xfrm>
      </xdr:grpSpPr>
      <xdr:graphicFrame macro="">
        <xdr:nvGraphicFramePr>
          <xdr:cNvPr id="16" name="Chart 15">
            <a:extLst>
              <a:ext uri="{FF2B5EF4-FFF2-40B4-BE49-F238E27FC236}">
                <a16:creationId xmlns:a16="http://schemas.microsoft.com/office/drawing/2014/main" id="{316550F5-5276-486E-B1FC-984CF5945F79}"/>
              </a:ext>
            </a:extLst>
          </xdr:cNvPr>
          <xdr:cNvGraphicFramePr>
            <a:graphicFrameLocks/>
          </xdr:cNvGraphicFramePr>
        </xdr:nvGraphicFramePr>
        <xdr:xfrm>
          <a:off x="11708245" y="1433569"/>
          <a:ext cx="3963555" cy="371452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59" name="Group 58">
            <a:extLst>
              <a:ext uri="{FF2B5EF4-FFF2-40B4-BE49-F238E27FC236}">
                <a16:creationId xmlns:a16="http://schemas.microsoft.com/office/drawing/2014/main" id="{6E889B17-0702-F128-2492-52690E3F635F}"/>
              </a:ext>
            </a:extLst>
          </xdr:cNvPr>
          <xdr:cNvGrpSpPr/>
        </xdr:nvGrpSpPr>
        <xdr:grpSpPr>
          <a:xfrm>
            <a:off x="11700933" y="152401"/>
            <a:ext cx="1972731" cy="1173827"/>
            <a:chOff x="11700901" y="152401"/>
            <a:chExt cx="2026699" cy="1149708"/>
          </a:xfrm>
        </xdr:grpSpPr>
        <xdr:sp macro="" textlink="">
          <xdr:nvSpPr>
            <xdr:cNvPr id="41" name="Rectangle 40">
              <a:extLst>
                <a:ext uri="{FF2B5EF4-FFF2-40B4-BE49-F238E27FC236}">
                  <a16:creationId xmlns:a16="http://schemas.microsoft.com/office/drawing/2014/main" id="{A605CAA8-5F65-0A18-214C-379110D5EF3A}"/>
                </a:ext>
              </a:extLst>
            </xdr:cNvPr>
            <xdr:cNvSpPr/>
          </xdr:nvSpPr>
          <xdr:spPr>
            <a:xfrm>
              <a:off x="11700901" y="152401"/>
              <a:ext cx="1996366" cy="1149708"/>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F27">
          <xdr:nvSpPr>
            <xdr:cNvPr id="23" name="TextBox 22">
              <a:extLst>
                <a:ext uri="{FF2B5EF4-FFF2-40B4-BE49-F238E27FC236}">
                  <a16:creationId xmlns:a16="http://schemas.microsoft.com/office/drawing/2014/main" id="{AB871E0D-4A58-CB08-E611-1AEDB7E33D29}"/>
                </a:ext>
              </a:extLst>
            </xdr:cNvPr>
            <xdr:cNvSpPr txBox="1"/>
          </xdr:nvSpPr>
          <xdr:spPr>
            <a:xfrm>
              <a:off x="12110739" y="750963"/>
              <a:ext cx="1327582" cy="537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A20AAE-EF0E-42B4-A0A1-3BA5D7A175E4}" type="TxLink">
                <a:rPr lang="en-US" sz="2600" b="1" i="0" u="none" strike="noStrike">
                  <a:solidFill>
                    <a:srgbClr val="00B0F0"/>
                  </a:solidFill>
                  <a:effectLst>
                    <a:outerShdw blurRad="50800" dist="38100" dir="8100000" algn="tr" rotWithShape="0">
                      <a:prstClr val="black">
                        <a:alpha val="40000"/>
                      </a:prstClr>
                    </a:outerShdw>
                  </a:effectLst>
                  <a:latin typeface="Aptos" panose="020B0004020202020204" pitchFamily="34" charset="0"/>
                  <a:ea typeface="Calibri"/>
                  <a:cs typeface="Calibri"/>
                </a:rPr>
                <a:pPr algn="ctr"/>
                <a:t>57.53%</a:t>
              </a:fld>
              <a:endParaRPr lang="en-US" sz="2600" b="1">
                <a:solidFill>
                  <a:srgbClr val="00B0F0"/>
                </a:solidFill>
                <a:effectLst>
                  <a:outerShdw blurRad="50800" dist="38100" dir="8100000" algn="tr" rotWithShape="0">
                    <a:prstClr val="black">
                      <a:alpha val="40000"/>
                    </a:prstClr>
                  </a:outerShdw>
                </a:effectLst>
                <a:latin typeface="Aptos" panose="020B0004020202020204" pitchFamily="34" charset="0"/>
              </a:endParaRPr>
            </a:p>
          </xdr:txBody>
        </xdr:sp>
        <xdr:sp macro="" textlink="">
          <xdr:nvSpPr>
            <xdr:cNvPr id="18" name="TextBox 17">
              <a:extLst>
                <a:ext uri="{FF2B5EF4-FFF2-40B4-BE49-F238E27FC236}">
                  <a16:creationId xmlns:a16="http://schemas.microsoft.com/office/drawing/2014/main" id="{2DAE90A3-B553-5BDA-A32F-1C1E8CB41755}"/>
                </a:ext>
              </a:extLst>
            </xdr:cNvPr>
            <xdr:cNvSpPr txBox="1"/>
          </xdr:nvSpPr>
          <xdr:spPr>
            <a:xfrm>
              <a:off x="11708597" y="169335"/>
              <a:ext cx="2019003" cy="684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Eras Bold ITC" panose="020B0907030504020204" pitchFamily="34" charset="0"/>
                </a:rPr>
                <a:t>Revenue</a:t>
              </a:r>
              <a:r>
                <a:rPr lang="en-US" sz="1200" baseline="0">
                  <a:solidFill>
                    <a:schemeClr val="bg1"/>
                  </a:solidFill>
                  <a:latin typeface="Eras Bold ITC" panose="020B0907030504020204" pitchFamily="34" charset="0"/>
                </a:rPr>
                <a:t> Growth Rate </a:t>
              </a:r>
            </a:p>
            <a:p>
              <a:pPr algn="ctr"/>
              <a:r>
                <a:rPr lang="en-US" sz="1200" baseline="0">
                  <a:solidFill>
                    <a:schemeClr val="bg1"/>
                  </a:solidFill>
                  <a:latin typeface="Eras Bold ITC" panose="020B0907030504020204" pitchFamily="34" charset="0"/>
                </a:rPr>
                <a:t>2023 - 2024</a:t>
              </a:r>
              <a:endParaRPr lang="en-US" sz="1200">
                <a:solidFill>
                  <a:schemeClr val="bg1"/>
                </a:solidFill>
                <a:latin typeface="Eras Bold ITC" panose="020B0907030504020204" pitchFamily="34" charset="0"/>
              </a:endParaRPr>
            </a:p>
          </xdr:txBody>
        </xdr:sp>
      </xdr:grpSp>
      <xdr:grpSp>
        <xdr:nvGrpSpPr>
          <xdr:cNvPr id="55" name="Group 54">
            <a:extLst>
              <a:ext uri="{FF2B5EF4-FFF2-40B4-BE49-F238E27FC236}">
                <a16:creationId xmlns:a16="http://schemas.microsoft.com/office/drawing/2014/main" id="{72AE2CCC-9990-4D14-8B5B-5D4DEDDC5CA1}"/>
              </a:ext>
            </a:extLst>
          </xdr:cNvPr>
          <xdr:cNvGrpSpPr/>
        </xdr:nvGrpSpPr>
        <xdr:grpSpPr>
          <a:xfrm>
            <a:off x="13725778" y="160868"/>
            <a:ext cx="1957206" cy="1176866"/>
            <a:chOff x="17087041" y="321734"/>
            <a:chExt cx="2260482" cy="1176866"/>
          </a:xfrm>
        </xdr:grpSpPr>
        <xdr:sp macro="" textlink="">
          <xdr:nvSpPr>
            <xdr:cNvPr id="56" name="Rectangle 55">
              <a:extLst>
                <a:ext uri="{FF2B5EF4-FFF2-40B4-BE49-F238E27FC236}">
                  <a16:creationId xmlns:a16="http://schemas.microsoft.com/office/drawing/2014/main" id="{0E3D7E3A-CB54-58C2-938D-7A86689E8D2B}"/>
                </a:ext>
              </a:extLst>
            </xdr:cNvPr>
            <xdr:cNvSpPr/>
          </xdr:nvSpPr>
          <xdr:spPr>
            <a:xfrm>
              <a:off x="17087041" y="321734"/>
              <a:ext cx="2242359" cy="1176866"/>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F26">
          <xdr:nvSpPr>
            <xdr:cNvPr id="58" name="TextBox 57">
              <a:extLst>
                <a:ext uri="{FF2B5EF4-FFF2-40B4-BE49-F238E27FC236}">
                  <a16:creationId xmlns:a16="http://schemas.microsoft.com/office/drawing/2014/main" id="{2FC41345-54DB-850D-087D-647CFB96E141}"/>
                </a:ext>
              </a:extLst>
            </xdr:cNvPr>
            <xdr:cNvSpPr txBox="1"/>
          </xdr:nvSpPr>
          <xdr:spPr>
            <a:xfrm>
              <a:off x="17388665" y="945695"/>
              <a:ext cx="1740876" cy="53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90E052-EFA0-4056-8288-9F38D80CDEEF}" type="TxLink">
                <a:rPr lang="en-US" sz="2600" b="1" i="0" u="none" strike="noStrike">
                  <a:solidFill>
                    <a:srgbClr val="00B0F0"/>
                  </a:solidFill>
                  <a:effectLst>
                    <a:outerShdw blurRad="50800" dist="38100" dir="8100000" algn="tr" rotWithShape="0">
                      <a:prstClr val="black">
                        <a:alpha val="40000"/>
                      </a:prstClr>
                    </a:outerShdw>
                  </a:effectLst>
                  <a:latin typeface="Aptos" panose="020B0004020202020204" pitchFamily="34" charset="0"/>
                  <a:ea typeface="Calibri"/>
                  <a:cs typeface="Calibri"/>
                </a:rPr>
                <a:pPr algn="ctr"/>
                <a:t>324.92%</a:t>
              </a:fld>
              <a:endParaRPr lang="en-US" sz="2600" b="1">
                <a:solidFill>
                  <a:srgbClr val="00B0F0"/>
                </a:solidFill>
                <a:effectLst>
                  <a:outerShdw blurRad="50800" dist="38100" dir="8100000" algn="tr" rotWithShape="0">
                    <a:prstClr val="black">
                      <a:alpha val="40000"/>
                    </a:prstClr>
                  </a:outerShdw>
                </a:effectLst>
                <a:latin typeface="Aptos" panose="020B0004020202020204" pitchFamily="34" charset="0"/>
              </a:endParaRPr>
            </a:p>
          </xdr:txBody>
        </xdr:sp>
        <xdr:sp macro="" textlink="">
          <xdr:nvSpPr>
            <xdr:cNvPr id="57" name="TextBox 56">
              <a:extLst>
                <a:ext uri="{FF2B5EF4-FFF2-40B4-BE49-F238E27FC236}">
                  <a16:creationId xmlns:a16="http://schemas.microsoft.com/office/drawing/2014/main" id="{10A67E36-E6FF-7750-71DD-AB26119DAB71}"/>
                </a:ext>
              </a:extLst>
            </xdr:cNvPr>
            <xdr:cNvSpPr txBox="1"/>
          </xdr:nvSpPr>
          <xdr:spPr>
            <a:xfrm>
              <a:off x="17094197" y="338667"/>
              <a:ext cx="2253326" cy="78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Eras Bold ITC" panose="020B0907030504020204" pitchFamily="34" charset="0"/>
                </a:rPr>
                <a:t>Revenue</a:t>
              </a:r>
              <a:r>
                <a:rPr lang="en-US" sz="1200" baseline="0">
                  <a:solidFill>
                    <a:schemeClr val="bg1"/>
                  </a:solidFill>
                  <a:latin typeface="Eras Bold ITC" panose="020B0907030504020204" pitchFamily="34" charset="0"/>
                </a:rPr>
                <a:t> Growth Rate </a:t>
              </a:r>
            </a:p>
            <a:p>
              <a:pPr algn="ctr"/>
              <a:r>
                <a:rPr lang="en-US" sz="1200" baseline="0">
                  <a:solidFill>
                    <a:schemeClr val="bg1"/>
                  </a:solidFill>
                  <a:latin typeface="Eras Bold ITC" panose="020B0907030504020204" pitchFamily="34" charset="0"/>
                </a:rPr>
                <a:t>2022 - 2024</a:t>
              </a:r>
              <a:endParaRPr lang="en-US" sz="1200">
                <a:solidFill>
                  <a:schemeClr val="bg1"/>
                </a:solidFill>
                <a:latin typeface="Eras Bold ITC" panose="020B0907030504020204" pitchFamily="34" charset="0"/>
              </a:endParaRPr>
            </a:p>
          </xdr:txBody>
        </xdr:sp>
      </xdr:grpSp>
    </xdr:grpSp>
    <xdr:clientData/>
  </xdr:twoCellAnchor>
  <xdr:twoCellAnchor>
    <xdr:from>
      <xdr:col>6</xdr:col>
      <xdr:colOff>19861</xdr:colOff>
      <xdr:row>0</xdr:row>
      <xdr:rowOff>69468</xdr:rowOff>
    </xdr:from>
    <xdr:to>
      <xdr:col>19</xdr:col>
      <xdr:colOff>5470</xdr:colOff>
      <xdr:row>4</xdr:row>
      <xdr:rowOff>61001</xdr:rowOff>
    </xdr:to>
    <xdr:grpSp>
      <xdr:nvGrpSpPr>
        <xdr:cNvPr id="15" name="Group 14">
          <a:extLst>
            <a:ext uri="{FF2B5EF4-FFF2-40B4-BE49-F238E27FC236}">
              <a16:creationId xmlns:a16="http://schemas.microsoft.com/office/drawing/2014/main" id="{AE35E709-9471-F560-EE5D-076FBA2E53E4}"/>
            </a:ext>
          </a:extLst>
        </xdr:cNvPr>
        <xdr:cNvGrpSpPr/>
      </xdr:nvGrpSpPr>
      <xdr:grpSpPr>
        <a:xfrm>
          <a:off x="3677461" y="69468"/>
          <a:ext cx="7910409" cy="736600"/>
          <a:chOff x="3697391" y="152400"/>
          <a:chExt cx="6998551" cy="646007"/>
        </a:xfrm>
      </xdr:grpSpPr>
      <xdr:grpSp>
        <xdr:nvGrpSpPr>
          <xdr:cNvPr id="24" name="Group 23">
            <a:extLst>
              <a:ext uri="{FF2B5EF4-FFF2-40B4-BE49-F238E27FC236}">
                <a16:creationId xmlns:a16="http://schemas.microsoft.com/office/drawing/2014/main" id="{A167184C-E1DE-6E70-52BD-9620458DA20D}"/>
              </a:ext>
            </a:extLst>
          </xdr:cNvPr>
          <xdr:cNvGrpSpPr/>
        </xdr:nvGrpSpPr>
        <xdr:grpSpPr>
          <a:xfrm>
            <a:off x="3697391" y="152400"/>
            <a:ext cx="1714502" cy="646007"/>
            <a:chOff x="3680458" y="152400"/>
            <a:chExt cx="1714502" cy="632460"/>
          </a:xfrm>
        </xdr:grpSpPr>
        <xdr:sp macro="" textlink="">
          <xdr:nvSpPr>
            <xdr:cNvPr id="22" name="Rectangle 21">
              <a:extLst>
                <a:ext uri="{FF2B5EF4-FFF2-40B4-BE49-F238E27FC236}">
                  <a16:creationId xmlns:a16="http://schemas.microsoft.com/office/drawing/2014/main" id="{39E31B62-1F4C-ED9A-4772-12347CCD20EA}"/>
                </a:ext>
              </a:extLst>
            </xdr:cNvPr>
            <xdr:cNvSpPr/>
          </xdr:nvSpPr>
          <xdr:spPr>
            <a:xfrm>
              <a:off x="3688080" y="152400"/>
              <a:ext cx="1706880" cy="63246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1" name="Group 20">
              <a:extLst>
                <a:ext uri="{FF2B5EF4-FFF2-40B4-BE49-F238E27FC236}">
                  <a16:creationId xmlns:a16="http://schemas.microsoft.com/office/drawing/2014/main" id="{452D4494-99E5-4FA2-38FC-440A02A5035F}"/>
                </a:ext>
              </a:extLst>
            </xdr:cNvPr>
            <xdr:cNvGrpSpPr/>
          </xdr:nvGrpSpPr>
          <xdr:grpSpPr>
            <a:xfrm>
              <a:off x="3680458" y="167640"/>
              <a:ext cx="1699261" cy="601980"/>
              <a:chOff x="3705538" y="121900"/>
              <a:chExt cx="1658017" cy="602293"/>
            </a:xfrm>
            <a:noFill/>
          </xdr:grpSpPr>
          <xdr:sp macro="" textlink="">
            <xdr:nvSpPr>
              <xdr:cNvPr id="19" name="TextBox 18">
                <a:extLst>
                  <a:ext uri="{FF2B5EF4-FFF2-40B4-BE49-F238E27FC236}">
                    <a16:creationId xmlns:a16="http://schemas.microsoft.com/office/drawing/2014/main" id="{3E6A5C77-7D59-0F4D-C5C7-28FCD4FAED64}"/>
                  </a:ext>
                </a:extLst>
              </xdr:cNvPr>
              <xdr:cNvSpPr txBox="1"/>
            </xdr:nvSpPr>
            <xdr:spPr>
              <a:xfrm>
                <a:off x="3705538" y="121900"/>
                <a:ext cx="1658017" cy="3049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Black" panose="020B0A02040204020203" pitchFamily="34" charset="0"/>
                    <a:ea typeface="Segoe UI Black" panose="020B0A02040204020203" pitchFamily="34" charset="0"/>
                  </a:rPr>
                  <a:t>Total</a:t>
                </a:r>
                <a:r>
                  <a:rPr lang="en-US" sz="1100" baseline="0">
                    <a:solidFill>
                      <a:schemeClr val="bg1"/>
                    </a:solidFill>
                    <a:latin typeface="Segoe UI Black" panose="020B0A02040204020203" pitchFamily="34" charset="0"/>
                    <a:ea typeface="Segoe UI Black" panose="020B0A02040204020203" pitchFamily="34" charset="0"/>
                  </a:rPr>
                  <a:t> Vehicals Sold</a:t>
                </a:r>
              </a:p>
            </xdr:txBody>
          </xdr:sp>
          <xdr:sp macro="" textlink="'Pivot Table'!$B$204">
            <xdr:nvSpPr>
              <xdr:cNvPr id="20" name="TextBox 19">
                <a:extLst>
                  <a:ext uri="{FF2B5EF4-FFF2-40B4-BE49-F238E27FC236}">
                    <a16:creationId xmlns:a16="http://schemas.microsoft.com/office/drawing/2014/main" id="{72DA3A90-4E31-4857-8A82-446DCCF53D04}"/>
                  </a:ext>
                </a:extLst>
              </xdr:cNvPr>
              <xdr:cNvSpPr txBox="1"/>
            </xdr:nvSpPr>
            <xdr:spPr>
              <a:xfrm>
                <a:off x="3901440" y="366053"/>
                <a:ext cx="1295400" cy="3581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605862-A583-4C20-9BA6-30B7F8661132}" type="TxLink">
                  <a:rPr lang="en-US" sz="2000" b="1" i="0" u="none" strike="noStrike">
                    <a:solidFill>
                      <a:srgbClr val="00B0F0"/>
                    </a:solidFill>
                    <a:effectLst>
                      <a:outerShdw blurRad="50800" dist="38100" dir="8100000" algn="tr" rotWithShape="0">
                        <a:prstClr val="black">
                          <a:alpha val="40000"/>
                        </a:prstClr>
                      </a:outerShdw>
                    </a:effectLst>
                    <a:latin typeface="Aptos" panose="020B0004020202020204" pitchFamily="34" charset="0"/>
                    <a:ea typeface="Calibri"/>
                    <a:cs typeface="Calibri"/>
                  </a:rPr>
                  <a:pPr algn="ctr"/>
                  <a:t>57.22M</a:t>
                </a:fld>
                <a:endParaRPr lang="en-US" sz="2000" b="1">
                  <a:solidFill>
                    <a:srgbClr val="00B0F0"/>
                  </a:solidFill>
                  <a:effectLst>
                    <a:outerShdw blurRad="50800" dist="38100" dir="8100000" algn="tr" rotWithShape="0">
                      <a:prstClr val="black">
                        <a:alpha val="40000"/>
                      </a:prstClr>
                    </a:outerShdw>
                  </a:effectLst>
                  <a:latin typeface="Aptos" panose="020B0004020202020204" pitchFamily="34" charset="0"/>
                </a:endParaRPr>
              </a:p>
            </xdr:txBody>
          </xdr:sp>
        </xdr:grpSp>
      </xdr:grpSp>
      <xdr:grpSp>
        <xdr:nvGrpSpPr>
          <xdr:cNvPr id="25" name="Group 24">
            <a:extLst>
              <a:ext uri="{FF2B5EF4-FFF2-40B4-BE49-F238E27FC236}">
                <a16:creationId xmlns:a16="http://schemas.microsoft.com/office/drawing/2014/main" id="{833F6E35-4F35-41F4-AFEE-3203B5AA9056}"/>
              </a:ext>
            </a:extLst>
          </xdr:cNvPr>
          <xdr:cNvGrpSpPr/>
        </xdr:nvGrpSpPr>
        <xdr:grpSpPr>
          <a:xfrm>
            <a:off x="5458458" y="152400"/>
            <a:ext cx="1714502" cy="646007"/>
            <a:chOff x="3680458" y="152400"/>
            <a:chExt cx="1714502" cy="632460"/>
          </a:xfrm>
        </xdr:grpSpPr>
        <xdr:sp macro="" textlink="">
          <xdr:nvSpPr>
            <xdr:cNvPr id="26" name="Rectangle 25">
              <a:extLst>
                <a:ext uri="{FF2B5EF4-FFF2-40B4-BE49-F238E27FC236}">
                  <a16:creationId xmlns:a16="http://schemas.microsoft.com/office/drawing/2014/main" id="{B52CB8A3-C172-4185-2D80-FFCB80B41492}"/>
                </a:ext>
              </a:extLst>
            </xdr:cNvPr>
            <xdr:cNvSpPr/>
          </xdr:nvSpPr>
          <xdr:spPr>
            <a:xfrm>
              <a:off x="3688080" y="152400"/>
              <a:ext cx="1706880" cy="63246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BF66C5AA-5873-E813-8424-24BE421358D8}"/>
                </a:ext>
              </a:extLst>
            </xdr:cNvPr>
            <xdr:cNvGrpSpPr/>
          </xdr:nvGrpSpPr>
          <xdr:grpSpPr>
            <a:xfrm>
              <a:off x="3680458" y="160020"/>
              <a:ext cx="1700784" cy="624840"/>
              <a:chOff x="3705538" y="114276"/>
              <a:chExt cx="1659503" cy="625165"/>
            </a:xfrm>
            <a:noFill/>
          </xdr:grpSpPr>
          <xdr:sp macro="" textlink="">
            <xdr:nvSpPr>
              <xdr:cNvPr id="28" name="TextBox 27">
                <a:extLst>
                  <a:ext uri="{FF2B5EF4-FFF2-40B4-BE49-F238E27FC236}">
                    <a16:creationId xmlns:a16="http://schemas.microsoft.com/office/drawing/2014/main" id="{6D3A2675-11C0-F5B3-DF25-A674E0654CF5}"/>
                  </a:ext>
                </a:extLst>
              </xdr:cNvPr>
              <xdr:cNvSpPr txBox="1"/>
            </xdr:nvSpPr>
            <xdr:spPr>
              <a:xfrm>
                <a:off x="3705538" y="114276"/>
                <a:ext cx="1659503" cy="30495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solidFill>
                      <a:schemeClr val="bg1"/>
                    </a:solidFill>
                    <a:latin typeface="Segoe UI Black" panose="020B0A02040204020203" pitchFamily="34" charset="0"/>
                    <a:ea typeface="Segoe UI Black" panose="020B0A02040204020203" pitchFamily="34" charset="0"/>
                  </a:rPr>
                  <a:t>Total EV Sold</a:t>
                </a:r>
              </a:p>
              <a:p>
                <a:pPr algn="ctr"/>
                <a:endParaRPr lang="en-US" sz="1100" baseline="0">
                  <a:solidFill>
                    <a:schemeClr val="bg1"/>
                  </a:solidFill>
                  <a:latin typeface="Segoe UI Black" panose="020B0A02040204020203" pitchFamily="34" charset="0"/>
                  <a:ea typeface="Segoe UI Black" panose="020B0A02040204020203" pitchFamily="34" charset="0"/>
                </a:endParaRPr>
              </a:p>
            </xdr:txBody>
          </xdr:sp>
          <xdr:sp macro="" textlink="'Pivot Table'!$B$205">
            <xdr:nvSpPr>
              <xdr:cNvPr id="29" name="TextBox 28">
                <a:extLst>
                  <a:ext uri="{FF2B5EF4-FFF2-40B4-BE49-F238E27FC236}">
                    <a16:creationId xmlns:a16="http://schemas.microsoft.com/office/drawing/2014/main" id="{761F7AF8-3CD0-783A-30CC-E9A61E902406}"/>
                  </a:ext>
                </a:extLst>
              </xdr:cNvPr>
              <xdr:cNvSpPr txBox="1"/>
            </xdr:nvSpPr>
            <xdr:spPr>
              <a:xfrm>
                <a:off x="3901440" y="366053"/>
                <a:ext cx="1295400" cy="3733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396A3-0218-40F6-9405-71315D24AEF5}" type="TxLink">
                  <a:rPr lang="en-US" sz="2000" b="1" i="0" u="none" strike="noStrike">
                    <a:solidFill>
                      <a:srgbClr val="00B0F0"/>
                    </a:solidFill>
                    <a:effectLst>
                      <a:outerShdw blurRad="50800" dist="38100" dir="8100000" algn="tr" rotWithShape="0">
                        <a:prstClr val="black">
                          <a:alpha val="40000"/>
                        </a:prstClr>
                      </a:outerShdw>
                    </a:effectLst>
                    <a:latin typeface="Aptos" panose="020B0004020202020204" pitchFamily="34" charset="0"/>
                    <a:ea typeface="Calibri"/>
                    <a:cs typeface="Calibri"/>
                  </a:rPr>
                  <a:pPr algn="ctr"/>
                  <a:t>2.07M</a:t>
                </a:fld>
                <a:endParaRPr lang="en-US" sz="2000" b="1">
                  <a:solidFill>
                    <a:srgbClr val="00B0F0"/>
                  </a:solidFill>
                  <a:effectLst>
                    <a:outerShdw blurRad="50800" dist="38100" dir="8100000" algn="tr" rotWithShape="0">
                      <a:prstClr val="black">
                        <a:alpha val="40000"/>
                      </a:prstClr>
                    </a:outerShdw>
                  </a:effectLst>
                  <a:latin typeface="Aptos" panose="020B0004020202020204" pitchFamily="34" charset="0"/>
                </a:endParaRPr>
              </a:p>
            </xdr:txBody>
          </xdr:sp>
        </xdr:grpSp>
      </xdr:grpSp>
      <xdr:grpSp>
        <xdr:nvGrpSpPr>
          <xdr:cNvPr id="31" name="Group 30">
            <a:extLst>
              <a:ext uri="{FF2B5EF4-FFF2-40B4-BE49-F238E27FC236}">
                <a16:creationId xmlns:a16="http://schemas.microsoft.com/office/drawing/2014/main" id="{95217B23-0E6C-4E61-983E-BFD9035E0633}"/>
              </a:ext>
            </a:extLst>
          </xdr:cNvPr>
          <xdr:cNvGrpSpPr/>
        </xdr:nvGrpSpPr>
        <xdr:grpSpPr>
          <a:xfrm>
            <a:off x="7219526" y="152400"/>
            <a:ext cx="1714502" cy="646007"/>
            <a:chOff x="3680458" y="152400"/>
            <a:chExt cx="1714502" cy="632460"/>
          </a:xfrm>
        </xdr:grpSpPr>
        <xdr:sp macro="" textlink="">
          <xdr:nvSpPr>
            <xdr:cNvPr id="32" name="Rectangle 31">
              <a:extLst>
                <a:ext uri="{FF2B5EF4-FFF2-40B4-BE49-F238E27FC236}">
                  <a16:creationId xmlns:a16="http://schemas.microsoft.com/office/drawing/2014/main" id="{F19F540C-9EA9-F202-C950-CA1B62ACF0AB}"/>
                </a:ext>
              </a:extLst>
            </xdr:cNvPr>
            <xdr:cNvSpPr/>
          </xdr:nvSpPr>
          <xdr:spPr>
            <a:xfrm>
              <a:off x="3688080" y="152400"/>
              <a:ext cx="1706880" cy="63246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3" name="Group 32">
              <a:extLst>
                <a:ext uri="{FF2B5EF4-FFF2-40B4-BE49-F238E27FC236}">
                  <a16:creationId xmlns:a16="http://schemas.microsoft.com/office/drawing/2014/main" id="{A37995AB-E4CF-D7D9-A1CE-EB23797267F4}"/>
                </a:ext>
              </a:extLst>
            </xdr:cNvPr>
            <xdr:cNvGrpSpPr/>
          </xdr:nvGrpSpPr>
          <xdr:grpSpPr>
            <a:xfrm>
              <a:off x="3680458" y="167640"/>
              <a:ext cx="1699261" cy="601980"/>
              <a:chOff x="3705538" y="121900"/>
              <a:chExt cx="1658017" cy="602293"/>
            </a:xfrm>
            <a:noFill/>
          </xdr:grpSpPr>
          <xdr:sp macro="" textlink="">
            <xdr:nvSpPr>
              <xdr:cNvPr id="34" name="TextBox 33">
                <a:extLst>
                  <a:ext uri="{FF2B5EF4-FFF2-40B4-BE49-F238E27FC236}">
                    <a16:creationId xmlns:a16="http://schemas.microsoft.com/office/drawing/2014/main" id="{13CBC2B7-B172-F90F-9B26-21DEB61E81F8}"/>
                  </a:ext>
                </a:extLst>
              </xdr:cNvPr>
              <xdr:cNvSpPr txBox="1"/>
            </xdr:nvSpPr>
            <xdr:spPr>
              <a:xfrm>
                <a:off x="3705538" y="121900"/>
                <a:ext cx="1658017" cy="3049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Black" panose="020B0A02040204020203" pitchFamily="34" charset="0"/>
                    <a:ea typeface="Segoe UI Black" panose="020B0A02040204020203" pitchFamily="34" charset="0"/>
                  </a:rPr>
                  <a:t>EV Penetration Rate</a:t>
                </a:r>
                <a:endParaRPr lang="en-US" sz="1100" baseline="0">
                  <a:solidFill>
                    <a:schemeClr val="bg1"/>
                  </a:solidFill>
                  <a:latin typeface="Segoe UI Black" panose="020B0A02040204020203" pitchFamily="34" charset="0"/>
                  <a:ea typeface="Segoe UI Black" panose="020B0A02040204020203" pitchFamily="34" charset="0"/>
                </a:endParaRPr>
              </a:p>
            </xdr:txBody>
          </xdr:sp>
          <xdr:sp macro="" textlink="'Pivot Table'!$B$206">
            <xdr:nvSpPr>
              <xdr:cNvPr id="35" name="TextBox 34">
                <a:extLst>
                  <a:ext uri="{FF2B5EF4-FFF2-40B4-BE49-F238E27FC236}">
                    <a16:creationId xmlns:a16="http://schemas.microsoft.com/office/drawing/2014/main" id="{1367064A-4D99-6645-FED5-A979F27641D7}"/>
                  </a:ext>
                </a:extLst>
              </xdr:cNvPr>
              <xdr:cNvSpPr txBox="1"/>
            </xdr:nvSpPr>
            <xdr:spPr>
              <a:xfrm>
                <a:off x="3901440" y="366053"/>
                <a:ext cx="1295400" cy="3581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9F4DAE-7C20-4F1D-9B97-A47353134099}" type="TxLink">
                  <a:rPr lang="en-US" sz="2000" b="1" i="0" u="none" strike="noStrike">
                    <a:solidFill>
                      <a:srgbClr val="00B0F0"/>
                    </a:solidFill>
                    <a:effectLst>
                      <a:outerShdw blurRad="50800" dist="38100" dir="8100000" algn="tr" rotWithShape="0">
                        <a:prstClr val="black">
                          <a:alpha val="40000"/>
                        </a:prstClr>
                      </a:outerShdw>
                    </a:effectLst>
                    <a:latin typeface="Aptos" panose="020B0004020202020204" pitchFamily="34" charset="0"/>
                    <a:ea typeface="Calibri"/>
                    <a:cs typeface="Calibri"/>
                  </a:rPr>
                  <a:pPr algn="ctr"/>
                  <a:t>3.61%</a:t>
                </a:fld>
                <a:endParaRPr lang="en-US" sz="2000" b="1">
                  <a:solidFill>
                    <a:srgbClr val="00B0F0"/>
                  </a:solidFill>
                  <a:effectLst>
                    <a:outerShdw blurRad="50800" dist="38100" dir="8100000" algn="tr" rotWithShape="0">
                      <a:prstClr val="black">
                        <a:alpha val="40000"/>
                      </a:prstClr>
                    </a:outerShdw>
                  </a:effectLst>
                  <a:latin typeface="Aptos" panose="020B0004020202020204" pitchFamily="34" charset="0"/>
                </a:endParaRPr>
              </a:p>
            </xdr:txBody>
          </xdr:sp>
        </xdr:grpSp>
      </xdr:grpSp>
      <xdr:grpSp>
        <xdr:nvGrpSpPr>
          <xdr:cNvPr id="36" name="Group 35">
            <a:extLst>
              <a:ext uri="{FF2B5EF4-FFF2-40B4-BE49-F238E27FC236}">
                <a16:creationId xmlns:a16="http://schemas.microsoft.com/office/drawing/2014/main" id="{9CFD7192-EBCF-4A80-95CB-6CF0EC25D87A}"/>
              </a:ext>
            </a:extLst>
          </xdr:cNvPr>
          <xdr:cNvGrpSpPr/>
        </xdr:nvGrpSpPr>
        <xdr:grpSpPr>
          <a:xfrm>
            <a:off x="8981440" y="152400"/>
            <a:ext cx="1714502" cy="646007"/>
            <a:chOff x="3680458" y="152400"/>
            <a:chExt cx="1714502" cy="632460"/>
          </a:xfrm>
        </xdr:grpSpPr>
        <xdr:sp macro="" textlink="">
          <xdr:nvSpPr>
            <xdr:cNvPr id="37" name="Rectangle 36">
              <a:extLst>
                <a:ext uri="{FF2B5EF4-FFF2-40B4-BE49-F238E27FC236}">
                  <a16:creationId xmlns:a16="http://schemas.microsoft.com/office/drawing/2014/main" id="{FFDF30EB-EAA2-965C-9ACA-BB53BED8DB0E}"/>
                </a:ext>
              </a:extLst>
            </xdr:cNvPr>
            <xdr:cNvSpPr/>
          </xdr:nvSpPr>
          <xdr:spPr>
            <a:xfrm>
              <a:off x="3688080" y="152400"/>
              <a:ext cx="1706880" cy="63246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A8454F12-95A5-A9C9-DAB9-ECD17F8B881B}"/>
                </a:ext>
              </a:extLst>
            </xdr:cNvPr>
            <xdr:cNvGrpSpPr/>
          </xdr:nvGrpSpPr>
          <xdr:grpSpPr>
            <a:xfrm>
              <a:off x="3680458" y="167640"/>
              <a:ext cx="1699261" cy="601980"/>
              <a:chOff x="3705538" y="121900"/>
              <a:chExt cx="1658017" cy="602293"/>
            </a:xfrm>
            <a:noFill/>
          </xdr:grpSpPr>
          <xdr:sp macro="" textlink="">
            <xdr:nvSpPr>
              <xdr:cNvPr id="39" name="TextBox 38">
                <a:extLst>
                  <a:ext uri="{FF2B5EF4-FFF2-40B4-BE49-F238E27FC236}">
                    <a16:creationId xmlns:a16="http://schemas.microsoft.com/office/drawing/2014/main" id="{3D433BA2-95EC-D480-E223-414283753822}"/>
                  </a:ext>
                </a:extLst>
              </xdr:cNvPr>
              <xdr:cNvSpPr txBox="1"/>
            </xdr:nvSpPr>
            <xdr:spPr>
              <a:xfrm>
                <a:off x="3705538" y="121900"/>
                <a:ext cx="1658017" cy="3049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Black" panose="020B0A02040204020203" pitchFamily="34" charset="0"/>
                    <a:ea typeface="Segoe UI Black" panose="020B0A02040204020203" pitchFamily="34" charset="0"/>
                  </a:rPr>
                  <a:t>Total</a:t>
                </a:r>
                <a:r>
                  <a:rPr lang="en-US" sz="1100" baseline="0">
                    <a:solidFill>
                      <a:schemeClr val="bg1"/>
                    </a:solidFill>
                    <a:latin typeface="Segoe UI Black" panose="020B0A02040204020203" pitchFamily="34" charset="0"/>
                    <a:ea typeface="Segoe UI Black" panose="020B0A02040204020203" pitchFamily="34" charset="0"/>
                  </a:rPr>
                  <a:t> EV Revenue</a:t>
                </a:r>
              </a:p>
            </xdr:txBody>
          </xdr:sp>
          <xdr:sp macro="" textlink="'Pivot Table'!$B$207">
            <xdr:nvSpPr>
              <xdr:cNvPr id="40" name="TextBox 39">
                <a:extLst>
                  <a:ext uri="{FF2B5EF4-FFF2-40B4-BE49-F238E27FC236}">
                    <a16:creationId xmlns:a16="http://schemas.microsoft.com/office/drawing/2014/main" id="{E24F9F74-A304-C101-73C7-EDF3B0F1F7F1}"/>
                  </a:ext>
                </a:extLst>
              </xdr:cNvPr>
              <xdr:cNvSpPr txBox="1"/>
            </xdr:nvSpPr>
            <xdr:spPr>
              <a:xfrm>
                <a:off x="3901440" y="366053"/>
                <a:ext cx="1295400" cy="3581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0BDB05-69B6-4CAC-AF52-40A74839692E}" type="TxLink">
                  <a:rPr lang="en-US" sz="2000" b="1" i="0" u="none" strike="noStrike">
                    <a:solidFill>
                      <a:srgbClr val="00B0F0"/>
                    </a:solidFill>
                    <a:effectLst>
                      <a:outerShdw blurRad="50800" dist="38100" dir="8100000" algn="tr" rotWithShape="0">
                        <a:prstClr val="black">
                          <a:alpha val="40000"/>
                        </a:prstClr>
                      </a:outerShdw>
                    </a:effectLst>
                    <a:latin typeface="Aptos" panose="020B0004020202020204" pitchFamily="34" charset="0"/>
                    <a:ea typeface="Calibri"/>
                    <a:cs typeface="Calibri"/>
                  </a:rPr>
                  <a:pPr algn="ctr"/>
                  <a:t>392Bn</a:t>
                </a:fld>
                <a:endParaRPr lang="en-US" sz="2000" b="1">
                  <a:solidFill>
                    <a:srgbClr val="00B0F0"/>
                  </a:solidFill>
                  <a:effectLst>
                    <a:outerShdw blurRad="50800" dist="38100" dir="8100000" algn="tr" rotWithShape="0">
                      <a:prstClr val="black">
                        <a:alpha val="40000"/>
                      </a:prstClr>
                    </a:outerShdw>
                  </a:effectLst>
                  <a:latin typeface="Aptos" panose="020B0004020202020204" pitchFamily="34" charset="0"/>
                </a:endParaRPr>
              </a:p>
            </xdr:txBody>
          </xdr:sp>
        </xdr:grpSp>
      </xdr:grpSp>
    </xdr:grpSp>
    <xdr:clientData/>
  </xdr:twoCellAnchor>
  <xdr:twoCellAnchor>
    <xdr:from>
      <xdr:col>19</xdr:col>
      <xdr:colOff>169333</xdr:colOff>
      <xdr:row>0</xdr:row>
      <xdr:rowOff>169333</xdr:rowOff>
    </xdr:from>
    <xdr:to>
      <xdr:col>25</xdr:col>
      <xdr:colOff>424977</xdr:colOff>
      <xdr:row>2</xdr:row>
      <xdr:rowOff>51870</xdr:rowOff>
    </xdr:to>
    <xdr:grpSp>
      <xdr:nvGrpSpPr>
        <xdr:cNvPr id="48" name="Group 47">
          <a:extLst>
            <a:ext uri="{FF2B5EF4-FFF2-40B4-BE49-F238E27FC236}">
              <a16:creationId xmlns:a16="http://schemas.microsoft.com/office/drawing/2014/main" id="{9402168F-E769-61D1-428B-BC0B16D94BBD}"/>
            </a:ext>
          </a:extLst>
        </xdr:cNvPr>
        <xdr:cNvGrpSpPr/>
      </xdr:nvGrpSpPr>
      <xdr:grpSpPr>
        <a:xfrm>
          <a:off x="11751733" y="169333"/>
          <a:ext cx="3913244" cy="255070"/>
          <a:chOff x="11765789" y="169333"/>
          <a:chExt cx="3917683" cy="245042"/>
        </a:xfrm>
      </xdr:grpSpPr>
      <xdr:grpSp>
        <xdr:nvGrpSpPr>
          <xdr:cNvPr id="9" name="Group 8">
            <a:extLst>
              <a:ext uri="{FF2B5EF4-FFF2-40B4-BE49-F238E27FC236}">
                <a16:creationId xmlns:a16="http://schemas.microsoft.com/office/drawing/2014/main" id="{81D99A1F-F6FC-7D2A-6E56-12CAD898956B}"/>
              </a:ext>
            </a:extLst>
          </xdr:cNvPr>
          <xdr:cNvGrpSpPr/>
        </xdr:nvGrpSpPr>
        <xdr:grpSpPr>
          <a:xfrm>
            <a:off x="11765789" y="169333"/>
            <a:ext cx="957474" cy="243972"/>
            <a:chOff x="11811000" y="313267"/>
            <a:chExt cx="956734" cy="254000"/>
          </a:xfrm>
        </xdr:grpSpPr>
        <xdr:sp macro="" textlink="">
          <xdr:nvSpPr>
            <xdr:cNvPr id="7" name="Rectangle 6">
              <a:extLst>
                <a:ext uri="{FF2B5EF4-FFF2-40B4-BE49-F238E27FC236}">
                  <a16:creationId xmlns:a16="http://schemas.microsoft.com/office/drawing/2014/main" id="{6368BFEB-700C-A1FC-997B-C1CA362467B6}"/>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hlinkClick xmlns:r="http://schemas.openxmlformats.org/officeDocument/2006/relationships" r:id="rId6"/>
              <a:extLst>
                <a:ext uri="{FF2B5EF4-FFF2-40B4-BE49-F238E27FC236}">
                  <a16:creationId xmlns:a16="http://schemas.microsoft.com/office/drawing/2014/main" id="{797014D5-8A71-C852-019B-BF6EEEEE2236}"/>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Overview</a:t>
              </a:r>
            </a:p>
          </xdr:txBody>
        </xdr:sp>
      </xdr:grpSp>
      <xdr:grpSp>
        <xdr:nvGrpSpPr>
          <xdr:cNvPr id="11" name="Group 10">
            <a:extLst>
              <a:ext uri="{FF2B5EF4-FFF2-40B4-BE49-F238E27FC236}">
                <a16:creationId xmlns:a16="http://schemas.microsoft.com/office/drawing/2014/main" id="{4C5BCBE4-F143-4D54-BA5E-A097C467FB07}"/>
              </a:ext>
            </a:extLst>
          </xdr:cNvPr>
          <xdr:cNvGrpSpPr/>
        </xdr:nvGrpSpPr>
        <xdr:grpSpPr>
          <a:xfrm>
            <a:off x="12751868" y="170403"/>
            <a:ext cx="958214" cy="243972"/>
            <a:chOff x="11811000" y="313267"/>
            <a:chExt cx="956734" cy="254000"/>
          </a:xfrm>
        </xdr:grpSpPr>
        <xdr:sp macro="" textlink="">
          <xdr:nvSpPr>
            <xdr:cNvPr id="12" name="Rectangle 11">
              <a:extLst>
                <a:ext uri="{FF2B5EF4-FFF2-40B4-BE49-F238E27FC236}">
                  <a16:creationId xmlns:a16="http://schemas.microsoft.com/office/drawing/2014/main" id="{2B2B080E-134D-AE5B-B33B-ADE2B4DEF509}"/>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hlinkClick xmlns:r="http://schemas.openxmlformats.org/officeDocument/2006/relationships" r:id="rId7" tooltip="State"/>
              <a:extLst>
                <a:ext uri="{FF2B5EF4-FFF2-40B4-BE49-F238E27FC236}">
                  <a16:creationId xmlns:a16="http://schemas.microsoft.com/office/drawing/2014/main" id="{7E7B6A36-2015-6D42-5B15-9E741ABAABAB}"/>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buFontTx/>
                <a:buNone/>
              </a:pPr>
              <a:r>
                <a:rPr lang="en-US" sz="1200" b="0">
                  <a:solidFill>
                    <a:schemeClr val="bg1"/>
                  </a:solidFill>
                  <a:latin typeface="Eras Bold ITC" panose="020B0907030504020204" pitchFamily="34" charset="0"/>
                </a:rPr>
                <a:t>State</a:t>
              </a:r>
            </a:p>
          </xdr:txBody>
        </xdr:sp>
      </xdr:grpSp>
      <xdr:grpSp>
        <xdr:nvGrpSpPr>
          <xdr:cNvPr id="17" name="Group 16">
            <a:extLst>
              <a:ext uri="{FF2B5EF4-FFF2-40B4-BE49-F238E27FC236}">
                <a16:creationId xmlns:a16="http://schemas.microsoft.com/office/drawing/2014/main" id="{0B549CC7-F7CC-4330-86BE-C332E4FD48A2}"/>
              </a:ext>
            </a:extLst>
          </xdr:cNvPr>
          <xdr:cNvGrpSpPr/>
        </xdr:nvGrpSpPr>
        <xdr:grpSpPr>
          <a:xfrm>
            <a:off x="13732850" y="169334"/>
            <a:ext cx="958213" cy="243972"/>
            <a:chOff x="11811000" y="313267"/>
            <a:chExt cx="956734" cy="254000"/>
          </a:xfrm>
        </xdr:grpSpPr>
        <xdr:sp macro="" textlink="">
          <xdr:nvSpPr>
            <xdr:cNvPr id="30" name="Rectangle 29">
              <a:extLst>
                <a:ext uri="{FF2B5EF4-FFF2-40B4-BE49-F238E27FC236}">
                  <a16:creationId xmlns:a16="http://schemas.microsoft.com/office/drawing/2014/main" id="{02625288-2403-9578-1B97-CFE7575CF489}"/>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hlinkClick xmlns:r="http://schemas.openxmlformats.org/officeDocument/2006/relationships" r:id="rId8"/>
              <a:extLst>
                <a:ext uri="{FF2B5EF4-FFF2-40B4-BE49-F238E27FC236}">
                  <a16:creationId xmlns:a16="http://schemas.microsoft.com/office/drawing/2014/main" id="{77E89644-8F9E-42EA-20BD-5DADF6D13C11}"/>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Category</a:t>
              </a:r>
            </a:p>
          </xdr:txBody>
        </xdr:sp>
      </xdr:grpSp>
      <xdr:grpSp>
        <xdr:nvGrpSpPr>
          <xdr:cNvPr id="45" name="Group 44">
            <a:extLst>
              <a:ext uri="{FF2B5EF4-FFF2-40B4-BE49-F238E27FC236}">
                <a16:creationId xmlns:a16="http://schemas.microsoft.com/office/drawing/2014/main" id="{A9A92F85-5EBA-49B3-8C3E-D22923093B05}"/>
              </a:ext>
            </a:extLst>
          </xdr:cNvPr>
          <xdr:cNvGrpSpPr/>
        </xdr:nvGrpSpPr>
        <xdr:grpSpPr>
          <a:xfrm>
            <a:off x="14725998" y="169334"/>
            <a:ext cx="957474" cy="243972"/>
            <a:chOff x="11811000" y="313267"/>
            <a:chExt cx="956734" cy="254000"/>
          </a:xfrm>
        </xdr:grpSpPr>
        <xdr:sp macro="" textlink="">
          <xdr:nvSpPr>
            <xdr:cNvPr id="46" name="Rectangle 45">
              <a:extLst>
                <a:ext uri="{FF2B5EF4-FFF2-40B4-BE49-F238E27FC236}">
                  <a16:creationId xmlns:a16="http://schemas.microsoft.com/office/drawing/2014/main" id="{4F2898E9-BDD5-4022-ADBB-9706127F02BB}"/>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hlinkClick xmlns:r="http://schemas.openxmlformats.org/officeDocument/2006/relationships" r:id="rId9"/>
              <a:extLst>
                <a:ext uri="{FF2B5EF4-FFF2-40B4-BE49-F238E27FC236}">
                  <a16:creationId xmlns:a16="http://schemas.microsoft.com/office/drawing/2014/main" id="{BCB28022-9163-4A68-604C-784329C47919}"/>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Maker</a:t>
              </a:r>
            </a:p>
          </xdr:txBody>
        </xdr:sp>
      </xdr:grpSp>
    </xdr:grpSp>
    <xdr:clientData/>
  </xdr:twoCellAnchor>
  <xdr:twoCellAnchor>
    <xdr:from>
      <xdr:col>29</xdr:col>
      <xdr:colOff>8467</xdr:colOff>
      <xdr:row>0</xdr:row>
      <xdr:rowOff>0</xdr:rowOff>
    </xdr:from>
    <xdr:to>
      <xdr:col>56</xdr:col>
      <xdr:colOff>446194</xdr:colOff>
      <xdr:row>32</xdr:row>
      <xdr:rowOff>167640</xdr:rowOff>
    </xdr:to>
    <xdr:sp macro="" textlink="">
      <xdr:nvSpPr>
        <xdr:cNvPr id="49" name="Rectangle 48">
          <a:extLst>
            <a:ext uri="{FF2B5EF4-FFF2-40B4-BE49-F238E27FC236}">
              <a16:creationId xmlns:a16="http://schemas.microsoft.com/office/drawing/2014/main" id="{08195465-3748-4EE1-AB2C-9B57C2433D5C}"/>
            </a:ext>
          </a:extLst>
        </xdr:cNvPr>
        <xdr:cNvSpPr/>
      </xdr:nvSpPr>
      <xdr:spPr>
        <a:xfrm>
          <a:off x="17686867" y="0"/>
          <a:ext cx="16896927" cy="6128173"/>
        </a:xfrm>
        <a:prstGeom prst="rect">
          <a:avLst/>
        </a:prstGeom>
        <a:solidFill>
          <a:srgbClr val="66FFCC"/>
        </a:solidFill>
        <a:ln>
          <a:solidFill>
            <a:schemeClr val="tx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127001</xdr:colOff>
      <xdr:row>0</xdr:row>
      <xdr:rowOff>33867</xdr:rowOff>
    </xdr:from>
    <xdr:to>
      <xdr:col>54</xdr:col>
      <xdr:colOff>541865</xdr:colOff>
      <xdr:row>29</xdr:row>
      <xdr:rowOff>77894</xdr:rowOff>
    </xdr:to>
    <xdr:grpSp>
      <xdr:nvGrpSpPr>
        <xdr:cNvPr id="60" name="Group 59">
          <a:extLst>
            <a:ext uri="{FF2B5EF4-FFF2-40B4-BE49-F238E27FC236}">
              <a16:creationId xmlns:a16="http://schemas.microsoft.com/office/drawing/2014/main" id="{D8CF7719-D46B-BC9A-F2A3-94E008C0A6BB}"/>
            </a:ext>
          </a:extLst>
        </xdr:cNvPr>
        <xdr:cNvGrpSpPr/>
      </xdr:nvGrpSpPr>
      <xdr:grpSpPr>
        <a:xfrm>
          <a:off x="19634201" y="33867"/>
          <a:ext cx="13826064" cy="5445760"/>
          <a:chOff x="19659433" y="91440"/>
          <a:chExt cx="13826231" cy="5445760"/>
        </a:xfrm>
      </xdr:grpSpPr>
      <xdr:sp macro="" textlink="">
        <xdr:nvSpPr>
          <xdr:cNvPr id="51" name="Rectangle 50">
            <a:extLst>
              <a:ext uri="{FF2B5EF4-FFF2-40B4-BE49-F238E27FC236}">
                <a16:creationId xmlns:a16="http://schemas.microsoft.com/office/drawing/2014/main" id="{26EF2B56-CA02-4295-B634-071A30BBF01B}"/>
              </a:ext>
            </a:extLst>
          </xdr:cNvPr>
          <xdr:cNvSpPr/>
        </xdr:nvSpPr>
        <xdr:spPr>
          <a:xfrm>
            <a:off x="21301985" y="91440"/>
            <a:ext cx="12183679" cy="729827"/>
          </a:xfrm>
          <a:prstGeom prst="rect">
            <a:avLst/>
          </a:prstGeom>
          <a:solidFill>
            <a:schemeClr val="tx1"/>
          </a:solidFill>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solidFill>
                <a:srgbClr val="00B0F0"/>
              </a:solidFill>
            </a:endParaRPr>
          </a:p>
        </xdr:txBody>
      </xdr:sp>
      <xdr:sp macro="" textlink="">
        <xdr:nvSpPr>
          <xdr:cNvPr id="52" name="Rectangle 51">
            <a:extLst>
              <a:ext uri="{FF2B5EF4-FFF2-40B4-BE49-F238E27FC236}">
                <a16:creationId xmlns:a16="http://schemas.microsoft.com/office/drawing/2014/main" id="{BE40CC82-432A-4DA2-AA2A-3A657FD27724}"/>
              </a:ext>
            </a:extLst>
          </xdr:cNvPr>
          <xdr:cNvSpPr/>
        </xdr:nvSpPr>
        <xdr:spPr>
          <a:xfrm>
            <a:off x="19659433" y="795867"/>
            <a:ext cx="13822746" cy="4741333"/>
          </a:xfrm>
          <a:prstGeom prst="rect">
            <a:avLst/>
          </a:prstGeom>
          <a:solidFill>
            <a:schemeClr val="tx1"/>
          </a:solidFill>
          <a:ln>
            <a:solidFill>
              <a:sysClr val="windowText" lastClr="000000"/>
            </a:solid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F0"/>
              </a:solidFill>
            </a:endParaRPr>
          </a:p>
        </xdr:txBody>
      </xdr:sp>
    </xdr:grpSp>
    <xdr:clientData/>
  </xdr:twoCellAnchor>
  <xdr:twoCellAnchor>
    <xdr:from>
      <xdr:col>48</xdr:col>
      <xdr:colOff>211666</xdr:colOff>
      <xdr:row>0</xdr:row>
      <xdr:rowOff>84666</xdr:rowOff>
    </xdr:from>
    <xdr:to>
      <xdr:col>54</xdr:col>
      <xdr:colOff>467310</xdr:colOff>
      <xdr:row>1</xdr:row>
      <xdr:rowOff>153469</xdr:rowOff>
    </xdr:to>
    <xdr:grpSp>
      <xdr:nvGrpSpPr>
        <xdr:cNvPr id="98" name="Group 97">
          <a:extLst>
            <a:ext uri="{FF2B5EF4-FFF2-40B4-BE49-F238E27FC236}">
              <a16:creationId xmlns:a16="http://schemas.microsoft.com/office/drawing/2014/main" id="{251DCF36-44E3-4153-85CB-8A13612C73EF}"/>
            </a:ext>
          </a:extLst>
        </xdr:cNvPr>
        <xdr:cNvGrpSpPr/>
      </xdr:nvGrpSpPr>
      <xdr:grpSpPr>
        <a:xfrm>
          <a:off x="29472466" y="84666"/>
          <a:ext cx="3913244" cy="255070"/>
          <a:chOff x="11765789" y="169333"/>
          <a:chExt cx="3917683" cy="245042"/>
        </a:xfrm>
      </xdr:grpSpPr>
      <xdr:grpSp>
        <xdr:nvGrpSpPr>
          <xdr:cNvPr id="99" name="Group 98">
            <a:extLst>
              <a:ext uri="{FF2B5EF4-FFF2-40B4-BE49-F238E27FC236}">
                <a16:creationId xmlns:a16="http://schemas.microsoft.com/office/drawing/2014/main" id="{5180E0CD-7941-7BF9-B2F7-6FE2F8E8C84B}"/>
              </a:ext>
            </a:extLst>
          </xdr:cNvPr>
          <xdr:cNvGrpSpPr/>
        </xdr:nvGrpSpPr>
        <xdr:grpSpPr>
          <a:xfrm>
            <a:off x="11765789" y="169333"/>
            <a:ext cx="957474" cy="243972"/>
            <a:chOff x="11811000" y="313267"/>
            <a:chExt cx="956734" cy="254000"/>
          </a:xfrm>
        </xdr:grpSpPr>
        <xdr:sp macro="" textlink="">
          <xdr:nvSpPr>
            <xdr:cNvPr id="109" name="Rectangle 108">
              <a:extLst>
                <a:ext uri="{FF2B5EF4-FFF2-40B4-BE49-F238E27FC236}">
                  <a16:creationId xmlns:a16="http://schemas.microsoft.com/office/drawing/2014/main" id="{E3F772F0-1CCE-A50F-7425-3A09F0CD8D6B}"/>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0" name="TextBox 109">
              <a:hlinkClick xmlns:r="http://schemas.openxmlformats.org/officeDocument/2006/relationships" r:id="rId6"/>
              <a:extLst>
                <a:ext uri="{FF2B5EF4-FFF2-40B4-BE49-F238E27FC236}">
                  <a16:creationId xmlns:a16="http://schemas.microsoft.com/office/drawing/2014/main" id="{DFC1941A-3DE8-1848-735E-681AFDC14D3C}"/>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Overview</a:t>
              </a:r>
            </a:p>
          </xdr:txBody>
        </xdr:sp>
      </xdr:grpSp>
      <xdr:grpSp>
        <xdr:nvGrpSpPr>
          <xdr:cNvPr id="100" name="Group 99">
            <a:extLst>
              <a:ext uri="{FF2B5EF4-FFF2-40B4-BE49-F238E27FC236}">
                <a16:creationId xmlns:a16="http://schemas.microsoft.com/office/drawing/2014/main" id="{1796F59E-302E-525E-B5AE-A49041FC1F7D}"/>
              </a:ext>
            </a:extLst>
          </xdr:cNvPr>
          <xdr:cNvGrpSpPr/>
        </xdr:nvGrpSpPr>
        <xdr:grpSpPr>
          <a:xfrm>
            <a:off x="12751868" y="170403"/>
            <a:ext cx="958214" cy="243972"/>
            <a:chOff x="11811000" y="313267"/>
            <a:chExt cx="956734" cy="254000"/>
          </a:xfrm>
        </xdr:grpSpPr>
        <xdr:sp macro="" textlink="">
          <xdr:nvSpPr>
            <xdr:cNvPr id="107" name="Rectangle 106">
              <a:extLst>
                <a:ext uri="{FF2B5EF4-FFF2-40B4-BE49-F238E27FC236}">
                  <a16:creationId xmlns:a16="http://schemas.microsoft.com/office/drawing/2014/main" id="{FD30D78A-98CB-EFF7-DF4F-5E45A4EA32CF}"/>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TextBox 107">
              <a:hlinkClick xmlns:r="http://schemas.openxmlformats.org/officeDocument/2006/relationships" r:id="rId7" tooltip="State"/>
              <a:extLst>
                <a:ext uri="{FF2B5EF4-FFF2-40B4-BE49-F238E27FC236}">
                  <a16:creationId xmlns:a16="http://schemas.microsoft.com/office/drawing/2014/main" id="{8868A2BD-43D7-0BCB-1F51-A9279198BCA0}"/>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buFontTx/>
                <a:buNone/>
              </a:pPr>
              <a:r>
                <a:rPr lang="en-US" sz="1200" b="0">
                  <a:solidFill>
                    <a:schemeClr val="bg1"/>
                  </a:solidFill>
                  <a:latin typeface="Eras Bold ITC" panose="020B0907030504020204" pitchFamily="34" charset="0"/>
                </a:rPr>
                <a:t>State</a:t>
              </a:r>
            </a:p>
          </xdr:txBody>
        </xdr:sp>
      </xdr:grpSp>
      <xdr:grpSp>
        <xdr:nvGrpSpPr>
          <xdr:cNvPr id="101" name="Group 100">
            <a:extLst>
              <a:ext uri="{FF2B5EF4-FFF2-40B4-BE49-F238E27FC236}">
                <a16:creationId xmlns:a16="http://schemas.microsoft.com/office/drawing/2014/main" id="{BFE2CF03-3701-CE70-119A-22B08187ECC7}"/>
              </a:ext>
            </a:extLst>
          </xdr:cNvPr>
          <xdr:cNvGrpSpPr/>
        </xdr:nvGrpSpPr>
        <xdr:grpSpPr>
          <a:xfrm>
            <a:off x="13732850" y="169334"/>
            <a:ext cx="958213" cy="243972"/>
            <a:chOff x="11811000" y="313267"/>
            <a:chExt cx="956734" cy="254000"/>
          </a:xfrm>
        </xdr:grpSpPr>
        <xdr:sp macro="" textlink="">
          <xdr:nvSpPr>
            <xdr:cNvPr id="105" name="Rectangle 104">
              <a:extLst>
                <a:ext uri="{FF2B5EF4-FFF2-40B4-BE49-F238E27FC236}">
                  <a16:creationId xmlns:a16="http://schemas.microsoft.com/office/drawing/2014/main" id="{4844A065-65E1-C410-F038-3DAED6566185}"/>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6" name="TextBox 105">
              <a:hlinkClick xmlns:r="http://schemas.openxmlformats.org/officeDocument/2006/relationships" r:id="rId8"/>
              <a:extLst>
                <a:ext uri="{FF2B5EF4-FFF2-40B4-BE49-F238E27FC236}">
                  <a16:creationId xmlns:a16="http://schemas.microsoft.com/office/drawing/2014/main" id="{E0710782-0250-7BB0-4D6B-6B60824178C8}"/>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Category</a:t>
              </a:r>
            </a:p>
          </xdr:txBody>
        </xdr:sp>
      </xdr:grpSp>
      <xdr:grpSp>
        <xdr:nvGrpSpPr>
          <xdr:cNvPr id="102" name="Group 101">
            <a:extLst>
              <a:ext uri="{FF2B5EF4-FFF2-40B4-BE49-F238E27FC236}">
                <a16:creationId xmlns:a16="http://schemas.microsoft.com/office/drawing/2014/main" id="{79A5B6CA-03F3-56BE-9EC0-75589BDDF9B8}"/>
              </a:ext>
            </a:extLst>
          </xdr:cNvPr>
          <xdr:cNvGrpSpPr/>
        </xdr:nvGrpSpPr>
        <xdr:grpSpPr>
          <a:xfrm>
            <a:off x="14725998" y="169334"/>
            <a:ext cx="957474" cy="243972"/>
            <a:chOff x="11811000" y="313267"/>
            <a:chExt cx="956734" cy="254000"/>
          </a:xfrm>
        </xdr:grpSpPr>
        <xdr:sp macro="" textlink="">
          <xdr:nvSpPr>
            <xdr:cNvPr id="103" name="Rectangle 102">
              <a:extLst>
                <a:ext uri="{FF2B5EF4-FFF2-40B4-BE49-F238E27FC236}">
                  <a16:creationId xmlns:a16="http://schemas.microsoft.com/office/drawing/2014/main" id="{2D250172-55DF-2D16-3E56-6EA02D4172D3}"/>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TextBox 103">
              <a:hlinkClick xmlns:r="http://schemas.openxmlformats.org/officeDocument/2006/relationships" r:id="rId9"/>
              <a:extLst>
                <a:ext uri="{FF2B5EF4-FFF2-40B4-BE49-F238E27FC236}">
                  <a16:creationId xmlns:a16="http://schemas.microsoft.com/office/drawing/2014/main" id="{A08E2581-54C6-C3E5-73E4-6A7ADDD97EA4}"/>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Maker</a:t>
              </a:r>
            </a:p>
          </xdr:txBody>
        </xdr:sp>
      </xdr:grpSp>
    </xdr:grpSp>
    <xdr:clientData/>
  </xdr:twoCellAnchor>
  <xdr:twoCellAnchor>
    <xdr:from>
      <xdr:col>91</xdr:col>
      <xdr:colOff>0</xdr:colOff>
      <xdr:row>0</xdr:row>
      <xdr:rowOff>0</xdr:rowOff>
    </xdr:from>
    <xdr:to>
      <xdr:col>118</xdr:col>
      <xdr:colOff>437727</xdr:colOff>
      <xdr:row>32</xdr:row>
      <xdr:rowOff>167640</xdr:rowOff>
    </xdr:to>
    <xdr:sp macro="" textlink="">
      <xdr:nvSpPr>
        <xdr:cNvPr id="165" name="Rectangle 164">
          <a:extLst>
            <a:ext uri="{FF2B5EF4-FFF2-40B4-BE49-F238E27FC236}">
              <a16:creationId xmlns:a16="http://schemas.microsoft.com/office/drawing/2014/main" id="{15A3E761-91FF-4F95-898F-0CDA63FD7348}"/>
            </a:ext>
          </a:extLst>
        </xdr:cNvPr>
        <xdr:cNvSpPr/>
      </xdr:nvSpPr>
      <xdr:spPr>
        <a:xfrm>
          <a:off x="57785000" y="0"/>
          <a:ext cx="17582727" cy="6128173"/>
        </a:xfrm>
        <a:prstGeom prst="rect">
          <a:avLst/>
        </a:prstGeom>
        <a:solidFill>
          <a:srgbClr val="66FFCC"/>
        </a:solidFill>
        <a:ln>
          <a:solidFill>
            <a:schemeClr val="tx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91</xdr:col>
      <xdr:colOff>91440</xdr:colOff>
      <xdr:row>0</xdr:row>
      <xdr:rowOff>50688</xdr:rowOff>
    </xdr:from>
    <xdr:to>
      <xdr:col>96</xdr:col>
      <xdr:colOff>548640</xdr:colOff>
      <xdr:row>3</xdr:row>
      <xdr:rowOff>156706</xdr:rowOff>
    </xdr:to>
    <xdr:sp macro="" textlink="">
      <xdr:nvSpPr>
        <xdr:cNvPr id="166" name="TextBox 165">
          <a:extLst>
            <a:ext uri="{FF2B5EF4-FFF2-40B4-BE49-F238E27FC236}">
              <a16:creationId xmlns:a16="http://schemas.microsoft.com/office/drawing/2014/main" id="{AEC68F25-B289-48DE-8DBA-5D31510F6D63}"/>
            </a:ext>
          </a:extLst>
        </xdr:cNvPr>
        <xdr:cNvSpPr txBox="1"/>
      </xdr:nvSpPr>
      <xdr:spPr>
        <a:xfrm>
          <a:off x="55866527" y="50688"/>
          <a:ext cx="3521765" cy="65267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2400" b="1">
              <a:solidFill>
                <a:schemeClr val="tx1"/>
              </a:solidFill>
              <a:latin typeface="Bahnschrift" panose="020B0502040204020203" pitchFamily="34" charset="0"/>
              <a:cs typeface="Times New Roman" panose="02020603050405020304" pitchFamily="18" charset="0"/>
            </a:rPr>
            <a:t>ATLIQ</a:t>
          </a:r>
          <a:r>
            <a:rPr lang="en-US" sz="2400" b="1" baseline="0">
              <a:solidFill>
                <a:schemeClr val="tx1"/>
              </a:solidFill>
              <a:latin typeface="Bahnschrift" panose="020B0502040204020203" pitchFamily="34" charset="0"/>
              <a:cs typeface="Times New Roman" panose="02020603050405020304" pitchFamily="18" charset="0"/>
            </a:rPr>
            <a:t> MOTORS</a:t>
          </a:r>
        </a:p>
        <a:p>
          <a:r>
            <a:rPr lang="en-US" sz="1200" i="1" baseline="0">
              <a:solidFill>
                <a:schemeClr val="bg1">
                  <a:lumMod val="95000"/>
                </a:schemeClr>
              </a:solidFill>
            </a:rPr>
            <a:t>EV-HYBRID MARKET ANALYSIS</a:t>
          </a:r>
        </a:p>
      </xdr:txBody>
    </xdr:sp>
    <xdr:clientData/>
  </xdr:twoCellAnchor>
  <xdr:twoCellAnchor>
    <xdr:from>
      <xdr:col>96</xdr:col>
      <xdr:colOff>601979</xdr:colOff>
      <xdr:row>0</xdr:row>
      <xdr:rowOff>33459</xdr:rowOff>
    </xdr:from>
    <xdr:to>
      <xdr:col>116</xdr:col>
      <xdr:colOff>567266</xdr:colOff>
      <xdr:row>4</xdr:row>
      <xdr:rowOff>18219</xdr:rowOff>
    </xdr:to>
    <xdr:sp macro="" textlink="">
      <xdr:nvSpPr>
        <xdr:cNvPr id="167" name="Rectangle 166">
          <a:extLst>
            <a:ext uri="{FF2B5EF4-FFF2-40B4-BE49-F238E27FC236}">
              <a16:creationId xmlns:a16="http://schemas.microsoft.com/office/drawing/2014/main" id="{AA85D180-A31D-459F-BF3B-9EED550809E0}"/>
            </a:ext>
          </a:extLst>
        </xdr:cNvPr>
        <xdr:cNvSpPr/>
      </xdr:nvSpPr>
      <xdr:spPr>
        <a:xfrm>
          <a:off x="59441631" y="33459"/>
          <a:ext cx="12223548" cy="713630"/>
        </a:xfrm>
        <a:prstGeom prst="rect">
          <a:avLst/>
        </a:prstGeom>
        <a:solidFill>
          <a:schemeClr val="tx1"/>
        </a:solidFill>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94</xdr:col>
      <xdr:colOff>160868</xdr:colOff>
      <xdr:row>4</xdr:row>
      <xdr:rowOff>9385</xdr:rowOff>
    </xdr:from>
    <xdr:to>
      <xdr:col>116</xdr:col>
      <xdr:colOff>563780</xdr:colOff>
      <xdr:row>29</xdr:row>
      <xdr:rowOff>94052</xdr:rowOff>
    </xdr:to>
    <xdr:sp macro="" textlink="">
      <xdr:nvSpPr>
        <xdr:cNvPr id="168" name="Rectangle 167">
          <a:extLst>
            <a:ext uri="{FF2B5EF4-FFF2-40B4-BE49-F238E27FC236}">
              <a16:creationId xmlns:a16="http://schemas.microsoft.com/office/drawing/2014/main" id="{33576125-F596-4ADB-B60C-5B0978DB6717}"/>
            </a:ext>
          </a:extLst>
        </xdr:cNvPr>
        <xdr:cNvSpPr/>
      </xdr:nvSpPr>
      <xdr:spPr>
        <a:xfrm>
          <a:off x="57463268" y="754452"/>
          <a:ext cx="13814112" cy="4741333"/>
        </a:xfrm>
        <a:prstGeom prst="rect">
          <a:avLst/>
        </a:prstGeom>
        <a:solidFill>
          <a:schemeClr val="tx1"/>
        </a:solidFill>
        <a:ln>
          <a:solidFill>
            <a:sysClr val="windowText" lastClr="000000"/>
          </a:solid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110</xdr:col>
      <xdr:colOff>169333</xdr:colOff>
      <xdr:row>0</xdr:row>
      <xdr:rowOff>57067</xdr:rowOff>
    </xdr:from>
    <xdr:to>
      <xdr:col>116</xdr:col>
      <xdr:colOff>424977</xdr:colOff>
      <xdr:row>1</xdr:row>
      <xdr:rowOff>123301</xdr:rowOff>
    </xdr:to>
    <xdr:grpSp>
      <xdr:nvGrpSpPr>
        <xdr:cNvPr id="206" name="Group 205">
          <a:extLst>
            <a:ext uri="{FF2B5EF4-FFF2-40B4-BE49-F238E27FC236}">
              <a16:creationId xmlns:a16="http://schemas.microsoft.com/office/drawing/2014/main" id="{D730A9DA-EDCB-40DC-824A-0177EEF6F04F}"/>
            </a:ext>
          </a:extLst>
        </xdr:cNvPr>
        <xdr:cNvGrpSpPr/>
      </xdr:nvGrpSpPr>
      <xdr:grpSpPr>
        <a:xfrm>
          <a:off x="67225333" y="57067"/>
          <a:ext cx="3913244" cy="252501"/>
          <a:chOff x="11765789" y="169333"/>
          <a:chExt cx="3917683" cy="245042"/>
        </a:xfrm>
      </xdr:grpSpPr>
      <xdr:grpSp>
        <xdr:nvGrpSpPr>
          <xdr:cNvPr id="207" name="Group 206">
            <a:extLst>
              <a:ext uri="{FF2B5EF4-FFF2-40B4-BE49-F238E27FC236}">
                <a16:creationId xmlns:a16="http://schemas.microsoft.com/office/drawing/2014/main" id="{063FBA51-6443-3BB1-6620-296D107CE401}"/>
              </a:ext>
            </a:extLst>
          </xdr:cNvPr>
          <xdr:cNvGrpSpPr/>
        </xdr:nvGrpSpPr>
        <xdr:grpSpPr>
          <a:xfrm>
            <a:off x="11765789" y="169333"/>
            <a:ext cx="957474" cy="243972"/>
            <a:chOff x="11811000" y="313267"/>
            <a:chExt cx="956734" cy="254000"/>
          </a:xfrm>
        </xdr:grpSpPr>
        <xdr:sp macro="" textlink="">
          <xdr:nvSpPr>
            <xdr:cNvPr id="217" name="Rectangle 216">
              <a:extLst>
                <a:ext uri="{FF2B5EF4-FFF2-40B4-BE49-F238E27FC236}">
                  <a16:creationId xmlns:a16="http://schemas.microsoft.com/office/drawing/2014/main" id="{8DE41C00-30FA-E273-1C04-2AD5CFAA0254}"/>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8" name="TextBox 217">
              <a:hlinkClick xmlns:r="http://schemas.openxmlformats.org/officeDocument/2006/relationships" r:id="rId6"/>
              <a:extLst>
                <a:ext uri="{FF2B5EF4-FFF2-40B4-BE49-F238E27FC236}">
                  <a16:creationId xmlns:a16="http://schemas.microsoft.com/office/drawing/2014/main" id="{C5BB62F4-FF43-6B4F-C234-2F35BD2B4134}"/>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Overview</a:t>
              </a:r>
            </a:p>
          </xdr:txBody>
        </xdr:sp>
      </xdr:grpSp>
      <xdr:grpSp>
        <xdr:nvGrpSpPr>
          <xdr:cNvPr id="208" name="Group 207">
            <a:extLst>
              <a:ext uri="{FF2B5EF4-FFF2-40B4-BE49-F238E27FC236}">
                <a16:creationId xmlns:a16="http://schemas.microsoft.com/office/drawing/2014/main" id="{8640FB78-EBEA-97C0-6B35-6D525846350A}"/>
              </a:ext>
            </a:extLst>
          </xdr:cNvPr>
          <xdr:cNvGrpSpPr/>
        </xdr:nvGrpSpPr>
        <xdr:grpSpPr>
          <a:xfrm>
            <a:off x="12751868" y="170403"/>
            <a:ext cx="958214" cy="243972"/>
            <a:chOff x="11811000" y="313267"/>
            <a:chExt cx="956734" cy="254000"/>
          </a:xfrm>
        </xdr:grpSpPr>
        <xdr:sp macro="" textlink="">
          <xdr:nvSpPr>
            <xdr:cNvPr id="215" name="Rectangle 214">
              <a:extLst>
                <a:ext uri="{FF2B5EF4-FFF2-40B4-BE49-F238E27FC236}">
                  <a16:creationId xmlns:a16="http://schemas.microsoft.com/office/drawing/2014/main" id="{70F1DC70-7A34-562C-F090-2A1A8FEC476B}"/>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6" name="TextBox 215">
              <a:hlinkClick xmlns:r="http://schemas.openxmlformats.org/officeDocument/2006/relationships" r:id="rId10" tooltip="State"/>
              <a:extLst>
                <a:ext uri="{FF2B5EF4-FFF2-40B4-BE49-F238E27FC236}">
                  <a16:creationId xmlns:a16="http://schemas.microsoft.com/office/drawing/2014/main" id="{7E228BE4-2884-F363-2C81-02A8B116C98B}"/>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buFontTx/>
                <a:buNone/>
              </a:pPr>
              <a:r>
                <a:rPr lang="en-US" sz="1200" b="0">
                  <a:solidFill>
                    <a:schemeClr val="bg1"/>
                  </a:solidFill>
                  <a:latin typeface="Eras Bold ITC" panose="020B0907030504020204" pitchFamily="34" charset="0"/>
                </a:rPr>
                <a:t>State</a:t>
              </a:r>
            </a:p>
          </xdr:txBody>
        </xdr:sp>
      </xdr:grpSp>
      <xdr:grpSp>
        <xdr:nvGrpSpPr>
          <xdr:cNvPr id="209" name="Group 208">
            <a:extLst>
              <a:ext uri="{FF2B5EF4-FFF2-40B4-BE49-F238E27FC236}">
                <a16:creationId xmlns:a16="http://schemas.microsoft.com/office/drawing/2014/main" id="{BD6A3710-BFCE-8569-B135-C58580CBE785}"/>
              </a:ext>
            </a:extLst>
          </xdr:cNvPr>
          <xdr:cNvGrpSpPr/>
        </xdr:nvGrpSpPr>
        <xdr:grpSpPr>
          <a:xfrm>
            <a:off x="13732850" y="169334"/>
            <a:ext cx="958213" cy="243972"/>
            <a:chOff x="11811000" y="313267"/>
            <a:chExt cx="956734" cy="254000"/>
          </a:xfrm>
        </xdr:grpSpPr>
        <xdr:sp macro="" textlink="">
          <xdr:nvSpPr>
            <xdr:cNvPr id="213" name="Rectangle 212">
              <a:extLst>
                <a:ext uri="{FF2B5EF4-FFF2-40B4-BE49-F238E27FC236}">
                  <a16:creationId xmlns:a16="http://schemas.microsoft.com/office/drawing/2014/main" id="{41ED2A1E-4EB1-A465-D317-ED9C402FCF92}"/>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4" name="TextBox 213">
              <a:hlinkClick xmlns:r="http://schemas.openxmlformats.org/officeDocument/2006/relationships" r:id="rId11"/>
              <a:extLst>
                <a:ext uri="{FF2B5EF4-FFF2-40B4-BE49-F238E27FC236}">
                  <a16:creationId xmlns:a16="http://schemas.microsoft.com/office/drawing/2014/main" id="{9BA44ACB-3C68-4E92-1C69-4A8456719E6C}"/>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Category</a:t>
              </a:r>
            </a:p>
          </xdr:txBody>
        </xdr:sp>
      </xdr:grpSp>
      <xdr:grpSp>
        <xdr:nvGrpSpPr>
          <xdr:cNvPr id="210" name="Group 209">
            <a:extLst>
              <a:ext uri="{FF2B5EF4-FFF2-40B4-BE49-F238E27FC236}">
                <a16:creationId xmlns:a16="http://schemas.microsoft.com/office/drawing/2014/main" id="{DCD91A06-06E7-B06E-1900-E005418F9B0D}"/>
              </a:ext>
            </a:extLst>
          </xdr:cNvPr>
          <xdr:cNvGrpSpPr/>
        </xdr:nvGrpSpPr>
        <xdr:grpSpPr>
          <a:xfrm>
            <a:off x="14725998" y="169334"/>
            <a:ext cx="957474" cy="243972"/>
            <a:chOff x="11811000" y="313267"/>
            <a:chExt cx="956734" cy="254000"/>
          </a:xfrm>
        </xdr:grpSpPr>
        <xdr:sp macro="" textlink="">
          <xdr:nvSpPr>
            <xdr:cNvPr id="211" name="Rectangle 210">
              <a:extLst>
                <a:ext uri="{FF2B5EF4-FFF2-40B4-BE49-F238E27FC236}">
                  <a16:creationId xmlns:a16="http://schemas.microsoft.com/office/drawing/2014/main" id="{EBA07A45-6C93-EB67-1E23-6E2D65E370C8}"/>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2" name="TextBox 211">
              <a:extLst>
                <a:ext uri="{FF2B5EF4-FFF2-40B4-BE49-F238E27FC236}">
                  <a16:creationId xmlns:a16="http://schemas.microsoft.com/office/drawing/2014/main" id="{A97A4D04-48ED-3074-A9B7-D3F7066F6068}"/>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Maker</a:t>
              </a:r>
            </a:p>
          </xdr:txBody>
        </xdr:sp>
      </xdr:grpSp>
    </xdr:grpSp>
    <xdr:clientData/>
  </xdr:twoCellAnchor>
  <xdr:twoCellAnchor>
    <xdr:from>
      <xdr:col>59</xdr:col>
      <xdr:colOff>0</xdr:colOff>
      <xdr:row>0</xdr:row>
      <xdr:rowOff>0</xdr:rowOff>
    </xdr:from>
    <xdr:to>
      <xdr:col>86</xdr:col>
      <xdr:colOff>437727</xdr:colOff>
      <xdr:row>32</xdr:row>
      <xdr:rowOff>167640</xdr:rowOff>
    </xdr:to>
    <xdr:sp macro="" textlink="">
      <xdr:nvSpPr>
        <xdr:cNvPr id="219" name="Rectangle 218">
          <a:extLst>
            <a:ext uri="{FF2B5EF4-FFF2-40B4-BE49-F238E27FC236}">
              <a16:creationId xmlns:a16="http://schemas.microsoft.com/office/drawing/2014/main" id="{96D02181-EAD5-4BAE-AA5B-50008C552717}"/>
            </a:ext>
          </a:extLst>
        </xdr:cNvPr>
        <xdr:cNvSpPr/>
      </xdr:nvSpPr>
      <xdr:spPr>
        <a:xfrm>
          <a:off x="35966400" y="0"/>
          <a:ext cx="16896927" cy="6128173"/>
        </a:xfrm>
        <a:prstGeom prst="rect">
          <a:avLst/>
        </a:prstGeom>
        <a:solidFill>
          <a:srgbClr val="66FFCC"/>
        </a:solidFill>
        <a:ln>
          <a:solidFill>
            <a:schemeClr val="tx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59</xdr:col>
      <xdr:colOff>91440</xdr:colOff>
      <xdr:row>0</xdr:row>
      <xdr:rowOff>33018</xdr:rowOff>
    </xdr:from>
    <xdr:to>
      <xdr:col>64</xdr:col>
      <xdr:colOff>548640</xdr:colOff>
      <xdr:row>3</xdr:row>
      <xdr:rowOff>143085</xdr:rowOff>
    </xdr:to>
    <xdr:sp macro="" textlink="">
      <xdr:nvSpPr>
        <xdr:cNvPr id="220" name="TextBox 219">
          <a:extLst>
            <a:ext uri="{FF2B5EF4-FFF2-40B4-BE49-F238E27FC236}">
              <a16:creationId xmlns:a16="http://schemas.microsoft.com/office/drawing/2014/main" id="{9CC1EB91-AE84-48F5-B3D1-3BF56CDB2D64}"/>
            </a:ext>
          </a:extLst>
        </xdr:cNvPr>
        <xdr:cNvSpPr txBox="1"/>
      </xdr:nvSpPr>
      <xdr:spPr>
        <a:xfrm>
          <a:off x="36057840" y="33018"/>
          <a:ext cx="3505200" cy="668867"/>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2400" b="1">
              <a:solidFill>
                <a:schemeClr val="tx1"/>
              </a:solidFill>
              <a:latin typeface="Bahnschrift" panose="020B0502040204020203" pitchFamily="34" charset="0"/>
              <a:cs typeface="Times New Roman" panose="02020603050405020304" pitchFamily="18" charset="0"/>
            </a:rPr>
            <a:t>ATLIQ</a:t>
          </a:r>
          <a:r>
            <a:rPr lang="en-US" sz="2400" b="1" baseline="0">
              <a:solidFill>
                <a:schemeClr val="tx1"/>
              </a:solidFill>
              <a:latin typeface="Bahnschrift" panose="020B0502040204020203" pitchFamily="34" charset="0"/>
              <a:cs typeface="Times New Roman" panose="02020603050405020304" pitchFamily="18" charset="0"/>
            </a:rPr>
            <a:t> MOTORS</a:t>
          </a:r>
        </a:p>
        <a:p>
          <a:r>
            <a:rPr lang="en-US" sz="1200" i="1" baseline="0">
              <a:solidFill>
                <a:schemeClr val="bg1">
                  <a:lumMod val="95000"/>
                </a:schemeClr>
              </a:solidFill>
            </a:rPr>
            <a:t>EV-HYBRID MARKET ANALYSIS</a:t>
          </a:r>
        </a:p>
      </xdr:txBody>
    </xdr:sp>
    <xdr:clientData/>
  </xdr:twoCellAnchor>
  <xdr:twoCellAnchor>
    <xdr:from>
      <xdr:col>62</xdr:col>
      <xdr:colOff>145141</xdr:colOff>
      <xdr:row>0</xdr:row>
      <xdr:rowOff>32173</xdr:rowOff>
    </xdr:from>
    <xdr:to>
      <xdr:col>84</xdr:col>
      <xdr:colOff>575731</xdr:colOff>
      <xdr:row>29</xdr:row>
      <xdr:rowOff>76200</xdr:rowOff>
    </xdr:to>
    <xdr:grpSp>
      <xdr:nvGrpSpPr>
        <xdr:cNvPr id="53" name="Group 52">
          <a:extLst>
            <a:ext uri="{FF2B5EF4-FFF2-40B4-BE49-F238E27FC236}">
              <a16:creationId xmlns:a16="http://schemas.microsoft.com/office/drawing/2014/main" id="{5FCD0270-E498-8587-6246-E96C29AC34CB}"/>
            </a:ext>
          </a:extLst>
        </xdr:cNvPr>
        <xdr:cNvGrpSpPr/>
      </xdr:nvGrpSpPr>
      <xdr:grpSpPr>
        <a:xfrm>
          <a:off x="37940341" y="32173"/>
          <a:ext cx="13841790" cy="5445760"/>
          <a:chOff x="37932733" y="91440"/>
          <a:chExt cx="13840933" cy="5445760"/>
        </a:xfrm>
      </xdr:grpSpPr>
      <xdr:sp macro="" textlink="">
        <xdr:nvSpPr>
          <xdr:cNvPr id="221" name="Rectangle 220">
            <a:extLst>
              <a:ext uri="{FF2B5EF4-FFF2-40B4-BE49-F238E27FC236}">
                <a16:creationId xmlns:a16="http://schemas.microsoft.com/office/drawing/2014/main" id="{CEDEFBC3-610D-41D1-A166-2EA48F7C2C58}"/>
              </a:ext>
            </a:extLst>
          </xdr:cNvPr>
          <xdr:cNvSpPr/>
        </xdr:nvSpPr>
        <xdr:spPr>
          <a:xfrm>
            <a:off x="39616379" y="91440"/>
            <a:ext cx="12157287" cy="729827"/>
          </a:xfrm>
          <a:prstGeom prst="rect">
            <a:avLst/>
          </a:prstGeom>
          <a:solidFill>
            <a:schemeClr val="tx1"/>
          </a:solidFill>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sp macro="" textlink="">
        <xdr:nvSpPr>
          <xdr:cNvPr id="222" name="Rectangle 221">
            <a:extLst>
              <a:ext uri="{FF2B5EF4-FFF2-40B4-BE49-F238E27FC236}">
                <a16:creationId xmlns:a16="http://schemas.microsoft.com/office/drawing/2014/main" id="{E5A7AF4F-6472-459E-83DC-9DB74E55DA53}"/>
              </a:ext>
            </a:extLst>
          </xdr:cNvPr>
          <xdr:cNvSpPr/>
        </xdr:nvSpPr>
        <xdr:spPr>
          <a:xfrm>
            <a:off x="37932733" y="795867"/>
            <a:ext cx="13837446" cy="4741333"/>
          </a:xfrm>
          <a:prstGeom prst="rect">
            <a:avLst/>
          </a:prstGeom>
          <a:solidFill>
            <a:srgbClr val="080808"/>
          </a:solidFill>
          <a:ln>
            <a:solidFill>
              <a:sysClr val="windowText" lastClr="000000"/>
            </a:solid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78</xdr:col>
      <xdr:colOff>169333</xdr:colOff>
      <xdr:row>0</xdr:row>
      <xdr:rowOff>93130</xdr:rowOff>
    </xdr:from>
    <xdr:to>
      <xdr:col>84</xdr:col>
      <xdr:colOff>424977</xdr:colOff>
      <xdr:row>1</xdr:row>
      <xdr:rowOff>161933</xdr:rowOff>
    </xdr:to>
    <xdr:grpSp>
      <xdr:nvGrpSpPr>
        <xdr:cNvPr id="260" name="Group 259">
          <a:extLst>
            <a:ext uri="{FF2B5EF4-FFF2-40B4-BE49-F238E27FC236}">
              <a16:creationId xmlns:a16="http://schemas.microsoft.com/office/drawing/2014/main" id="{37A2B51B-8EAC-4089-BC70-9329E04A45BA}"/>
            </a:ext>
          </a:extLst>
        </xdr:cNvPr>
        <xdr:cNvGrpSpPr/>
      </xdr:nvGrpSpPr>
      <xdr:grpSpPr>
        <a:xfrm>
          <a:off x="47718133" y="93130"/>
          <a:ext cx="3913244" cy="255070"/>
          <a:chOff x="11765789" y="169333"/>
          <a:chExt cx="3917683" cy="245042"/>
        </a:xfrm>
      </xdr:grpSpPr>
      <xdr:grpSp>
        <xdr:nvGrpSpPr>
          <xdr:cNvPr id="261" name="Group 260">
            <a:extLst>
              <a:ext uri="{FF2B5EF4-FFF2-40B4-BE49-F238E27FC236}">
                <a16:creationId xmlns:a16="http://schemas.microsoft.com/office/drawing/2014/main" id="{B251B2B3-AEA5-8EB3-1F23-A153F76A6663}"/>
              </a:ext>
            </a:extLst>
          </xdr:cNvPr>
          <xdr:cNvGrpSpPr/>
        </xdr:nvGrpSpPr>
        <xdr:grpSpPr>
          <a:xfrm>
            <a:off x="11765789" y="169333"/>
            <a:ext cx="957474" cy="243972"/>
            <a:chOff x="11811000" y="313267"/>
            <a:chExt cx="956734" cy="254000"/>
          </a:xfrm>
        </xdr:grpSpPr>
        <xdr:sp macro="" textlink="">
          <xdr:nvSpPr>
            <xdr:cNvPr id="271" name="Rectangle 270">
              <a:extLst>
                <a:ext uri="{FF2B5EF4-FFF2-40B4-BE49-F238E27FC236}">
                  <a16:creationId xmlns:a16="http://schemas.microsoft.com/office/drawing/2014/main" id="{5AD72270-63F6-7271-F4AF-1E1EEDABC742}"/>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2" name="TextBox 271">
              <a:hlinkClick xmlns:r="http://schemas.openxmlformats.org/officeDocument/2006/relationships" r:id="rId6"/>
              <a:extLst>
                <a:ext uri="{FF2B5EF4-FFF2-40B4-BE49-F238E27FC236}">
                  <a16:creationId xmlns:a16="http://schemas.microsoft.com/office/drawing/2014/main" id="{50F75365-7C95-3C28-500D-F4580C2FD4B8}"/>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Overview</a:t>
              </a:r>
            </a:p>
          </xdr:txBody>
        </xdr:sp>
      </xdr:grpSp>
      <xdr:grpSp>
        <xdr:nvGrpSpPr>
          <xdr:cNvPr id="262" name="Group 261">
            <a:extLst>
              <a:ext uri="{FF2B5EF4-FFF2-40B4-BE49-F238E27FC236}">
                <a16:creationId xmlns:a16="http://schemas.microsoft.com/office/drawing/2014/main" id="{BF1FB5FC-47A9-BE87-68DA-F5872A1EE0F2}"/>
              </a:ext>
            </a:extLst>
          </xdr:cNvPr>
          <xdr:cNvGrpSpPr/>
        </xdr:nvGrpSpPr>
        <xdr:grpSpPr>
          <a:xfrm>
            <a:off x="12751868" y="170403"/>
            <a:ext cx="958214" cy="243972"/>
            <a:chOff x="11811000" y="313267"/>
            <a:chExt cx="956734" cy="254000"/>
          </a:xfrm>
        </xdr:grpSpPr>
        <xdr:sp macro="" textlink="">
          <xdr:nvSpPr>
            <xdr:cNvPr id="269" name="Rectangle 268">
              <a:extLst>
                <a:ext uri="{FF2B5EF4-FFF2-40B4-BE49-F238E27FC236}">
                  <a16:creationId xmlns:a16="http://schemas.microsoft.com/office/drawing/2014/main" id="{1948D132-3630-823C-9657-0FEA2DBE4E2F}"/>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0" name="TextBox 269">
              <a:hlinkClick xmlns:r="http://schemas.openxmlformats.org/officeDocument/2006/relationships" r:id="rId10" tooltip="State"/>
              <a:extLst>
                <a:ext uri="{FF2B5EF4-FFF2-40B4-BE49-F238E27FC236}">
                  <a16:creationId xmlns:a16="http://schemas.microsoft.com/office/drawing/2014/main" id="{DE5E47EC-D52E-255D-793D-A57B95D3486A}"/>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buFontTx/>
                <a:buNone/>
              </a:pPr>
              <a:r>
                <a:rPr lang="en-US" sz="1200" b="0">
                  <a:solidFill>
                    <a:schemeClr val="bg1"/>
                  </a:solidFill>
                  <a:latin typeface="Eras Bold ITC" panose="020B0907030504020204" pitchFamily="34" charset="0"/>
                </a:rPr>
                <a:t>State</a:t>
              </a:r>
            </a:p>
          </xdr:txBody>
        </xdr:sp>
      </xdr:grpSp>
      <xdr:grpSp>
        <xdr:nvGrpSpPr>
          <xdr:cNvPr id="263" name="Group 262">
            <a:extLst>
              <a:ext uri="{FF2B5EF4-FFF2-40B4-BE49-F238E27FC236}">
                <a16:creationId xmlns:a16="http://schemas.microsoft.com/office/drawing/2014/main" id="{86765781-A539-F3C0-5B6C-E87423E31A04}"/>
              </a:ext>
            </a:extLst>
          </xdr:cNvPr>
          <xdr:cNvGrpSpPr/>
        </xdr:nvGrpSpPr>
        <xdr:grpSpPr>
          <a:xfrm>
            <a:off x="13732850" y="169334"/>
            <a:ext cx="958213" cy="243972"/>
            <a:chOff x="11811000" y="313267"/>
            <a:chExt cx="956734" cy="254000"/>
          </a:xfrm>
        </xdr:grpSpPr>
        <xdr:sp macro="" textlink="">
          <xdr:nvSpPr>
            <xdr:cNvPr id="267" name="Rectangle 266">
              <a:extLst>
                <a:ext uri="{FF2B5EF4-FFF2-40B4-BE49-F238E27FC236}">
                  <a16:creationId xmlns:a16="http://schemas.microsoft.com/office/drawing/2014/main" id="{44F45CC5-7D26-B5C7-CB19-3161AF472B42}"/>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8" name="TextBox 267">
              <a:hlinkClick xmlns:r="http://schemas.openxmlformats.org/officeDocument/2006/relationships" r:id="rId8"/>
              <a:extLst>
                <a:ext uri="{FF2B5EF4-FFF2-40B4-BE49-F238E27FC236}">
                  <a16:creationId xmlns:a16="http://schemas.microsoft.com/office/drawing/2014/main" id="{05A45977-8054-A4CB-B529-FD8300ED260E}"/>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Category</a:t>
              </a:r>
            </a:p>
          </xdr:txBody>
        </xdr:sp>
      </xdr:grpSp>
      <xdr:grpSp>
        <xdr:nvGrpSpPr>
          <xdr:cNvPr id="264" name="Group 263">
            <a:extLst>
              <a:ext uri="{FF2B5EF4-FFF2-40B4-BE49-F238E27FC236}">
                <a16:creationId xmlns:a16="http://schemas.microsoft.com/office/drawing/2014/main" id="{7812D995-21D0-4A7A-DE57-3522F517AA98}"/>
              </a:ext>
            </a:extLst>
          </xdr:cNvPr>
          <xdr:cNvGrpSpPr/>
        </xdr:nvGrpSpPr>
        <xdr:grpSpPr>
          <a:xfrm>
            <a:off x="14725998" y="169334"/>
            <a:ext cx="957474" cy="243972"/>
            <a:chOff x="11811000" y="313267"/>
            <a:chExt cx="956734" cy="254000"/>
          </a:xfrm>
        </xdr:grpSpPr>
        <xdr:sp macro="" textlink="">
          <xdr:nvSpPr>
            <xdr:cNvPr id="265" name="Rectangle 264">
              <a:extLst>
                <a:ext uri="{FF2B5EF4-FFF2-40B4-BE49-F238E27FC236}">
                  <a16:creationId xmlns:a16="http://schemas.microsoft.com/office/drawing/2014/main" id="{EB57F5A2-E800-5FCB-3E22-14D4B1193093}"/>
                </a:ext>
              </a:extLst>
            </xdr:cNvPr>
            <xdr:cNvSpPr/>
          </xdr:nvSpPr>
          <xdr:spPr>
            <a:xfrm>
              <a:off x="11811000" y="313267"/>
              <a:ext cx="956734" cy="254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6" name="TextBox 265">
              <a:hlinkClick xmlns:r="http://schemas.openxmlformats.org/officeDocument/2006/relationships" r:id="rId9"/>
              <a:extLst>
                <a:ext uri="{FF2B5EF4-FFF2-40B4-BE49-F238E27FC236}">
                  <a16:creationId xmlns:a16="http://schemas.microsoft.com/office/drawing/2014/main" id="{F835E8F7-3D07-8A81-31A7-6373452104DE}"/>
                </a:ext>
              </a:extLst>
            </xdr:cNvPr>
            <xdr:cNvSpPr txBox="1"/>
          </xdr:nvSpPr>
          <xdr:spPr>
            <a:xfrm>
              <a:off x="11819466" y="338666"/>
              <a:ext cx="948267" cy="1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Eras Bold ITC" panose="020B0907030504020204" pitchFamily="34" charset="0"/>
                </a:rPr>
                <a:t>Maker</a:t>
              </a:r>
            </a:p>
          </xdr:txBody>
        </xdr:sp>
      </xdr:grpSp>
    </xdr:grpSp>
    <xdr:clientData/>
  </xdr:twoCellAnchor>
  <xdr:twoCellAnchor editAs="oneCell">
    <xdr:from>
      <xdr:col>0</xdr:col>
      <xdr:colOff>116841</xdr:colOff>
      <xdr:row>4</xdr:row>
      <xdr:rowOff>59267</xdr:rowOff>
    </xdr:from>
    <xdr:to>
      <xdr:col>3</xdr:col>
      <xdr:colOff>114213</xdr:colOff>
      <xdr:row>11</xdr:row>
      <xdr:rowOff>8466</xdr:rowOff>
    </xdr:to>
    <mc:AlternateContent xmlns:mc="http://schemas.openxmlformats.org/markup-compatibility/2006" xmlns:a14="http://schemas.microsoft.com/office/drawing/2010/main">
      <mc:Choice Requires="a14">
        <xdr:graphicFrame macro="">
          <xdr:nvGraphicFramePr>
            <xdr:cNvPr id="273" name="fiscal_year">
              <a:extLst>
                <a:ext uri="{FF2B5EF4-FFF2-40B4-BE49-F238E27FC236}">
                  <a16:creationId xmlns:a16="http://schemas.microsoft.com/office/drawing/2014/main" id="{81EB40E8-A75B-2718-E73F-0795DBF034B5}"/>
                </a:ext>
              </a:extLst>
            </xdr:cNvPr>
            <xdr:cNvGraphicFramePr/>
          </xdr:nvGraphicFramePr>
          <xdr:xfrm>
            <a:off x="0" y="0"/>
            <a:ext cx="0" cy="0"/>
          </xdr:xfrm>
          <a:graphic>
            <a:graphicData uri="http://schemas.microsoft.com/office/drawing/2010/slicer">
              <sle:slicer xmlns:sle="http://schemas.microsoft.com/office/drawing/2010/slicer" name="fiscal_year"/>
            </a:graphicData>
          </a:graphic>
        </xdr:graphicFrame>
      </mc:Choice>
      <mc:Fallback xmlns="">
        <xdr:sp macro="" textlink="">
          <xdr:nvSpPr>
            <xdr:cNvPr id="0" name=""/>
            <xdr:cNvSpPr>
              <a:spLocks noTextEdit="1"/>
            </xdr:cNvSpPr>
          </xdr:nvSpPr>
          <xdr:spPr>
            <a:xfrm>
              <a:off x="116841" y="804334"/>
              <a:ext cx="1826172" cy="1253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116841</xdr:colOff>
      <xdr:row>11</xdr:row>
      <xdr:rowOff>25402</xdr:rowOff>
    </xdr:from>
    <xdr:to>
      <xdr:col>3</xdr:col>
      <xdr:colOff>114213</xdr:colOff>
      <xdr:row>16</xdr:row>
      <xdr:rowOff>59266</xdr:rowOff>
    </xdr:to>
    <mc:AlternateContent xmlns:mc="http://schemas.openxmlformats.org/markup-compatibility/2006" xmlns:a14="http://schemas.microsoft.com/office/drawing/2010/main">
      <mc:Choice Requires="a14">
        <xdr:graphicFrame macro="">
          <xdr:nvGraphicFramePr>
            <xdr:cNvPr id="276" name="vehicle_category">
              <a:extLst>
                <a:ext uri="{FF2B5EF4-FFF2-40B4-BE49-F238E27FC236}">
                  <a16:creationId xmlns:a16="http://schemas.microsoft.com/office/drawing/2014/main" id="{99E0DF85-DC20-0B77-9BC7-B4C5C38400C7}"/>
                </a:ext>
              </a:extLst>
            </xdr:cNvPr>
            <xdr:cNvGraphicFramePr/>
          </xdr:nvGraphicFramePr>
          <xdr:xfrm>
            <a:off x="0" y="0"/>
            <a:ext cx="0" cy="0"/>
          </xdr:xfrm>
          <a:graphic>
            <a:graphicData uri="http://schemas.microsoft.com/office/drawing/2010/slicer">
              <sle:slicer xmlns:sle="http://schemas.microsoft.com/office/drawing/2010/slicer" name="vehicle_category"/>
            </a:graphicData>
          </a:graphic>
        </xdr:graphicFrame>
      </mc:Choice>
      <mc:Fallback xmlns="">
        <xdr:sp macro="" textlink="">
          <xdr:nvSpPr>
            <xdr:cNvPr id="0" name=""/>
            <xdr:cNvSpPr>
              <a:spLocks noTextEdit="1"/>
            </xdr:cNvSpPr>
          </xdr:nvSpPr>
          <xdr:spPr>
            <a:xfrm>
              <a:off x="116841" y="2074335"/>
              <a:ext cx="1826172" cy="965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116839</xdr:colOff>
      <xdr:row>16</xdr:row>
      <xdr:rowOff>93131</xdr:rowOff>
    </xdr:from>
    <xdr:to>
      <xdr:col>3</xdr:col>
      <xdr:colOff>124371</xdr:colOff>
      <xdr:row>27</xdr:row>
      <xdr:rowOff>33868</xdr:rowOff>
    </xdr:to>
    <mc:AlternateContent xmlns:mc="http://schemas.openxmlformats.org/markup-compatibility/2006" xmlns:a14="http://schemas.microsoft.com/office/drawing/2010/main">
      <mc:Choice Requires="a14">
        <xdr:graphicFrame macro="">
          <xdr:nvGraphicFramePr>
            <xdr:cNvPr id="277" name="Months (date)">
              <a:extLst>
                <a:ext uri="{FF2B5EF4-FFF2-40B4-BE49-F238E27FC236}">
                  <a16:creationId xmlns:a16="http://schemas.microsoft.com/office/drawing/2014/main" id="{D40C47B5-786A-546E-6078-3130C24D80E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6839" y="3073398"/>
              <a:ext cx="1836332" cy="1989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592695</xdr:colOff>
      <xdr:row>0</xdr:row>
      <xdr:rowOff>48271</xdr:rowOff>
    </xdr:from>
    <xdr:to>
      <xdr:col>43</xdr:col>
      <xdr:colOff>177209</xdr:colOff>
      <xdr:row>3</xdr:row>
      <xdr:rowOff>158338</xdr:rowOff>
    </xdr:to>
    <xdr:sp macro="" textlink="">
      <xdr:nvSpPr>
        <xdr:cNvPr id="50" name="TextBox 49">
          <a:extLst>
            <a:ext uri="{FF2B5EF4-FFF2-40B4-BE49-F238E27FC236}">
              <a16:creationId xmlns:a16="http://schemas.microsoft.com/office/drawing/2014/main" id="{FDCF8956-9607-4924-AB23-E2EB93078D65}"/>
            </a:ext>
          </a:extLst>
        </xdr:cNvPr>
        <xdr:cNvSpPr txBox="1"/>
      </xdr:nvSpPr>
      <xdr:spPr>
        <a:xfrm>
          <a:off x="21379346" y="48271"/>
          <a:ext cx="5086863" cy="668276"/>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600" b="1" i="0" baseline="0">
              <a:solidFill>
                <a:schemeClr val="bg1"/>
              </a:solidFill>
              <a:latin typeface="Eras Bold ITC" panose="020B0907030504020204" pitchFamily="34" charset="0"/>
            </a:rPr>
            <a:t>Welcome On State analysis</a:t>
          </a:r>
        </a:p>
        <a:p>
          <a:r>
            <a:rPr lang="en-US" sz="1400" b="1" i="0" baseline="0">
              <a:solidFill>
                <a:schemeClr val="bg1"/>
              </a:solidFill>
              <a:latin typeface="Bahnschrift" panose="020B0502040204020203" pitchFamily="34" charset="0"/>
            </a:rPr>
            <a:t>Here we analysis of EV market across various states in india</a:t>
          </a:r>
        </a:p>
      </xdr:txBody>
    </xdr:sp>
    <xdr:clientData/>
  </xdr:twoCellAnchor>
  <xdr:twoCellAnchor>
    <xdr:from>
      <xdr:col>48</xdr:col>
      <xdr:colOff>190959</xdr:colOff>
      <xdr:row>2</xdr:row>
      <xdr:rowOff>160867</xdr:rowOff>
    </xdr:from>
    <xdr:to>
      <xdr:col>54</xdr:col>
      <xdr:colOff>428026</xdr:colOff>
      <xdr:row>27</xdr:row>
      <xdr:rowOff>132889</xdr:rowOff>
    </xdr:to>
    <xdr:graphicFrame macro="">
      <xdr:nvGraphicFramePr>
        <xdr:cNvPr id="68" name="Chart 67">
          <a:extLst>
            <a:ext uri="{FF2B5EF4-FFF2-40B4-BE49-F238E27FC236}">
              <a16:creationId xmlns:a16="http://schemas.microsoft.com/office/drawing/2014/main" id="{FF6AEC30-9EF9-49B4-AFEF-5FD2B6F4F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43</xdr:col>
      <xdr:colOff>274675</xdr:colOff>
      <xdr:row>0</xdr:row>
      <xdr:rowOff>80138</xdr:rowOff>
    </xdr:from>
    <xdr:to>
      <xdr:col>47</xdr:col>
      <xdr:colOff>606506</xdr:colOff>
      <xdr:row>4</xdr:row>
      <xdr:rowOff>8466</xdr:rowOff>
    </xdr:to>
    <mc:AlternateContent xmlns:mc="http://schemas.openxmlformats.org/markup-compatibility/2006" xmlns:a14="http://schemas.microsoft.com/office/drawing/2010/main">
      <mc:Choice Requires="a14">
        <xdr:graphicFrame macro="">
          <xdr:nvGraphicFramePr>
            <xdr:cNvPr id="69" name="vehicle_category 1">
              <a:extLst>
                <a:ext uri="{FF2B5EF4-FFF2-40B4-BE49-F238E27FC236}">
                  <a16:creationId xmlns:a16="http://schemas.microsoft.com/office/drawing/2014/main" id="{9D2807D7-2949-BBDB-FBFC-A575D9CCB7E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vehicle_category 1"/>
            </a:graphicData>
          </a:graphic>
        </xdr:graphicFrame>
      </mc:Choice>
      <mc:Fallback xmlns="">
        <xdr:sp macro="" textlink="">
          <xdr:nvSpPr>
            <xdr:cNvPr id="0" name=""/>
            <xdr:cNvSpPr>
              <a:spLocks noTextEdit="1"/>
            </xdr:cNvSpPr>
          </xdr:nvSpPr>
          <xdr:spPr>
            <a:xfrm>
              <a:off x="26487475" y="80138"/>
              <a:ext cx="2770231" cy="673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40964</xdr:colOff>
      <xdr:row>0</xdr:row>
      <xdr:rowOff>50802</xdr:rowOff>
    </xdr:from>
    <xdr:to>
      <xdr:col>34</xdr:col>
      <xdr:colOff>498164</xdr:colOff>
      <xdr:row>3</xdr:row>
      <xdr:rowOff>160869</xdr:rowOff>
    </xdr:to>
    <xdr:sp macro="" textlink="">
      <xdr:nvSpPr>
        <xdr:cNvPr id="81" name="TextBox 80">
          <a:extLst>
            <a:ext uri="{FF2B5EF4-FFF2-40B4-BE49-F238E27FC236}">
              <a16:creationId xmlns:a16="http://schemas.microsoft.com/office/drawing/2014/main" id="{6934FFE2-A592-44A4-8725-60DCB3C3B2EE}"/>
            </a:ext>
          </a:extLst>
        </xdr:cNvPr>
        <xdr:cNvSpPr txBox="1"/>
      </xdr:nvSpPr>
      <xdr:spPr>
        <a:xfrm>
          <a:off x="17719364" y="50802"/>
          <a:ext cx="3505200" cy="668867"/>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2400" b="1">
              <a:solidFill>
                <a:schemeClr val="tx1"/>
              </a:solidFill>
              <a:latin typeface="Bahnschrift" panose="020B0502040204020203" pitchFamily="34" charset="0"/>
              <a:cs typeface="Times New Roman" panose="02020603050405020304" pitchFamily="18" charset="0"/>
            </a:rPr>
            <a:t>ATLIQ</a:t>
          </a:r>
          <a:r>
            <a:rPr lang="en-US" sz="2400" b="1" baseline="0">
              <a:solidFill>
                <a:schemeClr val="tx1"/>
              </a:solidFill>
              <a:latin typeface="Bahnschrift" panose="020B0502040204020203" pitchFamily="34" charset="0"/>
              <a:cs typeface="Times New Roman" panose="02020603050405020304" pitchFamily="18" charset="0"/>
            </a:rPr>
            <a:t> MOTORS</a:t>
          </a:r>
        </a:p>
        <a:p>
          <a:r>
            <a:rPr lang="en-US" sz="1200" i="1" baseline="0">
              <a:solidFill>
                <a:schemeClr val="bg1">
                  <a:lumMod val="95000"/>
                </a:schemeClr>
              </a:solidFill>
            </a:rPr>
            <a:t>EV-HYBRID MARKET ANALYSIS</a:t>
          </a:r>
        </a:p>
      </xdr:txBody>
    </xdr:sp>
    <xdr:clientData/>
  </xdr:twoCellAnchor>
  <xdr:twoCellAnchor>
    <xdr:from>
      <xdr:col>32</xdr:col>
      <xdr:colOff>252630</xdr:colOff>
      <xdr:row>4</xdr:row>
      <xdr:rowOff>16933</xdr:rowOff>
    </xdr:from>
    <xdr:to>
      <xdr:col>48</xdr:col>
      <xdr:colOff>185170</xdr:colOff>
      <xdr:row>27</xdr:row>
      <xdr:rowOff>133320</xdr:rowOff>
    </xdr:to>
    <xdr:grpSp>
      <xdr:nvGrpSpPr>
        <xdr:cNvPr id="117" name="Group 116">
          <a:extLst>
            <a:ext uri="{FF2B5EF4-FFF2-40B4-BE49-F238E27FC236}">
              <a16:creationId xmlns:a16="http://schemas.microsoft.com/office/drawing/2014/main" id="{C083DEA1-A108-1B37-C144-DED23244E4CE}"/>
            </a:ext>
          </a:extLst>
        </xdr:cNvPr>
        <xdr:cNvGrpSpPr/>
      </xdr:nvGrpSpPr>
      <xdr:grpSpPr>
        <a:xfrm>
          <a:off x="19759830" y="762000"/>
          <a:ext cx="9686140" cy="4400520"/>
          <a:chOff x="19759830" y="762000"/>
          <a:chExt cx="9686140" cy="4400520"/>
        </a:xfrm>
      </xdr:grpSpPr>
      <xdr:grpSp>
        <xdr:nvGrpSpPr>
          <xdr:cNvPr id="112" name="Group 111">
            <a:extLst>
              <a:ext uri="{FF2B5EF4-FFF2-40B4-BE49-F238E27FC236}">
                <a16:creationId xmlns:a16="http://schemas.microsoft.com/office/drawing/2014/main" id="{E9B492F6-98FA-0C60-D2D3-07B77E7AFBAA}"/>
              </a:ext>
            </a:extLst>
          </xdr:cNvPr>
          <xdr:cNvGrpSpPr/>
        </xdr:nvGrpSpPr>
        <xdr:grpSpPr>
          <a:xfrm>
            <a:off x="23227882" y="3000861"/>
            <a:ext cx="6218088" cy="2161659"/>
            <a:chOff x="23836183" y="3000861"/>
            <a:chExt cx="5609787" cy="2161659"/>
          </a:xfrm>
        </xdr:grpSpPr>
        <xdr:sp macro="" textlink="">
          <xdr:nvSpPr>
            <xdr:cNvPr id="67" name="Rectangle 66">
              <a:extLst>
                <a:ext uri="{FF2B5EF4-FFF2-40B4-BE49-F238E27FC236}">
                  <a16:creationId xmlns:a16="http://schemas.microsoft.com/office/drawing/2014/main" id="{2CA2415D-14D5-F5C1-5545-B36874B267BB}"/>
                </a:ext>
              </a:extLst>
            </xdr:cNvPr>
            <xdr:cNvSpPr/>
          </xdr:nvSpPr>
          <xdr:spPr>
            <a:xfrm>
              <a:off x="23941467" y="3150427"/>
              <a:ext cx="5453607" cy="2012093"/>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4" name="Group 83">
              <a:extLst>
                <a:ext uri="{FF2B5EF4-FFF2-40B4-BE49-F238E27FC236}">
                  <a16:creationId xmlns:a16="http://schemas.microsoft.com/office/drawing/2014/main" id="{1AF4A92A-F55D-FB3E-B8C5-0B35BA1EE203}"/>
                </a:ext>
              </a:extLst>
            </xdr:cNvPr>
            <xdr:cNvGrpSpPr/>
          </xdr:nvGrpSpPr>
          <xdr:grpSpPr>
            <a:xfrm>
              <a:off x="24247315" y="3275127"/>
              <a:ext cx="1918483" cy="778904"/>
              <a:chOff x="24358410" y="3256295"/>
              <a:chExt cx="1927029" cy="774472"/>
            </a:xfrm>
          </xdr:grpSpPr>
          <xdr:grpSp>
            <xdr:nvGrpSpPr>
              <xdr:cNvPr id="70" name="Group 69">
                <a:extLst>
                  <a:ext uri="{FF2B5EF4-FFF2-40B4-BE49-F238E27FC236}">
                    <a16:creationId xmlns:a16="http://schemas.microsoft.com/office/drawing/2014/main" id="{40A23996-ECF9-86AE-9BAA-16C04267BDD1}"/>
                  </a:ext>
                </a:extLst>
              </xdr:cNvPr>
              <xdr:cNvGrpSpPr/>
            </xdr:nvGrpSpPr>
            <xdr:grpSpPr>
              <a:xfrm>
                <a:off x="24358410" y="3256295"/>
                <a:ext cx="1726814" cy="633358"/>
                <a:chOff x="24087667" y="3302000"/>
                <a:chExt cx="1148156" cy="368522"/>
              </a:xfrm>
            </xdr:grpSpPr>
            <xdr:sp macro="" textlink="">
              <xdr:nvSpPr>
                <xdr:cNvPr id="54" name="TextBox 53">
                  <a:extLst>
                    <a:ext uri="{FF2B5EF4-FFF2-40B4-BE49-F238E27FC236}">
                      <a16:creationId xmlns:a16="http://schemas.microsoft.com/office/drawing/2014/main" id="{A48CD77F-661E-9AF3-385E-114ADEB9D6AC}"/>
                    </a:ext>
                  </a:extLst>
                </xdr:cNvPr>
                <xdr:cNvSpPr txBox="1"/>
              </xdr:nvSpPr>
              <xdr:spPr>
                <a:xfrm>
                  <a:off x="24087667" y="3302000"/>
                  <a:ext cx="685800"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6FFCC"/>
                      </a:solidFill>
                      <a:latin typeface="Eras Bold ITC" panose="020B0907030504020204" pitchFamily="34" charset="0"/>
                    </a:rPr>
                    <a:t>DELHI</a:t>
                  </a:r>
                </a:p>
              </xdr:txBody>
            </xdr:sp>
            <xdr:sp macro="" textlink="'DL vs KR'!$B$10">
              <xdr:nvSpPr>
                <xdr:cNvPr id="63" name="TextBox 62">
                  <a:extLst>
                    <a:ext uri="{FF2B5EF4-FFF2-40B4-BE49-F238E27FC236}">
                      <a16:creationId xmlns:a16="http://schemas.microsoft.com/office/drawing/2014/main" id="{599DC4E5-3487-04C4-3F19-2428C6DDDE1F}"/>
                    </a:ext>
                  </a:extLst>
                </xdr:cNvPr>
                <xdr:cNvSpPr txBox="1"/>
              </xdr:nvSpPr>
              <xdr:spPr>
                <a:xfrm>
                  <a:off x="24228977" y="3431101"/>
                  <a:ext cx="1006846" cy="239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793CAF-8115-4257-8233-56F0C465D1A3}" type="TxLink">
                    <a:rPr lang="en-US" sz="2300" b="1" i="0" u="none" strike="noStrike">
                      <a:solidFill>
                        <a:srgbClr val="00B0F0"/>
                      </a:solidFill>
                      <a:effectLst>
                        <a:outerShdw blurRad="63500" dist="38100" dir="8100000" algn="tr" rotWithShape="0">
                          <a:srgbClr val="080808">
                            <a:alpha val="40000"/>
                          </a:srgbClr>
                        </a:outerShdw>
                      </a:effectLst>
                      <a:latin typeface="Aptos" panose="020B0004020202020204" pitchFamily="34" charset="0"/>
                      <a:ea typeface="Calibri"/>
                      <a:cs typeface="Calibri"/>
                    </a:rPr>
                    <a:pPr/>
                    <a:t>8630</a:t>
                  </a:fld>
                  <a:endParaRPr lang="en-US" sz="2300" b="1">
                    <a:solidFill>
                      <a:srgbClr val="00B0F0"/>
                    </a:solidFill>
                    <a:effectLst>
                      <a:outerShdw blurRad="63500" dist="38100" dir="8100000" algn="tr" rotWithShape="0">
                        <a:srgbClr val="080808">
                          <a:alpha val="40000"/>
                        </a:srgbClr>
                      </a:outerShdw>
                    </a:effectLst>
                    <a:latin typeface="Aptos" panose="020B0004020202020204" pitchFamily="34" charset="0"/>
                  </a:endParaRPr>
                </a:p>
              </xdr:txBody>
            </xdr:sp>
          </xdr:grpSp>
          <xdr:sp macro="" textlink="">
            <xdr:nvSpPr>
              <xdr:cNvPr id="82" name="TextBox 81">
                <a:extLst>
                  <a:ext uri="{FF2B5EF4-FFF2-40B4-BE49-F238E27FC236}">
                    <a16:creationId xmlns:a16="http://schemas.microsoft.com/office/drawing/2014/main" id="{6996A9FF-742C-93E5-1A1F-6E8B053BD67E}"/>
                  </a:ext>
                </a:extLst>
              </xdr:cNvPr>
              <xdr:cNvSpPr txBox="1"/>
            </xdr:nvSpPr>
            <xdr:spPr>
              <a:xfrm>
                <a:off x="24599780" y="3776529"/>
                <a:ext cx="1685659" cy="254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Eras Bold ITC" panose="020B0907030504020204" pitchFamily="34" charset="0"/>
                  </a:rPr>
                  <a:t>Electri</a:t>
                </a:r>
                <a:r>
                  <a:rPr lang="en-US" sz="1100" baseline="0">
                    <a:solidFill>
                      <a:schemeClr val="bg1"/>
                    </a:solidFill>
                    <a:latin typeface="Eras Bold ITC" panose="020B0907030504020204" pitchFamily="34" charset="0"/>
                  </a:rPr>
                  <a:t>c Vehicals Sold</a:t>
                </a:r>
                <a:endParaRPr lang="en-US" sz="1100">
                  <a:solidFill>
                    <a:schemeClr val="bg1"/>
                  </a:solidFill>
                  <a:latin typeface="Eras Bold ITC" panose="020B0907030504020204" pitchFamily="34" charset="0"/>
                </a:endParaRPr>
              </a:p>
            </xdr:txBody>
          </xdr:sp>
        </xdr:grpSp>
        <xdr:sp macro="" textlink="">
          <xdr:nvSpPr>
            <xdr:cNvPr id="72" name="TextBox 71">
              <a:extLst>
                <a:ext uri="{FF2B5EF4-FFF2-40B4-BE49-F238E27FC236}">
                  <a16:creationId xmlns:a16="http://schemas.microsoft.com/office/drawing/2014/main" id="{13A0E1AC-DF78-9B31-23FD-4129D4CFA735}"/>
                </a:ext>
              </a:extLst>
            </xdr:cNvPr>
            <xdr:cNvSpPr txBox="1"/>
          </xdr:nvSpPr>
          <xdr:spPr>
            <a:xfrm>
              <a:off x="23836183" y="3000861"/>
              <a:ext cx="315784" cy="1068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0">
                  <a:solidFill>
                    <a:srgbClr val="66FFCC"/>
                  </a:solidFill>
                </a:rPr>
                <a:t>l</a:t>
              </a:r>
            </a:p>
          </xdr:txBody>
        </xdr:sp>
        <xdr:sp macro="" textlink="">
          <xdr:nvSpPr>
            <xdr:cNvPr id="73" name="TextBox 72">
              <a:extLst>
                <a:ext uri="{FF2B5EF4-FFF2-40B4-BE49-F238E27FC236}">
                  <a16:creationId xmlns:a16="http://schemas.microsoft.com/office/drawing/2014/main" id="{6191A02B-8DC3-4F42-B088-B71018DEA545}"/>
                </a:ext>
              </a:extLst>
            </xdr:cNvPr>
            <xdr:cNvSpPr txBox="1"/>
          </xdr:nvSpPr>
          <xdr:spPr>
            <a:xfrm>
              <a:off x="23850590" y="3886425"/>
              <a:ext cx="315784" cy="106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0">
                  <a:solidFill>
                    <a:srgbClr val="66FFCC"/>
                  </a:solidFill>
                </a:rPr>
                <a:t>l</a:t>
              </a:r>
            </a:p>
          </xdr:txBody>
        </xdr:sp>
        <xdr:grpSp>
          <xdr:nvGrpSpPr>
            <xdr:cNvPr id="78" name="Group 77">
              <a:extLst>
                <a:ext uri="{FF2B5EF4-FFF2-40B4-BE49-F238E27FC236}">
                  <a16:creationId xmlns:a16="http://schemas.microsoft.com/office/drawing/2014/main" id="{DD3AAE72-2729-5CF7-DA3F-D5A25A0DF2C6}"/>
                </a:ext>
              </a:extLst>
            </xdr:cNvPr>
            <xdr:cNvGrpSpPr/>
          </xdr:nvGrpSpPr>
          <xdr:grpSpPr>
            <a:xfrm>
              <a:off x="28476155" y="3754655"/>
              <a:ext cx="969815" cy="1072928"/>
              <a:chOff x="26363909" y="3696893"/>
              <a:chExt cx="704683" cy="781456"/>
            </a:xfrm>
          </xdr:grpSpPr>
          <xdr:sp macro="" textlink="">
            <xdr:nvSpPr>
              <xdr:cNvPr id="74" name="TextBox 73">
                <a:extLst>
                  <a:ext uri="{FF2B5EF4-FFF2-40B4-BE49-F238E27FC236}">
                    <a16:creationId xmlns:a16="http://schemas.microsoft.com/office/drawing/2014/main" id="{28301E4B-F5D6-41BB-33D2-37E87B3A87A9}"/>
                  </a:ext>
                </a:extLst>
              </xdr:cNvPr>
              <xdr:cNvSpPr txBox="1"/>
            </xdr:nvSpPr>
            <xdr:spPr>
              <a:xfrm>
                <a:off x="26363909" y="3696893"/>
                <a:ext cx="536620" cy="647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a:solidFill>
                      <a:srgbClr val="0AB3B7"/>
                    </a:solidFill>
                    <a:latin typeface="Eras Bold ITC" panose="020B0907030504020204" pitchFamily="34" charset="0"/>
                  </a:rPr>
                  <a:t>V</a:t>
                </a:r>
              </a:p>
            </xdr:txBody>
          </xdr:sp>
          <xdr:sp macro="" textlink="">
            <xdr:nvSpPr>
              <xdr:cNvPr id="75" name="TextBox 74">
                <a:extLst>
                  <a:ext uri="{FF2B5EF4-FFF2-40B4-BE49-F238E27FC236}">
                    <a16:creationId xmlns:a16="http://schemas.microsoft.com/office/drawing/2014/main" id="{A90D3D7B-06A3-43B7-9DD9-AC58E6824C43}"/>
                  </a:ext>
                </a:extLst>
              </xdr:cNvPr>
              <xdr:cNvSpPr txBox="1"/>
            </xdr:nvSpPr>
            <xdr:spPr>
              <a:xfrm>
                <a:off x="26527693" y="3833436"/>
                <a:ext cx="540899" cy="644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a:solidFill>
                      <a:srgbClr val="007FBD"/>
                    </a:solidFill>
                    <a:latin typeface="Eras Bold ITC" panose="020B0907030504020204" pitchFamily="34" charset="0"/>
                  </a:rPr>
                  <a:t>S</a:t>
                </a:r>
              </a:p>
            </xdr:txBody>
          </xdr:sp>
        </xdr:grpSp>
        <xdr:grpSp>
          <xdr:nvGrpSpPr>
            <xdr:cNvPr id="85" name="Group 84">
              <a:extLst>
                <a:ext uri="{FF2B5EF4-FFF2-40B4-BE49-F238E27FC236}">
                  <a16:creationId xmlns:a16="http://schemas.microsoft.com/office/drawing/2014/main" id="{F156AA5E-DFC5-D7FC-74EA-874C123F70D8}"/>
                </a:ext>
              </a:extLst>
            </xdr:cNvPr>
            <xdr:cNvGrpSpPr/>
          </xdr:nvGrpSpPr>
          <xdr:grpSpPr>
            <a:xfrm>
              <a:off x="24207659" y="4108528"/>
              <a:ext cx="2091725" cy="794313"/>
              <a:chOff x="24318731" y="4081677"/>
              <a:chExt cx="2094939" cy="840815"/>
            </a:xfrm>
          </xdr:grpSpPr>
          <xdr:grpSp>
            <xdr:nvGrpSpPr>
              <xdr:cNvPr id="71" name="Group 70">
                <a:extLst>
                  <a:ext uri="{FF2B5EF4-FFF2-40B4-BE49-F238E27FC236}">
                    <a16:creationId xmlns:a16="http://schemas.microsoft.com/office/drawing/2014/main" id="{6990F2A7-A383-73CF-C63A-3B91FB6C2047}"/>
                  </a:ext>
                </a:extLst>
              </xdr:cNvPr>
              <xdr:cNvGrpSpPr/>
            </xdr:nvGrpSpPr>
            <xdr:grpSpPr>
              <a:xfrm>
                <a:off x="24318731" y="4081677"/>
                <a:ext cx="2094939" cy="827432"/>
                <a:chOff x="24094214" y="3905606"/>
                <a:chExt cx="1421959" cy="423334"/>
              </a:xfrm>
            </xdr:grpSpPr>
            <xdr:sp macro="" textlink="">
              <xdr:nvSpPr>
                <xdr:cNvPr id="61" name="TextBox 60">
                  <a:extLst>
                    <a:ext uri="{FF2B5EF4-FFF2-40B4-BE49-F238E27FC236}">
                      <a16:creationId xmlns:a16="http://schemas.microsoft.com/office/drawing/2014/main" id="{FEB72659-DD10-61A3-C1FB-944A8821F067}"/>
                    </a:ext>
                  </a:extLst>
                </xdr:cNvPr>
                <xdr:cNvSpPr txBox="1"/>
              </xdr:nvSpPr>
              <xdr:spPr>
                <a:xfrm>
                  <a:off x="24094214" y="3905606"/>
                  <a:ext cx="1421959"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6FFCC"/>
                      </a:solidFill>
                      <a:latin typeface="Eras Bold ITC" panose="020B0907030504020204" pitchFamily="34" charset="0"/>
                    </a:rPr>
                    <a:t>KARNATAKA</a:t>
                  </a:r>
                </a:p>
              </xdr:txBody>
            </xdr:sp>
            <xdr:sp macro="" textlink="'DL vs KR'!$B$11">
              <xdr:nvSpPr>
                <xdr:cNvPr id="65" name="TextBox 64">
                  <a:extLst>
                    <a:ext uri="{FF2B5EF4-FFF2-40B4-BE49-F238E27FC236}">
                      <a16:creationId xmlns:a16="http://schemas.microsoft.com/office/drawing/2014/main" id="{D6CBB7DD-9897-4914-AEE0-DBF6BDAB09AE}"/>
                    </a:ext>
                  </a:extLst>
                </xdr:cNvPr>
                <xdr:cNvSpPr txBox="1"/>
              </xdr:nvSpPr>
              <xdr:spPr>
                <a:xfrm>
                  <a:off x="24239999" y="4028523"/>
                  <a:ext cx="1026283"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D8EBD4-C349-4D27-BCC8-58B71654836B}" type="TxLink">
                    <a:rPr lang="en-US" sz="2300" b="1" i="0" u="none" strike="noStrike">
                      <a:solidFill>
                        <a:srgbClr val="00B0F0"/>
                      </a:solidFill>
                      <a:effectLst>
                        <a:outerShdw blurRad="63500" dist="38100" dir="8100000" algn="tr" rotWithShape="0">
                          <a:prstClr val="black">
                            <a:alpha val="40000"/>
                          </a:prstClr>
                        </a:outerShdw>
                      </a:effectLst>
                      <a:latin typeface="Aptos" panose="020B0004020202020204" pitchFamily="34" charset="0"/>
                      <a:ea typeface="Calibri"/>
                      <a:cs typeface="Calibri"/>
                    </a:rPr>
                    <a:pPr/>
                    <a:t>12878</a:t>
                  </a:fld>
                  <a:endParaRPr lang="en-US" sz="2300" b="1">
                    <a:solidFill>
                      <a:srgbClr val="00B0F0"/>
                    </a:solidFill>
                    <a:effectLst>
                      <a:outerShdw blurRad="63500" dist="38100" dir="8100000" algn="tr" rotWithShape="0">
                        <a:prstClr val="black">
                          <a:alpha val="40000"/>
                        </a:prstClr>
                      </a:outerShdw>
                    </a:effectLst>
                    <a:latin typeface="Aptos" panose="020B0004020202020204" pitchFamily="34" charset="0"/>
                  </a:endParaRPr>
                </a:p>
              </xdr:txBody>
            </xdr:sp>
          </xdr:grpSp>
          <xdr:sp macro="" textlink="">
            <xdr:nvSpPr>
              <xdr:cNvPr id="83" name="TextBox 82">
                <a:extLst>
                  <a:ext uri="{FF2B5EF4-FFF2-40B4-BE49-F238E27FC236}">
                    <a16:creationId xmlns:a16="http://schemas.microsoft.com/office/drawing/2014/main" id="{02356AF3-96DF-4A18-8184-65763C0AD622}"/>
                  </a:ext>
                </a:extLst>
              </xdr:cNvPr>
              <xdr:cNvSpPr txBox="1"/>
            </xdr:nvSpPr>
            <xdr:spPr>
              <a:xfrm>
                <a:off x="24537857" y="4668254"/>
                <a:ext cx="1685659" cy="254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Eras Bold ITC" panose="020B0907030504020204" pitchFamily="34" charset="0"/>
                  </a:rPr>
                  <a:t>Electri</a:t>
                </a:r>
                <a:r>
                  <a:rPr lang="en-US" sz="1100" baseline="0">
                    <a:solidFill>
                      <a:schemeClr val="bg1"/>
                    </a:solidFill>
                    <a:latin typeface="Eras Bold ITC" panose="020B0907030504020204" pitchFamily="34" charset="0"/>
                  </a:rPr>
                  <a:t>c Vehicals Sold</a:t>
                </a:r>
                <a:endParaRPr lang="en-US" sz="1100">
                  <a:solidFill>
                    <a:schemeClr val="bg1"/>
                  </a:solidFill>
                  <a:latin typeface="Eras Bold ITC" panose="020B0907030504020204" pitchFamily="34" charset="0"/>
                </a:endParaRPr>
              </a:p>
            </xdr:txBody>
          </xdr:sp>
        </xdr:grpSp>
        <xdr:grpSp>
          <xdr:nvGrpSpPr>
            <xdr:cNvPr id="92" name="Group 91">
              <a:extLst>
                <a:ext uri="{FF2B5EF4-FFF2-40B4-BE49-F238E27FC236}">
                  <a16:creationId xmlns:a16="http://schemas.microsoft.com/office/drawing/2014/main" id="{3E9491A4-A6B5-BAE4-F812-36EFFF23BCD7}"/>
                </a:ext>
              </a:extLst>
            </xdr:cNvPr>
            <xdr:cNvGrpSpPr/>
          </xdr:nvGrpSpPr>
          <xdr:grpSpPr>
            <a:xfrm>
              <a:off x="26452115" y="3456175"/>
              <a:ext cx="1688058" cy="1427579"/>
              <a:chOff x="26859465" y="3443357"/>
              <a:chExt cx="1696604" cy="1418717"/>
            </a:xfrm>
          </xdr:grpSpPr>
          <xdr:grpSp>
            <xdr:nvGrpSpPr>
              <xdr:cNvPr id="90" name="Group 89">
                <a:extLst>
                  <a:ext uri="{FF2B5EF4-FFF2-40B4-BE49-F238E27FC236}">
                    <a16:creationId xmlns:a16="http://schemas.microsoft.com/office/drawing/2014/main" id="{DC0BCC1B-693B-5237-2004-2455483E9110}"/>
                  </a:ext>
                </a:extLst>
              </xdr:cNvPr>
              <xdr:cNvGrpSpPr/>
            </xdr:nvGrpSpPr>
            <xdr:grpSpPr>
              <a:xfrm>
                <a:off x="26859466" y="3443357"/>
                <a:ext cx="1696603" cy="564137"/>
                <a:chOff x="26709914" y="3443357"/>
                <a:chExt cx="1696603" cy="564137"/>
              </a:xfrm>
            </xdr:grpSpPr>
            <xdr:sp macro="" textlink="'DL vs KR'!$C$10">
              <xdr:nvSpPr>
                <xdr:cNvPr id="86" name="TextBox 85">
                  <a:extLst>
                    <a:ext uri="{FF2B5EF4-FFF2-40B4-BE49-F238E27FC236}">
                      <a16:creationId xmlns:a16="http://schemas.microsoft.com/office/drawing/2014/main" id="{94023D51-15C4-447E-874B-86300EE40E6E}"/>
                    </a:ext>
                  </a:extLst>
                </xdr:cNvPr>
                <xdr:cNvSpPr txBox="1"/>
              </xdr:nvSpPr>
              <xdr:spPr>
                <a:xfrm>
                  <a:off x="26709914" y="3443357"/>
                  <a:ext cx="1517903"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8A6B49-331D-4555-ACDD-945A7FE0FF17}" type="TxLink">
                    <a:rPr lang="en-US" sz="2300" b="1" i="0" u="none" strike="noStrike">
                      <a:solidFill>
                        <a:srgbClr val="00B0F0"/>
                      </a:solidFill>
                      <a:effectLst>
                        <a:outerShdw blurRad="63500" dist="38100" dir="8100000" algn="tr" rotWithShape="0">
                          <a:prstClr val="black">
                            <a:alpha val="40000"/>
                          </a:prstClr>
                        </a:outerShdw>
                      </a:effectLst>
                      <a:latin typeface="Aptos" panose="020B0004020202020204" pitchFamily="34" charset="0"/>
                      <a:ea typeface="Calibri"/>
                      <a:cs typeface="Calibri"/>
                    </a:rPr>
                    <a:pPr/>
                    <a:t>4.29%</a:t>
                  </a:fld>
                  <a:endParaRPr lang="en-US" sz="2300" b="1">
                    <a:solidFill>
                      <a:srgbClr val="00B0F0"/>
                    </a:solidFill>
                    <a:effectLst>
                      <a:outerShdw blurRad="63500" dist="38100" dir="8100000" algn="tr" rotWithShape="0">
                        <a:prstClr val="black">
                          <a:alpha val="40000"/>
                        </a:prstClr>
                      </a:outerShdw>
                    </a:effectLst>
                    <a:latin typeface="Aptos" panose="020B0004020202020204" pitchFamily="34" charset="0"/>
                  </a:endParaRPr>
                </a:p>
              </xdr:txBody>
            </xdr:sp>
            <xdr:sp macro="" textlink="">
              <xdr:nvSpPr>
                <xdr:cNvPr id="87" name="TextBox 86">
                  <a:extLst>
                    <a:ext uri="{FF2B5EF4-FFF2-40B4-BE49-F238E27FC236}">
                      <a16:creationId xmlns:a16="http://schemas.microsoft.com/office/drawing/2014/main" id="{0B3D957E-FA5B-476B-9BB4-6D89F9DCEAC8}"/>
                    </a:ext>
                  </a:extLst>
                </xdr:cNvPr>
                <xdr:cNvSpPr txBox="1"/>
              </xdr:nvSpPr>
              <xdr:spPr>
                <a:xfrm>
                  <a:off x="26714275" y="3768678"/>
                  <a:ext cx="1692242" cy="23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Eras Bold ITC" panose="020B0907030504020204" pitchFamily="34" charset="0"/>
                    </a:rPr>
                    <a:t>EV Penetration</a:t>
                  </a:r>
                  <a:r>
                    <a:rPr lang="en-US" sz="1100" baseline="0">
                      <a:solidFill>
                        <a:schemeClr val="bg1"/>
                      </a:solidFill>
                      <a:latin typeface="Eras Bold ITC" panose="020B0907030504020204" pitchFamily="34" charset="0"/>
                    </a:rPr>
                    <a:t> Rate</a:t>
                  </a:r>
                  <a:endParaRPr lang="en-US" sz="1100">
                    <a:solidFill>
                      <a:schemeClr val="bg1"/>
                    </a:solidFill>
                    <a:latin typeface="Eras Bold ITC" panose="020B0907030504020204" pitchFamily="34" charset="0"/>
                  </a:endParaRPr>
                </a:p>
              </xdr:txBody>
            </xdr:sp>
          </xdr:grpSp>
          <xdr:grpSp>
            <xdr:nvGrpSpPr>
              <xdr:cNvPr id="91" name="Group 90">
                <a:extLst>
                  <a:ext uri="{FF2B5EF4-FFF2-40B4-BE49-F238E27FC236}">
                    <a16:creationId xmlns:a16="http://schemas.microsoft.com/office/drawing/2014/main" id="{4026F781-40CD-D6B9-14E0-4485E5AB7D1D}"/>
                  </a:ext>
                </a:extLst>
              </xdr:cNvPr>
              <xdr:cNvGrpSpPr/>
            </xdr:nvGrpSpPr>
            <xdr:grpSpPr>
              <a:xfrm>
                <a:off x="26859465" y="4297937"/>
                <a:ext cx="1696603" cy="564137"/>
                <a:chOff x="26688549" y="4297937"/>
                <a:chExt cx="1696603" cy="564137"/>
              </a:xfrm>
            </xdr:grpSpPr>
            <xdr:sp macro="" textlink="'DL vs KR'!$C$11">
              <xdr:nvSpPr>
                <xdr:cNvPr id="88" name="TextBox 87">
                  <a:extLst>
                    <a:ext uri="{FF2B5EF4-FFF2-40B4-BE49-F238E27FC236}">
                      <a16:creationId xmlns:a16="http://schemas.microsoft.com/office/drawing/2014/main" id="{2DF39F5E-2B6B-44CC-B4E7-F2A186CDDEA7}"/>
                    </a:ext>
                  </a:extLst>
                </xdr:cNvPr>
                <xdr:cNvSpPr txBox="1"/>
              </xdr:nvSpPr>
              <xdr:spPr>
                <a:xfrm>
                  <a:off x="26688549" y="4297937"/>
                  <a:ext cx="1517903"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874C8-E9AB-4002-99B0-9FB73881B8FE}" type="TxLink">
                    <a:rPr lang="en-US" sz="2300" b="1" i="0" u="none" strike="noStrike">
                      <a:solidFill>
                        <a:srgbClr val="00B0F0"/>
                      </a:solidFill>
                      <a:effectLst>
                        <a:outerShdw blurRad="63500" dist="38100" dir="8100000" algn="tr" rotWithShape="0">
                          <a:prstClr val="black">
                            <a:alpha val="40000"/>
                          </a:prstClr>
                        </a:outerShdw>
                      </a:effectLst>
                      <a:latin typeface="Aptos" panose="020B0004020202020204" pitchFamily="34" charset="0"/>
                      <a:ea typeface="Calibri"/>
                      <a:cs typeface="Calibri"/>
                    </a:rPr>
                    <a:pPr/>
                    <a:t>4.26%</a:t>
                  </a:fld>
                  <a:endParaRPr lang="en-US" sz="2300" b="1">
                    <a:solidFill>
                      <a:srgbClr val="00B0F0"/>
                    </a:solidFill>
                    <a:effectLst>
                      <a:outerShdw blurRad="63500" dist="38100" dir="8100000" algn="tr" rotWithShape="0">
                        <a:prstClr val="black">
                          <a:alpha val="40000"/>
                        </a:prstClr>
                      </a:outerShdw>
                    </a:effectLst>
                    <a:latin typeface="Aptos" panose="020B0004020202020204" pitchFamily="34" charset="0"/>
                  </a:endParaRPr>
                </a:p>
              </xdr:txBody>
            </xdr:sp>
            <xdr:sp macro="" textlink="">
              <xdr:nvSpPr>
                <xdr:cNvPr id="89" name="TextBox 88">
                  <a:extLst>
                    <a:ext uri="{FF2B5EF4-FFF2-40B4-BE49-F238E27FC236}">
                      <a16:creationId xmlns:a16="http://schemas.microsoft.com/office/drawing/2014/main" id="{FD866A3D-3381-420E-A17F-B201F5AC3E24}"/>
                    </a:ext>
                  </a:extLst>
                </xdr:cNvPr>
                <xdr:cNvSpPr txBox="1"/>
              </xdr:nvSpPr>
              <xdr:spPr>
                <a:xfrm>
                  <a:off x="26692910" y="4623258"/>
                  <a:ext cx="1692242" cy="23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Eras Bold ITC" panose="020B0907030504020204" pitchFamily="34" charset="0"/>
                    </a:rPr>
                    <a:t>EV Penetration</a:t>
                  </a:r>
                  <a:r>
                    <a:rPr lang="en-US" sz="1100" baseline="0">
                      <a:solidFill>
                        <a:schemeClr val="bg1"/>
                      </a:solidFill>
                      <a:latin typeface="Eras Bold ITC" panose="020B0907030504020204" pitchFamily="34" charset="0"/>
                    </a:rPr>
                    <a:t> Rate</a:t>
                  </a:r>
                </a:p>
              </xdr:txBody>
            </xdr:sp>
          </xdr:grpSp>
        </xdr:grpSp>
      </xdr:grpSp>
      <xdr:graphicFrame macro="">
        <xdr:nvGraphicFramePr>
          <xdr:cNvPr id="66" name="Chart 65">
            <a:extLst>
              <a:ext uri="{FF2B5EF4-FFF2-40B4-BE49-F238E27FC236}">
                <a16:creationId xmlns:a16="http://schemas.microsoft.com/office/drawing/2014/main" id="{6C5423DB-D99A-4FCF-B8B2-C6253E273C52}"/>
              </a:ext>
            </a:extLst>
          </xdr:cNvPr>
          <xdr:cNvGraphicFramePr>
            <a:graphicFrameLocks/>
          </xdr:cNvGraphicFramePr>
        </xdr:nvGraphicFramePr>
        <xdr:xfrm>
          <a:off x="19762118" y="762000"/>
          <a:ext cx="9628759" cy="233172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14" name="Chart 113">
            <a:extLst>
              <a:ext uri="{FF2B5EF4-FFF2-40B4-BE49-F238E27FC236}">
                <a16:creationId xmlns:a16="http://schemas.microsoft.com/office/drawing/2014/main" id="{FFF80B42-F8E0-41E6-B4CA-338E0411B053}"/>
              </a:ext>
            </a:extLst>
          </xdr:cNvPr>
          <xdr:cNvGraphicFramePr>
            <a:graphicFrameLocks/>
          </xdr:cNvGraphicFramePr>
        </xdr:nvGraphicFramePr>
        <xdr:xfrm>
          <a:off x="19759830" y="3141134"/>
          <a:ext cx="3523503" cy="201168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29</xdr:col>
      <xdr:colOff>78407</xdr:colOff>
      <xdr:row>4</xdr:row>
      <xdr:rowOff>32648</xdr:rowOff>
    </xdr:from>
    <xdr:to>
      <xdr:col>32</xdr:col>
      <xdr:colOff>86028</xdr:colOff>
      <xdr:row>10</xdr:row>
      <xdr:rowOff>136251</xdr:rowOff>
    </xdr:to>
    <mc:AlternateContent xmlns:mc="http://schemas.openxmlformats.org/markup-compatibility/2006" xmlns:a14="http://schemas.microsoft.com/office/drawing/2010/main">
      <mc:Choice Requires="a14">
        <xdr:graphicFrame macro="">
          <xdr:nvGraphicFramePr>
            <xdr:cNvPr id="115" name="fiscal_year 1">
              <a:extLst>
                <a:ext uri="{FF2B5EF4-FFF2-40B4-BE49-F238E27FC236}">
                  <a16:creationId xmlns:a16="http://schemas.microsoft.com/office/drawing/2014/main" id="{CC42B588-4F66-74DC-2C9E-8A986635875F}"/>
                </a:ext>
              </a:extLst>
            </xdr:cNvPr>
            <xdr:cNvGraphicFramePr/>
          </xdr:nvGraphicFramePr>
          <xdr:xfrm>
            <a:off x="0" y="0"/>
            <a:ext cx="0" cy="0"/>
          </xdr:xfrm>
          <a:graphic>
            <a:graphicData uri="http://schemas.microsoft.com/office/drawing/2010/slicer">
              <sle:slicer xmlns:sle="http://schemas.microsoft.com/office/drawing/2010/slicer" name="fiscal_year 1"/>
            </a:graphicData>
          </a:graphic>
        </xdr:graphicFrame>
      </mc:Choice>
      <mc:Fallback xmlns="">
        <xdr:sp macro="" textlink="">
          <xdr:nvSpPr>
            <xdr:cNvPr id="0" name=""/>
            <xdr:cNvSpPr>
              <a:spLocks noTextEdit="1"/>
            </xdr:cNvSpPr>
          </xdr:nvSpPr>
          <xdr:spPr>
            <a:xfrm>
              <a:off x="17756807" y="777715"/>
              <a:ext cx="1836421" cy="1221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65</xdr:col>
      <xdr:colOff>50800</xdr:colOff>
      <xdr:row>0</xdr:row>
      <xdr:rowOff>84667</xdr:rowOff>
    </xdr:from>
    <xdr:to>
      <xdr:col>73</xdr:col>
      <xdr:colOff>244914</xdr:colOff>
      <xdr:row>3</xdr:row>
      <xdr:rowOff>127000</xdr:rowOff>
    </xdr:to>
    <xdr:sp macro="" textlink="">
      <xdr:nvSpPr>
        <xdr:cNvPr id="76" name="TextBox 75">
          <a:extLst>
            <a:ext uri="{FF2B5EF4-FFF2-40B4-BE49-F238E27FC236}">
              <a16:creationId xmlns:a16="http://schemas.microsoft.com/office/drawing/2014/main" id="{5A35C264-017A-49EA-9AA2-648D7CB12E12}"/>
            </a:ext>
          </a:extLst>
        </xdr:cNvPr>
        <xdr:cNvSpPr txBox="1"/>
      </xdr:nvSpPr>
      <xdr:spPr>
        <a:xfrm>
          <a:off x="39674800" y="84667"/>
          <a:ext cx="5070914" cy="601133"/>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600" b="1" i="0" baseline="0">
              <a:solidFill>
                <a:schemeClr val="bg1"/>
              </a:solidFill>
              <a:latin typeface="Eras Bold ITC" panose="020B0907030504020204" pitchFamily="34" charset="0"/>
            </a:rPr>
            <a:t>Welcome On Category-Wise analysis</a:t>
          </a:r>
        </a:p>
        <a:p>
          <a:r>
            <a:rPr lang="en-US" sz="1400" b="1" i="0" baseline="0">
              <a:solidFill>
                <a:schemeClr val="bg1"/>
              </a:solidFill>
              <a:latin typeface="Bahnschrift" panose="020B0502040204020203" pitchFamily="34" charset="0"/>
            </a:rPr>
            <a:t>Here we analysis of EV market across Vehical Categories</a:t>
          </a:r>
        </a:p>
      </xdr:txBody>
    </xdr:sp>
    <xdr:clientData/>
  </xdr:twoCellAnchor>
  <xdr:twoCellAnchor>
    <xdr:from>
      <xdr:col>62</xdr:col>
      <xdr:colOff>193524</xdr:colOff>
      <xdr:row>4</xdr:row>
      <xdr:rowOff>43963</xdr:rowOff>
    </xdr:from>
    <xdr:to>
      <xdr:col>84</xdr:col>
      <xdr:colOff>448733</xdr:colOff>
      <xdr:row>27</xdr:row>
      <xdr:rowOff>16086</xdr:rowOff>
    </xdr:to>
    <xdr:grpSp>
      <xdr:nvGrpSpPr>
        <xdr:cNvPr id="95" name="Group 94">
          <a:extLst>
            <a:ext uri="{FF2B5EF4-FFF2-40B4-BE49-F238E27FC236}">
              <a16:creationId xmlns:a16="http://schemas.microsoft.com/office/drawing/2014/main" id="{F353EFC9-FAEB-EFBF-3444-5706494A26C1}"/>
            </a:ext>
          </a:extLst>
        </xdr:cNvPr>
        <xdr:cNvGrpSpPr/>
      </xdr:nvGrpSpPr>
      <xdr:grpSpPr>
        <a:xfrm>
          <a:off x="37988724" y="789030"/>
          <a:ext cx="13666409" cy="4256256"/>
          <a:chOff x="39005934" y="789030"/>
          <a:chExt cx="12649199" cy="4256256"/>
        </a:xfrm>
      </xdr:grpSpPr>
      <xdr:graphicFrame macro="">
        <xdr:nvGraphicFramePr>
          <xdr:cNvPr id="123" name="Chart 122">
            <a:extLst>
              <a:ext uri="{FF2B5EF4-FFF2-40B4-BE49-F238E27FC236}">
                <a16:creationId xmlns:a16="http://schemas.microsoft.com/office/drawing/2014/main" id="{791962DC-9268-43C2-8D42-91F14756AE8C}"/>
              </a:ext>
            </a:extLst>
          </xdr:cNvPr>
          <xdr:cNvGraphicFramePr>
            <a:graphicFrameLocks/>
          </xdr:cNvGraphicFramePr>
        </xdr:nvGraphicFramePr>
        <xdr:xfrm>
          <a:off x="47006933" y="789030"/>
          <a:ext cx="4648200" cy="2106571"/>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xmlns:a14="http://schemas.microsoft.com/office/drawing/2010/main">
        <mc:Choice Requires="a14">
          <xdr:pic>
            <xdr:nvPicPr>
              <xdr:cNvPr id="122" name="Picture 121">
                <a:extLst>
                  <a:ext uri="{FF2B5EF4-FFF2-40B4-BE49-F238E27FC236}">
                    <a16:creationId xmlns:a16="http://schemas.microsoft.com/office/drawing/2014/main" id="{77D16A25-BD0C-AB8D-577F-4DA4B38CCB94}"/>
                  </a:ext>
                </a:extLst>
              </xdr:cNvPr>
              <xdr:cNvPicPr>
                <a:picLocks noChangeAspect="1" noChangeArrowheads="1"/>
                <a:extLst>
                  <a:ext uri="{84589F7E-364E-4C9E-8A38-B11213B215E9}">
                    <a14:cameraTool cellRange="Metric!$A$3:$F$5" spid="_x0000_s6179"/>
                  </a:ext>
                </a:extLst>
              </xdr:cNvPicPr>
            </xdr:nvPicPr>
            <xdr:blipFill>
              <a:blip xmlns:r="http://schemas.openxmlformats.org/officeDocument/2006/relationships" r:embed="rId16"/>
              <a:srcRect/>
              <a:stretch>
                <a:fillRect/>
              </a:stretch>
            </xdr:blipFill>
            <xdr:spPr bwMode="auto">
              <a:xfrm>
                <a:off x="39005934" y="4478866"/>
                <a:ext cx="7932420" cy="566420"/>
              </a:xfrm>
              <a:prstGeom prst="rect">
                <a:avLst/>
              </a:prstGeom>
              <a:noFill/>
              <a:ln>
                <a:solidFill>
                  <a:schemeClr val="bg1"/>
                </a:solidFill>
              </a:ln>
              <a:extLst>
                <a:ext uri="{909E8E84-426E-40DD-AFC4-6F175D3DCCD1}">
                  <a14:hiddenFill>
                    <a:solidFill>
                      <a:srgbClr val="FFFFFF"/>
                    </a:solidFill>
                  </a14:hiddenFill>
                </a:ext>
              </a:extLst>
            </xdr:spPr>
          </xdr:pic>
        </mc:Choice>
        <mc:Fallback xmlns=""/>
      </mc:AlternateContent>
    </xdr:grpSp>
    <xdr:clientData/>
  </xdr:twoCellAnchor>
  <xdr:twoCellAnchor>
    <xdr:from>
      <xdr:col>76</xdr:col>
      <xdr:colOff>320842</xdr:colOff>
      <xdr:row>15</xdr:row>
      <xdr:rowOff>159172</xdr:rowOff>
    </xdr:from>
    <xdr:to>
      <xdr:col>84</xdr:col>
      <xdr:colOff>456591</xdr:colOff>
      <xdr:row>27</xdr:row>
      <xdr:rowOff>45380</xdr:rowOff>
    </xdr:to>
    <xdr:graphicFrame macro="">
      <xdr:nvGraphicFramePr>
        <xdr:cNvPr id="124" name="Chart 123">
          <a:extLst>
            <a:ext uri="{FF2B5EF4-FFF2-40B4-BE49-F238E27FC236}">
              <a16:creationId xmlns:a16="http://schemas.microsoft.com/office/drawing/2014/main" id="{A3FAE1B8-46B8-41D3-8850-2D456C236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62</xdr:col>
      <xdr:colOff>193368</xdr:colOff>
      <xdr:row>4</xdr:row>
      <xdr:rowOff>41819</xdr:rowOff>
    </xdr:from>
    <xdr:to>
      <xdr:col>76</xdr:col>
      <xdr:colOff>221847</xdr:colOff>
      <xdr:row>23</xdr:row>
      <xdr:rowOff>96456</xdr:rowOff>
    </xdr:to>
    <xdr:graphicFrame macro="">
      <xdr:nvGraphicFramePr>
        <xdr:cNvPr id="113" name="Chart 112">
          <a:extLst>
            <a:ext uri="{FF2B5EF4-FFF2-40B4-BE49-F238E27FC236}">
              <a16:creationId xmlns:a16="http://schemas.microsoft.com/office/drawing/2014/main" id="{A25F34A0-CBE3-483B-957D-F1490B602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59</xdr:col>
      <xdr:colOff>98932</xdr:colOff>
      <xdr:row>3</xdr:row>
      <xdr:rowOff>170609</xdr:rowOff>
    </xdr:from>
    <xdr:to>
      <xdr:col>62</xdr:col>
      <xdr:colOff>42334</xdr:colOff>
      <xdr:row>10</xdr:row>
      <xdr:rowOff>126999</xdr:rowOff>
    </xdr:to>
    <mc:AlternateContent xmlns:mc="http://schemas.openxmlformats.org/markup-compatibility/2006" xmlns:a14="http://schemas.microsoft.com/office/drawing/2010/main">
      <mc:Choice Requires="a14">
        <xdr:graphicFrame macro="">
          <xdr:nvGraphicFramePr>
            <xdr:cNvPr id="116" name="fiscal_year 2">
              <a:extLst>
                <a:ext uri="{FF2B5EF4-FFF2-40B4-BE49-F238E27FC236}">
                  <a16:creationId xmlns:a16="http://schemas.microsoft.com/office/drawing/2014/main" id="{EAEE6349-F42A-2F2B-D76A-8A52E6126618}"/>
                </a:ext>
              </a:extLst>
            </xdr:cNvPr>
            <xdr:cNvGraphicFramePr/>
          </xdr:nvGraphicFramePr>
          <xdr:xfrm>
            <a:off x="0" y="0"/>
            <a:ext cx="0" cy="0"/>
          </xdr:xfrm>
          <a:graphic>
            <a:graphicData uri="http://schemas.microsoft.com/office/drawing/2010/slicer">
              <sle:slicer xmlns:sle="http://schemas.microsoft.com/office/drawing/2010/slicer" name="fiscal_year 2"/>
            </a:graphicData>
          </a:graphic>
        </xdr:graphicFrame>
      </mc:Choice>
      <mc:Fallback xmlns="">
        <xdr:sp macro="" textlink="">
          <xdr:nvSpPr>
            <xdr:cNvPr id="0" name=""/>
            <xdr:cNvSpPr>
              <a:spLocks noTextEdit="1"/>
            </xdr:cNvSpPr>
          </xdr:nvSpPr>
          <xdr:spPr>
            <a:xfrm>
              <a:off x="36065332" y="729409"/>
              <a:ext cx="1772202" cy="1260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297180</xdr:colOff>
      <xdr:row>0</xdr:row>
      <xdr:rowOff>76202</xdr:rowOff>
    </xdr:from>
    <xdr:to>
      <xdr:col>78</xdr:col>
      <xdr:colOff>76200</xdr:colOff>
      <xdr:row>4</xdr:row>
      <xdr:rowOff>8467</xdr:rowOff>
    </xdr:to>
    <mc:AlternateContent xmlns:mc="http://schemas.openxmlformats.org/markup-compatibility/2006" xmlns:a14="http://schemas.microsoft.com/office/drawing/2010/main">
      <mc:Choice Requires="a14">
        <xdr:graphicFrame macro="">
          <xdr:nvGraphicFramePr>
            <xdr:cNvPr id="118" name="vehicle_category 2">
              <a:extLst>
                <a:ext uri="{FF2B5EF4-FFF2-40B4-BE49-F238E27FC236}">
                  <a16:creationId xmlns:a16="http://schemas.microsoft.com/office/drawing/2014/main" id="{08DE0058-34D0-7BB6-80DE-A2B7CD456C93}"/>
                </a:ext>
              </a:extLst>
            </xdr:cNvPr>
            <xdr:cNvGraphicFramePr/>
          </xdr:nvGraphicFramePr>
          <xdr:xfrm>
            <a:off x="0" y="0"/>
            <a:ext cx="0" cy="0"/>
          </xdr:xfrm>
          <a:graphic>
            <a:graphicData uri="http://schemas.microsoft.com/office/drawing/2010/slicer">
              <sle:slicer xmlns:sle="http://schemas.microsoft.com/office/drawing/2010/slicer" name="vehicle_category 2"/>
            </a:graphicData>
          </a:graphic>
        </xdr:graphicFrame>
      </mc:Choice>
      <mc:Fallback xmlns="">
        <xdr:sp macro="" textlink="">
          <xdr:nvSpPr>
            <xdr:cNvPr id="0" name=""/>
            <xdr:cNvSpPr>
              <a:spLocks noTextEdit="1"/>
            </xdr:cNvSpPr>
          </xdr:nvSpPr>
          <xdr:spPr>
            <a:xfrm>
              <a:off x="44797980" y="76202"/>
              <a:ext cx="2827020" cy="677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97</xdr:col>
      <xdr:colOff>22654</xdr:colOff>
      <xdr:row>0</xdr:row>
      <xdr:rowOff>59000</xdr:rowOff>
    </xdr:from>
    <xdr:to>
      <xdr:col>105</xdr:col>
      <xdr:colOff>216768</xdr:colOff>
      <xdr:row>3</xdr:row>
      <xdr:rowOff>181026</xdr:rowOff>
    </xdr:to>
    <xdr:sp macro="" textlink="">
      <xdr:nvSpPr>
        <xdr:cNvPr id="77" name="TextBox 76">
          <a:extLst>
            <a:ext uri="{FF2B5EF4-FFF2-40B4-BE49-F238E27FC236}">
              <a16:creationId xmlns:a16="http://schemas.microsoft.com/office/drawing/2014/main" id="{5FC0E3D4-B40E-448B-A1E7-79F0C99C0258}"/>
            </a:ext>
          </a:extLst>
        </xdr:cNvPr>
        <xdr:cNvSpPr txBox="1"/>
      </xdr:nvSpPr>
      <xdr:spPr>
        <a:xfrm>
          <a:off x="59235527" y="59000"/>
          <a:ext cx="5077650" cy="665109"/>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600" b="1" i="0" baseline="0">
              <a:solidFill>
                <a:schemeClr val="bg1"/>
              </a:solidFill>
              <a:latin typeface="Eras Bold ITC" panose="020B0907030504020204" pitchFamily="34" charset="0"/>
            </a:rPr>
            <a:t>Welcome On Manufactures analysis</a:t>
          </a:r>
        </a:p>
        <a:p>
          <a:r>
            <a:rPr lang="en-US" sz="1400" b="1" i="0" baseline="0">
              <a:solidFill>
                <a:schemeClr val="bg1"/>
              </a:solidFill>
              <a:latin typeface="Bahnschrift" panose="020B0502040204020203" pitchFamily="34" charset="0"/>
            </a:rPr>
            <a:t>Here we analysis of EV market across various Manufactures</a:t>
          </a:r>
        </a:p>
      </xdr:txBody>
    </xdr:sp>
    <xdr:clientData/>
  </xdr:twoCellAnchor>
  <xdr:twoCellAnchor>
    <xdr:from>
      <xdr:col>110</xdr:col>
      <xdr:colOff>42334</xdr:colOff>
      <xdr:row>2</xdr:row>
      <xdr:rowOff>152400</xdr:rowOff>
    </xdr:from>
    <xdr:to>
      <xdr:col>114</xdr:col>
      <xdr:colOff>457200</xdr:colOff>
      <xdr:row>4</xdr:row>
      <xdr:rowOff>67733</xdr:rowOff>
    </xdr:to>
    <xdr:sp macro="" textlink="">
      <xdr:nvSpPr>
        <xdr:cNvPr id="97" name="TextBox 96">
          <a:extLst>
            <a:ext uri="{FF2B5EF4-FFF2-40B4-BE49-F238E27FC236}">
              <a16:creationId xmlns:a16="http://schemas.microsoft.com/office/drawing/2014/main" id="{3F72B033-286D-F234-0AFB-BB169A71E21E}"/>
            </a:ext>
          </a:extLst>
        </xdr:cNvPr>
        <xdr:cNvSpPr txBox="1"/>
      </xdr:nvSpPr>
      <xdr:spPr>
        <a:xfrm>
          <a:off x="67098334" y="524933"/>
          <a:ext cx="2853266" cy="28786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solidFill>
                <a:schemeClr val="bg1"/>
              </a:solidFill>
              <a:latin typeface="Eras Bold ITC" panose="020B0907030504020204" pitchFamily="34" charset="0"/>
            </a:rPr>
            <a:t>Total Electric Vehicals</a:t>
          </a:r>
          <a:r>
            <a:rPr lang="en-US" sz="1500" baseline="0">
              <a:solidFill>
                <a:schemeClr val="bg1"/>
              </a:solidFill>
              <a:latin typeface="Eras Bold ITC" panose="020B0907030504020204" pitchFamily="34" charset="0"/>
            </a:rPr>
            <a:t> Sold</a:t>
          </a:r>
        </a:p>
      </xdr:txBody>
    </xdr:sp>
    <xdr:clientData/>
  </xdr:twoCellAnchor>
  <xdr:twoCellAnchor>
    <xdr:from>
      <xdr:col>94</xdr:col>
      <xdr:colOff>228600</xdr:colOff>
      <xdr:row>2</xdr:row>
      <xdr:rowOff>50800</xdr:rowOff>
    </xdr:from>
    <xdr:to>
      <xdr:col>116</xdr:col>
      <xdr:colOff>448733</xdr:colOff>
      <xdr:row>27</xdr:row>
      <xdr:rowOff>130389</xdr:rowOff>
    </xdr:to>
    <xdr:grpSp>
      <xdr:nvGrpSpPr>
        <xdr:cNvPr id="127" name="Group 126">
          <a:extLst>
            <a:ext uri="{FF2B5EF4-FFF2-40B4-BE49-F238E27FC236}">
              <a16:creationId xmlns:a16="http://schemas.microsoft.com/office/drawing/2014/main" id="{1D6D883C-5363-59F3-0AB1-7F4EFE545E9F}"/>
            </a:ext>
          </a:extLst>
        </xdr:cNvPr>
        <xdr:cNvGrpSpPr/>
      </xdr:nvGrpSpPr>
      <xdr:grpSpPr>
        <a:xfrm>
          <a:off x="57531000" y="423333"/>
          <a:ext cx="13631333" cy="4736256"/>
          <a:chOff x="58501755" y="423333"/>
          <a:chExt cx="12660578" cy="4736256"/>
        </a:xfrm>
      </xdr:grpSpPr>
      <xdr:graphicFrame macro="">
        <xdr:nvGraphicFramePr>
          <xdr:cNvPr id="79" name="Chart 78">
            <a:extLst>
              <a:ext uri="{FF2B5EF4-FFF2-40B4-BE49-F238E27FC236}">
                <a16:creationId xmlns:a16="http://schemas.microsoft.com/office/drawing/2014/main" id="{C0B3442C-EE6F-4E29-ABF8-823F09A6B780}"/>
              </a:ext>
            </a:extLst>
          </xdr:cNvPr>
          <xdr:cNvGraphicFramePr>
            <a:graphicFrameLocks/>
          </xdr:cNvGraphicFramePr>
        </xdr:nvGraphicFramePr>
        <xdr:xfrm>
          <a:off x="58501755" y="773483"/>
          <a:ext cx="7016487" cy="251370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94" name="Rectangle 93">
            <a:extLst>
              <a:ext uri="{FF2B5EF4-FFF2-40B4-BE49-F238E27FC236}">
                <a16:creationId xmlns:a16="http://schemas.microsoft.com/office/drawing/2014/main" id="{5E6A0801-A905-E8AD-A386-DE7F8ACA3498}"/>
              </a:ext>
            </a:extLst>
          </xdr:cNvPr>
          <xdr:cNvSpPr/>
        </xdr:nvSpPr>
        <xdr:spPr>
          <a:xfrm>
            <a:off x="65582800" y="423333"/>
            <a:ext cx="5579533" cy="4736256"/>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6" name="Group 95">
            <a:extLst>
              <a:ext uri="{FF2B5EF4-FFF2-40B4-BE49-F238E27FC236}">
                <a16:creationId xmlns:a16="http://schemas.microsoft.com/office/drawing/2014/main" id="{3DCEC668-A4DF-E6EF-4832-7A05791A78BF}"/>
              </a:ext>
            </a:extLst>
          </xdr:cNvPr>
          <xdr:cNvGrpSpPr/>
        </xdr:nvGrpSpPr>
        <xdr:grpSpPr>
          <a:xfrm>
            <a:off x="65636039" y="1016919"/>
            <a:ext cx="5471830" cy="4086011"/>
            <a:chOff x="65570414" y="957652"/>
            <a:chExt cx="4109263" cy="4086011"/>
          </a:xfrm>
        </xdr:grpSpPr>
        <xdr:graphicFrame macro="">
          <xdr:nvGraphicFramePr>
            <xdr:cNvPr id="93" name="Chart 92">
              <a:extLst>
                <a:ext uri="{FF2B5EF4-FFF2-40B4-BE49-F238E27FC236}">
                  <a16:creationId xmlns:a16="http://schemas.microsoft.com/office/drawing/2014/main" id="{4F462655-5630-4699-917A-20F0ACFF89E3}"/>
                </a:ext>
              </a:extLst>
            </xdr:cNvPr>
            <xdr:cNvGraphicFramePr>
              <a:graphicFrameLocks/>
            </xdr:cNvGraphicFramePr>
          </xdr:nvGraphicFramePr>
          <xdr:xfrm>
            <a:off x="65576773" y="957652"/>
            <a:ext cx="4102904" cy="201168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80" name="Chart 79">
              <a:extLst>
                <a:ext uri="{FF2B5EF4-FFF2-40B4-BE49-F238E27FC236}">
                  <a16:creationId xmlns:a16="http://schemas.microsoft.com/office/drawing/2014/main" id="{FBA6208F-2548-4A46-9577-C23B880F43BE}"/>
                </a:ext>
              </a:extLst>
            </xdr:cNvPr>
            <xdr:cNvGraphicFramePr>
              <a:graphicFrameLocks/>
            </xdr:cNvGraphicFramePr>
          </xdr:nvGraphicFramePr>
          <xdr:xfrm>
            <a:off x="65570414" y="3031983"/>
            <a:ext cx="4105656" cy="2011680"/>
          </xdr:xfrm>
          <a:graphic>
            <a:graphicData uri="http://schemas.openxmlformats.org/drawingml/2006/chart">
              <c:chart xmlns:c="http://schemas.openxmlformats.org/drawingml/2006/chart" xmlns:r="http://schemas.openxmlformats.org/officeDocument/2006/relationships" r:id="rId21"/>
            </a:graphicData>
          </a:graphic>
        </xdr:graphicFrame>
      </xdr:grpSp>
      <xdr:graphicFrame macro="">
        <xdr:nvGraphicFramePr>
          <xdr:cNvPr id="111" name="Chart 110">
            <a:extLst>
              <a:ext uri="{FF2B5EF4-FFF2-40B4-BE49-F238E27FC236}">
                <a16:creationId xmlns:a16="http://schemas.microsoft.com/office/drawing/2014/main" id="{B28885D4-3CFE-4AD6-9B73-54A93371F822}"/>
              </a:ext>
            </a:extLst>
          </xdr:cNvPr>
          <xdr:cNvGraphicFramePr>
            <a:graphicFrameLocks/>
          </xdr:cNvGraphicFramePr>
        </xdr:nvGraphicFramePr>
        <xdr:xfrm>
          <a:off x="58507106" y="3311385"/>
          <a:ext cx="4280373" cy="1844815"/>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121" name="Chart 120">
            <a:extLst>
              <a:ext uri="{FF2B5EF4-FFF2-40B4-BE49-F238E27FC236}">
                <a16:creationId xmlns:a16="http://schemas.microsoft.com/office/drawing/2014/main" id="{66354AA2-72DD-4F9F-A806-E8F1C7C0082A}"/>
              </a:ext>
            </a:extLst>
          </xdr:cNvPr>
          <xdr:cNvGraphicFramePr>
            <a:graphicFrameLocks/>
          </xdr:cNvGraphicFramePr>
        </xdr:nvGraphicFramePr>
        <xdr:xfrm>
          <a:off x="62826798" y="3311386"/>
          <a:ext cx="2713669" cy="1844815"/>
        </xdr:xfrm>
        <a:graphic>
          <a:graphicData uri="http://schemas.openxmlformats.org/drawingml/2006/chart">
            <c:chart xmlns:c="http://schemas.openxmlformats.org/drawingml/2006/chart" xmlns:r="http://schemas.openxmlformats.org/officeDocument/2006/relationships" r:id="rId23"/>
          </a:graphicData>
        </a:graphic>
      </xdr:graphicFrame>
    </xdr:grpSp>
    <xdr:clientData/>
  </xdr:twoCellAnchor>
  <xdr:twoCellAnchor editAs="oneCell">
    <xdr:from>
      <xdr:col>91</xdr:col>
      <xdr:colOff>108373</xdr:colOff>
      <xdr:row>3</xdr:row>
      <xdr:rowOff>177800</xdr:rowOff>
    </xdr:from>
    <xdr:to>
      <xdr:col>94</xdr:col>
      <xdr:colOff>108373</xdr:colOff>
      <xdr:row>8</xdr:row>
      <xdr:rowOff>177800</xdr:rowOff>
    </xdr:to>
    <mc:AlternateContent xmlns:mc="http://schemas.openxmlformats.org/markup-compatibility/2006" xmlns:a14="http://schemas.microsoft.com/office/drawing/2010/main">
      <mc:Choice Requires="a14">
        <xdr:graphicFrame macro="">
          <xdr:nvGraphicFramePr>
            <xdr:cNvPr id="125" name="vehicle_category 3">
              <a:extLst>
                <a:ext uri="{FF2B5EF4-FFF2-40B4-BE49-F238E27FC236}">
                  <a16:creationId xmlns:a16="http://schemas.microsoft.com/office/drawing/2014/main" id="{33E083F0-2774-5345-1614-11DF36C71BE8}"/>
                </a:ext>
              </a:extLst>
            </xdr:cNvPr>
            <xdr:cNvGraphicFramePr/>
          </xdr:nvGraphicFramePr>
          <xdr:xfrm>
            <a:off x="0" y="0"/>
            <a:ext cx="0" cy="0"/>
          </xdr:xfrm>
          <a:graphic>
            <a:graphicData uri="http://schemas.microsoft.com/office/drawing/2010/slicer">
              <sle:slicer xmlns:sle="http://schemas.microsoft.com/office/drawing/2010/slicer" name="vehicle_category 3"/>
            </a:graphicData>
          </a:graphic>
        </xdr:graphicFrame>
      </mc:Choice>
      <mc:Fallback xmlns="">
        <xdr:sp macro="" textlink="">
          <xdr:nvSpPr>
            <xdr:cNvPr id="0" name=""/>
            <xdr:cNvSpPr>
              <a:spLocks noTextEdit="1"/>
            </xdr:cNvSpPr>
          </xdr:nvSpPr>
          <xdr:spPr>
            <a:xfrm>
              <a:off x="55581973" y="736600"/>
              <a:ext cx="1828800" cy="931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91</xdr:col>
      <xdr:colOff>108373</xdr:colOff>
      <xdr:row>9</xdr:row>
      <xdr:rowOff>25400</xdr:rowOff>
    </xdr:from>
    <xdr:to>
      <xdr:col>94</xdr:col>
      <xdr:colOff>108373</xdr:colOff>
      <xdr:row>15</xdr:row>
      <xdr:rowOff>135467</xdr:rowOff>
    </xdr:to>
    <mc:AlternateContent xmlns:mc="http://schemas.openxmlformats.org/markup-compatibility/2006" xmlns:a14="http://schemas.microsoft.com/office/drawing/2010/main">
      <mc:Choice Requires="a14">
        <xdr:graphicFrame macro="">
          <xdr:nvGraphicFramePr>
            <xdr:cNvPr id="129" name="fiscal_year 3">
              <a:extLst>
                <a:ext uri="{FF2B5EF4-FFF2-40B4-BE49-F238E27FC236}">
                  <a16:creationId xmlns:a16="http://schemas.microsoft.com/office/drawing/2014/main" id="{3604B36F-1BED-D63D-3151-8F072984B4E7}"/>
                </a:ext>
              </a:extLst>
            </xdr:cNvPr>
            <xdr:cNvGraphicFramePr/>
          </xdr:nvGraphicFramePr>
          <xdr:xfrm>
            <a:off x="0" y="0"/>
            <a:ext cx="0" cy="0"/>
          </xdr:xfrm>
          <a:graphic>
            <a:graphicData uri="http://schemas.microsoft.com/office/drawing/2010/slicer">
              <sle:slicer xmlns:sle="http://schemas.microsoft.com/office/drawing/2010/slicer" name="fiscal_year 3"/>
            </a:graphicData>
          </a:graphic>
        </xdr:graphicFrame>
      </mc:Choice>
      <mc:Fallback xmlns="">
        <xdr:sp macro="" textlink="">
          <xdr:nvSpPr>
            <xdr:cNvPr id="0" name=""/>
            <xdr:cNvSpPr>
              <a:spLocks noTextEdit="1"/>
            </xdr:cNvSpPr>
          </xdr:nvSpPr>
          <xdr:spPr>
            <a:xfrm>
              <a:off x="55581973" y="1701800"/>
              <a:ext cx="1828800" cy="1227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109</xdr:col>
      <xdr:colOff>278781</xdr:colOff>
      <xdr:row>2</xdr:row>
      <xdr:rowOff>157976</xdr:rowOff>
    </xdr:from>
    <xdr:to>
      <xdr:col>114</xdr:col>
      <xdr:colOff>213733</xdr:colOff>
      <xdr:row>4</xdr:row>
      <xdr:rowOff>157975</xdr:rowOff>
    </xdr:to>
    <xdr:sp macro="" textlink="">
      <xdr:nvSpPr>
        <xdr:cNvPr id="119" name="TextBox 118">
          <a:extLst>
            <a:ext uri="{FF2B5EF4-FFF2-40B4-BE49-F238E27FC236}">
              <a16:creationId xmlns:a16="http://schemas.microsoft.com/office/drawing/2014/main" id="{CD56D9C2-CF5D-1AF7-425C-6B9AC62B511A}"/>
            </a:ext>
          </a:extLst>
        </xdr:cNvPr>
        <xdr:cNvSpPr txBox="1"/>
      </xdr:nvSpPr>
      <xdr:spPr>
        <a:xfrm>
          <a:off x="67130342" y="529683"/>
          <a:ext cx="3001537" cy="37170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Eras Bold ITC" panose="020B0907030504020204" pitchFamily="34" charset="0"/>
            </a:rPr>
            <a:t>Total</a:t>
          </a:r>
          <a:r>
            <a:rPr lang="en-US" sz="1600" baseline="0">
              <a:solidFill>
                <a:schemeClr val="bg1"/>
              </a:solidFill>
              <a:latin typeface="Eras Bold ITC" panose="020B0907030504020204" pitchFamily="34" charset="0"/>
            </a:rPr>
            <a:t> Electric Vehicals Sold</a:t>
          </a:r>
          <a:endParaRPr lang="en-US" sz="1600">
            <a:solidFill>
              <a:schemeClr val="bg1"/>
            </a:solidFill>
            <a:latin typeface="Eras Bold ITC" panose="020B0907030504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2.497845254627" createdVersion="8" refreshedVersion="8" minRefreshableVersion="3" recordCount="35" xr:uid="{F19666DB-557C-462F-AA98-7FCFF6C79664}">
  <cacheSource type="worksheet">
    <worksheetSource ref="A2:L37" sheet="PRC"/>
  </cacheSource>
  <cacheFields count="12">
    <cacheField name="State" numFmtId="0">
      <sharedItems count="35">
        <s v="Sikkim"/>
        <s v="Andaman &amp; Nicobar Island"/>
        <s v="Arunachal Pradesh"/>
        <s v="Assam"/>
        <s v="Chhattisgarh"/>
        <s v="DNH and DD"/>
        <s v="Jammu and Kashmir"/>
        <s v="Ladakh"/>
        <s v="Manipur"/>
        <s v="Meghalaya"/>
        <s v="Mizoram"/>
        <s v="Nagaland"/>
        <s v="Puducherry"/>
        <s v="Tripura"/>
        <s v="Himachal Pradesh"/>
        <s v="Andhra Pradesh"/>
        <s v="Bihar"/>
        <s v="Chandigarh"/>
        <s v="Delhi"/>
        <s v="Goa"/>
        <s v="Gujarat"/>
        <s v="Haryana"/>
        <s v="Jharkhand"/>
        <s v="Karnataka"/>
        <s v="Kerala"/>
        <s v="Madhya Pradesh"/>
        <s v="Maharashtra"/>
        <s v="Odisha"/>
        <s v="Punjab"/>
        <s v="Rajasthan"/>
        <s v="Tamil Nadu"/>
        <s v="Uttar Pradesh"/>
        <s v="Uttarakhand"/>
        <s v="West Bengal"/>
        <s v="Andaman &amp; Nicobar"/>
      </sharedItems>
    </cacheField>
    <cacheField name="Total_EV_Sales" numFmtId="0">
      <sharedItems containsSemiMixedTypes="0" containsString="0" containsNumber="1" containsInteger="1" minValue="0" maxValue="48374"/>
    </cacheField>
    <cacheField name="Total_vehicles_sold" numFmtId="0">
      <sharedItems containsSemiMixedTypes="0" containsString="0" containsNumber="1" containsInteger="1" minValue="0" maxValue="2497288"/>
    </cacheField>
    <cacheField name="Total_EV_Sales2" numFmtId="0">
      <sharedItems containsSemiMixedTypes="0" containsString="0" containsNumber="1" containsInteger="1" minValue="0" maxValue="150502"/>
    </cacheField>
    <cacheField name="Total_vehicles_sold2" numFmtId="0">
      <sharedItems containsSemiMixedTypes="0" containsString="0" containsNumber="1" containsInteger="1" minValue="0" maxValue="2697449"/>
    </cacheField>
    <cacheField name="Total_EV_Sales3" numFmtId="0">
      <sharedItems containsSemiMixedTypes="0" containsString="0" containsNumber="1" containsInteger="1" minValue="0" maxValue="197169"/>
    </cacheField>
    <cacheField name="Total_vehicles_sold3" numFmtId="0">
      <sharedItems containsSemiMixedTypes="0" containsString="0" containsNumber="1" containsInteger="1" minValue="660" maxValue="2932347"/>
    </cacheField>
    <cacheField name="PR_2022" numFmtId="10">
      <sharedItems containsSemiMixedTypes="0" containsString="0" containsNumber="1" minValue="0" maxValue="4.2773347197225108E-2"/>
    </cacheField>
    <cacheField name="PR_2023" numFmtId="10">
      <sharedItems containsSemiMixedTypes="0" containsString="0" containsNumber="1" minValue="0" maxValue="9.7257574513506861E-2"/>
    </cacheField>
    <cacheField name="PR_2024" numFmtId="10">
      <sharedItems containsSemiMixedTypes="0" containsString="0" containsNumber="1" minValue="0" maxValue="0.13752483317202385"/>
    </cacheField>
    <cacheField name="PRC_2022-2023" numFmtId="10">
      <sharedItems containsSemiMixedTypes="0" containsString="0" containsNumber="1" minValue="-7.5345529890984489E-4" maxValue="6.0500773058119448E-2" count="34">
        <n v="0"/>
        <n v="-7.5345529890984489E-4"/>
        <n v="8.429570934839417E-5"/>
        <n v="2.6772191572731912E-3"/>
        <n v="3.5320188028441085E-2"/>
        <n v="5.5457072834166621E-3"/>
        <n v="5.2513625491729023E-3"/>
        <n v="1.5867712527287223E-3"/>
        <n v="2.2702864074562647E-3"/>
        <n v="1.0951918512848221E-3"/>
        <n v="2.6589217049824104E-3"/>
        <n v="1.3245182195857503E-4"/>
        <n v="1.6878985793350489E-2"/>
        <n v="4.8630912638776566E-3"/>
        <n v="5.5267323167316378E-3"/>
        <n v="2.3597251505683484E-2"/>
        <n v="5.4647414140409443E-3"/>
        <n v="2.9906770289889022E-2"/>
        <n v="3.4702792102091914E-2"/>
        <n v="6.0500773058119448E-2"/>
        <n v="3.8411601157149027E-2"/>
        <n v="9.1550852964936268E-3"/>
        <n v="1.0687182848401543E-2"/>
        <n v="3.476250855240446E-2"/>
        <n v="4.7363356552012931E-2"/>
        <n v="1.417076689930195E-2"/>
        <n v="4.1295248871073519E-2"/>
        <n v="3.0353863417893302E-2"/>
        <n v="5.1895324064040477E-3"/>
        <n v="3.3884669782156138E-2"/>
        <n v="1.5905751079598227E-2"/>
        <n v="5.9988874373077677E-3"/>
        <n v="1.9041605270860247E-2"/>
        <n v="8.9333533529502712E-3"/>
      </sharedItems>
    </cacheField>
    <cacheField name="PRC_2023-2024" numFmtId="10">
      <sharedItems containsSemiMixedTypes="0" containsString="0" containsNumber="1" minValue="-5.5932233267409134E-3" maxValue="4.8727372319906495E-2" count="35">
        <n v="0"/>
        <n v="1.5235090263225814E-3"/>
        <n v="1.0271340913112932E-3"/>
        <n v="1.7846887257936851E-3"/>
        <n v="9.7941665382479809E-3"/>
        <n v="3.707838861164256E-3"/>
        <n v="4.247405486108094E-4"/>
        <n v="3.9603039345757424E-3"/>
        <n v="3.8773969356652432E-3"/>
        <n v="2.3556730263098744E-3"/>
        <n v="7.3695226098013395E-3"/>
        <n v="3.2002445228642551E-4"/>
        <n v="1.9728338440162356E-2"/>
        <n v="9.399864494275597E-4"/>
        <n v="-1.0840652998759907E-3"/>
        <n v="7.6537975550962367E-4"/>
        <n v="2.4304502451731151E-3"/>
        <n v="2.2696458793745995E-2"/>
        <n v="1.1763059661484276E-3"/>
        <n v="4.0267258658516991E-2"/>
        <n v="-1.8525656477628091E-3"/>
        <n v="-4.256004040898962E-3"/>
        <n v="-1.4604951885452376E-3"/>
        <n v="2.4227874443014122E-2"/>
        <n v="4.8727372319906495E-2"/>
        <n v="1.1250269331275257E-2"/>
        <n v="1.5636283691638123E-2"/>
        <n v="1.3121595618387653E-2"/>
        <n v="4.0868056499946386E-3"/>
        <n v="-5.5932233267409134E-3"/>
        <n v="1.161860819377146E-2"/>
        <n v="9.6047225542173122E-3"/>
        <n v="-3.8558129557876089E-3"/>
        <n v="5.4789293591672381E-3"/>
        <n v="3.0303030303030303E-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3.50060983796" createdVersion="8" refreshedVersion="8" minRefreshableVersion="3" recordCount="35" xr:uid="{A03DDAD8-63B6-4E78-B4B4-DBF41C574B37}">
  <cacheSource type="worksheet">
    <worksheetSource ref="A2:S37" sheet="PRC"/>
  </cacheSource>
  <cacheFields count="18">
    <cacheField name="State" numFmtId="0">
      <sharedItems count="35">
        <s v="Sikkim"/>
        <s v="Andaman &amp; Nicobar Island"/>
        <s v="Arunachal Pradesh"/>
        <s v="Assam"/>
        <s v="Chhattisgarh"/>
        <s v="DNH and DD"/>
        <s v="Jammu and Kashmir"/>
        <s v="Ladakh"/>
        <s v="Manipur"/>
        <s v="Meghalaya"/>
        <s v="Mizoram"/>
        <s v="Nagaland"/>
        <s v="Puducherry"/>
        <s v="Tripura"/>
        <s v="Himachal Pradesh"/>
        <s v="Andhra Pradesh"/>
        <s v="Bihar"/>
        <s v="Chandigarh"/>
        <s v="Delhi"/>
        <s v="Goa"/>
        <s v="Gujarat"/>
        <s v="Haryana"/>
        <s v="Jharkhand"/>
        <s v="Karnataka"/>
        <s v="Kerala"/>
        <s v="Madhya Pradesh"/>
        <s v="Maharashtra"/>
        <s v="Odisha"/>
        <s v="Punjab"/>
        <s v="Rajasthan"/>
        <s v="Tamil Nadu"/>
        <s v="Uttar Pradesh"/>
        <s v="Uttarakhand"/>
        <s v="West Bengal"/>
        <s v="Andaman &amp; Nicobar"/>
      </sharedItems>
    </cacheField>
    <cacheField name="Total_EV_Sales" numFmtId="0">
      <sharedItems containsSemiMixedTypes="0" containsString="0" containsNumber="1" containsInteger="1" minValue="0" maxValue="48374"/>
    </cacheField>
    <cacheField name="Total_vehicles_sold" numFmtId="0">
      <sharedItems containsSemiMixedTypes="0" containsString="0" containsNumber="1" containsInteger="1" minValue="0" maxValue="2497288"/>
    </cacheField>
    <cacheField name="Total_EV_Sales2" numFmtId="0">
      <sharedItems containsSemiMixedTypes="0" containsString="0" containsNumber="1" containsInteger="1" minValue="0" maxValue="150502"/>
    </cacheField>
    <cacheField name="Total_vehicles_sold2" numFmtId="0">
      <sharedItems containsSemiMixedTypes="0" containsString="0" containsNumber="1" containsInteger="1" minValue="0" maxValue="2697449"/>
    </cacheField>
    <cacheField name="Total_EV_Sales3" numFmtId="0">
      <sharedItems containsSemiMixedTypes="0" containsString="0" containsNumber="1" containsInteger="1" minValue="0" maxValue="197169"/>
    </cacheField>
    <cacheField name="Total_vehicles_sold3" numFmtId="0">
      <sharedItems containsSemiMixedTypes="0" containsString="0" containsNumber="1" containsInteger="1" minValue="660" maxValue="2932347"/>
    </cacheField>
    <cacheField name="PR_2022" numFmtId="10">
      <sharedItems containsSemiMixedTypes="0" containsString="0" containsNumber="1" minValue="0" maxValue="4.2773347197225108E-2"/>
    </cacheField>
    <cacheField name="PR_2023" numFmtId="10">
      <sharedItems containsSemiMixedTypes="0" containsString="0" containsNumber="1" minValue="0" maxValue="9.7257574513506861E-2"/>
    </cacheField>
    <cacheField name="PR_2024" numFmtId="10">
      <sharedItems containsSemiMixedTypes="0" containsString="0" containsNumber="1" minValue="0" maxValue="0.13752483317202385"/>
    </cacheField>
    <cacheField name="PRC_2022-2023" numFmtId="10">
      <sharedItems containsSemiMixedTypes="0" containsString="0" containsNumber="1" minValue="-7.5345529890984489E-4" maxValue="6.0500773058119448E-2"/>
    </cacheField>
    <cacheField name="PRC_2023-2024" numFmtId="10">
      <sharedItems containsSemiMixedTypes="0" containsString="0" containsNumber="1" minValue="-5.5932233267409134E-3" maxValue="4.8727372319906495E-2"/>
    </cacheField>
    <cacheField name="PR_2-wheeler_2022" numFmtId="10">
      <sharedItems containsSemiMixedTypes="0" containsString="0" containsNumber="1" minValue="0" maxValue="5.3562238208831874E-2"/>
    </cacheField>
    <cacheField name="PR_4-wheeler_2022" numFmtId="10">
      <sharedItems containsSemiMixedTypes="0" containsString="0" containsNumber="1" minValue="0" maxValue="2.416155787955283E-2"/>
    </cacheField>
    <cacheField name="PR_2-wheeler_2023" numFmtId="10">
      <sharedItems containsSemiMixedTypes="0" containsString="0" containsNumber="1" minValue="0" maxValue="0.1246506753609688"/>
    </cacheField>
    <cacheField name="PR_4-wheeler_2023" numFmtId="10">
      <sharedItems containsSemiMixedTypes="0" containsString="0" containsNumber="1" minValue="0" maxValue="3.7277941692285474E-2"/>
    </cacheField>
    <cacheField name="PR_2-wheeler_2024" numFmtId="10">
      <sharedItems containsSemiMixedTypes="0" containsString="0" containsNumber="1" minValue="0" maxValue="0.17992263768649844"/>
    </cacheField>
    <cacheField name="PR_4-wheeler_2024" numFmtId="10">
      <sharedItems containsSemiMixedTypes="0" containsString="0" containsNumber="1" minValue="0" maxValue="5.7584454897724631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3.563163657411" createdVersion="8" refreshedVersion="8" minRefreshableVersion="3" recordCount="26" xr:uid="{E8E55F7D-8D82-4837-9AFF-515ACC2C4B14}">
  <cacheSource type="worksheet">
    <worksheetSource ref="A1:E27" sheet="CAGR"/>
  </cacheSource>
  <cacheFields count="5">
    <cacheField name="Makers" numFmtId="0">
      <sharedItems count="26">
        <s v="AMPERE"/>
        <s v="ATHER"/>
        <s v="BAJAJ"/>
        <s v="BATTRE ELECTRIC"/>
        <s v="BEING"/>
        <s v="BGAUSS"/>
        <s v="BMW India"/>
        <s v="BYD India"/>
        <s v="HERO ELECTRIC"/>
        <s v="Hyundai Motor"/>
        <s v="JITENDRA"/>
        <s v="KIA Motors"/>
        <s v="KINETIC GREEN"/>
        <s v="Mahindra &amp; Mahindra"/>
        <s v="Mercedes -Benz AG"/>
        <s v="MG Motor"/>
        <s v="OKAYA EV"/>
        <s v="OKINAWA"/>
        <s v="OLA ELECTRIC"/>
        <s v="OTHERS"/>
        <s v="PCA Automobiles"/>
        <s v="PURE EV"/>
        <s v="REVOLT"/>
        <s v="Tata Motors"/>
        <s v="TVS"/>
        <s v="Volvo Auto India"/>
      </sharedItems>
    </cacheField>
    <cacheField name="Sales_2022" numFmtId="0">
      <sharedItems containsSemiMixedTypes="0" containsString="0" containsNumber="1" containsInteger="1" minValue="0" maxValue="12708"/>
    </cacheField>
    <cacheField name="Sales_2023" numFmtId="0">
      <sharedItems containsSemiMixedTypes="0" containsString="0" containsNumber="1" containsInteger="1" minValue="0" maxValue="28046"/>
    </cacheField>
    <cacheField name="Sales_2024" numFmtId="0">
      <sharedItems containsSemiMixedTypes="0" containsString="0" containsNumber="1" containsInteger="1" minValue="0" maxValue="48181"/>
    </cacheField>
    <cacheField name="CAGR" numFmtId="10">
      <sharedItems containsSemiMixedTypes="0" containsString="0" containsNumber="1" minValue="0" maxValue="11.40967364599085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4.475304282409" createdVersion="8" refreshedVersion="8" minRefreshableVersion="3" recordCount="35" xr:uid="{70BE3C91-D659-4C5A-AC62-AE6FEBCE2BC8}">
  <cacheSource type="worksheet">
    <worksheetSource ref="A2:D37" sheet="CAGR_STATE"/>
  </cacheSource>
  <cacheFields count="4">
    <cacheField name="State" numFmtId="0">
      <sharedItems count="35">
        <s v="Sikkim"/>
        <s v="Andaman &amp; Nicobar Island"/>
        <s v="Arunachal Pradesh"/>
        <s v="Assam"/>
        <s v="Chhattisgarh"/>
        <s v="DNH and DD"/>
        <s v="Jammu and Kashmir"/>
        <s v="Ladakh"/>
        <s v="Manipur"/>
        <s v="Meghalaya"/>
        <s v="Mizoram"/>
        <s v="Nagaland"/>
        <s v="Puducherry"/>
        <s v="Tripura"/>
        <s v="Himachal Pradesh"/>
        <s v="Andhra Pradesh"/>
        <s v="Bihar"/>
        <s v="Chandigarh"/>
        <s v="Delhi"/>
        <s v="Goa"/>
        <s v="Gujarat"/>
        <s v="Haryana"/>
        <s v="Jharkhand"/>
        <s v="Karnataka"/>
        <s v="Kerala"/>
        <s v="Madhya Pradesh"/>
        <s v="Maharashtra"/>
        <s v="Odisha"/>
        <s v="Punjab"/>
        <s v="Rajasthan"/>
        <s v="Tamil Nadu"/>
        <s v="Uttar Pradesh"/>
        <s v="Uttarakhand"/>
        <s v="West Bengal"/>
        <s v="Andaman &amp; Nicobar"/>
      </sharedItems>
    </cacheField>
    <cacheField name="Sales_2022" numFmtId="0">
      <sharedItems containsSemiMixedTypes="0" containsString="0" containsNumber="1" containsInteger="1" minValue="0" maxValue="2497288"/>
    </cacheField>
    <cacheField name="Sales_2024" numFmtId="0">
      <sharedItems containsSemiMixedTypes="0" containsString="0" containsNumber="1" containsInteger="1" minValue="660" maxValue="2932347"/>
    </cacheField>
    <cacheField name="CAGR" numFmtId="10">
      <sharedItems containsSemiMixedTypes="0" containsString="0" containsNumber="1" minValue="-0.2859306069291141" maxValue="0.2846907471704476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1.508800462965" createdVersion="8" refreshedVersion="8" minRefreshableVersion="3" recordCount="2" xr:uid="{A83D2B81-9534-4620-B406-D122C163F21D}">
  <cacheSource type="worksheet">
    <worksheetSource ref="A13:G15" sheet="Revenue_Growth"/>
  </cacheSource>
  <cacheFields count="7">
    <cacheField name="Vehical_Category" numFmtId="0">
      <sharedItems count="2">
        <s v="2-Wheelers"/>
        <s v="4-Wheelers"/>
      </sharedItems>
    </cacheField>
    <cacheField name="Avg_Price" numFmtId="1">
      <sharedItems containsSemiMixedTypes="0" containsString="0" containsNumber="1" containsInteger="1" minValue="85000" maxValue="1500000"/>
    </cacheField>
    <cacheField name="Total_Revenue_2022" numFmtId="0">
      <sharedItems containsSemiMixedTypes="0" containsString="0" containsNumber="1" containsInteger="1" minValue="21468705000" maxValue="27865500000"/>
    </cacheField>
    <cacheField name="Total_Revenue_2024" numFmtId="0">
      <sharedItems containsSemiMixedTypes="0" containsString="0" containsNumber="1" containsInteger="1" minValue="79278820000" maxValue="130351500000"/>
    </cacheField>
    <cacheField name="Growth_Rate_2022-2024" numFmtId="10">
      <sharedItems containsSemiMixedTypes="0" containsString="0" containsNumber="1" minValue="2.6927620925435418" maxValue="3.6778812510093126"/>
    </cacheField>
    <cacheField name="Total_Revenue_2023" numFmtId="1">
      <sharedItems containsSemiMixedTypes="0" containsString="0" containsNumber="1" containsInteger="1" minValue="61871755000" maxValue="71197500000"/>
    </cacheField>
    <cacheField name="Growth_Rate_2023-2024" numFmtId="10">
      <sharedItems containsSemiMixedTypes="0" containsString="0" containsNumber="1" minValue="0.28134105780577906" maxValue="0.8308437796270936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4.640950000001" createdVersion="8" refreshedVersion="8" minRefreshableVersion="3" recordCount="4" xr:uid="{2F23CBC3-CDC0-4E15-B292-9B158DD78544}">
  <cacheSource type="worksheet">
    <worksheetSource ref="A204:B207" sheet="Revenue_Growth"/>
  </cacheSource>
  <cacheFields count="5">
    <cacheField name="fiscal_year" numFmtId="0">
      <sharedItems containsMixedTypes="1" containsNumber="1" containsInteger="1" minValue="2022" maxValue="2024" count="4">
        <n v="2022"/>
        <n v="2023"/>
        <n v="2024"/>
        <s v="Total "/>
      </sharedItems>
    </cacheField>
    <cacheField name="Sum of Sum of total_vehicles_sold" numFmtId="0">
      <sharedItems containsSemiMixedTypes="0" containsString="0" containsNumber="1" containsInteger="1" minValue="16421824" maxValue="57220252"/>
    </cacheField>
    <cacheField name="Sum of Sum of electric_vehicles_sold" numFmtId="0">
      <sharedItems containsSemiMixedTypes="0" containsString="0" containsNumber="1" containsInteger="1" minValue="271150" maxValue="2066111"/>
    </cacheField>
    <cacheField name="Sum of Penetration_rate_EV" numFmtId="10">
      <sharedItems containsSemiMixedTypes="0" containsString="0" containsNumber="1" minValue="1.6511564123449382E-2" maxValue="4.8145677467361321E-2"/>
    </cacheField>
    <cacheField name="Sum of Total_EV_Revenve" numFmtId="166">
      <sharedItems containsSemiMixedTypes="0" containsString="0" containsNumber="1" containsInteger="1" minValue="49334205000" maxValue="392033780000"/>
    </cacheField>
  </cacheFields>
  <extLst>
    <ext xmlns:x14="http://schemas.microsoft.com/office/spreadsheetml/2009/9/main" uri="{725AE2AE-9491-48be-B2B4-4EB974FC3084}">
      <x14:pivotCacheDefinition pivotCacheId="16499913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6.454721412039" createdVersion="8" refreshedVersion="8" minRefreshableVersion="3" recordCount="70" xr:uid="{1F6B5621-CE5E-4B20-BF8F-01D6AB7AE2A2}">
  <cacheSource type="worksheet">
    <worksheetSource name="Table7[[Vehical-category]:[EV_2024]]"/>
  </cacheSource>
  <cacheFields count="4">
    <cacheField name="Vehical-category" numFmtId="0">
      <sharedItems count="2">
        <s v="2-Wheelers"/>
        <s v="4-Wheelers"/>
      </sharedItems>
    </cacheField>
    <cacheField name="EV_2022" numFmtId="0">
      <sharedItems containsSemiMixedTypes="0" containsString="0" containsNumber="1" containsInteger="1" minValue="0" maxValue="41903"/>
    </cacheField>
    <cacheField name="EV_2023" numFmtId="0">
      <sharedItems containsSemiMixedTypes="0" containsString="0" containsNumber="1" containsInteger="1" minValue="0" maxValue="138810"/>
    </cacheField>
    <cacheField name="EV_2024" numFmtId="0">
      <sharedItems containsSemiMixedTypes="0" containsString="0" containsNumber="1" containsInteger="1" minValue="0" maxValue="18305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6.486616319446" createdVersion="8" refreshedVersion="8" minRefreshableVersion="3" recordCount="816" xr:uid="{E14C1271-0267-4403-ABA7-61E057BC3E2B}">
  <cacheSource type="worksheet">
    <worksheetSource name="electric_vehicle_sales_by_makers"/>
  </cacheSource>
  <cacheFields count="8">
    <cacheField name="date" numFmtId="164">
      <sharedItems containsSemiMixedTypes="0" containsNonDate="0" containsDate="1" containsString="0" minDate="2021-04-01T00:00:00" maxDate="2024-03-02T00:00:00" count="36">
        <d v="2021-04-01T00:00:00"/>
        <d v="2022-04-01T00:00:00"/>
        <d v="2023-04-01T00:00:00"/>
        <d v="2021-05-01T00:00:00"/>
        <d v="2022-05-01T00:00:00"/>
        <d v="2023-05-01T00:00:00"/>
        <d v="2021-06-01T00:00:00"/>
        <d v="2022-06-01T00:00:00"/>
        <d v="2023-06-01T00:00:00"/>
        <d v="2021-07-01T00:00:00"/>
        <d v="2022-07-01T00:00:00"/>
        <d v="2023-07-01T00:00:00"/>
        <d v="2021-08-01T00:00:00"/>
        <d v="2022-08-01T00:00:00"/>
        <d v="2023-08-01T00:00:00"/>
        <d v="2021-09-01T00:00:00"/>
        <d v="2022-09-01T00:00:00"/>
        <d v="2023-09-01T00:00:00"/>
        <d v="2021-10-01T00:00:00"/>
        <d v="2022-10-01T00:00:00"/>
        <d v="2023-10-01T00:00:00"/>
        <d v="2021-11-01T00:00:00"/>
        <d v="2022-11-01T00:00:00"/>
        <d v="2023-11-01T00:00:00"/>
        <d v="2021-12-01T00:00:00"/>
        <d v="2022-12-01T00:00:00"/>
        <d v="2023-12-01T00:00:00"/>
        <d v="2022-01-01T00:00:00"/>
        <d v="2023-01-01T00:00:00"/>
        <d v="2024-01-01T00:00:00"/>
        <d v="2022-02-01T00:00:00"/>
        <d v="2023-02-01T00:00:00"/>
        <d v="2024-02-01T00:00:00"/>
        <d v="2022-03-01T00:00:00"/>
        <d v="2023-03-01T00:00:00"/>
        <d v="2024-03-01T00:00:00"/>
      </sharedItems>
      <fieldGroup par="7"/>
    </cacheField>
    <cacheField name="fiscal_year" numFmtId="0">
      <sharedItems containsSemiMixedTypes="0" containsString="0" containsNumber="1" containsInteger="1" minValue="2022" maxValue="2024" count="3">
        <n v="2022"/>
        <n v="2023"/>
        <n v="2024"/>
      </sharedItems>
    </cacheField>
    <cacheField name="vehicle_category" numFmtId="0">
      <sharedItems count="2">
        <s v="2-Wheelers"/>
        <s v="4-Wheelers"/>
      </sharedItems>
    </cacheField>
    <cacheField name="maker" numFmtId="0">
      <sharedItems count="26">
        <s v="AMPERE"/>
        <s v="ATHER"/>
        <s v="BAJAJ"/>
        <s v="BATTRE ELECTRIC"/>
        <s v="BEING"/>
        <s v="BGAUSS"/>
        <s v="BMW India"/>
        <s v="BYD India"/>
        <s v="HERO ELECTRIC"/>
        <s v="Hyundai Motor"/>
        <s v="JITENDRA"/>
        <s v="KIA Motors"/>
        <s v="KINETIC GREEN"/>
        <s v="Mahindra &amp; Mahindra"/>
        <s v="Mercedes -Benz AG"/>
        <s v="MG Motor"/>
        <s v="OKAYA EV"/>
        <s v="OKINAWA"/>
        <s v="OLA ELECTRIC"/>
        <s v="OTHERS"/>
        <s v="PCA Automobiles"/>
        <s v="PURE EV"/>
        <s v="REVOLT"/>
        <s v="Tata Motors"/>
        <s v="TVS"/>
        <s v="Volvo Auto India"/>
      </sharedItems>
    </cacheField>
    <cacheField name="electric_vehicles_sold" numFmtId="0">
      <sharedItems containsSemiMixedTypes="0" containsString="0" containsNumber="1" containsInteger="1" minValue="0" maxValue="44630"/>
    </cacheField>
    <cacheField name="Months (date)" numFmtId="0" databaseField="0">
      <fieldGroup base="0">
        <rangePr groupBy="months" startDate="2021-04-01T00:00:00" endDate="2024-03-02T00:00:00"/>
        <groupItems count="14">
          <s v="&lt;4/1/2021"/>
          <s v="Jan"/>
          <s v="Feb"/>
          <s v="Mar"/>
          <s v="Apr"/>
          <s v="May"/>
          <s v="Jun"/>
          <s v="Jul"/>
          <s v="Aug"/>
          <s v="Sep"/>
          <s v="Oct"/>
          <s v="Nov"/>
          <s v="Dec"/>
          <s v="&gt;3/2/2024"/>
        </groupItems>
      </fieldGroup>
    </cacheField>
    <cacheField name="Quarters (date)" numFmtId="0" databaseField="0">
      <fieldGroup base="0">
        <rangePr groupBy="quarters" startDate="2021-04-01T00:00:00" endDate="2024-03-02T00:00:00"/>
        <groupItems count="6">
          <s v="&lt;4/1/2021"/>
          <s v="Qtr1"/>
          <s v="Qtr2"/>
          <s v="Qtr3"/>
          <s v="Qtr4"/>
          <s v="&gt;3/2/2024"/>
        </groupItems>
      </fieldGroup>
    </cacheField>
    <cacheField name="Years (date)" numFmtId="0" databaseField="0">
      <fieldGroup base="0">
        <rangePr groupBy="years" startDate="2021-04-01T00:00:00" endDate="2024-03-02T00:00:00"/>
        <groupItems count="6">
          <s v="&lt;4/1/2021"/>
          <s v="2021"/>
          <s v="2022"/>
          <s v="2023"/>
          <s v="2024"/>
          <s v="&gt;3/2/2024"/>
        </groupItems>
      </fieldGroup>
    </cacheField>
  </cacheFields>
  <extLst>
    <ext xmlns:x14="http://schemas.microsoft.com/office/spreadsheetml/2009/9/main" uri="{725AE2AE-9491-48be-B2B4-4EB974FC3084}">
      <x14:pivotCacheDefinition pivotCacheId="22748703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91.681662499999" createdVersion="8" refreshedVersion="8" minRefreshableVersion="3" recordCount="70" xr:uid="{BF2C5DFE-BE55-4932-B55E-565AABD96495}">
  <cacheSource type="worksheet">
    <worksheetSource name="Table7"/>
  </cacheSource>
  <cacheFields count="9">
    <cacheField name="State" numFmtId="0">
      <sharedItems count="35">
        <s v="Sikkim"/>
        <s v="Andaman &amp; Nicobar Island"/>
        <s v="Arunachal Pradesh"/>
        <s v="Assam"/>
        <s v="Chhattisgarh"/>
        <s v="DNH and DD"/>
        <s v="Jammu and Kashmir"/>
        <s v="Ladakh"/>
        <s v="Manipur"/>
        <s v="Meghalaya"/>
        <s v="Mizoram"/>
        <s v="Nagaland"/>
        <s v="Puducherry"/>
        <s v="Tripura"/>
        <s v="Himachal Pradesh"/>
        <s v="Andhra Pradesh"/>
        <s v="Bihar"/>
        <s v="Chandigarh"/>
        <s v="Delhi"/>
        <s v="Goa"/>
        <s v="Gujarat"/>
        <s v="Haryana"/>
        <s v="Jharkhand"/>
        <s v="Karnataka"/>
        <s v="Kerala"/>
        <s v="Madhya Pradesh"/>
        <s v="Maharashtra"/>
        <s v="Odisha"/>
        <s v="Punjab"/>
        <s v="Rajasthan"/>
        <s v="Tamil Nadu"/>
        <s v="Uttar Pradesh"/>
        <s v="Uttarakhand"/>
        <s v="West Bengal"/>
        <s v="Andaman &amp; Nicobar"/>
      </sharedItems>
    </cacheField>
    <cacheField name="Vehical-category" numFmtId="0">
      <sharedItems/>
    </cacheField>
    <cacheField name="EV_2022" numFmtId="0">
      <sharedItems containsSemiMixedTypes="0" containsString="0" containsNumber="1" containsInteger="1" minValue="0" maxValue="41903"/>
    </cacheField>
    <cacheField name="EV_2023" numFmtId="0">
      <sharedItems containsSemiMixedTypes="0" containsString="0" containsNumber="1" containsInteger="1" minValue="0" maxValue="138810"/>
    </cacheField>
    <cacheField name="EV_2024" numFmtId="0">
      <sharedItems containsSemiMixedTypes="0" containsString="0" containsNumber="1" containsInteger="1" minValue="0" maxValue="183052"/>
    </cacheField>
    <cacheField name="Total_Vehicals_Sales_2024" numFmtId="0">
      <sharedItems containsSemiMixedTypes="0" containsString="0" containsNumber="1" containsInteger="1" minValue="177" maxValue="2525152"/>
    </cacheField>
    <cacheField name="Pentration_Rate" numFmtId="10">
      <sharedItems containsSemiMixedTypes="0" containsString="0" containsNumber="1" minValue="0" maxValue="0.17992263768649844"/>
    </cacheField>
    <cacheField name="CAGR" numFmtId="10">
      <sharedItems containsSemiMixedTypes="0" containsString="0" containsNumber="1" minValue="-0.17427717615522953" maxValue="5.6112278234329009"/>
    </cacheField>
    <cacheField name="Project_Sales_2030" numFmtId="1">
      <sharedItems containsSemiMixedTypes="0" containsString="0" containsNumber="1" minValue="0" maxValue="437963816.84063959"/>
    </cacheField>
  </cacheFields>
  <extLst>
    <ext xmlns:x14="http://schemas.microsoft.com/office/spreadsheetml/2009/9/main" uri="{725AE2AE-9491-48be-B2B4-4EB974FC3084}">
      <x14:pivotCacheDefinition pivotCacheId="1040321398"/>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92.649339120369" createdVersion="8" refreshedVersion="8" minRefreshableVersion="3" recordCount="2445" xr:uid="{575DA3A4-3607-4A1B-B8A3-7B316C753AB9}">
  <cacheSource type="worksheet">
    <worksheetSource name="electric_vehicle_sales_by_state"/>
  </cacheSource>
  <cacheFields count="13">
    <cacheField name="date" numFmtId="164">
      <sharedItems containsSemiMixedTypes="0" containsNonDate="0" containsDate="1" containsString="0" minDate="2021-04-01T00:00:00" maxDate="2024-03-02T00:00:00" count="36">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sharedItems>
      <fieldGroup par="10"/>
    </cacheField>
    <cacheField name="fiscal_year" numFmtId="0">
      <sharedItems containsSemiMixedTypes="0" containsString="0" containsNumber="1" containsInteger="1" minValue="2022" maxValue="2024" count="3">
        <n v="2022"/>
        <n v="2023"/>
        <n v="2024"/>
      </sharedItems>
    </cacheField>
    <cacheField name="state" numFmtId="0">
      <sharedItems count="35">
        <s v="Sikkim"/>
        <s v="Andaman &amp; Nicobar Island"/>
        <s v="Arunachal Pradesh"/>
        <s v="Ladakh"/>
        <s v="Meghalaya"/>
        <s v="Mizoram"/>
        <s v="Nagaland"/>
        <s v="Tripura"/>
        <s v="Assam"/>
        <s v="Chandigarh"/>
        <s v="DNH and DD"/>
        <s v="Delhi"/>
        <s v="Manipur"/>
        <s v="Madhya Pradesh"/>
        <s v="Andhra Pradesh"/>
        <s v="Bihar"/>
        <s v="Chhattisgarh"/>
        <s v="Goa"/>
        <s v="Gujarat"/>
        <s v="Haryana"/>
        <s v="Himachal Pradesh"/>
        <s v="Jammu and Kashmir"/>
        <s v="Jharkhand"/>
        <s v="Karnataka"/>
        <s v="Kerala"/>
        <s v="Maharashtra"/>
        <s v="Odisha"/>
        <s v="Puducherry"/>
        <s v="Punjab"/>
        <s v="Rajasthan"/>
        <s v="Tamil Nadu"/>
        <s v="Uttar Pradesh"/>
        <s v="Uttarakhand"/>
        <s v="West Bengal"/>
        <s v="Andaman &amp; Nicobar"/>
      </sharedItems>
    </cacheField>
    <cacheField name="vehicle_category" numFmtId="0">
      <sharedItems count="2">
        <s v="2-Wheelers"/>
        <s v="4-Wheelers"/>
      </sharedItems>
    </cacheField>
    <cacheField name="electric_vehicles_sold" numFmtId="0">
      <sharedItems containsSemiMixedTypes="0" containsString="0" containsNumber="1" containsInteger="1" minValue="0" maxValue="26668"/>
    </cacheField>
    <cacheField name="total_vehicles_sold" numFmtId="0">
      <sharedItems containsSemiMixedTypes="0" containsString="0" containsNumber="1" containsInteger="1" minValue="1" maxValue="387983"/>
    </cacheField>
    <cacheField name="Avg_Price" numFmtId="0">
      <sharedItems containsSemiMixedTypes="0" containsString="0" containsNumber="1" containsInteger="1" minValue="85000" maxValue="1500000"/>
    </cacheField>
    <cacheField name="Revenue" numFmtId="0">
      <sharedItems containsSemiMixedTypes="0" containsString="0" containsNumber="1" containsInteger="1" minValue="0" maxValue="3090000000"/>
    </cacheField>
    <cacheField name="Months (date)" numFmtId="0" databaseField="0">
      <fieldGroup base="0">
        <rangePr groupBy="months" startDate="2021-04-01T00:00:00" endDate="2024-03-02T00:00:00"/>
        <groupItems count="14">
          <s v="&lt;4/1/2021"/>
          <s v="Jan"/>
          <s v="Feb"/>
          <s v="Mar"/>
          <s v="Apr"/>
          <s v="May"/>
          <s v="Jun"/>
          <s v="Jul"/>
          <s v="Aug"/>
          <s v="Sep"/>
          <s v="Oct"/>
          <s v="Nov"/>
          <s v="Dec"/>
          <s v="&gt;3/2/2024"/>
        </groupItems>
      </fieldGroup>
    </cacheField>
    <cacheField name="Quarters (date)" numFmtId="0" databaseField="0">
      <fieldGroup base="0">
        <rangePr groupBy="quarters" startDate="2021-04-01T00:00:00" endDate="2024-03-02T00:00:00"/>
        <groupItems count="6">
          <s v="&lt;4/1/2021"/>
          <s v="Qtr1"/>
          <s v="Qtr2"/>
          <s v="Qtr3"/>
          <s v="Qtr4"/>
          <s v="&gt;3/2/2024"/>
        </groupItems>
      </fieldGroup>
    </cacheField>
    <cacheField name="Years (date)" numFmtId="0" databaseField="0">
      <fieldGroup base="0">
        <rangePr groupBy="years" startDate="2021-04-01T00:00:00" endDate="2024-03-02T00:00:00"/>
        <groupItems count="6">
          <s v="&lt;4/1/2021"/>
          <s v="2021"/>
          <s v="2022"/>
          <s v="2023"/>
          <s v="2024"/>
          <s v="&gt;3/2/2024"/>
        </groupItems>
      </fieldGroup>
    </cacheField>
    <cacheField name="Penetration_Rate" numFmtId="0" formula="(SUM(electric_vehicles_sold)/SUM(total_vehicles_sold))" databaseField="0"/>
    <cacheField name="EV_2022" numFmtId="0" formula="SUM(electric_vehicles_sold,fiscal_year)" databaseField="0"/>
  </cacheFields>
  <extLst>
    <ext xmlns:x14="http://schemas.microsoft.com/office/spreadsheetml/2009/9/main" uri="{725AE2AE-9491-48be-B2B4-4EB974FC3084}">
      <x14:pivotCacheDefinition pivotCacheId="2133425893"/>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658062615737" backgroundQuery="1" createdVersion="8" refreshedVersion="8" minRefreshableVersion="3" recordCount="0" supportSubquery="1" supportAdvancedDrill="1" xr:uid="{80177C7E-57E4-4679-88E2-93CCE5706FCD}">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vehicle_category].[vehicle_category]" caption="vehicle_category" numFmtId="0" hierarchy="5" level="1">
      <sharedItems count="1">
        <s v="2-Wheelers"/>
      </sharedItems>
    </cacheField>
    <cacheField name="[electric_vehicle_sales_by_makers].[fiscal_year].[fiscal_year]" caption="fiscal_year" numFmtId="0" hierarchy="4"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electric_vehicle_sales_by_makers].[fiscal_year].&amp;[2024]"/>
          </x15:cachedUniqueNames>
        </ext>
      </extLst>
    </cacheField>
    <cacheField name="[electric_vehicle_sales_by_makers].[maker].[maker]" caption="maker" numFmtId="0" hierarchy="6" level="1">
      <sharedItems count="3">
        <s v="ATHER"/>
        <s v="OLA ELECTRIC"/>
        <s v="TVS"/>
      </sharedItems>
    </cacheField>
    <cacheField name="[Measures].[Sum of electric_vehicles_sold 2]" caption="Sum of electric_vehicles_sold 2" numFmtId="0" hierarchy="25" level="32767"/>
    <cacheField name="[electric_vehicle_sales_by_makers].[electric_vehicles_sold].[electric_vehicles_sold]" caption="electric_vehicles_sold" numFmtId="0" hierarchy="7"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2"/>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1"/>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3"/>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5"/>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0"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4"/>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658064351854" backgroundQuery="1" createdVersion="8" refreshedVersion="8" minRefreshableVersion="3" recordCount="0" supportSubquery="1" supportAdvancedDrill="1" xr:uid="{89AC465E-B2EC-4BFD-A304-0328E8376FE2}">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vehicle_category].[vehicle_category]" caption="vehicle_category" numFmtId="0" hierarchy="5" level="1">
      <sharedItems count="1">
        <s v="2-Wheelers"/>
      </sharedItems>
    </cacheField>
    <cacheField name="[electric_vehicle_sales_by_makers].[fiscal_year].[fiscal_year]" caption="fiscal_year" numFmtId="0" hierarchy="4"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electric_vehicle_sales_by_makers].[fiscal_year].&amp;[2024]"/>
          </x15:cachedUniqueNames>
        </ext>
      </extLst>
    </cacheField>
    <cacheField name="[electric_vehicle_sales_by_makers].[maker].[maker]" caption="maker" numFmtId="0" hierarchy="6" level="1">
      <sharedItems count="3">
        <s v="BATTRE ELECTRIC"/>
        <s v="KINETIC GREEN"/>
        <s v="REVOLT"/>
      </sharedItems>
    </cacheField>
    <cacheField name="[Measures].[Sum of electric_vehicles_sold 2]" caption="Sum of electric_vehicles_sold 2" numFmtId="0" hierarchy="25" level="32767"/>
    <cacheField name="[electric_vehicle_sales_by_makers].[electric_vehicles_sold].[electric_vehicles_sold]" caption="electric_vehicles_sold" numFmtId="0" hierarchy="7"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2"/>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1"/>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3"/>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5"/>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0"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4"/>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658065740739" backgroundQuery="1" createdVersion="8" refreshedVersion="8" minRefreshableVersion="3" recordCount="0" supportSubquery="1" supportAdvancedDrill="1" xr:uid="{3BC53F3D-AF0A-4A91-A560-115654C817E0}">
  <cacheSource type="external" connectionId="4"/>
  <cacheFields count="7">
    <cacheField name="[electric_vehicle_sales_by_state].[vehicle_category].[vehicle_category]" caption="vehicle_category" numFmtId="0" hierarchy="14" level="1">
      <sharedItems count="2">
        <s v="2-Wheelers"/>
        <s v="4-Wheelers"/>
      </sharedItems>
    </cacheField>
    <cacheField name="[Measures].[CAGR for TV]" caption="CAGR for TV" numFmtId="0" hierarchy="35" level="32767"/>
    <cacheField name="[Measures].[CAGR for EV]" caption="CAGR for EV" numFmtId="0" hierarchy="38" level="32767"/>
    <cacheField name="[Measures].[Sales Contribution]" caption="Sales Contribution" numFmtId="0" hierarchy="39" level="32767"/>
    <cacheField name="[Measures].[Penetration_Rate]" caption="Penetration_Rate" numFmtId="0" hierarchy="34" level="32767"/>
    <cacheField name="[Measures].[Market Share]" caption="Market Share" numFmtId="0" hierarchy="40" level="32767"/>
    <cacheField name="[electric_vehicle_sales_by_makers].[fiscal_year].[fiscal_year]" caption="fiscal_year" numFmtId="0" hierarchy="4"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6"/>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0"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fieldsUsage count="2">
        <fieldUsage x="-1"/>
        <fieldUsage x="0"/>
      </fieldsUsage>
    </cacheHierarchy>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oneField="1">
      <fieldsUsage count="1">
        <fieldUsage x="4"/>
      </fieldsUsage>
    </cacheHierarchy>
    <cacheHierarchy uniqueName="[Measures].[CAGR for TV]" caption="CAGR for TV" measure="1" displayFolder="" measureGroup="electric_vehicle_sales_by_state" count="0" oneField="1">
      <fieldsUsage count="1">
        <fieldUsage x="1"/>
      </fieldsUsage>
    </cacheHierarchy>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oneField="1">
      <fieldsUsage count="1">
        <fieldUsage x="2"/>
      </fieldsUsage>
    </cacheHierarchy>
    <cacheHierarchy uniqueName="[Measures].[Sales Contribution]" caption="Sales Contribution" measure="1" displayFolder="" measureGroup="electric_vehicle_sales_by_state" count="0" oneField="1">
      <fieldsUsage count="1">
        <fieldUsage x="3"/>
      </fieldsUsage>
    </cacheHierarchy>
    <cacheHierarchy uniqueName="[Measures].[Market Share]" caption="Market Share" measure="1" displayFolder="" measureGroup="electric_vehicle_sales_by_state" count="0" oneField="1">
      <fieldsUsage count="1">
        <fieldUsage x="5"/>
      </fieldsUsage>
    </cacheHierarchy>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721574074" backgroundQuery="1" createdVersion="8" refreshedVersion="8" minRefreshableVersion="3" recordCount="0" supportSubquery="1" supportAdvancedDrill="1" xr:uid="{8BF85CCB-222C-42CE-A629-206EF180D7E7}">
  <cacheSource type="external" connectionId="4"/>
  <cacheFields count="5">
    <cacheField name="[Measures].[Sum of electric_vehicles_sold]" caption="Sum of electric_vehicles_sold" numFmtId="0" hierarchy="20" level="32767"/>
    <cacheField name="[electric_vehicle_sales_by_state].[state].[state]" caption="state" numFmtId="0" hierarchy="13" level="1">
      <sharedItems count="2">
        <s v="Delhi"/>
        <s v="Karnataka"/>
      </sharedItems>
    </cacheField>
    <cacheField name="[Measures].[Penetration_Rate]" caption="Penetration_Rate" numFmtId="0" hierarchy="34" level="32767"/>
    <cacheField name="[electric_vehicle_sales_by_state].[vehicle_category].[vehicle_category]" caption="vehicle_category" numFmtId="0" hierarchy="14" level="1">
      <sharedItems containsSemiMixedTypes="0" containsNonDate="0" containsString="0"/>
    </cacheField>
    <cacheField name="[electric_vehicle_sales_by_state].[fiscal_year].[fiscal_year]" caption="fiscal_year" numFmtId="0" hierarchy="12"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0" memberValueDatatype="20" unbalanced="0"/>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0"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fieldsUsage count="2">
        <fieldUsage x="-1"/>
        <fieldUsage x="4"/>
      </fieldsUsage>
    </cacheHierarchy>
    <cacheHierarchy uniqueName="[electric_vehicle_sales_by_state].[state]" caption="state" attribute="1" defaultMemberUniqueName="[electric_vehicle_sales_by_state].[state].[All]" allUniqueName="[electric_vehicle_sales_by_state].[state].[All]" dimensionUniqueName="[electric_vehicle_sales_by_state]" displayFolder="" count="2" memberValueDatatype="130" unbalanced="0">
      <fieldsUsage count="2">
        <fieldUsage x="-1"/>
        <fieldUsage x="1"/>
      </fieldsUsage>
    </cacheHierarchy>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fieldsUsage count="2">
        <fieldUsage x="-1"/>
        <fieldUsage x="3"/>
      </fieldsUsage>
    </cacheHierarchy>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oneField="1">
      <fieldsUsage count="1">
        <fieldUsage x="0"/>
      </fieldsUsage>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oneField="1">
      <fieldsUsage count="1">
        <fieldUsage x="2"/>
      </fieldsUsage>
    </cacheHierarchy>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7217129626" backgroundQuery="1" createdVersion="8" refreshedVersion="8" minRefreshableVersion="3" recordCount="0" supportSubquery="1" supportAdvancedDrill="1" xr:uid="{88317651-B844-4F6E-B797-592F44968D35}">
  <cacheSource type="external" connectionId="4"/>
  <cacheFields count="6">
    <cacheField name="[electric_vehicle_sales_by_state].[state].[state]" caption="state" numFmtId="0" hierarchy="13" level="1">
      <sharedItems count="10">
        <s v="Chandigarh"/>
        <s v="Chhattisgarh"/>
        <s v="Delhi"/>
        <s v="Goa"/>
        <s v="Karnataka"/>
        <s v="Kerala"/>
        <s v="Maharashtra"/>
        <s v="Rajasthan"/>
        <s v="Tamil Nadu"/>
        <s v="West Bengal"/>
      </sharedItems>
    </cacheField>
    <cacheField name="[Measures].[EV_2024]" caption="EV_2024" numFmtId="0" hierarchy="31" level="32767"/>
    <cacheField name="[Measures].[Penetration_Rate]" caption="Penetration_Rate" numFmtId="0" hierarchy="34" level="32767"/>
    <cacheField name="[Measures].[Projected_Sales_2030]" caption="Projected_Sales_2030" numFmtId="0" hierarchy="33" level="32767"/>
    <cacheField name="[electric_vehicle_sales_by_state].[vehicle_category].[vehicle_category]" caption="vehicle_category" numFmtId="0" hierarchy="14" level="1">
      <sharedItems containsSemiMixedTypes="0" containsNonDate="0" containsString="0"/>
    </cacheField>
    <cacheField name="[electric_vehicle_sales_by_state].[fiscal_year].[fiscal_year]" caption="fiscal_year" numFmtId="0" hierarchy="12"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0" memberValueDatatype="20" unbalanced="0"/>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0"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fieldsUsage count="2">
        <fieldUsage x="-1"/>
        <fieldUsage x="5"/>
      </fieldsUsage>
    </cacheHierarchy>
    <cacheHierarchy uniqueName="[electric_vehicle_sales_by_state].[state]" caption="state" attribute="1" defaultMemberUniqueName="[electric_vehicle_sales_by_state].[state].[All]" allUniqueName="[electric_vehicle_sales_by_state].[state].[All]" dimensionUniqueName="[electric_vehicle_sales_by_state]" displayFolder="" count="2" memberValueDatatype="130" unbalanced="0">
      <fieldsUsage count="2">
        <fieldUsage x="-1"/>
        <fieldUsage x="0"/>
      </fieldsUsage>
    </cacheHierarchy>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fieldsUsage count="2">
        <fieldUsage x="-1"/>
        <fieldUsage x="4"/>
      </fieldsUsage>
    </cacheHierarchy>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oneField="1">
      <fieldsUsage count="1">
        <fieldUsage x="1"/>
      </fieldsUsage>
    </cacheHierarchy>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oneField="1">
      <fieldsUsage count="1">
        <fieldUsage x="3"/>
      </fieldsUsage>
    </cacheHierarchy>
    <cacheHierarchy uniqueName="[Measures].[Penetration_Rate]" caption="Penetration_Rate" measure="1" displayFolder="" measureGroup="electric_vehicle_sales_by_state" count="0" oneField="1">
      <fieldsUsage count="1">
        <fieldUsage x="2"/>
      </fieldsUsage>
    </cacheHierarchy>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7217939811" backgroundQuery="1" createdVersion="8" refreshedVersion="8" minRefreshableVersion="3" recordCount="0" supportSubquery="1" supportAdvancedDrill="1" xr:uid="{0871DC75-9856-47CF-B1FD-A43C93B8F06A}">
  <cacheSource type="external" connectionId="4"/>
  <cacheFields count="5">
    <cacheField name="[electric_vehicle_sales_by_state].[state].[state]" caption="state" numFmtId="0" hierarchy="13" level="1">
      <sharedItems count="5">
        <s v="Arunachal Pradesh"/>
        <s v="Goa"/>
        <s v="Haryana"/>
        <s v="Mizoram"/>
        <s v="Puducherry"/>
      </sharedItems>
    </cacheField>
    <cacheField name="[Measures].[CAGR for TV]" caption="CAGR for TV" numFmtId="0" hierarchy="35" level="32767"/>
    <cacheField name="[Measures].[CAGR for EV]" caption="CAGR for EV" numFmtId="0" hierarchy="38" level="32767"/>
    <cacheField name="[electric_vehicle_sales_by_state].[vehicle_category].[vehicle_category]" caption="vehicle_category" numFmtId="0" hierarchy="14" level="1">
      <sharedItems containsSemiMixedTypes="0" containsNonDate="0" containsString="0"/>
    </cacheField>
    <cacheField name="[electric_vehicle_sales_by_state].[fiscal_year].[fiscal_year]" caption="fiscal_year" numFmtId="0" hierarchy="12"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0" memberValueDatatype="20" unbalanced="0"/>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0"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fieldsUsage count="2">
        <fieldUsage x="-1"/>
        <fieldUsage x="4"/>
      </fieldsUsage>
    </cacheHierarchy>
    <cacheHierarchy uniqueName="[electric_vehicle_sales_by_state].[state]" caption="state" attribute="1" defaultMemberUniqueName="[electric_vehicle_sales_by_state].[state].[All]" allUniqueName="[electric_vehicle_sales_by_state].[state].[All]" dimensionUniqueName="[electric_vehicle_sales_by_state]" displayFolder="" count="2" memberValueDatatype="130" unbalanced="0">
      <fieldsUsage count="2">
        <fieldUsage x="-1"/>
        <fieldUsage x="0"/>
      </fieldsUsage>
    </cacheHierarchy>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fieldsUsage count="2">
        <fieldUsage x="-1"/>
        <fieldUsage x="3"/>
      </fieldsUsage>
    </cacheHierarchy>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oneField="1">
      <fieldsUsage count="1">
        <fieldUsage x="1"/>
      </fieldsUsage>
    </cacheHierarchy>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oneField="1">
      <fieldsUsage count="1">
        <fieldUsage x="2"/>
      </fieldsUsage>
    </cacheHierarchy>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07523151" backgroundQuery="1" createdVersion="8" refreshedVersion="8" minRefreshableVersion="3" recordCount="0" supportSubquery="1" supportAdvancedDrill="1" xr:uid="{6A1189C8-65D9-452C-9449-943ED69ADA1E}">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maker].[maker]" caption="maker" numFmtId="0" hierarchy="6" level="1">
      <sharedItems count="5">
        <s v="BYD India"/>
        <s v="Hyundai Motor"/>
        <s v="Mahindra &amp; Mahindra"/>
        <s v="MG Motor"/>
        <s v="Tata Motors"/>
      </sharedItems>
    </cacheField>
    <cacheField name="[electric_vehicle_sales_by_makers].[electric_vehicles_sold].[electric_vehicles_sold]" caption="electric_vehicles_sold" numFmtId="0" hierarchy="7" level="1">
      <sharedItems containsSemiMixedTypes="0" containsNonDate="0" containsString="0"/>
    </cacheField>
    <cacheField name="[electric_vehicle_sales_by_makers].[vehicle_category].[vehicle_category]" caption="vehicle_category" numFmtId="0" hierarchy="5" level="1">
      <sharedItems count="2">
        <s v="4-Wheelers"/>
        <s v="2-Wheelers" u="1"/>
      </sharedItems>
    </cacheField>
    <cacheField name="[Measures].[Sum of electric_vehicles_sold 2]" caption="Sum of electric_vehicles_sold 2" numFmtId="0" hierarchy="25" level="32767"/>
    <cacheField name="[electric_vehicle_sales_by_makers].[fiscal_year].[fiscal_year]" caption="fiscal_year" numFmtId="0" hierarchy="4"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5"/>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3"/>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1"/>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2"/>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4"/>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08217591" backgroundQuery="1" createdVersion="8" refreshedVersion="8" minRefreshableVersion="3" recordCount="0" supportSubquery="1" supportAdvancedDrill="1" xr:uid="{199774F2-9373-42A5-ACEE-6360403D4B7D}">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maker].[maker]" caption="maker" numFmtId="0" hierarchy="6" level="1">
      <sharedItems count="10">
        <s v="AMPERE"/>
        <s v="ATHER"/>
        <s v="BAJAJ"/>
        <s v="HERO ELECTRIC"/>
        <s v="Mahindra &amp; Mahindra"/>
        <s v="OKINAWA"/>
        <s v="OLA ELECTRIC"/>
        <s v="OTHERS"/>
        <s v="Tata Motors"/>
        <s v="TVS"/>
      </sharedItems>
    </cacheField>
    <cacheField name="[electric_vehicle_sales_by_makers].[electric_vehicles_sold].[electric_vehicles_sold]" caption="electric_vehicles_sold" numFmtId="0" hierarchy="7" level="1">
      <sharedItems containsSemiMixedTypes="0" containsNonDate="0" containsString="0"/>
    </cacheField>
    <cacheField name="[electric_vehicle_sales_by_makers].[vehicle_category].[vehicle_category]" caption="vehicle_category" numFmtId="0" hierarchy="5" level="1">
      <sharedItems count="1">
        <s v="2-Wheelers"/>
      </sharedItems>
    </cacheField>
    <cacheField name="[Measures].[Sum of electric_vehicles_sold 2]" caption="Sum of electric_vehicles_sold 2" numFmtId="0" hierarchy="25" level="32767"/>
    <cacheField name="[electric_vehicle_sales_by_makers].[fiscal_year].[fiscal_year]" caption="fiscal_year" numFmtId="0" hierarchy="4"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5"/>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3"/>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1"/>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2"/>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4"/>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08912037" backgroundQuery="1" createdVersion="8" refreshedVersion="8" minRefreshableVersion="3" recordCount="0" supportSubquery="1" supportAdvancedDrill="1" xr:uid="{4483DF4B-428E-4E99-86EC-3CBE8D54898A}">
  <cacheSource type="external" connectionId="4"/>
  <cacheFields count="7">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maker].[maker]" caption="maker" numFmtId="0" hierarchy="6" level="1">
      <sharedItems count="5">
        <s v="BYD India"/>
        <s v="Hyundai Motor"/>
        <s v="Mahindra &amp; Mahindra"/>
        <s v="MG Motor"/>
        <s v="Tata Motors"/>
      </sharedItems>
    </cacheField>
    <cacheField name="[electric_vehicle_sales_by_makers].[electric_vehicles_sold].[electric_vehicles_sold]" caption="electric_vehicles_sold" numFmtId="0" hierarchy="7" level="1">
      <sharedItems containsSemiMixedTypes="0" containsNonDate="0" containsString="0"/>
    </cacheField>
    <cacheField name="[electric_vehicle_sales_by_makers].[vehicle_category].[vehicle_category]" caption="vehicle_category" numFmtId="0" hierarchy="5" level="1">
      <sharedItems count="2">
        <s v="2-Wheelers"/>
        <s v="4-Wheelers"/>
      </sharedItems>
    </cacheField>
    <cacheField name="[electric_vehicle_sales_by_makers].[date (Month)].[date (Month)]" caption="date (Month)" numFmtId="0" hierarchy="10" level="1">
      <sharedItems count="12">
        <s v="Jan"/>
        <s v="Feb"/>
        <s v="Mar"/>
        <s v="Apr"/>
        <s v="May"/>
        <s v="Jun"/>
        <s v="Jul"/>
        <s v="Aug"/>
        <s v="Sep"/>
        <s v="Oct"/>
        <s v="Nov"/>
        <s v="Dec"/>
      </sharedItems>
    </cacheField>
    <cacheField name="[Measures].[Sum of electric_vehicles_sold 2]" caption="Sum of electric_vehicles_sold 2" numFmtId="0" hierarchy="25" level="32767"/>
    <cacheField name="[electric_vehicle_sales_by_makers].[fiscal_year].[fiscal_year]" caption="fiscal_year" numFmtId="0" hierarchy="4"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6"/>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3"/>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1"/>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2"/>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2" memberValueDatatype="130" unbalanced="0">
      <fieldsUsage count="2">
        <fieldUsage x="-1"/>
        <fieldUsage x="4"/>
      </fieldsUsage>
    </cacheHierarchy>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5"/>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57291669" backgroundQuery="1" createdVersion="8" refreshedVersion="8" minRefreshableVersion="3" recordCount="0" supportSubquery="1" supportAdvancedDrill="1" xr:uid="{9C8AFF7F-0B6C-4FCB-9A89-2B7E9F7E65FA}">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maker].[maker]" caption="maker" numFmtId="0" hierarchy="6" level="1">
      <sharedItems count="5">
        <s v="BMW India"/>
        <s v="BYD India"/>
        <s v="Hyundai Motor"/>
        <s v="Mercedes -Benz AG"/>
        <s v="Volvo Auto India"/>
      </sharedItems>
    </cacheField>
    <cacheField name="[electric_vehicle_sales_by_makers].[electric_vehicles_sold].[electric_vehicles_sold]" caption="electric_vehicles_sold" numFmtId="0" hierarchy="7" level="1">
      <sharedItems containsSemiMixedTypes="0" containsNonDate="0" containsString="0"/>
    </cacheField>
    <cacheField name="[Measures].[CAGR for Makers]" caption="CAGR for Makers" numFmtId="0" hierarchy="41" level="32767"/>
    <cacheField name="[electric_vehicle_sales_by_makers].[fiscal_year].[fiscal_year]" caption="fiscal_year" numFmtId="0" hierarchy="4" level="1">
      <sharedItems containsSemiMixedTypes="0" containsNonDate="0" containsString="0"/>
    </cacheField>
    <cacheField name="[electric_vehicle_sales_by_makers].[vehicle_category].[vehicle_category]" caption="vehicle_category" numFmtId="0" hierarchy="5"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2"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2"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4"/>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5"/>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1"/>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2"/>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2"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2"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2"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2"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2"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2"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2"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2"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2"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2"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oneField="1">
      <fieldsUsage count="1">
        <fieldUsage x="3"/>
      </fieldsUsage>
    </cacheHierarchy>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57986108" backgroundQuery="1" createdVersion="8" refreshedVersion="8" minRefreshableVersion="3" recordCount="0" supportSubquery="1" supportAdvancedDrill="1" xr:uid="{21F563D9-1AA4-47CB-AD24-979573B1741C}">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maker].[maker]" caption="maker" numFmtId="0" hierarchy="6" level="1">
      <sharedItems count="8">
        <s v="Mahindra &amp; Mahindra"/>
        <s v="MG Motor"/>
        <s v="Tata Motors"/>
        <s v="HERO ELECTRIC" u="1"/>
        <s v="OKINAWA" u="1"/>
        <s v="OLA ELECTRIC" u="1"/>
        <s v="ATHER" u="1"/>
        <s v="TVS" u="1"/>
      </sharedItems>
    </cacheField>
    <cacheField name="[electric_vehicle_sales_by_makers].[electric_vehicles_sold].[electric_vehicles_sold]" caption="electric_vehicles_sold" numFmtId="0" hierarchy="7" level="1">
      <sharedItems containsSemiMixedTypes="0" containsNonDate="0" containsString="0"/>
    </cacheField>
    <cacheField name="[Measures].[Market share of Manufactures]" caption="Market share of Manufactures" numFmtId="0" hierarchy="42" level="32767"/>
    <cacheField name="[electric_vehicle_sales_by_makers].[fiscal_year].[fiscal_year]" caption="fiscal_year" numFmtId="0" hierarchy="4" level="1">
      <sharedItems containsSemiMixedTypes="0" containsNonDate="0" containsString="0"/>
    </cacheField>
    <cacheField name="[electric_vehicle_sales_by_makers].[vehicle_category].[vehicle_category]" caption="vehicle_category" numFmtId="0" hierarchy="5"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4"/>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5"/>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1"/>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2"/>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oneField="1">
      <fieldsUsage count="1">
        <fieldUsage x="3"/>
      </fieldsUsage>
    </cacheHierarchy>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58796294" backgroundQuery="1" createdVersion="8" refreshedVersion="8" minRefreshableVersion="3" recordCount="0" supportSubquery="1" supportAdvancedDrill="1" xr:uid="{F06A8098-B60A-410E-9FBA-D529CE1285F9}">
  <cacheSource type="external" connectionId="4"/>
  <cacheFields count="5">
    <cacheField name="[electric_vehicle_sales_by_makers].[maker].[maker]" caption="maker" numFmtId="0" hierarchy="6" level="1">
      <sharedItems count="18">
        <s v="BYD India"/>
        <s v="Hyundai Motor"/>
        <s v="Mahindra &amp; Mahindra"/>
        <s v="MG Motor"/>
        <s v="Tata Motors"/>
        <s v="AMPERE" u="1"/>
        <s v="HERO ELECTRIC" u="1"/>
        <s v="OKINAWA" u="1"/>
        <s v="OLA ELECTRIC" u="1"/>
        <s v="TVS" u="1"/>
        <s v="ATHER" u="1"/>
        <s v="OTHERS" u="1"/>
        <s v="BAJAJ" u="1"/>
        <s v="PCA Automobiles" u="1"/>
        <s v="BMW India" u="1"/>
        <s v="KIA Motors" u="1"/>
        <s v="Mercedes -Benz AG" u="1"/>
        <s v="Volvo Auto India" u="1"/>
      </sharedItems>
    </cacheField>
    <cacheField name="[dim_date].[quarter].[quarter]" caption="quarter" numFmtId="0" hierarchy="2" level="1">
      <sharedItems count="4">
        <s v="Q1"/>
        <s v="Q2"/>
        <s v="Q3"/>
        <s v="Q4"/>
      </sharedItems>
    </cacheField>
    <cacheField name="[Measures].[Sum of electric_vehicles_sold 2]" caption="Sum of electric_vehicles_sold 2" numFmtId="0" hierarchy="25" level="32767"/>
    <cacheField name="[electric_vehicle_sales_by_makers].[fiscal_year].[fiscal_year]" caption="fiscal_year" numFmtId="0" hierarchy="4" level="1">
      <sharedItems containsSemiMixedTypes="0" containsNonDate="0" containsString="0"/>
    </cacheField>
    <cacheField name="[electric_vehicle_sales_by_makers].[vehicle_category].[vehicle_category]" caption="vehicle_category" numFmtId="0" hierarchy="5"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2" memberValueDatatype="7" unbalanced="0"/>
    <cacheHierarchy uniqueName="[dim_date].[fiscal_year]" caption="fiscal_year" attribute="1" defaultMemberUniqueName="[dim_date].[fiscal_year].[All]" allUniqueName="[dim_date].[fiscal_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130" unbalanced="0">
      <fieldsUsage count="2">
        <fieldUsage x="-1"/>
        <fieldUsage x="1"/>
      </fieldsUsage>
    </cacheHierarchy>
    <cacheHierarchy uniqueName="[electric_vehicle_sales_by_makers].[date]" caption="date" attribute="1" time="1" defaultMemberUniqueName="[electric_vehicle_sales_by_makers].[date].[All]" allUniqueName="[electric_vehicle_sales_by_makers].[date].[All]" dimensionUniqueName="[electric_vehicle_sales_by_makers]" displayFolder="" count="2"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3"/>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4"/>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0"/>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2"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2"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2"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2"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2"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2"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2"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2"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2"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2"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2"/>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55439814" backgroundQuery="1" createdVersion="8" refreshedVersion="8" minRefreshableVersion="3" recordCount="0" supportSubquery="1" supportAdvancedDrill="1" xr:uid="{91694784-CAE3-4CD7-8BF7-5CDD12F509C6}">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vehicle_category].[vehicle_category]" caption="vehicle_category" numFmtId="0" hierarchy="5" level="1">
      <sharedItems count="2">
        <s v="4-Wheelers"/>
        <s v="2-Wheelers" u="1"/>
      </sharedItems>
    </cacheField>
    <cacheField name="[electric_vehicle_sales_by_makers].[maker].[maker]" caption="maker" numFmtId="0" hierarchy="6" level="1">
      <sharedItems count="5">
        <s v="BYD India"/>
        <s v="Hyundai Motor"/>
        <s v="Mahindra &amp; Mahindra"/>
        <s v="MG Motor"/>
        <s v="Tata Motors"/>
      </sharedItems>
    </cacheField>
    <cacheField name="[Measures].[Sum of electric_vehicles_sold 2]" caption="Sum of electric_vehicles_sold 2" numFmtId="0" hierarchy="25" level="32767"/>
    <cacheField name="[electric_vehicle_sales_by_makers].[electric_vehicles_sold].[electric_vehicles_sold]" caption="electric_vehicles_sold" numFmtId="0" hierarchy="7" level="1">
      <sharedItems containsSemiMixedTypes="0" containsNonDate="0" containsString="0"/>
    </cacheField>
    <cacheField name="[electric_vehicle_sales_by_makers].[fiscal_year].[fiscal_year]" caption="fiscal_year" numFmtId="0" hierarchy="4"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2"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2"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5"/>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1"/>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2"/>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4"/>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2"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2"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2"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2"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2"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2"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2"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2"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2"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2"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3"/>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718356365738" backgroundQuery="1" createdVersion="8" refreshedVersion="8" minRefreshableVersion="3" recordCount="0" supportSubquery="1" supportAdvancedDrill="1" xr:uid="{0AA13A6B-BD19-409B-8753-A28B9FB4F0B3}">
  <cacheSource type="external" connectionId="4"/>
  <cacheFields count="6">
    <cacheField name="[dim_date].[fiscal_year].[fiscal_year]" caption="fiscal_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fiscal_year].&amp;[2023]"/>
            <x15:cachedUniqueName index="1" name="[dim_date].[fiscal_year].&amp;[2024]"/>
          </x15:cachedUniqueNames>
        </ext>
      </extLst>
    </cacheField>
    <cacheField name="[electric_vehicle_sales_by_makers].[vehicle_category].[vehicle_category]" caption="vehicle_category" numFmtId="0" hierarchy="5" level="1">
      <sharedItems count="2">
        <s v="4-Wheelers"/>
        <s v="2-Wheelers" u="1"/>
      </sharedItems>
    </cacheField>
    <cacheField name="[electric_vehicle_sales_by_makers].[maker].[maker]" caption="maker" numFmtId="0" hierarchy="6" level="1">
      <sharedItems count="5">
        <s v="BMW India"/>
        <s v="KIA Motors"/>
        <s v="Mercedes -Benz AG"/>
        <s v="PCA Automobiles"/>
        <s v="Volvo Auto India"/>
      </sharedItems>
    </cacheField>
    <cacheField name="[Measures].[Sum of electric_vehicles_sold 2]" caption="Sum of electric_vehicles_sold 2" numFmtId="0" hierarchy="25" level="32767"/>
    <cacheField name="[electric_vehicle_sales_by_makers].[electric_vehicles_sold].[electric_vehicles_sold]" caption="electric_vehicles_sold" numFmtId="0" hierarchy="7" level="1">
      <sharedItems containsSemiMixedTypes="0" containsNonDate="0" containsString="0"/>
    </cacheField>
    <cacheField name="[electric_vehicle_sales_by_makers].[fiscal_year].[fiscal_year]" caption="fiscal_year" numFmtId="0" hierarchy="4" level="1">
      <sharedItems containsSemiMixedTypes="0" containsNonDate="0" containsString="0"/>
    </cacheField>
  </cacheFields>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fieldsUsage count="2">
        <fieldUsage x="-1"/>
        <fieldUsage x="5"/>
      </fieldsUsage>
    </cacheHierarchy>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fieldsUsage count="2">
        <fieldUsage x="-1"/>
        <fieldUsage x="1"/>
      </fieldsUsage>
    </cacheHierarchy>
    <cacheHierarchy uniqueName="[electric_vehicle_sales_by_makers].[maker]" caption="maker" attribute="1" defaultMemberUniqueName="[electric_vehicle_sales_by_makers].[maker].[All]" allUniqueName="[electric_vehicle_sales_by_makers].[maker].[All]" dimensionUniqueName="[electric_vehicle_sales_by_makers]" displayFolder="" count="2" memberValueDatatype="130" unbalanced="0">
      <fieldsUsage count="2">
        <fieldUsage x="-1"/>
        <fieldUsage x="2"/>
      </fieldsUsage>
    </cacheHierarchy>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2" memberValueDatatype="20" unbalanced="0">
      <fieldsUsage count="2">
        <fieldUsage x="-1"/>
        <fieldUsage x="4"/>
      </fieldsUsage>
    </cacheHierarchy>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0"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oneField="1">
      <fieldsUsage count="1">
        <fieldUsage x="3"/>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electric_vehicle_sales_by_makers" uniqueName="[electric_vehicle_sales_by_makers]" caption="electric_vehicle_sales_by_makers"/>
    <dimension name="electric_vehicle_sales_by_state" uniqueName="[electric_vehicle_sales_by_state]" caption="electric_vehicle_sales_by_state"/>
    <dimension measure="1" name="Measures" uniqueName="[Measures]" caption="Measures"/>
  </dimensions>
  <measureGroups count="3">
    <measureGroup name="dim_date" caption="dim_date"/>
    <measureGroup name="electric_vehicle_sales_by_makers" caption="electric_vehicle_sales_by_makers"/>
    <measureGroup name="electric_vehicle_sales_by_state" caption="electric_vehicle_sales_by_state"/>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658055671294" backgroundQuery="1" createdVersion="3" refreshedVersion="8" minRefreshableVersion="3" recordCount="0" supportSubquery="1" supportAdvancedDrill="1" xr:uid="{79FBCE7C-E850-430A-9AF3-84DB3F0C8BF0}">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0" memberValueDatatype="20" unbalanced="0"/>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0"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2"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2633130"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658066898148" backgroundQuery="1" createdVersion="3" refreshedVersion="8" minRefreshableVersion="3" recordCount="0" supportSubquery="1" supportAdvancedDrill="1" xr:uid="{A107C0AC-0704-4875-A8C6-F56547E2EAC5}">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0"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2"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1784019"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763443634256" backgroundQuery="1" createdVersion="3" refreshedVersion="8" minRefreshableVersion="3" recordCount="0" supportSubquery="1" supportAdvancedDrill="1" xr:uid="{346AD919-F84C-45D7-BF22-E6E722089954}">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dim_date].[date]" caption="date" attribute="1" time="1" defaultMemberUniqueName="[dim_date].[date].[All]" allUniqueName="[dim_date].[date].[All]" dimensionUniqueName="[dim_date]" displayFolder="" count="0" memberValueDatatype="7"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electric_vehicle_sales_by_makers].[date]" caption="date" attribute="1" time="1" defaultMemberUniqueName="[electric_vehicle_sales_by_makers].[date].[All]" allUniqueName="[electric_vehicle_sales_by_makers].[date].[All]" dimensionUniqueName="[electric_vehicle_sales_by_makers]" displayFolder="" count="0" memberValueDatatype="7" unbalanced="0"/>
    <cacheHierarchy uniqueName="[electric_vehicle_sales_by_makers].[fiscal_year]" caption="fiscal_year" attribute="1" defaultMemberUniqueName="[electric_vehicle_sales_by_makers].[fiscal_year].[All]" allUniqueName="[electric_vehicle_sales_by_makers].[fiscal_year].[All]" dimensionUniqueName="[electric_vehicle_sales_by_makers]" displayFolder="" count="2" memberValueDatatype="20" unbalanced="0"/>
    <cacheHierarchy uniqueName="[electric_vehicle_sales_by_makers].[vehicle_category]" caption="vehicle_category" attribute="1" defaultMemberUniqueName="[electric_vehicle_sales_by_makers].[vehicle_category].[All]" allUniqueName="[electric_vehicle_sales_by_makers].[vehicle_category].[All]" dimensionUniqueName="[electric_vehicle_sales_by_makers]" displayFolder="" count="2" memberValueDatatype="130" unbalanced="0"/>
    <cacheHierarchy uniqueName="[electric_vehicle_sales_by_makers].[maker]" caption="maker" attribute="1" defaultMemberUniqueName="[electric_vehicle_sales_by_makers].[maker].[All]" allUniqueName="[electric_vehicle_sales_by_makers].[maker].[All]" dimensionUniqueName="[electric_vehicle_sales_by_makers]" displayFolder="" count="0" memberValueDatatype="130" unbalanced="0"/>
    <cacheHierarchy uniqueName="[electric_vehicle_sales_by_makers].[electric_vehicles_sold]" caption="electric_vehicles_sold" attribute="1" defaultMemberUniqueName="[electric_vehicle_sales_by_makers].[electric_vehicles_sold].[All]" allUniqueName="[electric_vehicle_sales_by_makers].[electric_vehicles_sold].[All]" dimensionUniqueName="[electric_vehicle_sales_by_makers]" displayFolder="" count="0" memberValueDatatype="20" unbalanced="0"/>
    <cacheHierarchy uniqueName="[electric_vehicle_sales_by_makers].[date (Year)]" caption="date (Year)" attribute="1" defaultMemberUniqueName="[electric_vehicle_sales_by_makers].[date (Year)].[All]" allUniqueName="[electric_vehicle_sales_by_makers].[date (Year)].[All]" dimensionUniqueName="[electric_vehicle_sales_by_makers]" displayFolder="" count="0" memberValueDatatype="130" unbalanced="0"/>
    <cacheHierarchy uniqueName="[electric_vehicle_sales_by_makers].[date (Quarter)]" caption="date (Quarter)" attribute="1" defaultMemberUniqueName="[electric_vehicle_sales_by_makers].[date (Quarter)].[All]" allUniqueName="[electric_vehicle_sales_by_makers].[date (Quarter)].[All]" dimensionUniqueName="[electric_vehicle_sales_by_makers]" displayFolder="" count="0" memberValueDatatype="130" unbalanced="0"/>
    <cacheHierarchy uniqueName="[electric_vehicle_sales_by_makers].[date (Month)]" caption="date (Month)" attribute="1" defaultMemberUniqueName="[electric_vehicle_sales_by_makers].[date (Month)].[All]" allUniqueName="[electric_vehicle_sales_by_makers].[date (Month)].[All]" dimensionUniqueName="[electric_vehicle_sales_by_makers]" displayFolder="" count="0" memberValueDatatype="130" unbalanced="0"/>
    <cacheHierarchy uniqueName="[electric_vehicle_sales_by_state].[date]" caption="date" attribute="1" time="1" defaultMemberUniqueName="[electric_vehicle_sales_by_state].[date].[All]" allUniqueName="[electric_vehicle_sales_by_state].[date].[All]" dimensionUniqueName="[electric_vehicle_sales_by_state]" displayFolder="" count="0" memberValueDatatype="7" unbalanced="0"/>
    <cacheHierarchy uniqueName="[electric_vehicle_sales_by_state].[fiscal_year]" caption="fiscal_year" attribute="1" defaultMemberUniqueName="[electric_vehicle_sales_by_state].[fiscal_year].[All]" allUniqueName="[electric_vehicle_sales_by_state].[fiscal_year].[All]" dimensionUniqueName="[electric_vehicle_sales_by_state]" displayFolder="" count="0" memberValueDatatype="20" unbalanced="0"/>
    <cacheHierarchy uniqueName="[electric_vehicle_sales_by_state].[state]" caption="state" attribute="1" defaultMemberUniqueName="[electric_vehicle_sales_by_state].[state].[All]" allUniqueName="[electric_vehicle_sales_by_state].[state].[All]" dimensionUniqueName="[electric_vehicle_sales_by_state]" displayFolder="" count="0" memberValueDatatype="130" unbalanced="0"/>
    <cacheHierarchy uniqueName="[electric_vehicle_sales_by_state].[vehicle_category]" caption="vehicle_category" attribute="1" defaultMemberUniqueName="[electric_vehicle_sales_by_state].[vehicle_category].[All]" allUniqueName="[electric_vehicle_sales_by_state].[vehicle_category].[All]" dimensionUniqueName="[electric_vehicle_sales_by_state]" displayFolder="" count="0" memberValueDatatype="130" unbalanced="0"/>
    <cacheHierarchy uniqueName="[electric_vehicle_sales_by_state].[electric_vehicles_sold]" caption="electric_vehicles_sold" attribute="1" defaultMemberUniqueName="[electric_vehicle_sales_by_state].[electric_vehicles_sold].[All]" allUniqueName="[electric_vehicle_sales_by_state].[electric_vehicles_sold].[All]" dimensionUniqueName="[electric_vehicle_sales_by_state]" displayFolder="" count="0" memberValueDatatype="20" unbalanced="0"/>
    <cacheHierarchy uniqueName="[electric_vehicle_sales_by_state].[total_vehicles_sold]" caption="total_vehicles_sold" attribute="1" defaultMemberUniqueName="[electric_vehicle_sales_by_state].[total_vehicles_sold].[All]" allUniqueName="[electric_vehicle_sales_by_state].[total_vehicles_sold].[All]" dimensionUniqueName="[electric_vehicle_sales_by_state]" displayFolder="" count="0" memberValueDatatype="20" unbalanced="0"/>
    <cacheHierarchy uniqueName="[electric_vehicle_sales_by_state].[Avg_Price]" caption="Avg_Price" attribute="1" defaultMemberUniqueName="[electric_vehicle_sales_by_state].[Avg_Price].[All]" allUniqueName="[electric_vehicle_sales_by_state].[Avg_Price].[All]" dimensionUniqueName="[electric_vehicle_sales_by_state]" displayFolder="" count="0" memberValueDatatype="20" unbalanced="0"/>
    <cacheHierarchy uniqueName="[electric_vehicle_sales_by_state].[Revenue]" caption="Revenue" attribute="1" defaultMemberUniqueName="[electric_vehicle_sales_by_state].[Revenue].[All]" allUniqueName="[electric_vehicle_sales_by_state].[Revenue].[All]" dimensionUniqueName="[electric_vehicle_sales_by_state]" displayFolder="" count="0" memberValueDatatype="5" unbalanced="0"/>
    <cacheHierarchy uniqueName="[electric_vehicle_sales_by_makers].[date (Month Index)]" caption="date (Month Index)" attribute="1" defaultMemberUniqueName="[electric_vehicle_sales_by_makers].[date (Month Index)].[All]" allUniqueName="[electric_vehicle_sales_by_makers].[date (Month Index)].[All]" dimensionUniqueName="[electric_vehicle_sales_by_makers]" displayFolder="" count="0" memberValueDatatype="20" unbalanced="0" hidden="1"/>
    <cacheHierarchy uniqueName="[Measures].[Sum of electric_vehicles_sold]" caption="Sum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Count of electric_vehicles_sold]" caption="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Min of electric_vehicles_sold]" caption="Min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Average of electric_vehicles_sold]" caption="Average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Distinct Count of electric_vehicles_sold]" caption="Distinct Count of electric_vehicles_sold" measure="1" displayFolder="" measureGroup="electric_vehicle_sales_by_state" count="0">
      <extLst>
        <ext xmlns:x15="http://schemas.microsoft.com/office/spreadsheetml/2010/11/main" uri="{B97F6D7D-B522-45F9-BDA1-12C45D357490}">
          <x15:cacheHierarchy aggregatedColumn="15"/>
        </ext>
      </extLst>
    </cacheHierarchy>
    <cacheHierarchy uniqueName="[Measures].[Sum of electric_vehicles_sold 2]" caption="Sum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Count of date]" caption="Count of date" measure="1" displayFolder="" measureGroup="electric_vehicle_sales_by_makers" count="0">
      <extLst>
        <ext xmlns:x15="http://schemas.microsoft.com/office/spreadsheetml/2010/11/main" uri="{B97F6D7D-B522-45F9-BDA1-12C45D357490}">
          <x15:cacheHierarchy aggregatedColumn="3"/>
        </ext>
      </extLst>
    </cacheHierarchy>
    <cacheHierarchy uniqueName="[Measures].[Count of maker]" caption="Count of maker" measure="1" displayFolder="" measureGroup="electric_vehicle_sales_by_makers" count="0">
      <extLst>
        <ext xmlns:x15="http://schemas.microsoft.com/office/spreadsheetml/2010/11/main" uri="{B97F6D7D-B522-45F9-BDA1-12C45D357490}">
          <x15:cacheHierarchy aggregatedColumn="6"/>
        </ext>
      </extLst>
    </cacheHierarchy>
    <cacheHierarchy uniqueName="[Measures].[Sum of fiscal_year]" caption="Sum of fiscal_year" measure="1" displayFolder="" measureGroup="dim_date" count="0">
      <extLst>
        <ext xmlns:x15="http://schemas.microsoft.com/office/spreadsheetml/2010/11/main" uri="{B97F6D7D-B522-45F9-BDA1-12C45D357490}">
          <x15:cacheHierarchy aggregatedColumn="1"/>
        </ext>
      </extLst>
    </cacheHierarchy>
    <cacheHierarchy uniqueName="[Measures].[Count of electric_vehicles_sold 2]" caption="Count of electric_vehicles_sold 2" measure="1" displayFolder="" measureGroup="electric_vehicle_sales_by_makers" count="0">
      <extLst>
        <ext xmlns:x15="http://schemas.microsoft.com/office/spreadsheetml/2010/11/main" uri="{B97F6D7D-B522-45F9-BDA1-12C45D357490}">
          <x15:cacheHierarchy aggregatedColumn="7"/>
        </ext>
      </extLst>
    </cacheHierarchy>
    <cacheHierarchy uniqueName="[Measures].[Sum of total_vehicles_sold]" caption="Sum of total_vehicles_sold" measure="1" displayFolder="" measureGroup="electric_vehicle_sales_by_state" count="0">
      <extLst>
        <ext xmlns:x15="http://schemas.microsoft.com/office/spreadsheetml/2010/11/main" uri="{B97F6D7D-B522-45F9-BDA1-12C45D357490}">
          <x15:cacheHierarchy aggregatedColumn="16"/>
        </ext>
      </extLst>
    </cacheHierarchy>
    <cacheHierarchy uniqueName="[Measures].[EV_2024]" caption="EV_2024" measure="1" displayFolder="" measureGroup="electric_vehicle_sales_by_state" count="0"/>
    <cacheHierarchy uniqueName="[Measures].[CAGR]" caption="CAGR" measure="1" displayFolder="" measureGroup="electric_vehicle_sales_by_state" count="0"/>
    <cacheHierarchy uniqueName="[Measures].[Projected_Sales_2030]" caption="Projected_Sales_2030" measure="1" displayFolder="" measureGroup="electric_vehicle_sales_by_state" count="0"/>
    <cacheHierarchy uniqueName="[Measures].[Penetration_Rate]" caption="Penetration_Rate" measure="1" displayFolder="" measureGroup="electric_vehicle_sales_by_state" count="0"/>
    <cacheHierarchy uniqueName="[Measures].[CAGR for TV]" caption="CAGR for TV" measure="1" displayFolder="" measureGroup="electric_vehicle_sales_by_state" count="0"/>
    <cacheHierarchy uniqueName="[Measures].[Total Vehicals Sales]" caption="Total Vehicals Sales" measure="1" displayFolder="" measureGroup="electric_vehicle_sales_by_state" count="0"/>
    <cacheHierarchy uniqueName="[Measures].[EV_2022]" caption="EV_2022" measure="1" displayFolder="" measureGroup="electric_vehicle_sales_by_state" count="0"/>
    <cacheHierarchy uniqueName="[Measures].[CAGR for EV]" caption="CAGR for EV" measure="1" displayFolder="" measureGroup="electric_vehicle_sales_by_state" count="0"/>
    <cacheHierarchy uniqueName="[Measures].[Sales Contribution]" caption="Sales Contribution" measure="1" displayFolder="" measureGroup="electric_vehicle_sales_by_state" count="0"/>
    <cacheHierarchy uniqueName="[Measures].[Market Share]" caption="Market Share" measure="1" displayFolder="" measureGroup="electric_vehicle_sales_by_state" count="0"/>
    <cacheHierarchy uniqueName="[Measures].[CAGR for Makers]" caption="CAGR for Makers" measure="1" displayFolder="" measureGroup="electric_vehicle_sales_by_makers" count="0"/>
    <cacheHierarchy uniqueName="[Measures].[Market share of Manufactures]" caption="Market share of Manufactures" measure="1" displayFolder="" measureGroup="electric_vehicle_sales_by_makers" count="0"/>
    <cacheHierarchy uniqueName="[Measures].[__XL_Count electric_vehicle_sales_by_makers]" caption="__XL_Count electric_vehicle_sales_by_makers" measure="1" displayFolder="" measureGroup="electric_vehicle_sales_by_makers" count="0" hidden="1"/>
    <cacheHierarchy uniqueName="[Measures].[__XL_Count electric_vehicle_sales_by_state]" caption="__XL_Count electric_vehicle_sales_by_state" measure="1" displayFolder="" measureGroup="electric_vehicle_sales_by_st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300362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0"/>
    <n v="8897"/>
    <n v="0"/>
    <n v="9931"/>
    <n v="0"/>
    <n v="10518"/>
    <n v="0"/>
    <n v="0"/>
    <n v="0"/>
    <x v="0"/>
    <x v="0"/>
  </r>
  <r>
    <x v="1"/>
    <n v="22"/>
    <n v="5148"/>
    <n v="23"/>
    <n v="6534"/>
    <n v="33"/>
    <n v="6543"/>
    <n v="4.2735042735042739E-3"/>
    <n v="3.520048974594429E-3"/>
    <n v="5.0435580009170105E-3"/>
    <x v="1"/>
    <x v="1"/>
  </r>
  <r>
    <x v="2"/>
    <n v="0"/>
    <n v="19929"/>
    <n v="2"/>
    <n v="23726"/>
    <n v="31"/>
    <n v="27892"/>
    <n v="0"/>
    <n v="8.429570934839417E-5"/>
    <n v="1.1114298006596874E-3"/>
    <x v="2"/>
    <x v="2"/>
  </r>
  <r>
    <x v="3"/>
    <n v="730"/>
    <n v="379450"/>
    <n v="2191"/>
    <n v="476195"/>
    <n v="3497"/>
    <n v="547626"/>
    <n v="1.9238371326920542E-3"/>
    <n v="4.6010562899652455E-3"/>
    <n v="6.3857450157589306E-3"/>
    <x v="3"/>
    <x v="3"/>
  </r>
  <r>
    <x v="4"/>
    <n v="4534"/>
    <n v="390272"/>
    <n v="20730"/>
    <n v="441649"/>
    <n v="28540"/>
    <n v="503068"/>
    <n v="1.161753853722532E-2"/>
    <n v="4.6937726565666402E-2"/>
    <n v="5.6731893103914383E-2"/>
    <x v="4"/>
    <x v="4"/>
  </r>
  <r>
    <x v="5"/>
    <n v="35"/>
    <n v="12413"/>
    <n v="122"/>
    <n v="14584"/>
    <n v="198"/>
    <n v="16400"/>
    <n v="2.8196245871263998E-3"/>
    <n v="8.3653318705430614E-3"/>
    <n v="1.2073170731707317E-2"/>
    <x v="5"/>
    <x v="5"/>
  </r>
  <r>
    <x v="6"/>
    <n v="1434"/>
    <n v="133943"/>
    <n v="2254"/>
    <n v="141251"/>
    <n v="2283"/>
    <n v="139359"/>
    <n v="1.0706046601912754E-2"/>
    <n v="1.5957409151085657E-2"/>
    <n v="1.6382149699696466E-2"/>
    <x v="6"/>
    <x v="6"/>
  </r>
  <r>
    <x v="7"/>
    <n v="12"/>
    <n v="2911"/>
    <n v="25"/>
    <n v="4379"/>
    <n v="31"/>
    <n v="3206"/>
    <n v="4.122294744074201E-3"/>
    <n v="5.7090659968029233E-3"/>
    <n v="9.6693699313786657E-3"/>
    <x v="7"/>
    <x v="7"/>
  </r>
  <r>
    <x v="8"/>
    <n v="25"/>
    <n v="36129"/>
    <n v="148"/>
    <n v="49962"/>
    <n v="126"/>
    <n v="18422"/>
    <n v="6.9196490354009245E-4"/>
    <n v="2.9622513109963571E-3"/>
    <n v="6.8396482466616003E-3"/>
    <x v="8"/>
    <x v="8"/>
  </r>
  <r>
    <x v="9"/>
    <n v="4"/>
    <n v="22193"/>
    <n v="40"/>
    <n v="31362"/>
    <n v="133"/>
    <n v="36628"/>
    <n v="1.802370116703465E-4"/>
    <n v="1.2754288629551686E-3"/>
    <n v="3.631101889265043E-3"/>
    <x v="9"/>
    <x v="9"/>
  </r>
  <r>
    <x v="10"/>
    <n v="0"/>
    <n v="19439"/>
    <n v="65"/>
    <n v="24446"/>
    <n v="275"/>
    <n v="27422"/>
    <n v="0"/>
    <n v="2.6589217049824104E-3"/>
    <n v="1.002844431478375E-2"/>
    <x v="10"/>
    <x v="10"/>
  </r>
  <r>
    <x v="11"/>
    <n v="1"/>
    <n v="12852"/>
    <n v="3"/>
    <n v="14268"/>
    <n v="9"/>
    <n v="16972"/>
    <n v="7.7808901338313107E-5"/>
    <n v="2.1026072329688813E-4"/>
    <n v="5.3028517558331364E-4"/>
    <x v="11"/>
    <x v="11"/>
  </r>
  <r>
    <x v="12"/>
    <n v="734"/>
    <n v="42945"/>
    <n v="1704"/>
    <n v="50161"/>
    <n v="3098"/>
    <n v="57692"/>
    <n v="1.7091628827570149E-2"/>
    <n v="3.3970614620920637E-2"/>
    <n v="5.3698953061082993E-2"/>
    <x v="12"/>
    <x v="12"/>
  </r>
  <r>
    <x v="13"/>
    <n v="28"/>
    <n v="37735"/>
    <n v="230"/>
    <n v="41034"/>
    <n v="304"/>
    <n v="46447"/>
    <n v="7.4201669537564592E-4"/>
    <n v="5.6051079592533025E-3"/>
    <n v="6.5450944086808622E-3"/>
    <x v="13"/>
    <x v="13"/>
  </r>
  <r>
    <x v="14"/>
    <n v="443"/>
    <n v="98266"/>
    <n v="1104"/>
    <n v="110016"/>
    <n v="1048"/>
    <n v="117084"/>
    <n v="4.5081716972299674E-3"/>
    <n v="1.0034904013961605E-2"/>
    <n v="8.9508387140856144E-3"/>
    <x v="14"/>
    <x v="14"/>
  </r>
  <r>
    <x v="15"/>
    <n v="13928"/>
    <n v="772748"/>
    <n v="30311"/>
    <n v="728258"/>
    <n v="33183"/>
    <n v="782865"/>
    <n v="1.8023987121286628E-2"/>
    <n v="4.1621238626970113E-2"/>
    <n v="4.2386618382479736E-2"/>
    <x v="15"/>
    <x v="15"/>
  </r>
  <r>
    <x v="16"/>
    <n v="4829"/>
    <n v="892873"/>
    <n v="11121"/>
    <n v="1022797"/>
    <n v="15069"/>
    <n v="1132703"/>
    <n v="5.4083839471010999E-3"/>
    <n v="1.0873125361142044E-2"/>
    <n v="1.3303575606315159E-2"/>
    <x v="16"/>
    <x v="16"/>
  </r>
  <r>
    <x v="17"/>
    <n v="411"/>
    <n v="36954"/>
    <n v="1991"/>
    <n v="48527"/>
    <n v="2877"/>
    <n v="45147"/>
    <n v="1.1121935379119987E-2"/>
    <n v="4.1028705669009007E-2"/>
    <n v="6.3725164462755002E-2"/>
    <x v="17"/>
    <x v="17"/>
  </r>
  <r>
    <x v="18"/>
    <n v="16535"/>
    <n v="401540"/>
    <n v="44053"/>
    <n v="580548"/>
    <n v="46724"/>
    <n v="606348"/>
    <n v="4.1178961000149422E-2"/>
    <n v="7.5881753102241337E-2"/>
    <n v="7.7058059068389764E-2"/>
    <x v="18"/>
    <x v="18"/>
  </r>
  <r>
    <x v="19"/>
    <n v="1778"/>
    <n v="48372"/>
    <n v="7107"/>
    <n v="73074"/>
    <n v="10799"/>
    <n v="78524"/>
    <n v="3.6756801455387414E-2"/>
    <n v="9.7257574513506861E-2"/>
    <n v="0.13752483317202385"/>
    <x v="19"/>
    <x v="19"/>
  </r>
  <r>
    <x v="20"/>
    <n v="18026"/>
    <n v="1094872"/>
    <n v="79004"/>
    <n v="1439692"/>
    <n v="84359"/>
    <n v="1590987"/>
    <n v="1.6464025018449645E-2"/>
    <n v="5.4875626175598671E-2"/>
    <n v="5.3023060527835862E-2"/>
    <x v="20"/>
    <x v="20"/>
  </r>
  <r>
    <x v="21"/>
    <n v="5926"/>
    <n v="528591"/>
    <n v="13078"/>
    <n v="642148"/>
    <n v="11793"/>
    <n v="732029"/>
    <n v="1.1210936243712057E-2"/>
    <n v="2.0366021540205684E-2"/>
    <n v="1.6110017499306722E-2"/>
    <x v="21"/>
    <x v="21"/>
  </r>
  <r>
    <x v="22"/>
    <n v="2713"/>
    <n v="411613"/>
    <n v="7918"/>
    <n v="458262"/>
    <n v="7830"/>
    <n v="495011"/>
    <n v="6.5911426509852704E-3"/>
    <n v="1.7278325499386814E-2"/>
    <n v="1.5817830310841576E-2"/>
    <x v="22"/>
    <x v="22"/>
  </r>
  <r>
    <x v="23"/>
    <n v="43111"/>
    <n v="1007894"/>
    <n v="108895"/>
    <n v="1404447"/>
    <n v="160989"/>
    <n v="1581988"/>
    <n v="4.2773347197225108E-2"/>
    <n v="7.7535855749629568E-2"/>
    <n v="0.10176373019264369"/>
    <x v="23"/>
    <x v="23"/>
  </r>
  <r>
    <x v="24"/>
    <n v="13639"/>
    <n v="689575"/>
    <n v="49483"/>
    <n v="736988"/>
    <n v="73938"/>
    <n v="638114"/>
    <n v="1.9778849291230107E-2"/>
    <n v="6.7142205843243041E-2"/>
    <n v="0.11586957816314954"/>
    <x v="24"/>
    <x v="24"/>
  </r>
  <r>
    <x v="25"/>
    <n v="7916"/>
    <n v="967179"/>
    <n v="27840"/>
    <n v="1245337"/>
    <n v="43223"/>
    <n v="1286182"/>
    <n v="8.184627664579152E-3"/>
    <n v="2.2355394563881102E-2"/>
    <n v="3.360566389515636E-2"/>
    <x v="25"/>
    <x v="25"/>
  </r>
  <r>
    <x v="26"/>
    <n v="48374"/>
    <n v="1667002"/>
    <n v="150502"/>
    <n v="2140433"/>
    <n v="197169"/>
    <n v="2293994"/>
    <n v="2.9018561465433156E-2"/>
    <n v="7.0313810336506674E-2"/>
    <n v="8.5950094028144797E-2"/>
    <x v="26"/>
    <x v="26"/>
  </r>
  <r>
    <x v="27"/>
    <n v="9498"/>
    <n v="479527"/>
    <n v="29651"/>
    <n v="591118"/>
    <n v="39118"/>
    <n v="618149"/>
    <n v="1.9807018165817567E-2"/>
    <n v="5.0160881583710869E-2"/>
    <n v="6.3282477202098522E-2"/>
    <x v="27"/>
    <x v="27"/>
  </r>
  <r>
    <x v="28"/>
    <n v="4528"/>
    <n v="443232"/>
    <n v="8107"/>
    <n v="526244"/>
    <n v="11198"/>
    <n v="574486"/>
    <n v="1.0215868890332828E-2"/>
    <n v="1.5405401296736876E-2"/>
    <n v="1.9492206946731514E-2"/>
    <x v="28"/>
    <x v="28"/>
  </r>
  <r>
    <x v="29"/>
    <n v="20087"/>
    <n v="880985"/>
    <n v="63835"/>
    <n v="1126130"/>
    <n v="66444"/>
    <n v="1300476"/>
    <n v="2.280061522046346E-2"/>
    <n v="5.6685285002619594E-2"/>
    <n v="5.1092061675878681E-2"/>
    <x v="29"/>
    <x v="29"/>
  </r>
  <r>
    <x v="30"/>
    <n v="36863"/>
    <n v="1345017"/>
    <n v="68885"/>
    <n v="1590406"/>
    <n v="94314"/>
    <n v="1716940"/>
    <n v="2.7407088534940449E-2"/>
    <n v="4.3312839614538676E-2"/>
    <n v="5.4931447808310135E-2"/>
    <x v="30"/>
    <x v="30"/>
  </r>
  <r>
    <x v="31"/>
    <n v="10222"/>
    <n v="2497288"/>
    <n v="27223"/>
    <n v="2697449"/>
    <n v="57758"/>
    <n v="2932347"/>
    <n v="4.0932403471285652E-3"/>
    <n v="1.0092127784436333E-2"/>
    <n v="1.9696850338653645E-2"/>
    <x v="31"/>
    <x v="31"/>
  </r>
  <r>
    <x v="32"/>
    <n v="2079"/>
    <n v="173331"/>
    <n v="6712"/>
    <n v="216265"/>
    <n v="6336"/>
    <n v="233111"/>
    <n v="1.1994392232203126E-2"/>
    <n v="3.1035997503063371E-2"/>
    <n v="2.7180184547275762E-2"/>
    <x v="32"/>
    <x v="32"/>
  </r>
  <r>
    <x v="33"/>
    <n v="2685"/>
    <n v="860709"/>
    <n v="11011"/>
    <n v="913558"/>
    <n v="16864"/>
    <n v="961909"/>
    <n v="3.1195212319146191E-3"/>
    <n v="1.2052874584864891E-2"/>
    <n v="1.7531803944032129E-2"/>
    <x v="33"/>
    <x v="33"/>
  </r>
  <r>
    <x v="34"/>
    <n v="0"/>
    <n v="0"/>
    <n v="0"/>
    <n v="0"/>
    <n v="2"/>
    <n v="660"/>
    <n v="0"/>
    <n v="0"/>
    <n v="3.0303030303030303E-3"/>
    <x v="0"/>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0"/>
    <n v="8897"/>
    <n v="0"/>
    <n v="9931"/>
    <n v="0"/>
    <n v="10518"/>
    <n v="0"/>
    <n v="0"/>
    <n v="0"/>
    <n v="0"/>
    <n v="0"/>
    <n v="0"/>
    <n v="0"/>
    <n v="0"/>
    <n v="0"/>
    <n v="0"/>
    <n v="0"/>
  </r>
  <r>
    <x v="1"/>
    <n v="22"/>
    <n v="5148"/>
    <n v="23"/>
    <n v="6534"/>
    <n v="33"/>
    <n v="6543"/>
    <n v="4.2735042735042739E-3"/>
    <n v="3.520048974594429E-3"/>
    <n v="5.0435580009170105E-3"/>
    <n v="-7.5345529890984489E-4"/>
    <n v="1.5235090263225814E-3"/>
    <n v="0"/>
    <n v="1.8819503849443968E-2"/>
    <n v="3.5729298024379992E-3"/>
    <n v="3.3783783783783786E-3"/>
    <n v="3.7767519932857744E-3"/>
    <n v="8.4411930219471017E-3"/>
  </r>
  <r>
    <x v="2"/>
    <n v="0"/>
    <n v="19929"/>
    <n v="2"/>
    <n v="23726"/>
    <n v="31"/>
    <n v="27892"/>
    <n v="0"/>
    <n v="8.429570934839417E-5"/>
    <n v="1.1114298006596874E-3"/>
    <n v="8.429570934839417E-5"/>
    <n v="1.0271340913112932E-3"/>
    <n v="0"/>
    <n v="0"/>
    <n v="7.8486774978416137E-5"/>
    <n v="9.1033227127901685E-5"/>
    <n v="2.0445716622367614E-4"/>
    <n v="2.1181632498676146E-3"/>
  </r>
  <r>
    <x v="3"/>
    <n v="730"/>
    <n v="379450"/>
    <n v="2191"/>
    <n v="476195"/>
    <n v="3497"/>
    <n v="547626"/>
    <n v="1.9238371326920542E-3"/>
    <n v="4.6010562899652455E-3"/>
    <n v="6.3857450157589306E-3"/>
    <n v="2.6772191572731912E-3"/>
    <n v="1.7846887257936851E-3"/>
    <n v="2.311518046879772E-3"/>
    <n v="1.6082106463544788E-4"/>
    <n v="5.3391765940374054E-3"/>
    <n v="1.3162262077806137E-3"/>
    <n v="6.9363250614153781E-3"/>
    <n v="3.6193619361936193E-3"/>
  </r>
  <r>
    <x v="4"/>
    <n v="4534"/>
    <n v="390272"/>
    <n v="20730"/>
    <n v="441649"/>
    <n v="28540"/>
    <n v="503068"/>
    <n v="1.161753853722532E-2"/>
    <n v="4.6937726565666402E-2"/>
    <n v="5.6731893103914383E-2"/>
    <n v="3.5320188028441085E-2"/>
    <n v="9.7941665382479809E-3"/>
    <n v="1.2855274769120547E-2"/>
    <n v="2.5580354287906889E-3"/>
    <n v="5.2200124606081914E-2"/>
    <n v="9.812146635053802E-3"/>
    <n v="6.048292343366897E-2"/>
    <n v="2.4181447424108344E-2"/>
  </r>
  <r>
    <x v="5"/>
    <n v="35"/>
    <n v="12413"/>
    <n v="122"/>
    <n v="14584"/>
    <n v="198"/>
    <n v="16400"/>
    <n v="2.8196245871263998E-3"/>
    <n v="8.3653318705430614E-3"/>
    <n v="1.2073170731707317E-2"/>
    <n v="5.5457072834166621E-3"/>
    <n v="3.707838861164256E-3"/>
    <n v="3.453038674033149E-3"/>
    <n v="1.3422818791946308E-3"/>
    <n v="1.0339584389254941E-2"/>
    <n v="4.2381860563678745E-3"/>
    <n v="1.3678509134306436E-2"/>
    <n v="8.897766479026693E-3"/>
  </r>
  <r>
    <x v="6"/>
    <n v="1434"/>
    <n v="133943"/>
    <n v="2254"/>
    <n v="141251"/>
    <n v="2283"/>
    <n v="139359"/>
    <n v="1.0706046601912754E-2"/>
    <n v="1.5957409151085657E-2"/>
    <n v="1.6382149699696466E-2"/>
    <n v="5.2513625491729023E-3"/>
    <n v="4.247405486108094E-4"/>
    <n v="1.7782794080762478E-2"/>
    <n v="2.9518661328708742E-4"/>
    <n v="2.531909230822639E-2"/>
    <n v="1.2036327825801509E-3"/>
    <n v="2.5112394870760727E-2"/>
    <n v="3.0150023611464276E-3"/>
  </r>
  <r>
    <x v="7"/>
    <n v="12"/>
    <n v="2911"/>
    <n v="25"/>
    <n v="4379"/>
    <n v="31"/>
    <n v="3206"/>
    <n v="4.122294744074201E-3"/>
    <n v="5.7090659968029233E-3"/>
    <n v="9.6693699313786657E-3"/>
    <n v="1.5867712527287223E-3"/>
    <n v="3.9603039345757424E-3"/>
    <n v="4.4776119402985072E-2"/>
    <n v="0"/>
    <n v="7.3277967757694185E-3"/>
    <n v="4.2881646655231562E-3"/>
    <n v="4.0629095674967232E-2"/>
    <n v="0"/>
  </r>
  <r>
    <x v="8"/>
    <n v="25"/>
    <n v="36129"/>
    <n v="148"/>
    <n v="49962"/>
    <n v="126"/>
    <n v="18422"/>
    <n v="6.9196490354009245E-4"/>
    <n v="2.9622513109963571E-3"/>
    <n v="6.8396482466616003E-3"/>
    <n v="2.2702864074562647E-3"/>
    <n v="3.8773969356652432E-3"/>
    <n v="8.7458457232814416E-4"/>
    <n v="0"/>
    <n v="3.5059399197921661E-3"/>
    <n v="8.7251575375666508E-4"/>
    <n v="6.2059238363892811E-3"/>
    <n v="8.9580386610089574E-3"/>
  </r>
  <r>
    <x v="9"/>
    <n v="4"/>
    <n v="22193"/>
    <n v="40"/>
    <n v="31362"/>
    <n v="133"/>
    <n v="36628"/>
    <n v="1.802370116703465E-4"/>
    <n v="1.2754288629551686E-3"/>
    <n v="3.631101889265043E-3"/>
    <n v="1.0951918512848221E-3"/>
    <n v="2.3556730263098744E-3"/>
    <n v="0"/>
    <n v="4.3224551545277719E-4"/>
    <n v="1.6105742530267688E-3"/>
    <n v="8.2359988020365383E-4"/>
    <n v="4.7148830175251311E-3"/>
    <n v="1.9086667609218154E-3"/>
  </r>
  <r>
    <x v="10"/>
    <n v="0"/>
    <n v="19439"/>
    <n v="65"/>
    <n v="24446"/>
    <n v="275"/>
    <n v="27422"/>
    <n v="0"/>
    <n v="2.6589217049824104E-3"/>
    <n v="1.002844431478375E-2"/>
    <n v="2.6589217049824104E-3"/>
    <n v="7.3695226098013395E-3"/>
    <n v="0"/>
    <n v="0"/>
    <n v="3.2801776342349614E-3"/>
    <n v="0"/>
    <n v="1.2434762877240753E-2"/>
    <n v="1.8563207722294413E-4"/>
  </r>
  <r>
    <x v="11"/>
    <n v="1"/>
    <n v="12852"/>
    <n v="3"/>
    <n v="14268"/>
    <n v="9"/>
    <n v="16972"/>
    <n v="7.7808901338313107E-5"/>
    <n v="2.1026072329688813E-4"/>
    <n v="5.3028517558331364E-4"/>
    <n v="1.3245182195857503E-4"/>
    <n v="3.2002445228642551E-4"/>
    <n v="1.8129079042784627E-4"/>
    <n v="0"/>
    <n v="5.0933786078098469E-4"/>
    <n v="0"/>
    <n v="6.6524747205960614E-4"/>
    <n v="4.2301184433164127E-4"/>
  </r>
  <r>
    <x v="12"/>
    <n v="734"/>
    <n v="42945"/>
    <n v="1704"/>
    <n v="50161"/>
    <n v="3098"/>
    <n v="57692"/>
    <n v="1.7091628827570149E-2"/>
    <n v="3.3970614620920637E-2"/>
    <n v="5.3698953061082993E-2"/>
    <n v="1.6878985793350489E-2"/>
    <n v="1.9728338440162356E-2"/>
    <n v="2.0402404266726869E-2"/>
    <n v="1.4651038891848695E-3"/>
    <n v="4.0618242579123255E-2"/>
    <n v="5.388272583201268E-3"/>
    <n v="6.4767232593941765E-2"/>
    <n v="9.5912900717186559E-3"/>
  </r>
  <r>
    <x v="13"/>
    <n v="28"/>
    <n v="37735"/>
    <n v="230"/>
    <n v="41034"/>
    <n v="304"/>
    <n v="46447"/>
    <n v="7.4201669537564592E-4"/>
    <n v="5.6051079592533025E-3"/>
    <n v="6.5450944086808622E-3"/>
    <n v="4.8630912638776566E-3"/>
    <n v="9.399864494275597E-4"/>
    <n v="8.3358142304257223E-4"/>
    <n v="0"/>
    <n v="6.0821224130339054E-3"/>
    <n v="1.9157088122605363E-3"/>
    <n v="6.7208271787296894E-3"/>
    <n v="5.3200617813626222E-3"/>
  </r>
  <r>
    <x v="14"/>
    <n v="443"/>
    <n v="98266"/>
    <n v="1104"/>
    <n v="110016"/>
    <n v="1048"/>
    <n v="117084"/>
    <n v="4.5081716972299674E-3"/>
    <n v="1.0034904013961605E-2"/>
    <n v="8.9508387140856144E-3"/>
    <n v="5.5267323167316378E-3"/>
    <n v="-1.0840652998759907E-3"/>
    <n v="7.3975853164910321E-3"/>
    <n v="4.6398046398046398E-4"/>
    <n v="1.589535684234682E-2"/>
    <n v="1.4557344740319365E-3"/>
    <n v="1.3056327466807816E-2"/>
    <n v="3.2605816062440136E-3"/>
  </r>
  <r>
    <x v="15"/>
    <n v="13928"/>
    <n v="772748"/>
    <n v="30311"/>
    <n v="728258"/>
    <n v="33183"/>
    <n v="782865"/>
    <n v="1.8023987121286628E-2"/>
    <n v="4.1621238626970113E-2"/>
    <n v="4.2386618382479736E-2"/>
    <n v="2.3597251505683484E-2"/>
    <n v="7.6537975550962367E-4"/>
    <n v="1.9634376271349559E-2"/>
    <n v="5.3242258023711783E-3"/>
    <n v="4.5826747006808041E-2"/>
    <n v="1.1533121332915305E-2"/>
    <n v="4.5170399291173523E-2"/>
    <n v="2.0617395223073456E-2"/>
  </r>
  <r>
    <x v="16"/>
    <n v="4829"/>
    <n v="892873"/>
    <n v="11121"/>
    <n v="1022797"/>
    <n v="15069"/>
    <n v="1132703"/>
    <n v="5.4083839471010999E-3"/>
    <n v="1.0873125361142044E-2"/>
    <n v="1.3303575606315159E-2"/>
    <n v="5.4647414140409443E-3"/>
    <n v="2.4304502451731151E-3"/>
    <n v="5.7370683459971568E-3"/>
    <n v="1.2168073439714126E-3"/>
    <n v="1.1462667488031689E-2"/>
    <n v="3.0334801146292027E-3"/>
    <n v="1.3583046059063464E-2"/>
    <n v="9.3657158844140092E-3"/>
  </r>
  <r>
    <x v="17"/>
    <n v="411"/>
    <n v="36954"/>
    <n v="1991"/>
    <n v="48527"/>
    <n v="2877"/>
    <n v="45147"/>
    <n v="1.1121935379119987E-2"/>
    <n v="4.1028705669009007E-2"/>
    <n v="6.3725164462755002E-2"/>
    <n v="2.9906770289889022E-2"/>
    <n v="2.2696458793745995E-2"/>
    <n v="1.7613006527897525E-2"/>
    <n v="6.0339833944776985E-3"/>
    <n v="7.1018988531678887E-2"/>
    <n v="1.7614032512568347E-2"/>
    <n v="8.2548008534850642E-2"/>
    <n v="4.5031124453666506E-2"/>
  </r>
  <r>
    <x v="18"/>
    <n v="16535"/>
    <n v="401540"/>
    <n v="44053"/>
    <n v="580548"/>
    <n v="46724"/>
    <n v="606348"/>
    <n v="4.1178961000149422E-2"/>
    <n v="7.5881753102241337E-2"/>
    <n v="7.7058059068389764E-2"/>
    <n v="3.4702792102091914E-2"/>
    <n v="1.1763059661484276E-3"/>
    <n v="5.3562238208831874E-2"/>
    <n v="1.682367283608556E-2"/>
    <n v="9.5236371159615182E-2"/>
    <n v="3.7277941692285474E-2"/>
    <n v="9.4008657068540891E-2"/>
    <n v="4.2907572216974096E-2"/>
  </r>
  <r>
    <x v="19"/>
    <n v="1778"/>
    <n v="48372"/>
    <n v="7107"/>
    <n v="73074"/>
    <n v="10799"/>
    <n v="78524"/>
    <n v="3.6756801455387414E-2"/>
    <n v="9.7257574513506861E-2"/>
    <n v="0.13752483317202385"/>
    <n v="6.0500773058119448E-2"/>
    <n v="4.0267258658516991E-2"/>
    <n v="4.1817602225635381E-2"/>
    <n v="2.416155787955283E-2"/>
    <n v="0.1246506753609688"/>
    <n v="3.1746031746031744E-2"/>
    <n v="0.17992263768649844"/>
    <n v="4.2543533878022614E-2"/>
  </r>
  <r>
    <x v="20"/>
    <n v="18026"/>
    <n v="1094872"/>
    <n v="79004"/>
    <n v="1439692"/>
    <n v="84359"/>
    <n v="1590987"/>
    <n v="1.6464025018449645E-2"/>
    <n v="5.4875626175598671E-2"/>
    <n v="5.3023060527835862E-2"/>
    <n v="3.8411601157149027E-2"/>
    <n v="-1.8525656477628091E-3"/>
    <n v="2.0165384300761719E-2"/>
    <n v="4.791423238592391E-3"/>
    <n v="6.7927542279716951E-2"/>
    <n v="1.017864880895672E-2"/>
    <n v="6.2368047679984988E-2"/>
    <n v="2.0456947948526406E-2"/>
  </r>
  <r>
    <x v="21"/>
    <n v="5926"/>
    <n v="528591"/>
    <n v="13078"/>
    <n v="642148"/>
    <n v="11793"/>
    <n v="732029"/>
    <n v="1.1210936243712057E-2"/>
    <n v="2.0366021540205684E-2"/>
    <n v="1.6110017499306722E-2"/>
    <n v="9.1550852964936268E-3"/>
    <n v="-4.256004040898962E-3"/>
    <n v="1.6411152683391734E-2"/>
    <n v="7.0289730841762387E-4"/>
    <n v="2.794812579446326E-2"/>
    <n v="6.7719206680584548E-3"/>
    <n v="1.9516991733751148E-2"/>
    <n v="1.0256067492499183E-2"/>
  </r>
  <r>
    <x v="22"/>
    <n v="2713"/>
    <n v="411613"/>
    <n v="7918"/>
    <n v="458262"/>
    <n v="7830"/>
    <n v="495011"/>
    <n v="6.5911426509852704E-3"/>
    <n v="1.7278325499386814E-2"/>
    <n v="1.5817830310841576E-2"/>
    <n v="1.0687182848401543E-2"/>
    <n v="-1.4604951885452376E-3"/>
    <n v="7.3912874086524815E-3"/>
    <n v="1.0904708155573836E-3"/>
    <n v="1.8927499437049796E-2"/>
    <n v="4.9685081546332723E-3"/>
    <n v="1.6802456741812188E-2"/>
    <n v="8.0567019558586035E-3"/>
  </r>
  <r>
    <x v="23"/>
    <n v="43111"/>
    <n v="1007894"/>
    <n v="108895"/>
    <n v="1404447"/>
    <n v="160989"/>
    <n v="1581988"/>
    <n v="4.2773347197225108E-2"/>
    <n v="7.7535855749629568E-2"/>
    <n v="0.10176373019264369"/>
    <n v="3.476250855240446E-2"/>
    <n v="2.4227874443014122E-2"/>
    <n v="5.1363666906408575E-2"/>
    <n v="8.9742083308853773E-3"/>
    <n v="9.1883887472139825E-2"/>
    <n v="2.0959453751935801E-2"/>
    <n v="0.11573278573365307"/>
    <n v="4.2611201736477609E-2"/>
  </r>
  <r>
    <x v="24"/>
    <n v="13639"/>
    <n v="689575"/>
    <n v="49483"/>
    <n v="736988"/>
    <n v="73938"/>
    <n v="638114"/>
    <n v="1.9778849291230107E-2"/>
    <n v="6.7142205843243041E-2"/>
    <n v="0.11586957816314954"/>
    <n v="4.7363356552012931E-2"/>
    <n v="4.8727372319906495E-2"/>
    <n v="2.3180564504163559E-2"/>
    <n v="1.1307499190152252E-2"/>
    <n v="8.4168818938221118E-2"/>
    <n v="2.420060119187005E-2"/>
    <n v="0.13524902534418348"/>
    <n v="5.7584454897724631E-2"/>
  </r>
  <r>
    <x v="25"/>
    <n v="7916"/>
    <n v="967179"/>
    <n v="27840"/>
    <n v="1245337"/>
    <n v="43223"/>
    <n v="1286182"/>
    <n v="8.184627664579152E-3"/>
    <n v="2.2355394563881102E-2"/>
    <n v="3.360566389515636E-2"/>
    <n v="1.417076689930195E-2"/>
    <n v="1.1250269331275257E-2"/>
    <n v="9.111844566563854E-3"/>
    <n v="1.9489129219316603E-3"/>
    <n v="2.5137289274223113E-2"/>
    <n v="4.8300400354046626E-3"/>
    <n v="3.7037201617855779E-2"/>
    <n v="9.6217754008037816E-3"/>
  </r>
  <r>
    <x v="26"/>
    <n v="48374"/>
    <n v="1667002"/>
    <n v="150502"/>
    <n v="2140433"/>
    <n v="197169"/>
    <n v="2293994"/>
    <n v="2.9018561465433156E-2"/>
    <n v="7.0313810336506674E-2"/>
    <n v="8.5950094028144797E-2"/>
    <n v="4.1295248871073519E-2"/>
    <n v="1.5636283691638123E-2"/>
    <n v="3.1939235952315619E-2"/>
    <n v="1.8226012697089358E-2"/>
    <n v="8.203265586411454E-2"/>
    <n v="2.6080633144621258E-2"/>
    <n v="0.10072506951081882"/>
    <n v="2.9617057343842769E-2"/>
  </r>
  <r>
    <x v="27"/>
    <n v="9498"/>
    <n v="479527"/>
    <n v="29651"/>
    <n v="591118"/>
    <n v="39118"/>
    <n v="618149"/>
    <n v="1.9807018165817567E-2"/>
    <n v="5.0160881583710869E-2"/>
    <n v="6.3282477202098522E-2"/>
    <n v="3.0353863417893302E-2"/>
    <n v="1.3121595618387653E-2"/>
    <n v="2.2160540170567716E-2"/>
    <n v="2.4611625065456451E-3"/>
    <n v="5.5988045832003168E-2"/>
    <n v="7.5634032502952262E-3"/>
    <n v="6.8895975557708822E-2"/>
    <n v="2.08419886442321E-2"/>
  </r>
  <r>
    <x v="28"/>
    <n v="4528"/>
    <n v="443232"/>
    <n v="8107"/>
    <n v="526244"/>
    <n v="11198"/>
    <n v="574486"/>
    <n v="1.0215868890332828E-2"/>
    <n v="1.5405401296736876E-2"/>
    <n v="1.9492206946731514E-2"/>
    <n v="5.1895324064040477E-3"/>
    <n v="4.0868056499946386E-3"/>
    <n v="1.3271649730331687E-2"/>
    <n v="4.4509683223637484E-4"/>
    <n v="2.0112178486215038E-2"/>
    <n v="4.5242044940431306E-4"/>
    <n v="2.3649534548315195E-2"/>
    <n v="7.4436467762291859E-3"/>
  </r>
  <r>
    <x v="29"/>
    <n v="20087"/>
    <n v="880985"/>
    <n v="63835"/>
    <n v="1126130"/>
    <n v="66444"/>
    <n v="1300476"/>
    <n v="2.280061522046346E-2"/>
    <n v="5.6685285002619594E-2"/>
    <n v="5.1092061675878681E-2"/>
    <n v="3.3884669782156138E-2"/>
    <n v="-5.5932233267409134E-3"/>
    <n v="2.6287781455511521E-2"/>
    <n v="5.2792461345934228E-3"/>
    <n v="6.5758191705598767E-2"/>
    <n v="1.0962136651292502E-2"/>
    <n v="5.6001899638794643E-2"/>
    <n v="2.4935411203176164E-2"/>
  </r>
  <r>
    <x v="30"/>
    <n v="36863"/>
    <n v="1345017"/>
    <n v="68885"/>
    <n v="1590406"/>
    <n v="94314"/>
    <n v="1716940"/>
    <n v="2.7407088534940449E-2"/>
    <n v="4.3312839614538676E-2"/>
    <n v="5.4931447808310135E-2"/>
    <n v="1.5905751079598227E-2"/>
    <n v="1.161860819377146E-2"/>
    <n v="3.1042346608938825E-2"/>
    <n v="6.0598009360501954E-3"/>
    <n v="4.8763544296289707E-2"/>
    <n v="1.2881274550790385E-2"/>
    <n v="6.0373034275969108E-2"/>
    <n v="2.5665791204014993E-2"/>
  </r>
  <r>
    <x v="31"/>
    <n v="10222"/>
    <n v="2497288"/>
    <n v="27223"/>
    <n v="2697449"/>
    <n v="57758"/>
    <n v="2932347"/>
    <n v="4.0932403471285652E-3"/>
    <n v="1.0092127784436333E-2"/>
    <n v="1.9696850338653645E-2"/>
    <n v="5.9988874373077677E-3"/>
    <n v="9.6047225542173122E-3"/>
    <n v="4.6293792819008779E-3"/>
    <n v="3.8078556061154159E-4"/>
    <n v="1.1438305528126599E-2"/>
    <n v="1.7884618961948014E-3"/>
    <n v="2.0795975846206485E-2"/>
    <n v="1.2880806493203502E-2"/>
  </r>
  <r>
    <x v="32"/>
    <n v="2079"/>
    <n v="173331"/>
    <n v="6712"/>
    <n v="216265"/>
    <n v="6336"/>
    <n v="233111"/>
    <n v="1.1994392232203126E-2"/>
    <n v="3.1035997503063371E-2"/>
    <n v="2.7180184547275762E-2"/>
    <n v="1.9041605270860247E-2"/>
    <n v="-3.8558129557876089E-3"/>
    <n v="1.4429180699260295E-2"/>
    <n v="4.3309724349157733E-3"/>
    <n v="3.8060677665724289E-2"/>
    <n v="7.9012149606924476E-3"/>
    <n v="3.2998114393463229E-2"/>
    <n v="9.6555997315020403E-3"/>
  </r>
  <r>
    <x v="33"/>
    <n v="2685"/>
    <n v="860709"/>
    <n v="11011"/>
    <n v="913558"/>
    <n v="16864"/>
    <n v="961909"/>
    <n v="3.1195212319146191E-3"/>
    <n v="1.2052874584864891E-2"/>
    <n v="1.7531803944032129E-2"/>
    <n v="8.9333533529502712E-3"/>
    <n v="5.4789293591672381E-3"/>
    <n v="2.9559527829897763E-3"/>
    <n v="4.4571452944061757E-3"/>
    <n v="1.1855085807061572E-2"/>
    <n v="1.3568353782261582E-2"/>
    <n v="1.6381582407564328E-2"/>
    <n v="2.6788569708599056E-2"/>
  </r>
  <r>
    <x v="34"/>
    <n v="0"/>
    <n v="0"/>
    <n v="0"/>
    <n v="0"/>
    <n v="2"/>
    <n v="660"/>
    <n v="0"/>
    <n v="0"/>
    <n v="3.0303030303030303E-3"/>
    <n v="0"/>
    <n v="3.0303030303030303E-3"/>
    <n v="0"/>
    <n v="0"/>
    <n v="0"/>
    <n v="0"/>
    <n v="4.140786749482402E-3"/>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n v="0"/>
    <n v="0"/>
    <n v="0"/>
    <n v="0"/>
  </r>
  <r>
    <x v="1"/>
    <n v="0"/>
    <n v="0"/>
    <n v="0"/>
    <n v="0"/>
  </r>
  <r>
    <x v="2"/>
    <n v="0"/>
    <n v="0"/>
    <n v="0"/>
    <n v="0"/>
  </r>
  <r>
    <x v="3"/>
    <n v="0"/>
    <n v="0"/>
    <n v="0"/>
    <n v="0"/>
  </r>
  <r>
    <x v="4"/>
    <n v="0"/>
    <n v="0"/>
    <n v="0"/>
    <n v="0"/>
  </r>
  <r>
    <x v="5"/>
    <n v="0"/>
    <n v="0"/>
    <n v="0"/>
    <n v="0"/>
  </r>
  <r>
    <x v="6"/>
    <n v="7"/>
    <n v="285"/>
    <n v="1078"/>
    <n v="11.409673645990857"/>
  </r>
  <r>
    <x v="7"/>
    <n v="33"/>
    <n v="920"/>
    <n v="1466"/>
    <n v="5.6651513429360643"/>
  </r>
  <r>
    <x v="8"/>
    <n v="0"/>
    <n v="0"/>
    <n v="0"/>
    <n v="0"/>
  </r>
  <r>
    <x v="9"/>
    <n v="110"/>
    <n v="576"/>
    <n v="1390"/>
    <n v="2.5547663265485729"/>
  </r>
  <r>
    <x v="10"/>
    <n v="0"/>
    <n v="0"/>
    <n v="0"/>
    <n v="0"/>
  </r>
  <r>
    <x v="11"/>
    <n v="0"/>
    <n v="229"/>
    <n v="328"/>
    <n v="0"/>
  </r>
  <r>
    <x v="12"/>
    <n v="0"/>
    <n v="0"/>
    <n v="0"/>
    <n v="0"/>
  </r>
  <r>
    <x v="13"/>
    <n v="4042"/>
    <n v="13805"/>
    <n v="23346"/>
    <n v="1.4033005508784266"/>
  </r>
  <r>
    <x v="14"/>
    <n v="26"/>
    <n v="71"/>
    <n v="291"/>
    <n v="2.3454906504588666"/>
  </r>
  <r>
    <x v="15"/>
    <n v="1647"/>
    <n v="3277"/>
    <n v="8829"/>
    <n v="1.3153089940016467"/>
  </r>
  <r>
    <x v="16"/>
    <n v="0"/>
    <n v="0"/>
    <n v="0"/>
    <n v="0"/>
  </r>
  <r>
    <x v="17"/>
    <n v="0"/>
    <n v="0"/>
    <n v="0"/>
    <n v="0"/>
  </r>
  <r>
    <x v="18"/>
    <n v="0"/>
    <n v="0"/>
    <n v="0"/>
    <n v="0"/>
  </r>
  <r>
    <x v="19"/>
    <n v="0"/>
    <n v="0"/>
    <n v="0"/>
    <n v="0"/>
  </r>
  <r>
    <x v="20"/>
    <n v="0"/>
    <n v="151"/>
    <n v="1533"/>
    <n v="0"/>
  </r>
  <r>
    <x v="21"/>
    <n v="0"/>
    <n v="0"/>
    <n v="0"/>
    <n v="0"/>
  </r>
  <r>
    <x v="22"/>
    <n v="0"/>
    <n v="0"/>
    <n v="0"/>
    <n v="0"/>
  </r>
  <r>
    <x v="23"/>
    <n v="12708"/>
    <n v="28046"/>
    <n v="48181"/>
    <n v="0.94714951906794953"/>
  </r>
  <r>
    <x v="24"/>
    <n v="0"/>
    <n v="0"/>
    <n v="0"/>
    <n v="0"/>
  </r>
  <r>
    <x v="25"/>
    <n v="4"/>
    <n v="105"/>
    <n v="459"/>
    <n v="9.712142642814274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8897"/>
    <n v="10518"/>
    <n v="8.7288483304036824E-2"/>
  </r>
  <r>
    <x v="1"/>
    <n v="5148"/>
    <n v="6543"/>
    <n v="0.12737705359787288"/>
  </r>
  <r>
    <x v="2"/>
    <n v="19929"/>
    <n v="27892"/>
    <n v="0.18303358703868544"/>
  </r>
  <r>
    <x v="3"/>
    <n v="379450"/>
    <n v="547626"/>
    <n v="0.20133671761039995"/>
  </r>
  <r>
    <x v="4"/>
    <n v="390272"/>
    <n v="503068"/>
    <n v="0.13534969971206423"/>
  </r>
  <r>
    <x v="5"/>
    <n v="12413"/>
    <n v="16400"/>
    <n v="0.14943269521313929"/>
  </r>
  <r>
    <x v="6"/>
    <n v="133943"/>
    <n v="139359"/>
    <n v="2.001721086334296E-2"/>
  </r>
  <r>
    <x v="7"/>
    <n v="2911"/>
    <n v="3206"/>
    <n v="4.9447352558394941E-2"/>
  </r>
  <r>
    <x v="8"/>
    <n v="36129"/>
    <n v="18422"/>
    <n v="-0.2859306069291141"/>
  </r>
  <r>
    <x v="9"/>
    <n v="22193"/>
    <n v="36628"/>
    <n v="0.28469074717044762"/>
  </r>
  <r>
    <x v="10"/>
    <n v="19439"/>
    <n v="27422"/>
    <n v="0.18771599008801632"/>
  </r>
  <r>
    <x v="11"/>
    <n v="12852"/>
    <n v="16972"/>
    <n v="0.1491617264396905"/>
  </r>
  <r>
    <x v="12"/>
    <n v="42945"/>
    <n v="57692"/>
    <n v="0.15904819209896126"/>
  </r>
  <r>
    <x v="13"/>
    <n v="37735"/>
    <n v="46447"/>
    <n v="0.10944724734747058"/>
  </r>
  <r>
    <x v="14"/>
    <n v="98266"/>
    <n v="117084"/>
    <n v="9.1558803163644731E-2"/>
  </r>
  <r>
    <x v="15"/>
    <n v="772748"/>
    <n v="782865"/>
    <n v="6.5248318125530336E-3"/>
  </r>
  <r>
    <x v="16"/>
    <n v="892873"/>
    <n v="1132703"/>
    <n v="0.12632359008334126"/>
  </r>
  <r>
    <x v="17"/>
    <n v="36954"/>
    <n v="45147"/>
    <n v="0.10530903800330904"/>
  </r>
  <r>
    <x v="18"/>
    <n v="401540"/>
    <n v="606348"/>
    <n v="0.22884347388479842"/>
  </r>
  <r>
    <x v="19"/>
    <n v="48372"/>
    <n v="78524"/>
    <n v="0.2741019637797184"/>
  </r>
  <r>
    <x v="20"/>
    <n v="1094872"/>
    <n v="1590987"/>
    <n v="0.20545677131839613"/>
  </r>
  <r>
    <x v="21"/>
    <n v="528591"/>
    <n v="732029"/>
    <n v="0.17680433894854519"/>
  </r>
  <r>
    <x v="22"/>
    <n v="411613"/>
    <n v="495011"/>
    <n v="9.6636971968646623E-2"/>
  </r>
  <r>
    <x v="23"/>
    <n v="1007894"/>
    <n v="1581988"/>
    <n v="0.25283582187477993"/>
  </r>
  <r>
    <x v="24"/>
    <n v="689575"/>
    <n v="638114"/>
    <n v="-3.8036968175662267E-2"/>
  </r>
  <r>
    <x v="25"/>
    <n v="967179"/>
    <n v="1286182"/>
    <n v="0.15318181326806224"/>
  </r>
  <r>
    <x v="26"/>
    <n v="1667002"/>
    <n v="2293994"/>
    <n v="0.17308120978541797"/>
  </r>
  <r>
    <x v="27"/>
    <n v="479527"/>
    <n v="618149"/>
    <n v="0.13537689701324362"/>
  </r>
  <r>
    <x v="28"/>
    <n v="443232"/>
    <n v="574486"/>
    <n v="0.13847676341760118"/>
  </r>
  <r>
    <x v="29"/>
    <n v="880985"/>
    <n v="1300476"/>
    <n v="0.21497380306494196"/>
  </r>
  <r>
    <x v="30"/>
    <n v="1345017"/>
    <n v="1716940"/>
    <n v="0.12983148369212283"/>
  </r>
  <r>
    <x v="31"/>
    <n v="2497288"/>
    <n v="2932347"/>
    <n v="8.3610901483133881E-2"/>
  </r>
  <r>
    <x v="32"/>
    <n v="173331"/>
    <n v="233111"/>
    <n v="0.15969360527883758"/>
  </r>
  <r>
    <x v="33"/>
    <n v="860709"/>
    <n v="961909"/>
    <n v="5.7155374359930899E-2"/>
  </r>
  <r>
    <x v="34"/>
    <n v="0"/>
    <n v="66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85000"/>
    <n v="21468705000"/>
    <n v="79278820000"/>
    <n v="2.6927620925435418"/>
    <n v="61871755000"/>
    <n v="0.28134105780577906"/>
  </r>
  <r>
    <x v="1"/>
    <n v="1500000"/>
    <n v="27865500000"/>
    <n v="130351500000"/>
    <n v="3.6778812510093126"/>
    <n v="71197500000"/>
    <n v="0.8308437796270936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6421824"/>
    <n v="271150"/>
    <n v="1.6511564123449382E-2"/>
    <n v="49334205000"/>
  </r>
  <r>
    <x v="1"/>
    <n v="19621179"/>
    <n v="775368"/>
    <n v="3.9516891416158023E-2"/>
    <n v="133069255000"/>
  </r>
  <r>
    <x v="2"/>
    <n v="21177249"/>
    <n v="1019593"/>
    <n v="4.8145677467361321E-2"/>
    <n v="209630320000"/>
  </r>
  <r>
    <x v="3"/>
    <n v="57220252"/>
    <n v="2066111"/>
    <n v="3.6108037413047397E-2"/>
    <n v="392033780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0"/>
    <n v="0"/>
    <n v="0"/>
  </r>
  <r>
    <x v="0"/>
    <n v="0"/>
    <n v="17"/>
    <n v="18"/>
  </r>
  <r>
    <x v="0"/>
    <n v="0"/>
    <n v="1"/>
    <n v="3"/>
  </r>
  <r>
    <x v="0"/>
    <n v="719"/>
    <n v="2076"/>
    <n v="3168"/>
  </r>
  <r>
    <x v="0"/>
    <n v="4414"/>
    <n v="20192"/>
    <n v="27283"/>
  </r>
  <r>
    <x v="0"/>
    <n v="30"/>
    <n v="102"/>
    <n v="149"/>
  </r>
  <r>
    <x v="0"/>
    <n v="1418"/>
    <n v="2188"/>
    <n v="2117"/>
  </r>
  <r>
    <x v="0"/>
    <n v="12"/>
    <n v="15"/>
    <n v="31"/>
  </r>
  <r>
    <x v="0"/>
    <n v="25"/>
    <n v="139"/>
    <n v="88"/>
  </r>
  <r>
    <x v="0"/>
    <n v="0"/>
    <n v="29"/>
    <n v="106"/>
  </r>
  <r>
    <x v="0"/>
    <n v="0"/>
    <n v="65"/>
    <n v="274"/>
  </r>
  <r>
    <x v="0"/>
    <n v="1"/>
    <n v="3"/>
    <n v="5"/>
  </r>
  <r>
    <x v="0"/>
    <n v="723"/>
    <n v="1653"/>
    <n v="2987"/>
  </r>
  <r>
    <x v="0"/>
    <n v="28"/>
    <n v="221"/>
    <n v="273"/>
  </r>
  <r>
    <x v="0"/>
    <n v="424"/>
    <n v="1039"/>
    <n v="888"/>
  </r>
  <r>
    <x v="0"/>
    <n v="13465"/>
    <n v="29281"/>
    <n v="31353"/>
  </r>
  <r>
    <x v="0"/>
    <n v="4750"/>
    <n v="10904"/>
    <n v="14366"/>
  </r>
  <r>
    <x v="0"/>
    <n v="286"/>
    <n v="1511"/>
    <n v="1857"/>
  </r>
  <r>
    <x v="0"/>
    <n v="14258"/>
    <n v="36826"/>
    <n v="38094"/>
  </r>
  <r>
    <x v="0"/>
    <n v="1443"/>
    <n v="6423"/>
    <n v="9768"/>
  </r>
  <r>
    <x v="0"/>
    <n v="16763"/>
    <n v="75692"/>
    <n v="77102"/>
  </r>
  <r>
    <x v="0"/>
    <n v="5803"/>
    <n v="11521"/>
    <n v="9031"/>
  </r>
  <r>
    <x v="0"/>
    <n v="2656"/>
    <n v="7649"/>
    <n v="7381"/>
  </r>
  <r>
    <x v="0"/>
    <n v="41278"/>
    <n v="102940"/>
    <n v="148111"/>
  </r>
  <r>
    <x v="0"/>
    <n v="11405"/>
    <n v="44419"/>
    <n v="64769"/>
  </r>
  <r>
    <x v="0"/>
    <n v="7672"/>
    <n v="27016"/>
    <n v="41674"/>
  </r>
  <r>
    <x v="0"/>
    <n v="41903"/>
    <n v="138810"/>
    <n v="183052"/>
  </r>
  <r>
    <x v="0"/>
    <n v="9357"/>
    <n v="29113"/>
    <n v="37613"/>
  </r>
  <r>
    <x v="0"/>
    <n v="4481"/>
    <n v="8050"/>
    <n v="10101"/>
  </r>
  <r>
    <x v="0"/>
    <n v="19315"/>
    <n v="61791"/>
    <n v="61319"/>
  </r>
  <r>
    <x v="0"/>
    <n v="35677"/>
    <n v="65773"/>
    <n v="87405"/>
  </r>
  <r>
    <x v="0"/>
    <n v="10102"/>
    <n v="26550"/>
    <n v="52513"/>
  </r>
  <r>
    <x v="0"/>
    <n v="1898"/>
    <n v="6314"/>
    <n v="5775"/>
  </r>
  <r>
    <x v="0"/>
    <n v="2267"/>
    <n v="9580"/>
    <n v="14016"/>
  </r>
  <r>
    <x v="0"/>
    <n v="0"/>
    <n v="0"/>
    <n v="2"/>
  </r>
  <r>
    <x v="1"/>
    <n v="0"/>
    <n v="0"/>
    <n v="0"/>
  </r>
  <r>
    <x v="1"/>
    <n v="22"/>
    <n v="6"/>
    <n v="15"/>
  </r>
  <r>
    <x v="1"/>
    <n v="0"/>
    <n v="1"/>
    <n v="28"/>
  </r>
  <r>
    <x v="1"/>
    <n v="11"/>
    <n v="115"/>
    <n v="329"/>
  </r>
  <r>
    <x v="1"/>
    <n v="120"/>
    <n v="538"/>
    <n v="1257"/>
  </r>
  <r>
    <x v="1"/>
    <n v="5"/>
    <n v="20"/>
    <n v="49"/>
  </r>
  <r>
    <x v="1"/>
    <n v="16"/>
    <n v="66"/>
    <n v="166"/>
  </r>
  <r>
    <x v="1"/>
    <n v="0"/>
    <n v="10"/>
    <n v="0"/>
  </r>
  <r>
    <x v="1"/>
    <n v="0"/>
    <n v="9"/>
    <n v="38"/>
  </r>
  <r>
    <x v="1"/>
    <n v="4"/>
    <n v="11"/>
    <n v="27"/>
  </r>
  <r>
    <x v="1"/>
    <n v="0"/>
    <n v="0"/>
    <n v="1"/>
  </r>
  <r>
    <x v="1"/>
    <n v="0"/>
    <n v="0"/>
    <n v="4"/>
  </r>
  <r>
    <x v="1"/>
    <n v="11"/>
    <n v="51"/>
    <n v="111"/>
  </r>
  <r>
    <x v="1"/>
    <n v="0"/>
    <n v="9"/>
    <n v="31"/>
  </r>
  <r>
    <x v="1"/>
    <n v="19"/>
    <n v="65"/>
    <n v="160"/>
  </r>
  <r>
    <x v="1"/>
    <n v="463"/>
    <n v="1030"/>
    <n v="1830"/>
  </r>
  <r>
    <x v="1"/>
    <n v="79"/>
    <n v="217"/>
    <n v="703"/>
  </r>
  <r>
    <x v="1"/>
    <n v="125"/>
    <n v="480"/>
    <n v="1020"/>
  </r>
  <r>
    <x v="1"/>
    <n v="2277"/>
    <n v="7227"/>
    <n v="8630"/>
  </r>
  <r>
    <x v="1"/>
    <n v="335"/>
    <n v="684"/>
    <n v="1031"/>
  </r>
  <r>
    <x v="1"/>
    <n v="1263"/>
    <n v="3312"/>
    <n v="7257"/>
  </r>
  <r>
    <x v="1"/>
    <n v="123"/>
    <n v="1557"/>
    <n v="2762"/>
  </r>
  <r>
    <x v="1"/>
    <n v="57"/>
    <n v="269"/>
    <n v="449"/>
  </r>
  <r>
    <x v="1"/>
    <n v="1833"/>
    <n v="5955"/>
    <n v="12878"/>
  </r>
  <r>
    <x v="1"/>
    <n v="2234"/>
    <n v="5064"/>
    <n v="9169"/>
  </r>
  <r>
    <x v="1"/>
    <n v="244"/>
    <n v="824"/>
    <n v="1549"/>
  </r>
  <r>
    <x v="1"/>
    <n v="6471"/>
    <n v="11692"/>
    <n v="14117"/>
  </r>
  <r>
    <x v="1"/>
    <n v="141"/>
    <n v="538"/>
    <n v="1505"/>
  </r>
  <r>
    <x v="1"/>
    <n v="47"/>
    <n v="57"/>
    <n v="1097"/>
  </r>
  <r>
    <x v="1"/>
    <n v="772"/>
    <n v="2044"/>
    <n v="5125"/>
  </r>
  <r>
    <x v="1"/>
    <n v="1186"/>
    <n v="3112"/>
    <n v="6909"/>
  </r>
  <r>
    <x v="1"/>
    <n v="120"/>
    <n v="673"/>
    <n v="5245"/>
  </r>
  <r>
    <x v="1"/>
    <n v="181"/>
    <n v="398"/>
    <n v="561"/>
  </r>
  <r>
    <x v="1"/>
    <n v="418"/>
    <n v="1431"/>
    <n v="2848"/>
  </r>
  <r>
    <x v="1"/>
    <n v="0"/>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x v="0"/>
    <x v="0"/>
    <x v="0"/>
    <x v="0"/>
    <n v="751"/>
  </r>
  <r>
    <x v="1"/>
    <x v="1"/>
    <x v="0"/>
    <x v="0"/>
    <n v="6864"/>
  </r>
  <r>
    <x v="2"/>
    <x v="2"/>
    <x v="0"/>
    <x v="0"/>
    <n v="8767"/>
  </r>
  <r>
    <x v="3"/>
    <x v="0"/>
    <x v="0"/>
    <x v="0"/>
    <n v="147"/>
  </r>
  <r>
    <x v="4"/>
    <x v="1"/>
    <x v="0"/>
    <x v="0"/>
    <n v="6176"/>
  </r>
  <r>
    <x v="5"/>
    <x v="2"/>
    <x v="0"/>
    <x v="0"/>
    <n v="10659"/>
  </r>
  <r>
    <x v="6"/>
    <x v="0"/>
    <x v="0"/>
    <x v="0"/>
    <n v="299"/>
  </r>
  <r>
    <x v="7"/>
    <x v="1"/>
    <x v="0"/>
    <x v="0"/>
    <n v="6919"/>
  </r>
  <r>
    <x v="8"/>
    <x v="2"/>
    <x v="0"/>
    <x v="0"/>
    <n v="3006"/>
  </r>
  <r>
    <x v="9"/>
    <x v="0"/>
    <x v="0"/>
    <x v="0"/>
    <n v="663"/>
  </r>
  <r>
    <x v="10"/>
    <x v="1"/>
    <x v="0"/>
    <x v="0"/>
    <n v="6812"/>
  </r>
  <r>
    <x v="11"/>
    <x v="2"/>
    <x v="0"/>
    <x v="0"/>
    <n v="3530"/>
  </r>
  <r>
    <x v="12"/>
    <x v="0"/>
    <x v="0"/>
    <x v="0"/>
    <n v="810"/>
  </r>
  <r>
    <x v="13"/>
    <x v="1"/>
    <x v="0"/>
    <x v="0"/>
    <n v="6771"/>
  </r>
  <r>
    <x v="14"/>
    <x v="2"/>
    <x v="0"/>
    <x v="0"/>
    <n v="3654"/>
  </r>
  <r>
    <x v="15"/>
    <x v="0"/>
    <x v="0"/>
    <x v="0"/>
    <n v="807"/>
  </r>
  <r>
    <x v="16"/>
    <x v="1"/>
    <x v="0"/>
    <x v="0"/>
    <n v="6488"/>
  </r>
  <r>
    <x v="17"/>
    <x v="2"/>
    <x v="0"/>
    <x v="0"/>
    <n v="4148"/>
  </r>
  <r>
    <x v="18"/>
    <x v="0"/>
    <x v="0"/>
    <x v="0"/>
    <n v="1083"/>
  </r>
  <r>
    <x v="19"/>
    <x v="1"/>
    <x v="0"/>
    <x v="0"/>
    <n v="10113"/>
  </r>
  <r>
    <x v="20"/>
    <x v="2"/>
    <x v="0"/>
    <x v="0"/>
    <n v="4487"/>
  </r>
  <r>
    <x v="21"/>
    <x v="0"/>
    <x v="0"/>
    <x v="0"/>
    <n v="2077"/>
  </r>
  <r>
    <x v="22"/>
    <x v="1"/>
    <x v="0"/>
    <x v="0"/>
    <n v="12446"/>
  </r>
  <r>
    <x v="23"/>
    <x v="2"/>
    <x v="0"/>
    <x v="0"/>
    <n v="4638"/>
  </r>
  <r>
    <x v="24"/>
    <x v="0"/>
    <x v="0"/>
    <x v="0"/>
    <n v="3410"/>
  </r>
  <r>
    <x v="25"/>
    <x v="1"/>
    <x v="0"/>
    <x v="0"/>
    <n v="4592"/>
  </r>
  <r>
    <x v="26"/>
    <x v="2"/>
    <x v="0"/>
    <x v="0"/>
    <n v="3309"/>
  </r>
  <r>
    <x v="27"/>
    <x v="0"/>
    <x v="0"/>
    <x v="0"/>
    <n v="4366"/>
  </r>
  <r>
    <x v="28"/>
    <x v="1"/>
    <x v="0"/>
    <x v="0"/>
    <n v="4456"/>
  </r>
  <r>
    <x v="29"/>
    <x v="2"/>
    <x v="0"/>
    <x v="0"/>
    <n v="2505"/>
  </r>
  <r>
    <x v="30"/>
    <x v="0"/>
    <x v="0"/>
    <x v="0"/>
    <n v="4431"/>
  </r>
  <r>
    <x v="31"/>
    <x v="1"/>
    <x v="0"/>
    <x v="0"/>
    <n v="6003"/>
  </r>
  <r>
    <x v="32"/>
    <x v="2"/>
    <x v="0"/>
    <x v="0"/>
    <n v="2577"/>
  </r>
  <r>
    <x v="33"/>
    <x v="0"/>
    <x v="0"/>
    <x v="0"/>
    <n v="6666"/>
  </r>
  <r>
    <x v="34"/>
    <x v="1"/>
    <x v="0"/>
    <x v="0"/>
    <n v="9736"/>
  </r>
  <r>
    <x v="35"/>
    <x v="2"/>
    <x v="0"/>
    <x v="0"/>
    <n v="3108"/>
  </r>
  <r>
    <x v="0"/>
    <x v="0"/>
    <x v="0"/>
    <x v="1"/>
    <n v="903"/>
  </r>
  <r>
    <x v="1"/>
    <x v="1"/>
    <x v="0"/>
    <x v="1"/>
    <n v="2451"/>
  </r>
  <r>
    <x v="2"/>
    <x v="2"/>
    <x v="0"/>
    <x v="1"/>
    <n v="7707"/>
  </r>
  <r>
    <x v="3"/>
    <x v="0"/>
    <x v="0"/>
    <x v="1"/>
    <n v="160"/>
  </r>
  <r>
    <x v="4"/>
    <x v="1"/>
    <x v="0"/>
    <x v="1"/>
    <n v="3337"/>
  </r>
  <r>
    <x v="5"/>
    <x v="2"/>
    <x v="0"/>
    <x v="1"/>
    <n v="15243"/>
  </r>
  <r>
    <x v="6"/>
    <x v="0"/>
    <x v="0"/>
    <x v="1"/>
    <n v="320"/>
  </r>
  <r>
    <x v="7"/>
    <x v="1"/>
    <x v="0"/>
    <x v="1"/>
    <n v="3829"/>
  </r>
  <r>
    <x v="8"/>
    <x v="2"/>
    <x v="0"/>
    <x v="1"/>
    <n v="4547"/>
  </r>
  <r>
    <x v="9"/>
    <x v="0"/>
    <x v="0"/>
    <x v="1"/>
    <n v="1799"/>
  </r>
  <r>
    <x v="10"/>
    <x v="1"/>
    <x v="0"/>
    <x v="1"/>
    <n v="1289"/>
  </r>
  <r>
    <x v="11"/>
    <x v="2"/>
    <x v="0"/>
    <x v="1"/>
    <n v="6604"/>
  </r>
  <r>
    <x v="12"/>
    <x v="0"/>
    <x v="0"/>
    <x v="1"/>
    <n v="1613"/>
  </r>
  <r>
    <x v="13"/>
    <x v="1"/>
    <x v="0"/>
    <x v="1"/>
    <n v="5376"/>
  </r>
  <r>
    <x v="14"/>
    <x v="2"/>
    <x v="0"/>
    <x v="1"/>
    <n v="7065"/>
  </r>
  <r>
    <x v="15"/>
    <x v="0"/>
    <x v="0"/>
    <x v="1"/>
    <n v="2174"/>
  </r>
  <r>
    <x v="16"/>
    <x v="1"/>
    <x v="0"/>
    <x v="1"/>
    <n v="6280"/>
  </r>
  <r>
    <x v="17"/>
    <x v="2"/>
    <x v="0"/>
    <x v="1"/>
    <n v="7107"/>
  </r>
  <r>
    <x v="18"/>
    <x v="0"/>
    <x v="0"/>
    <x v="1"/>
    <n v="2647"/>
  </r>
  <r>
    <x v="19"/>
    <x v="1"/>
    <x v="0"/>
    <x v="1"/>
    <n v="7356"/>
  </r>
  <r>
    <x v="20"/>
    <x v="2"/>
    <x v="0"/>
    <x v="1"/>
    <n v="8375"/>
  </r>
  <r>
    <x v="21"/>
    <x v="0"/>
    <x v="0"/>
    <x v="1"/>
    <n v="2202"/>
  </r>
  <r>
    <x v="22"/>
    <x v="1"/>
    <x v="0"/>
    <x v="1"/>
    <n v="7837"/>
  </r>
  <r>
    <x v="23"/>
    <x v="2"/>
    <x v="0"/>
    <x v="1"/>
    <n v="9220"/>
  </r>
  <r>
    <x v="24"/>
    <x v="0"/>
    <x v="0"/>
    <x v="1"/>
    <n v="1813"/>
  </r>
  <r>
    <x v="25"/>
    <x v="1"/>
    <x v="0"/>
    <x v="1"/>
    <n v="7693"/>
  </r>
  <r>
    <x v="26"/>
    <x v="2"/>
    <x v="0"/>
    <x v="1"/>
    <n v="6471"/>
  </r>
  <r>
    <x v="27"/>
    <x v="0"/>
    <x v="0"/>
    <x v="1"/>
    <n v="1881"/>
  </r>
  <r>
    <x v="28"/>
    <x v="1"/>
    <x v="0"/>
    <x v="1"/>
    <n v="9224"/>
  </r>
  <r>
    <x v="29"/>
    <x v="2"/>
    <x v="0"/>
    <x v="1"/>
    <n v="9244"/>
  </r>
  <r>
    <x v="30"/>
    <x v="0"/>
    <x v="0"/>
    <x v="1"/>
    <n v="2232"/>
  </r>
  <r>
    <x v="31"/>
    <x v="1"/>
    <x v="0"/>
    <x v="1"/>
    <n v="10069"/>
  </r>
  <r>
    <x v="32"/>
    <x v="2"/>
    <x v="0"/>
    <x v="1"/>
    <n v="8957"/>
  </r>
  <r>
    <x v="33"/>
    <x v="0"/>
    <x v="0"/>
    <x v="1"/>
    <n v="2232"/>
  </r>
  <r>
    <x v="34"/>
    <x v="1"/>
    <x v="0"/>
    <x v="1"/>
    <n v="12180"/>
  </r>
  <r>
    <x v="35"/>
    <x v="2"/>
    <x v="0"/>
    <x v="1"/>
    <n v="17012"/>
  </r>
  <r>
    <x v="0"/>
    <x v="0"/>
    <x v="0"/>
    <x v="2"/>
    <n v="48"/>
  </r>
  <r>
    <x v="1"/>
    <x v="1"/>
    <x v="0"/>
    <x v="2"/>
    <n v="1223"/>
  </r>
  <r>
    <x v="2"/>
    <x v="2"/>
    <x v="0"/>
    <x v="2"/>
    <n v="4043"/>
  </r>
  <r>
    <x v="3"/>
    <x v="0"/>
    <x v="0"/>
    <x v="2"/>
    <n v="20"/>
  </r>
  <r>
    <x v="4"/>
    <x v="1"/>
    <x v="0"/>
    <x v="2"/>
    <n v="1812"/>
  </r>
  <r>
    <x v="5"/>
    <x v="2"/>
    <x v="0"/>
    <x v="2"/>
    <n v="9976"/>
  </r>
  <r>
    <x v="6"/>
    <x v="0"/>
    <x v="0"/>
    <x v="2"/>
    <n v="176"/>
  </r>
  <r>
    <x v="7"/>
    <x v="1"/>
    <x v="0"/>
    <x v="2"/>
    <n v="1824"/>
  </r>
  <r>
    <x v="8"/>
    <x v="2"/>
    <x v="0"/>
    <x v="2"/>
    <n v="2975"/>
  </r>
  <r>
    <x v="9"/>
    <x v="0"/>
    <x v="0"/>
    <x v="2"/>
    <n v="730"/>
  </r>
  <r>
    <x v="10"/>
    <x v="1"/>
    <x v="0"/>
    <x v="2"/>
    <n v="2482"/>
  </r>
  <r>
    <x v="11"/>
    <x v="2"/>
    <x v="0"/>
    <x v="2"/>
    <n v="4081"/>
  </r>
  <r>
    <x v="12"/>
    <x v="0"/>
    <x v="0"/>
    <x v="2"/>
    <n v="796"/>
  </r>
  <r>
    <x v="13"/>
    <x v="1"/>
    <x v="0"/>
    <x v="2"/>
    <n v="2620"/>
  </r>
  <r>
    <x v="14"/>
    <x v="2"/>
    <x v="0"/>
    <x v="2"/>
    <n v="6508"/>
  </r>
  <r>
    <x v="15"/>
    <x v="0"/>
    <x v="0"/>
    <x v="2"/>
    <n v="381"/>
  </r>
  <r>
    <x v="16"/>
    <x v="1"/>
    <x v="0"/>
    <x v="2"/>
    <n v="3649"/>
  </r>
  <r>
    <x v="17"/>
    <x v="2"/>
    <x v="0"/>
    <x v="2"/>
    <n v="7019"/>
  </r>
  <r>
    <x v="18"/>
    <x v="0"/>
    <x v="0"/>
    <x v="2"/>
    <n v="754"/>
  </r>
  <r>
    <x v="19"/>
    <x v="1"/>
    <x v="0"/>
    <x v="2"/>
    <n v="3549"/>
  </r>
  <r>
    <x v="20"/>
    <x v="2"/>
    <x v="0"/>
    <x v="2"/>
    <n v="8960"/>
  </r>
  <r>
    <x v="21"/>
    <x v="0"/>
    <x v="0"/>
    <x v="2"/>
    <n v="728"/>
  </r>
  <r>
    <x v="22"/>
    <x v="1"/>
    <x v="0"/>
    <x v="2"/>
    <n v="3057"/>
  </r>
  <r>
    <x v="23"/>
    <x v="2"/>
    <x v="0"/>
    <x v="2"/>
    <n v="11769"/>
  </r>
  <r>
    <x v="24"/>
    <x v="0"/>
    <x v="0"/>
    <x v="2"/>
    <n v="642"/>
  </r>
  <r>
    <x v="25"/>
    <x v="1"/>
    <x v="0"/>
    <x v="2"/>
    <n v="3240"/>
  </r>
  <r>
    <x v="26"/>
    <x v="2"/>
    <x v="0"/>
    <x v="2"/>
    <n v="10292"/>
  </r>
  <r>
    <x v="27"/>
    <x v="0"/>
    <x v="0"/>
    <x v="2"/>
    <n v="612"/>
  </r>
  <r>
    <x v="28"/>
    <x v="1"/>
    <x v="0"/>
    <x v="2"/>
    <n v="2252"/>
  </r>
  <r>
    <x v="29"/>
    <x v="2"/>
    <x v="0"/>
    <x v="2"/>
    <n v="10753"/>
  </r>
  <r>
    <x v="30"/>
    <x v="0"/>
    <x v="0"/>
    <x v="2"/>
    <n v="1372"/>
  </r>
  <r>
    <x v="31"/>
    <x v="1"/>
    <x v="0"/>
    <x v="2"/>
    <n v="2537"/>
  </r>
  <r>
    <x v="32"/>
    <x v="2"/>
    <x v="0"/>
    <x v="2"/>
    <n v="11603"/>
  </r>
  <r>
    <x v="33"/>
    <x v="0"/>
    <x v="0"/>
    <x v="2"/>
    <n v="855"/>
  </r>
  <r>
    <x v="34"/>
    <x v="1"/>
    <x v="0"/>
    <x v="2"/>
    <n v="4552"/>
  </r>
  <r>
    <x v="35"/>
    <x v="2"/>
    <x v="0"/>
    <x v="2"/>
    <n v="17716"/>
  </r>
  <r>
    <x v="2"/>
    <x v="2"/>
    <x v="0"/>
    <x v="3"/>
    <n v="644"/>
  </r>
  <r>
    <x v="5"/>
    <x v="2"/>
    <x v="0"/>
    <x v="3"/>
    <n v="1185"/>
  </r>
  <r>
    <x v="8"/>
    <x v="2"/>
    <x v="0"/>
    <x v="3"/>
    <n v="82"/>
  </r>
  <r>
    <x v="11"/>
    <x v="2"/>
    <x v="0"/>
    <x v="3"/>
    <n v="133"/>
  </r>
  <r>
    <x v="14"/>
    <x v="2"/>
    <x v="0"/>
    <x v="3"/>
    <n v="287"/>
  </r>
  <r>
    <x v="17"/>
    <x v="2"/>
    <x v="0"/>
    <x v="3"/>
    <n v="255"/>
  </r>
  <r>
    <x v="20"/>
    <x v="2"/>
    <x v="0"/>
    <x v="3"/>
    <n v="227"/>
  </r>
  <r>
    <x v="23"/>
    <x v="2"/>
    <x v="0"/>
    <x v="3"/>
    <n v="659"/>
  </r>
  <r>
    <x v="26"/>
    <x v="2"/>
    <x v="0"/>
    <x v="3"/>
    <n v="241"/>
  </r>
  <r>
    <x v="29"/>
    <x v="2"/>
    <x v="0"/>
    <x v="3"/>
    <n v="284"/>
  </r>
  <r>
    <x v="32"/>
    <x v="2"/>
    <x v="0"/>
    <x v="3"/>
    <n v="219"/>
  </r>
  <r>
    <x v="35"/>
    <x v="2"/>
    <x v="0"/>
    <x v="3"/>
    <n v="625"/>
  </r>
  <r>
    <x v="0"/>
    <x v="0"/>
    <x v="0"/>
    <x v="4"/>
    <n v="171"/>
  </r>
  <r>
    <x v="1"/>
    <x v="1"/>
    <x v="0"/>
    <x v="4"/>
    <n v="874"/>
  </r>
  <r>
    <x v="3"/>
    <x v="0"/>
    <x v="0"/>
    <x v="4"/>
    <n v="54"/>
  </r>
  <r>
    <x v="4"/>
    <x v="1"/>
    <x v="0"/>
    <x v="4"/>
    <n v="862"/>
  </r>
  <r>
    <x v="6"/>
    <x v="0"/>
    <x v="0"/>
    <x v="4"/>
    <n v="198"/>
  </r>
  <r>
    <x v="7"/>
    <x v="1"/>
    <x v="0"/>
    <x v="4"/>
    <n v="1005"/>
  </r>
  <r>
    <x v="9"/>
    <x v="0"/>
    <x v="0"/>
    <x v="4"/>
    <n v="494"/>
  </r>
  <r>
    <x v="10"/>
    <x v="1"/>
    <x v="0"/>
    <x v="4"/>
    <n v="1245"/>
  </r>
  <r>
    <x v="12"/>
    <x v="0"/>
    <x v="0"/>
    <x v="4"/>
    <n v="325"/>
  </r>
  <r>
    <x v="13"/>
    <x v="1"/>
    <x v="0"/>
    <x v="4"/>
    <n v="1099"/>
  </r>
  <r>
    <x v="15"/>
    <x v="0"/>
    <x v="0"/>
    <x v="4"/>
    <n v="337"/>
  </r>
  <r>
    <x v="16"/>
    <x v="1"/>
    <x v="0"/>
    <x v="4"/>
    <n v="975"/>
  </r>
  <r>
    <x v="18"/>
    <x v="0"/>
    <x v="0"/>
    <x v="4"/>
    <n v="469"/>
  </r>
  <r>
    <x v="19"/>
    <x v="1"/>
    <x v="0"/>
    <x v="4"/>
    <n v="1422"/>
  </r>
  <r>
    <x v="21"/>
    <x v="0"/>
    <x v="0"/>
    <x v="4"/>
    <n v="912"/>
  </r>
  <r>
    <x v="22"/>
    <x v="1"/>
    <x v="0"/>
    <x v="4"/>
    <n v="1216"/>
  </r>
  <r>
    <x v="24"/>
    <x v="0"/>
    <x v="0"/>
    <x v="4"/>
    <n v="1190"/>
  </r>
  <r>
    <x v="25"/>
    <x v="1"/>
    <x v="0"/>
    <x v="4"/>
    <n v="966"/>
  </r>
  <r>
    <x v="27"/>
    <x v="0"/>
    <x v="0"/>
    <x v="4"/>
    <n v="1062"/>
  </r>
  <r>
    <x v="28"/>
    <x v="1"/>
    <x v="0"/>
    <x v="4"/>
    <n v="571"/>
  </r>
  <r>
    <x v="30"/>
    <x v="0"/>
    <x v="0"/>
    <x v="4"/>
    <n v="1149"/>
  </r>
  <r>
    <x v="31"/>
    <x v="1"/>
    <x v="0"/>
    <x v="4"/>
    <n v="337"/>
  </r>
  <r>
    <x v="33"/>
    <x v="0"/>
    <x v="0"/>
    <x v="4"/>
    <n v="1013"/>
  </r>
  <r>
    <x v="34"/>
    <x v="1"/>
    <x v="0"/>
    <x v="4"/>
    <n v="446"/>
  </r>
  <r>
    <x v="2"/>
    <x v="2"/>
    <x v="0"/>
    <x v="5"/>
    <n v="762"/>
  </r>
  <r>
    <x v="5"/>
    <x v="2"/>
    <x v="0"/>
    <x v="5"/>
    <n v="1792"/>
  </r>
  <r>
    <x v="8"/>
    <x v="2"/>
    <x v="0"/>
    <x v="5"/>
    <n v="189"/>
  </r>
  <r>
    <x v="11"/>
    <x v="2"/>
    <x v="0"/>
    <x v="5"/>
    <n v="653"/>
  </r>
  <r>
    <x v="14"/>
    <x v="2"/>
    <x v="0"/>
    <x v="5"/>
    <n v="912"/>
  </r>
  <r>
    <x v="17"/>
    <x v="2"/>
    <x v="0"/>
    <x v="5"/>
    <n v="924"/>
  </r>
  <r>
    <x v="20"/>
    <x v="2"/>
    <x v="0"/>
    <x v="5"/>
    <n v="1157"/>
  </r>
  <r>
    <x v="23"/>
    <x v="2"/>
    <x v="0"/>
    <x v="5"/>
    <n v="1589"/>
  </r>
  <r>
    <x v="26"/>
    <x v="2"/>
    <x v="0"/>
    <x v="5"/>
    <n v="1200"/>
  </r>
  <r>
    <x v="29"/>
    <x v="2"/>
    <x v="0"/>
    <x v="5"/>
    <n v="1469"/>
  </r>
  <r>
    <x v="32"/>
    <x v="2"/>
    <x v="0"/>
    <x v="5"/>
    <n v="1334"/>
  </r>
  <r>
    <x v="35"/>
    <x v="2"/>
    <x v="0"/>
    <x v="5"/>
    <n v="3070"/>
  </r>
  <r>
    <x v="0"/>
    <x v="0"/>
    <x v="1"/>
    <x v="6"/>
    <n v="0"/>
  </r>
  <r>
    <x v="3"/>
    <x v="0"/>
    <x v="1"/>
    <x v="6"/>
    <n v="0"/>
  </r>
  <r>
    <x v="6"/>
    <x v="0"/>
    <x v="1"/>
    <x v="6"/>
    <n v="0"/>
  </r>
  <r>
    <x v="9"/>
    <x v="0"/>
    <x v="1"/>
    <x v="6"/>
    <n v="0"/>
  </r>
  <r>
    <x v="12"/>
    <x v="0"/>
    <x v="1"/>
    <x v="6"/>
    <n v="0"/>
  </r>
  <r>
    <x v="15"/>
    <x v="0"/>
    <x v="1"/>
    <x v="6"/>
    <n v="0"/>
  </r>
  <r>
    <x v="18"/>
    <x v="0"/>
    <x v="1"/>
    <x v="6"/>
    <n v="0"/>
  </r>
  <r>
    <x v="21"/>
    <x v="0"/>
    <x v="1"/>
    <x v="6"/>
    <n v="0"/>
  </r>
  <r>
    <x v="24"/>
    <x v="0"/>
    <x v="1"/>
    <x v="6"/>
    <n v="0"/>
  </r>
  <r>
    <x v="27"/>
    <x v="0"/>
    <x v="1"/>
    <x v="6"/>
    <n v="0"/>
  </r>
  <r>
    <x v="30"/>
    <x v="0"/>
    <x v="1"/>
    <x v="6"/>
    <n v="0"/>
  </r>
  <r>
    <x v="1"/>
    <x v="1"/>
    <x v="1"/>
    <x v="6"/>
    <n v="12"/>
  </r>
  <r>
    <x v="2"/>
    <x v="2"/>
    <x v="1"/>
    <x v="6"/>
    <n v="51"/>
  </r>
  <r>
    <x v="4"/>
    <x v="1"/>
    <x v="1"/>
    <x v="6"/>
    <n v="6"/>
  </r>
  <r>
    <x v="5"/>
    <x v="2"/>
    <x v="1"/>
    <x v="6"/>
    <n v="57"/>
  </r>
  <r>
    <x v="7"/>
    <x v="1"/>
    <x v="1"/>
    <x v="6"/>
    <n v="4"/>
  </r>
  <r>
    <x v="8"/>
    <x v="2"/>
    <x v="1"/>
    <x v="6"/>
    <n v="76"/>
  </r>
  <r>
    <x v="10"/>
    <x v="1"/>
    <x v="1"/>
    <x v="6"/>
    <n v="4"/>
  </r>
  <r>
    <x v="11"/>
    <x v="2"/>
    <x v="1"/>
    <x v="6"/>
    <n v="81"/>
  </r>
  <r>
    <x v="13"/>
    <x v="1"/>
    <x v="1"/>
    <x v="6"/>
    <n v="19"/>
  </r>
  <r>
    <x v="14"/>
    <x v="2"/>
    <x v="1"/>
    <x v="6"/>
    <n v="64"/>
  </r>
  <r>
    <x v="16"/>
    <x v="1"/>
    <x v="1"/>
    <x v="6"/>
    <n v="21"/>
  </r>
  <r>
    <x v="17"/>
    <x v="2"/>
    <x v="1"/>
    <x v="6"/>
    <n v="58"/>
  </r>
  <r>
    <x v="19"/>
    <x v="1"/>
    <x v="1"/>
    <x v="6"/>
    <n v="4"/>
  </r>
  <r>
    <x v="20"/>
    <x v="2"/>
    <x v="1"/>
    <x v="6"/>
    <n v="71"/>
  </r>
  <r>
    <x v="22"/>
    <x v="1"/>
    <x v="1"/>
    <x v="6"/>
    <n v="14"/>
  </r>
  <r>
    <x v="23"/>
    <x v="2"/>
    <x v="1"/>
    <x v="6"/>
    <n v="215"/>
  </r>
  <r>
    <x v="25"/>
    <x v="1"/>
    <x v="1"/>
    <x v="6"/>
    <n v="27"/>
  </r>
  <r>
    <x v="26"/>
    <x v="2"/>
    <x v="1"/>
    <x v="6"/>
    <n v="137"/>
  </r>
  <r>
    <x v="28"/>
    <x v="1"/>
    <x v="1"/>
    <x v="6"/>
    <n v="91"/>
  </r>
  <r>
    <x v="29"/>
    <x v="2"/>
    <x v="1"/>
    <x v="6"/>
    <n v="116"/>
  </r>
  <r>
    <x v="31"/>
    <x v="1"/>
    <x v="1"/>
    <x v="6"/>
    <n v="43"/>
  </r>
  <r>
    <x v="32"/>
    <x v="2"/>
    <x v="1"/>
    <x v="6"/>
    <n v="97"/>
  </r>
  <r>
    <x v="33"/>
    <x v="0"/>
    <x v="1"/>
    <x v="6"/>
    <n v="7"/>
  </r>
  <r>
    <x v="34"/>
    <x v="1"/>
    <x v="1"/>
    <x v="6"/>
    <n v="40"/>
  </r>
  <r>
    <x v="35"/>
    <x v="2"/>
    <x v="1"/>
    <x v="6"/>
    <n v="55"/>
  </r>
  <r>
    <x v="0"/>
    <x v="0"/>
    <x v="1"/>
    <x v="7"/>
    <n v="0"/>
  </r>
  <r>
    <x v="3"/>
    <x v="0"/>
    <x v="1"/>
    <x v="7"/>
    <n v="0"/>
  </r>
  <r>
    <x v="6"/>
    <x v="0"/>
    <x v="1"/>
    <x v="7"/>
    <n v="0"/>
  </r>
  <r>
    <x v="9"/>
    <x v="0"/>
    <x v="1"/>
    <x v="7"/>
    <n v="0"/>
  </r>
  <r>
    <x v="12"/>
    <x v="0"/>
    <x v="1"/>
    <x v="7"/>
    <n v="0"/>
  </r>
  <r>
    <x v="15"/>
    <x v="0"/>
    <x v="1"/>
    <x v="7"/>
    <n v="0"/>
  </r>
  <r>
    <x v="18"/>
    <x v="0"/>
    <x v="1"/>
    <x v="7"/>
    <n v="0"/>
  </r>
  <r>
    <x v="21"/>
    <x v="0"/>
    <x v="1"/>
    <x v="7"/>
    <n v="0"/>
  </r>
  <r>
    <x v="1"/>
    <x v="1"/>
    <x v="1"/>
    <x v="7"/>
    <n v="15"/>
  </r>
  <r>
    <x v="2"/>
    <x v="2"/>
    <x v="1"/>
    <x v="7"/>
    <n v="156"/>
  </r>
  <r>
    <x v="4"/>
    <x v="1"/>
    <x v="1"/>
    <x v="7"/>
    <n v="30"/>
  </r>
  <r>
    <x v="5"/>
    <x v="2"/>
    <x v="1"/>
    <x v="7"/>
    <n v="110"/>
  </r>
  <r>
    <x v="7"/>
    <x v="1"/>
    <x v="1"/>
    <x v="7"/>
    <n v="36"/>
  </r>
  <r>
    <x v="8"/>
    <x v="2"/>
    <x v="1"/>
    <x v="7"/>
    <n v="140"/>
  </r>
  <r>
    <x v="10"/>
    <x v="1"/>
    <x v="1"/>
    <x v="7"/>
    <n v="32"/>
  </r>
  <r>
    <x v="11"/>
    <x v="2"/>
    <x v="1"/>
    <x v="7"/>
    <n v="89"/>
  </r>
  <r>
    <x v="13"/>
    <x v="1"/>
    <x v="1"/>
    <x v="7"/>
    <n v="33"/>
  </r>
  <r>
    <x v="14"/>
    <x v="2"/>
    <x v="1"/>
    <x v="7"/>
    <n v="80"/>
  </r>
  <r>
    <x v="16"/>
    <x v="1"/>
    <x v="1"/>
    <x v="7"/>
    <n v="48"/>
  </r>
  <r>
    <x v="17"/>
    <x v="2"/>
    <x v="1"/>
    <x v="7"/>
    <n v="141"/>
  </r>
  <r>
    <x v="19"/>
    <x v="1"/>
    <x v="1"/>
    <x v="7"/>
    <n v="27"/>
  </r>
  <r>
    <x v="20"/>
    <x v="2"/>
    <x v="1"/>
    <x v="7"/>
    <n v="109"/>
  </r>
  <r>
    <x v="22"/>
    <x v="1"/>
    <x v="1"/>
    <x v="7"/>
    <n v="39"/>
  </r>
  <r>
    <x v="23"/>
    <x v="2"/>
    <x v="1"/>
    <x v="7"/>
    <n v="106"/>
  </r>
  <r>
    <x v="24"/>
    <x v="0"/>
    <x v="1"/>
    <x v="7"/>
    <n v="1"/>
  </r>
  <r>
    <x v="25"/>
    <x v="1"/>
    <x v="1"/>
    <x v="7"/>
    <n v="37"/>
  </r>
  <r>
    <x v="26"/>
    <x v="2"/>
    <x v="1"/>
    <x v="7"/>
    <n v="135"/>
  </r>
  <r>
    <x v="27"/>
    <x v="0"/>
    <x v="1"/>
    <x v="7"/>
    <n v="8"/>
  </r>
  <r>
    <x v="28"/>
    <x v="1"/>
    <x v="1"/>
    <x v="7"/>
    <n v="101"/>
  </r>
  <r>
    <x v="29"/>
    <x v="2"/>
    <x v="1"/>
    <x v="7"/>
    <n v="123"/>
  </r>
  <r>
    <x v="30"/>
    <x v="0"/>
    <x v="1"/>
    <x v="7"/>
    <n v="10"/>
  </r>
  <r>
    <x v="31"/>
    <x v="1"/>
    <x v="1"/>
    <x v="7"/>
    <n v="174"/>
  </r>
  <r>
    <x v="32"/>
    <x v="2"/>
    <x v="1"/>
    <x v="7"/>
    <n v="135"/>
  </r>
  <r>
    <x v="33"/>
    <x v="0"/>
    <x v="1"/>
    <x v="7"/>
    <n v="14"/>
  </r>
  <r>
    <x v="34"/>
    <x v="1"/>
    <x v="1"/>
    <x v="7"/>
    <n v="348"/>
  </r>
  <r>
    <x v="35"/>
    <x v="2"/>
    <x v="1"/>
    <x v="7"/>
    <n v="142"/>
  </r>
  <r>
    <x v="0"/>
    <x v="0"/>
    <x v="0"/>
    <x v="8"/>
    <n v="759"/>
  </r>
  <r>
    <x v="1"/>
    <x v="1"/>
    <x v="0"/>
    <x v="8"/>
    <n v="6803"/>
  </r>
  <r>
    <x v="2"/>
    <x v="2"/>
    <x v="0"/>
    <x v="8"/>
    <n v="3293"/>
  </r>
  <r>
    <x v="3"/>
    <x v="0"/>
    <x v="0"/>
    <x v="8"/>
    <n v="170"/>
  </r>
  <r>
    <x v="4"/>
    <x v="1"/>
    <x v="0"/>
    <x v="8"/>
    <n v="2970"/>
  </r>
  <r>
    <x v="5"/>
    <x v="2"/>
    <x v="0"/>
    <x v="8"/>
    <n v="2085"/>
  </r>
  <r>
    <x v="6"/>
    <x v="0"/>
    <x v="0"/>
    <x v="8"/>
    <n v="1355"/>
  </r>
  <r>
    <x v="7"/>
    <x v="1"/>
    <x v="0"/>
    <x v="8"/>
    <n v="6836"/>
  </r>
  <r>
    <x v="8"/>
    <x v="2"/>
    <x v="0"/>
    <x v="8"/>
    <n v="1123"/>
  </r>
  <r>
    <x v="9"/>
    <x v="0"/>
    <x v="0"/>
    <x v="8"/>
    <n v="4557"/>
  </r>
  <r>
    <x v="10"/>
    <x v="1"/>
    <x v="0"/>
    <x v="8"/>
    <n v="9334"/>
  </r>
  <r>
    <x v="11"/>
    <x v="2"/>
    <x v="0"/>
    <x v="8"/>
    <n v="770"/>
  </r>
  <r>
    <x v="12"/>
    <x v="0"/>
    <x v="0"/>
    <x v="8"/>
    <n v="5527"/>
  </r>
  <r>
    <x v="13"/>
    <x v="1"/>
    <x v="0"/>
    <x v="8"/>
    <n v="9925"/>
  </r>
  <r>
    <x v="14"/>
    <x v="2"/>
    <x v="0"/>
    <x v="8"/>
    <n v="774"/>
  </r>
  <r>
    <x v="15"/>
    <x v="0"/>
    <x v="0"/>
    <x v="8"/>
    <n v="6727"/>
  </r>
  <r>
    <x v="16"/>
    <x v="1"/>
    <x v="0"/>
    <x v="8"/>
    <n v="8208"/>
  </r>
  <r>
    <x v="17"/>
    <x v="2"/>
    <x v="0"/>
    <x v="8"/>
    <n v="835"/>
  </r>
  <r>
    <x v="18"/>
    <x v="0"/>
    <x v="0"/>
    <x v="8"/>
    <n v="6799"/>
  </r>
  <r>
    <x v="19"/>
    <x v="1"/>
    <x v="0"/>
    <x v="8"/>
    <n v="8868"/>
  </r>
  <r>
    <x v="20"/>
    <x v="2"/>
    <x v="0"/>
    <x v="8"/>
    <n v="658"/>
  </r>
  <r>
    <x v="21"/>
    <x v="0"/>
    <x v="0"/>
    <x v="8"/>
    <n v="7493"/>
  </r>
  <r>
    <x v="22"/>
    <x v="1"/>
    <x v="0"/>
    <x v="8"/>
    <n v="9026"/>
  </r>
  <r>
    <x v="23"/>
    <x v="2"/>
    <x v="0"/>
    <x v="8"/>
    <n v="814"/>
  </r>
  <r>
    <x v="24"/>
    <x v="0"/>
    <x v="0"/>
    <x v="8"/>
    <n v="6402"/>
  </r>
  <r>
    <x v="25"/>
    <x v="1"/>
    <x v="0"/>
    <x v="8"/>
    <n v="8100"/>
  </r>
  <r>
    <x v="26"/>
    <x v="2"/>
    <x v="0"/>
    <x v="8"/>
    <n v="545"/>
  </r>
  <r>
    <x v="27"/>
    <x v="0"/>
    <x v="0"/>
    <x v="8"/>
    <n v="8238"/>
  </r>
  <r>
    <x v="28"/>
    <x v="1"/>
    <x v="0"/>
    <x v="8"/>
    <n v="6399"/>
  </r>
  <r>
    <x v="29"/>
    <x v="2"/>
    <x v="0"/>
    <x v="8"/>
    <n v="413"/>
  </r>
  <r>
    <x v="30"/>
    <x v="0"/>
    <x v="0"/>
    <x v="8"/>
    <n v="7773"/>
  </r>
  <r>
    <x v="31"/>
    <x v="1"/>
    <x v="0"/>
    <x v="8"/>
    <n v="5863"/>
  </r>
  <r>
    <x v="32"/>
    <x v="2"/>
    <x v="0"/>
    <x v="8"/>
    <n v="323"/>
  </r>
  <r>
    <x v="33"/>
    <x v="0"/>
    <x v="0"/>
    <x v="8"/>
    <n v="13652"/>
  </r>
  <r>
    <x v="34"/>
    <x v="1"/>
    <x v="0"/>
    <x v="8"/>
    <n v="6661"/>
  </r>
  <r>
    <x v="35"/>
    <x v="2"/>
    <x v="0"/>
    <x v="8"/>
    <n v="316"/>
  </r>
  <r>
    <x v="0"/>
    <x v="0"/>
    <x v="1"/>
    <x v="9"/>
    <n v="12"/>
  </r>
  <r>
    <x v="1"/>
    <x v="1"/>
    <x v="1"/>
    <x v="9"/>
    <n v="17"/>
  </r>
  <r>
    <x v="2"/>
    <x v="2"/>
    <x v="1"/>
    <x v="9"/>
    <n v="42"/>
  </r>
  <r>
    <x v="3"/>
    <x v="0"/>
    <x v="1"/>
    <x v="9"/>
    <n v="3"/>
  </r>
  <r>
    <x v="4"/>
    <x v="1"/>
    <x v="1"/>
    <x v="9"/>
    <n v="19"/>
  </r>
  <r>
    <x v="5"/>
    <x v="2"/>
    <x v="1"/>
    <x v="9"/>
    <n v="129"/>
  </r>
  <r>
    <x v="6"/>
    <x v="0"/>
    <x v="1"/>
    <x v="9"/>
    <n v="10"/>
  </r>
  <r>
    <x v="7"/>
    <x v="1"/>
    <x v="1"/>
    <x v="9"/>
    <n v="39"/>
  </r>
  <r>
    <x v="8"/>
    <x v="2"/>
    <x v="1"/>
    <x v="9"/>
    <n v="121"/>
  </r>
  <r>
    <x v="9"/>
    <x v="0"/>
    <x v="1"/>
    <x v="9"/>
    <n v="18"/>
  </r>
  <r>
    <x v="10"/>
    <x v="1"/>
    <x v="1"/>
    <x v="9"/>
    <n v="45"/>
  </r>
  <r>
    <x v="11"/>
    <x v="2"/>
    <x v="1"/>
    <x v="9"/>
    <n v="88"/>
  </r>
  <r>
    <x v="12"/>
    <x v="0"/>
    <x v="1"/>
    <x v="9"/>
    <n v="10"/>
  </r>
  <r>
    <x v="13"/>
    <x v="1"/>
    <x v="1"/>
    <x v="9"/>
    <n v="53"/>
  </r>
  <r>
    <x v="14"/>
    <x v="2"/>
    <x v="1"/>
    <x v="9"/>
    <n v="141"/>
  </r>
  <r>
    <x v="15"/>
    <x v="0"/>
    <x v="1"/>
    <x v="9"/>
    <n v="6"/>
  </r>
  <r>
    <x v="16"/>
    <x v="1"/>
    <x v="1"/>
    <x v="9"/>
    <n v="57"/>
  </r>
  <r>
    <x v="17"/>
    <x v="2"/>
    <x v="1"/>
    <x v="9"/>
    <n v="161"/>
  </r>
  <r>
    <x v="18"/>
    <x v="0"/>
    <x v="1"/>
    <x v="9"/>
    <n v="8"/>
  </r>
  <r>
    <x v="19"/>
    <x v="1"/>
    <x v="1"/>
    <x v="9"/>
    <n v="64"/>
  </r>
  <r>
    <x v="20"/>
    <x v="2"/>
    <x v="1"/>
    <x v="9"/>
    <n v="148"/>
  </r>
  <r>
    <x v="21"/>
    <x v="0"/>
    <x v="1"/>
    <x v="9"/>
    <n v="7"/>
  </r>
  <r>
    <x v="22"/>
    <x v="1"/>
    <x v="1"/>
    <x v="9"/>
    <n v="59"/>
  </r>
  <r>
    <x v="23"/>
    <x v="2"/>
    <x v="1"/>
    <x v="9"/>
    <n v="125"/>
  </r>
  <r>
    <x v="24"/>
    <x v="0"/>
    <x v="1"/>
    <x v="9"/>
    <n v="10"/>
  </r>
  <r>
    <x v="25"/>
    <x v="1"/>
    <x v="1"/>
    <x v="9"/>
    <n v="68"/>
  </r>
  <r>
    <x v="26"/>
    <x v="2"/>
    <x v="1"/>
    <x v="9"/>
    <n v="97"/>
  </r>
  <r>
    <x v="27"/>
    <x v="0"/>
    <x v="1"/>
    <x v="9"/>
    <n v="6"/>
  </r>
  <r>
    <x v="28"/>
    <x v="1"/>
    <x v="1"/>
    <x v="9"/>
    <n v="84"/>
  </r>
  <r>
    <x v="29"/>
    <x v="2"/>
    <x v="1"/>
    <x v="9"/>
    <n v="128"/>
  </r>
  <r>
    <x v="30"/>
    <x v="0"/>
    <x v="1"/>
    <x v="9"/>
    <n v="6"/>
  </r>
  <r>
    <x v="31"/>
    <x v="1"/>
    <x v="1"/>
    <x v="9"/>
    <n v="36"/>
  </r>
  <r>
    <x v="32"/>
    <x v="2"/>
    <x v="1"/>
    <x v="9"/>
    <n v="94"/>
  </r>
  <r>
    <x v="33"/>
    <x v="0"/>
    <x v="1"/>
    <x v="9"/>
    <n v="14"/>
  </r>
  <r>
    <x v="34"/>
    <x v="1"/>
    <x v="1"/>
    <x v="9"/>
    <n v="35"/>
  </r>
  <r>
    <x v="35"/>
    <x v="2"/>
    <x v="1"/>
    <x v="9"/>
    <n v="116"/>
  </r>
  <r>
    <x v="0"/>
    <x v="0"/>
    <x v="0"/>
    <x v="10"/>
    <n v="36"/>
  </r>
  <r>
    <x v="1"/>
    <x v="1"/>
    <x v="0"/>
    <x v="10"/>
    <n v="940"/>
  </r>
  <r>
    <x v="3"/>
    <x v="0"/>
    <x v="0"/>
    <x v="10"/>
    <n v="13"/>
  </r>
  <r>
    <x v="4"/>
    <x v="1"/>
    <x v="0"/>
    <x v="10"/>
    <n v="646"/>
  </r>
  <r>
    <x v="6"/>
    <x v="0"/>
    <x v="0"/>
    <x v="10"/>
    <n v="43"/>
  </r>
  <r>
    <x v="7"/>
    <x v="1"/>
    <x v="0"/>
    <x v="10"/>
    <n v="568"/>
  </r>
  <r>
    <x v="9"/>
    <x v="0"/>
    <x v="0"/>
    <x v="10"/>
    <n v="212"/>
  </r>
  <r>
    <x v="10"/>
    <x v="1"/>
    <x v="0"/>
    <x v="10"/>
    <n v="880"/>
  </r>
  <r>
    <x v="12"/>
    <x v="0"/>
    <x v="0"/>
    <x v="10"/>
    <n v="208"/>
  </r>
  <r>
    <x v="13"/>
    <x v="1"/>
    <x v="0"/>
    <x v="10"/>
    <n v="653"/>
  </r>
  <r>
    <x v="15"/>
    <x v="0"/>
    <x v="0"/>
    <x v="10"/>
    <n v="134"/>
  </r>
  <r>
    <x v="16"/>
    <x v="1"/>
    <x v="0"/>
    <x v="10"/>
    <n v="661"/>
  </r>
  <r>
    <x v="18"/>
    <x v="0"/>
    <x v="0"/>
    <x v="10"/>
    <n v="283"/>
  </r>
  <r>
    <x v="19"/>
    <x v="1"/>
    <x v="0"/>
    <x v="10"/>
    <n v="1111"/>
  </r>
  <r>
    <x v="21"/>
    <x v="0"/>
    <x v="0"/>
    <x v="10"/>
    <n v="273"/>
  </r>
  <r>
    <x v="22"/>
    <x v="1"/>
    <x v="0"/>
    <x v="10"/>
    <n v="1256"/>
  </r>
  <r>
    <x v="24"/>
    <x v="0"/>
    <x v="0"/>
    <x v="10"/>
    <n v="503"/>
  </r>
  <r>
    <x v="25"/>
    <x v="1"/>
    <x v="0"/>
    <x v="10"/>
    <n v="668"/>
  </r>
  <r>
    <x v="27"/>
    <x v="0"/>
    <x v="0"/>
    <x v="10"/>
    <n v="535"/>
  </r>
  <r>
    <x v="28"/>
    <x v="1"/>
    <x v="0"/>
    <x v="10"/>
    <n v="522"/>
  </r>
  <r>
    <x v="30"/>
    <x v="0"/>
    <x v="0"/>
    <x v="10"/>
    <n v="583"/>
  </r>
  <r>
    <x v="31"/>
    <x v="1"/>
    <x v="0"/>
    <x v="10"/>
    <n v="308"/>
  </r>
  <r>
    <x v="33"/>
    <x v="0"/>
    <x v="0"/>
    <x v="10"/>
    <n v="1052"/>
  </r>
  <r>
    <x v="34"/>
    <x v="1"/>
    <x v="0"/>
    <x v="10"/>
    <n v="350"/>
  </r>
  <r>
    <x v="0"/>
    <x v="0"/>
    <x v="1"/>
    <x v="11"/>
    <n v="0"/>
  </r>
  <r>
    <x v="1"/>
    <x v="1"/>
    <x v="1"/>
    <x v="11"/>
    <n v="0"/>
  </r>
  <r>
    <x v="3"/>
    <x v="0"/>
    <x v="1"/>
    <x v="11"/>
    <n v="0"/>
  </r>
  <r>
    <x v="4"/>
    <x v="1"/>
    <x v="1"/>
    <x v="11"/>
    <n v="0"/>
  </r>
  <r>
    <x v="6"/>
    <x v="0"/>
    <x v="1"/>
    <x v="11"/>
    <n v="0"/>
  </r>
  <r>
    <x v="7"/>
    <x v="1"/>
    <x v="1"/>
    <x v="11"/>
    <n v="0"/>
  </r>
  <r>
    <x v="9"/>
    <x v="0"/>
    <x v="1"/>
    <x v="11"/>
    <n v="0"/>
  </r>
  <r>
    <x v="10"/>
    <x v="1"/>
    <x v="1"/>
    <x v="11"/>
    <n v="0"/>
  </r>
  <r>
    <x v="12"/>
    <x v="0"/>
    <x v="1"/>
    <x v="11"/>
    <n v="0"/>
  </r>
  <r>
    <x v="13"/>
    <x v="1"/>
    <x v="1"/>
    <x v="11"/>
    <n v="0"/>
  </r>
  <r>
    <x v="15"/>
    <x v="0"/>
    <x v="1"/>
    <x v="11"/>
    <n v="0"/>
  </r>
  <r>
    <x v="16"/>
    <x v="1"/>
    <x v="1"/>
    <x v="11"/>
    <n v="0"/>
  </r>
  <r>
    <x v="18"/>
    <x v="0"/>
    <x v="1"/>
    <x v="11"/>
    <n v="0"/>
  </r>
  <r>
    <x v="21"/>
    <x v="0"/>
    <x v="1"/>
    <x v="11"/>
    <n v="0"/>
  </r>
  <r>
    <x v="24"/>
    <x v="0"/>
    <x v="1"/>
    <x v="11"/>
    <n v="0"/>
  </r>
  <r>
    <x v="27"/>
    <x v="0"/>
    <x v="1"/>
    <x v="11"/>
    <n v="0"/>
  </r>
  <r>
    <x v="30"/>
    <x v="0"/>
    <x v="1"/>
    <x v="11"/>
    <n v="0"/>
  </r>
  <r>
    <x v="33"/>
    <x v="0"/>
    <x v="1"/>
    <x v="11"/>
    <n v="0"/>
  </r>
  <r>
    <x v="2"/>
    <x v="2"/>
    <x v="1"/>
    <x v="11"/>
    <n v="30"/>
  </r>
  <r>
    <x v="5"/>
    <x v="2"/>
    <x v="1"/>
    <x v="11"/>
    <n v="36"/>
  </r>
  <r>
    <x v="8"/>
    <x v="2"/>
    <x v="1"/>
    <x v="11"/>
    <n v="30"/>
  </r>
  <r>
    <x v="11"/>
    <x v="2"/>
    <x v="1"/>
    <x v="11"/>
    <n v="22"/>
  </r>
  <r>
    <x v="14"/>
    <x v="2"/>
    <x v="1"/>
    <x v="11"/>
    <n v="21"/>
  </r>
  <r>
    <x v="17"/>
    <x v="2"/>
    <x v="1"/>
    <x v="11"/>
    <n v="26"/>
  </r>
  <r>
    <x v="19"/>
    <x v="1"/>
    <x v="1"/>
    <x v="11"/>
    <n v="29"/>
  </r>
  <r>
    <x v="20"/>
    <x v="2"/>
    <x v="1"/>
    <x v="11"/>
    <n v="39"/>
  </r>
  <r>
    <x v="22"/>
    <x v="1"/>
    <x v="1"/>
    <x v="11"/>
    <n v="61"/>
  </r>
  <r>
    <x v="23"/>
    <x v="2"/>
    <x v="1"/>
    <x v="11"/>
    <n v="29"/>
  </r>
  <r>
    <x v="25"/>
    <x v="1"/>
    <x v="1"/>
    <x v="11"/>
    <n v="65"/>
  </r>
  <r>
    <x v="26"/>
    <x v="2"/>
    <x v="1"/>
    <x v="11"/>
    <n v="23"/>
  </r>
  <r>
    <x v="28"/>
    <x v="1"/>
    <x v="1"/>
    <x v="11"/>
    <n v="35"/>
  </r>
  <r>
    <x v="29"/>
    <x v="2"/>
    <x v="1"/>
    <x v="11"/>
    <n v="29"/>
  </r>
  <r>
    <x v="31"/>
    <x v="1"/>
    <x v="1"/>
    <x v="11"/>
    <n v="22"/>
  </r>
  <r>
    <x v="32"/>
    <x v="2"/>
    <x v="1"/>
    <x v="11"/>
    <n v="17"/>
  </r>
  <r>
    <x v="34"/>
    <x v="1"/>
    <x v="1"/>
    <x v="11"/>
    <n v="17"/>
  </r>
  <r>
    <x v="35"/>
    <x v="2"/>
    <x v="1"/>
    <x v="11"/>
    <n v="26"/>
  </r>
  <r>
    <x v="2"/>
    <x v="2"/>
    <x v="0"/>
    <x v="12"/>
    <n v="838"/>
  </r>
  <r>
    <x v="5"/>
    <x v="2"/>
    <x v="0"/>
    <x v="12"/>
    <n v="886"/>
  </r>
  <r>
    <x v="8"/>
    <x v="2"/>
    <x v="0"/>
    <x v="12"/>
    <n v="201"/>
  </r>
  <r>
    <x v="11"/>
    <x v="2"/>
    <x v="0"/>
    <x v="12"/>
    <n v="229"/>
  </r>
  <r>
    <x v="14"/>
    <x v="2"/>
    <x v="0"/>
    <x v="12"/>
    <n v="380"/>
  </r>
  <r>
    <x v="17"/>
    <x v="2"/>
    <x v="0"/>
    <x v="12"/>
    <n v="231"/>
  </r>
  <r>
    <x v="20"/>
    <x v="2"/>
    <x v="0"/>
    <x v="12"/>
    <n v="389"/>
  </r>
  <r>
    <x v="23"/>
    <x v="2"/>
    <x v="0"/>
    <x v="12"/>
    <n v="422"/>
  </r>
  <r>
    <x v="26"/>
    <x v="2"/>
    <x v="0"/>
    <x v="12"/>
    <n v="660"/>
  </r>
  <r>
    <x v="29"/>
    <x v="2"/>
    <x v="0"/>
    <x v="12"/>
    <n v="810"/>
  </r>
  <r>
    <x v="32"/>
    <x v="2"/>
    <x v="0"/>
    <x v="12"/>
    <n v="624"/>
  </r>
  <r>
    <x v="35"/>
    <x v="2"/>
    <x v="0"/>
    <x v="12"/>
    <n v="3915"/>
  </r>
  <r>
    <x v="0"/>
    <x v="0"/>
    <x v="1"/>
    <x v="13"/>
    <n v="171"/>
  </r>
  <r>
    <x v="1"/>
    <x v="1"/>
    <x v="1"/>
    <x v="13"/>
    <n v="611"/>
  </r>
  <r>
    <x v="2"/>
    <x v="2"/>
    <x v="1"/>
    <x v="13"/>
    <n v="4880"/>
  </r>
  <r>
    <x v="3"/>
    <x v="0"/>
    <x v="1"/>
    <x v="13"/>
    <n v="78"/>
  </r>
  <r>
    <x v="4"/>
    <x v="1"/>
    <x v="1"/>
    <x v="13"/>
    <n v="622"/>
  </r>
  <r>
    <x v="5"/>
    <x v="2"/>
    <x v="1"/>
    <x v="13"/>
    <n v="3457"/>
  </r>
  <r>
    <x v="6"/>
    <x v="0"/>
    <x v="1"/>
    <x v="13"/>
    <n v="106"/>
  </r>
  <r>
    <x v="7"/>
    <x v="1"/>
    <x v="1"/>
    <x v="13"/>
    <n v="787"/>
  </r>
  <r>
    <x v="8"/>
    <x v="2"/>
    <x v="1"/>
    <x v="13"/>
    <n v="2574"/>
  </r>
  <r>
    <x v="9"/>
    <x v="0"/>
    <x v="1"/>
    <x v="13"/>
    <n v="171"/>
  </r>
  <r>
    <x v="10"/>
    <x v="1"/>
    <x v="1"/>
    <x v="13"/>
    <n v="866"/>
  </r>
  <r>
    <x v="11"/>
    <x v="2"/>
    <x v="1"/>
    <x v="13"/>
    <n v="2174"/>
  </r>
  <r>
    <x v="12"/>
    <x v="0"/>
    <x v="1"/>
    <x v="13"/>
    <n v="204"/>
  </r>
  <r>
    <x v="13"/>
    <x v="1"/>
    <x v="1"/>
    <x v="13"/>
    <n v="1085"/>
  </r>
  <r>
    <x v="14"/>
    <x v="2"/>
    <x v="1"/>
    <x v="13"/>
    <n v="2013"/>
  </r>
  <r>
    <x v="15"/>
    <x v="0"/>
    <x v="1"/>
    <x v="13"/>
    <n v="276"/>
  </r>
  <r>
    <x v="16"/>
    <x v="1"/>
    <x v="1"/>
    <x v="13"/>
    <n v="1213"/>
  </r>
  <r>
    <x v="17"/>
    <x v="2"/>
    <x v="1"/>
    <x v="13"/>
    <n v="1668"/>
  </r>
  <r>
    <x v="18"/>
    <x v="0"/>
    <x v="1"/>
    <x v="13"/>
    <n v="369"/>
  </r>
  <r>
    <x v="19"/>
    <x v="1"/>
    <x v="1"/>
    <x v="13"/>
    <n v="1051"/>
  </r>
  <r>
    <x v="20"/>
    <x v="2"/>
    <x v="1"/>
    <x v="13"/>
    <n v="2027"/>
  </r>
  <r>
    <x v="21"/>
    <x v="0"/>
    <x v="1"/>
    <x v="13"/>
    <n v="462"/>
  </r>
  <r>
    <x v="22"/>
    <x v="1"/>
    <x v="1"/>
    <x v="13"/>
    <n v="1067"/>
  </r>
  <r>
    <x v="23"/>
    <x v="2"/>
    <x v="1"/>
    <x v="13"/>
    <n v="1222"/>
  </r>
  <r>
    <x v="24"/>
    <x v="0"/>
    <x v="1"/>
    <x v="13"/>
    <n v="552"/>
  </r>
  <r>
    <x v="25"/>
    <x v="1"/>
    <x v="1"/>
    <x v="13"/>
    <n v="1260"/>
  </r>
  <r>
    <x v="26"/>
    <x v="2"/>
    <x v="1"/>
    <x v="13"/>
    <n v="1015"/>
  </r>
  <r>
    <x v="27"/>
    <x v="0"/>
    <x v="1"/>
    <x v="13"/>
    <n v="474"/>
  </r>
  <r>
    <x v="28"/>
    <x v="1"/>
    <x v="1"/>
    <x v="13"/>
    <n v="967"/>
  </r>
  <r>
    <x v="29"/>
    <x v="2"/>
    <x v="1"/>
    <x v="13"/>
    <n v="896"/>
  </r>
  <r>
    <x v="30"/>
    <x v="0"/>
    <x v="1"/>
    <x v="13"/>
    <n v="478"/>
  </r>
  <r>
    <x v="31"/>
    <x v="1"/>
    <x v="1"/>
    <x v="13"/>
    <n v="1531"/>
  </r>
  <r>
    <x v="32"/>
    <x v="2"/>
    <x v="1"/>
    <x v="13"/>
    <n v="712"/>
  </r>
  <r>
    <x v="33"/>
    <x v="0"/>
    <x v="1"/>
    <x v="13"/>
    <n v="701"/>
  </r>
  <r>
    <x v="34"/>
    <x v="1"/>
    <x v="1"/>
    <x v="13"/>
    <n v="2745"/>
  </r>
  <r>
    <x v="35"/>
    <x v="2"/>
    <x v="1"/>
    <x v="13"/>
    <n v="708"/>
  </r>
  <r>
    <x v="3"/>
    <x v="0"/>
    <x v="1"/>
    <x v="14"/>
    <n v="0"/>
  </r>
  <r>
    <x v="0"/>
    <x v="0"/>
    <x v="1"/>
    <x v="14"/>
    <n v="3"/>
  </r>
  <r>
    <x v="1"/>
    <x v="1"/>
    <x v="1"/>
    <x v="14"/>
    <n v="8"/>
  </r>
  <r>
    <x v="2"/>
    <x v="2"/>
    <x v="1"/>
    <x v="14"/>
    <n v="8"/>
  </r>
  <r>
    <x v="4"/>
    <x v="1"/>
    <x v="1"/>
    <x v="14"/>
    <n v="4"/>
  </r>
  <r>
    <x v="5"/>
    <x v="2"/>
    <x v="1"/>
    <x v="14"/>
    <n v="9"/>
  </r>
  <r>
    <x v="6"/>
    <x v="0"/>
    <x v="1"/>
    <x v="14"/>
    <n v="2"/>
  </r>
  <r>
    <x v="7"/>
    <x v="1"/>
    <x v="1"/>
    <x v="14"/>
    <n v="2"/>
  </r>
  <r>
    <x v="8"/>
    <x v="2"/>
    <x v="1"/>
    <x v="14"/>
    <n v="14"/>
  </r>
  <r>
    <x v="9"/>
    <x v="0"/>
    <x v="1"/>
    <x v="14"/>
    <n v="1"/>
  </r>
  <r>
    <x v="10"/>
    <x v="1"/>
    <x v="1"/>
    <x v="14"/>
    <n v="1"/>
  </r>
  <r>
    <x v="11"/>
    <x v="2"/>
    <x v="1"/>
    <x v="14"/>
    <n v="23"/>
  </r>
  <r>
    <x v="12"/>
    <x v="0"/>
    <x v="1"/>
    <x v="14"/>
    <n v="2"/>
  </r>
  <r>
    <x v="13"/>
    <x v="1"/>
    <x v="1"/>
    <x v="14"/>
    <n v="3"/>
  </r>
  <r>
    <x v="14"/>
    <x v="2"/>
    <x v="1"/>
    <x v="14"/>
    <n v="8"/>
  </r>
  <r>
    <x v="15"/>
    <x v="0"/>
    <x v="1"/>
    <x v="14"/>
    <n v="2"/>
  </r>
  <r>
    <x v="16"/>
    <x v="1"/>
    <x v="1"/>
    <x v="14"/>
    <n v="3"/>
  </r>
  <r>
    <x v="17"/>
    <x v="2"/>
    <x v="1"/>
    <x v="14"/>
    <n v="41"/>
  </r>
  <r>
    <x v="18"/>
    <x v="0"/>
    <x v="1"/>
    <x v="14"/>
    <n v="3"/>
  </r>
  <r>
    <x v="19"/>
    <x v="1"/>
    <x v="1"/>
    <x v="14"/>
    <n v="4"/>
  </r>
  <r>
    <x v="20"/>
    <x v="2"/>
    <x v="1"/>
    <x v="14"/>
    <n v="18"/>
  </r>
  <r>
    <x v="21"/>
    <x v="0"/>
    <x v="1"/>
    <x v="14"/>
    <n v="2"/>
  </r>
  <r>
    <x v="22"/>
    <x v="1"/>
    <x v="1"/>
    <x v="14"/>
    <n v="4"/>
  </r>
  <r>
    <x v="23"/>
    <x v="2"/>
    <x v="1"/>
    <x v="14"/>
    <n v="35"/>
  </r>
  <r>
    <x v="24"/>
    <x v="0"/>
    <x v="1"/>
    <x v="14"/>
    <n v="1"/>
  </r>
  <r>
    <x v="25"/>
    <x v="1"/>
    <x v="1"/>
    <x v="14"/>
    <n v="6"/>
  </r>
  <r>
    <x v="26"/>
    <x v="2"/>
    <x v="1"/>
    <x v="14"/>
    <n v="51"/>
  </r>
  <r>
    <x v="27"/>
    <x v="0"/>
    <x v="1"/>
    <x v="14"/>
    <n v="2"/>
  </r>
  <r>
    <x v="28"/>
    <x v="1"/>
    <x v="1"/>
    <x v="14"/>
    <n v="14"/>
  </r>
  <r>
    <x v="29"/>
    <x v="2"/>
    <x v="1"/>
    <x v="14"/>
    <n v="29"/>
  </r>
  <r>
    <x v="30"/>
    <x v="0"/>
    <x v="1"/>
    <x v="14"/>
    <n v="3"/>
  </r>
  <r>
    <x v="31"/>
    <x v="1"/>
    <x v="1"/>
    <x v="14"/>
    <n v="12"/>
  </r>
  <r>
    <x v="32"/>
    <x v="2"/>
    <x v="1"/>
    <x v="14"/>
    <n v="24"/>
  </r>
  <r>
    <x v="33"/>
    <x v="0"/>
    <x v="1"/>
    <x v="14"/>
    <n v="5"/>
  </r>
  <r>
    <x v="34"/>
    <x v="1"/>
    <x v="1"/>
    <x v="14"/>
    <n v="10"/>
  </r>
  <r>
    <x v="35"/>
    <x v="2"/>
    <x v="1"/>
    <x v="14"/>
    <n v="31"/>
  </r>
  <r>
    <x v="0"/>
    <x v="0"/>
    <x v="1"/>
    <x v="15"/>
    <n v="118"/>
  </r>
  <r>
    <x v="1"/>
    <x v="1"/>
    <x v="1"/>
    <x v="15"/>
    <n v="177"/>
  </r>
  <r>
    <x v="2"/>
    <x v="2"/>
    <x v="1"/>
    <x v="15"/>
    <n v="265"/>
  </r>
  <r>
    <x v="3"/>
    <x v="0"/>
    <x v="1"/>
    <x v="15"/>
    <n v="39"/>
  </r>
  <r>
    <x v="4"/>
    <x v="1"/>
    <x v="1"/>
    <x v="15"/>
    <n v="181"/>
  </r>
  <r>
    <x v="5"/>
    <x v="2"/>
    <x v="1"/>
    <x v="15"/>
    <n v="351"/>
  </r>
  <r>
    <x v="6"/>
    <x v="0"/>
    <x v="1"/>
    <x v="15"/>
    <n v="128"/>
  </r>
  <r>
    <x v="7"/>
    <x v="1"/>
    <x v="1"/>
    <x v="15"/>
    <n v="173"/>
  </r>
  <r>
    <x v="8"/>
    <x v="2"/>
    <x v="1"/>
    <x v="15"/>
    <n v="877"/>
  </r>
  <r>
    <x v="9"/>
    <x v="0"/>
    <x v="1"/>
    <x v="15"/>
    <n v="232"/>
  </r>
  <r>
    <x v="10"/>
    <x v="1"/>
    <x v="1"/>
    <x v="15"/>
    <n v="194"/>
  </r>
  <r>
    <x v="11"/>
    <x v="2"/>
    <x v="1"/>
    <x v="15"/>
    <n v="935"/>
  </r>
  <r>
    <x v="12"/>
    <x v="0"/>
    <x v="1"/>
    <x v="15"/>
    <n v="303"/>
  </r>
  <r>
    <x v="13"/>
    <x v="1"/>
    <x v="1"/>
    <x v="15"/>
    <n v="234"/>
  </r>
  <r>
    <x v="14"/>
    <x v="2"/>
    <x v="1"/>
    <x v="15"/>
    <n v="913"/>
  </r>
  <r>
    <x v="15"/>
    <x v="0"/>
    <x v="1"/>
    <x v="15"/>
    <n v="263"/>
  </r>
  <r>
    <x v="16"/>
    <x v="1"/>
    <x v="1"/>
    <x v="15"/>
    <n v="207"/>
  </r>
  <r>
    <x v="17"/>
    <x v="2"/>
    <x v="1"/>
    <x v="15"/>
    <n v="676"/>
  </r>
  <r>
    <x v="18"/>
    <x v="0"/>
    <x v="1"/>
    <x v="15"/>
    <n v="194"/>
  </r>
  <r>
    <x v="19"/>
    <x v="1"/>
    <x v="1"/>
    <x v="15"/>
    <n v="338"/>
  </r>
  <r>
    <x v="20"/>
    <x v="2"/>
    <x v="1"/>
    <x v="15"/>
    <n v="714"/>
  </r>
  <r>
    <x v="21"/>
    <x v="0"/>
    <x v="1"/>
    <x v="15"/>
    <n v="118"/>
  </r>
  <r>
    <x v="22"/>
    <x v="1"/>
    <x v="1"/>
    <x v="15"/>
    <n v="464"/>
  </r>
  <r>
    <x v="23"/>
    <x v="2"/>
    <x v="1"/>
    <x v="15"/>
    <n v="723"/>
  </r>
  <r>
    <x v="24"/>
    <x v="0"/>
    <x v="1"/>
    <x v="15"/>
    <n v="99"/>
  </r>
  <r>
    <x v="25"/>
    <x v="1"/>
    <x v="1"/>
    <x v="15"/>
    <n v="363"/>
  </r>
  <r>
    <x v="26"/>
    <x v="2"/>
    <x v="1"/>
    <x v="15"/>
    <n v="753"/>
  </r>
  <r>
    <x v="27"/>
    <x v="0"/>
    <x v="1"/>
    <x v="15"/>
    <n v="48"/>
  </r>
  <r>
    <x v="28"/>
    <x v="1"/>
    <x v="1"/>
    <x v="15"/>
    <n v="313"/>
  </r>
  <r>
    <x v="29"/>
    <x v="2"/>
    <x v="1"/>
    <x v="15"/>
    <n v="908"/>
  </r>
  <r>
    <x v="30"/>
    <x v="0"/>
    <x v="1"/>
    <x v="15"/>
    <n v="30"/>
  </r>
  <r>
    <x v="31"/>
    <x v="1"/>
    <x v="1"/>
    <x v="15"/>
    <n v="261"/>
  </r>
  <r>
    <x v="32"/>
    <x v="2"/>
    <x v="1"/>
    <x v="15"/>
    <n v="829"/>
  </r>
  <r>
    <x v="33"/>
    <x v="0"/>
    <x v="1"/>
    <x v="15"/>
    <n v="75"/>
  </r>
  <r>
    <x v="34"/>
    <x v="1"/>
    <x v="1"/>
    <x v="15"/>
    <n v="372"/>
  </r>
  <r>
    <x v="35"/>
    <x v="2"/>
    <x v="1"/>
    <x v="15"/>
    <n v="885"/>
  </r>
  <r>
    <x v="1"/>
    <x v="1"/>
    <x v="0"/>
    <x v="16"/>
    <n v="0"/>
  </r>
  <r>
    <x v="2"/>
    <x v="2"/>
    <x v="0"/>
    <x v="16"/>
    <n v="1544"/>
  </r>
  <r>
    <x v="4"/>
    <x v="1"/>
    <x v="0"/>
    <x v="16"/>
    <n v="19"/>
  </r>
  <r>
    <x v="5"/>
    <x v="2"/>
    <x v="0"/>
    <x v="16"/>
    <n v="3831"/>
  </r>
  <r>
    <x v="7"/>
    <x v="1"/>
    <x v="0"/>
    <x v="16"/>
    <n v="760"/>
  </r>
  <r>
    <x v="8"/>
    <x v="2"/>
    <x v="0"/>
    <x v="16"/>
    <n v="419"/>
  </r>
  <r>
    <x v="10"/>
    <x v="1"/>
    <x v="0"/>
    <x v="16"/>
    <n v="1076"/>
  </r>
  <r>
    <x v="11"/>
    <x v="2"/>
    <x v="0"/>
    <x v="16"/>
    <n v="775"/>
  </r>
  <r>
    <x v="13"/>
    <x v="1"/>
    <x v="0"/>
    <x v="16"/>
    <n v="905"/>
  </r>
  <r>
    <x v="14"/>
    <x v="2"/>
    <x v="0"/>
    <x v="16"/>
    <n v="1137"/>
  </r>
  <r>
    <x v="16"/>
    <x v="1"/>
    <x v="0"/>
    <x v="16"/>
    <n v="954"/>
  </r>
  <r>
    <x v="17"/>
    <x v="2"/>
    <x v="0"/>
    <x v="16"/>
    <n v="873"/>
  </r>
  <r>
    <x v="19"/>
    <x v="1"/>
    <x v="0"/>
    <x v="16"/>
    <n v="1968"/>
  </r>
  <r>
    <x v="20"/>
    <x v="2"/>
    <x v="0"/>
    <x v="16"/>
    <n v="863"/>
  </r>
  <r>
    <x v="22"/>
    <x v="1"/>
    <x v="0"/>
    <x v="16"/>
    <n v="1783"/>
  </r>
  <r>
    <x v="23"/>
    <x v="2"/>
    <x v="0"/>
    <x v="16"/>
    <n v="1281"/>
  </r>
  <r>
    <x v="25"/>
    <x v="1"/>
    <x v="0"/>
    <x v="16"/>
    <n v="1445"/>
  </r>
  <r>
    <x v="26"/>
    <x v="2"/>
    <x v="0"/>
    <x v="16"/>
    <n v="700"/>
  </r>
  <r>
    <x v="28"/>
    <x v="1"/>
    <x v="0"/>
    <x v="16"/>
    <n v="1265"/>
  </r>
  <r>
    <x v="29"/>
    <x v="2"/>
    <x v="0"/>
    <x v="16"/>
    <n v="574"/>
  </r>
  <r>
    <x v="31"/>
    <x v="1"/>
    <x v="0"/>
    <x v="16"/>
    <n v="1232"/>
  </r>
  <r>
    <x v="32"/>
    <x v="2"/>
    <x v="0"/>
    <x v="16"/>
    <n v="649"/>
  </r>
  <r>
    <x v="34"/>
    <x v="1"/>
    <x v="0"/>
    <x v="16"/>
    <n v="1765"/>
  </r>
  <r>
    <x v="35"/>
    <x v="2"/>
    <x v="0"/>
    <x v="16"/>
    <n v="1218"/>
  </r>
  <r>
    <x v="0"/>
    <x v="0"/>
    <x v="0"/>
    <x v="17"/>
    <n v="1251"/>
  </r>
  <r>
    <x v="1"/>
    <x v="1"/>
    <x v="0"/>
    <x v="17"/>
    <n v="11341"/>
  </r>
  <r>
    <x v="2"/>
    <x v="2"/>
    <x v="0"/>
    <x v="17"/>
    <n v="3179"/>
  </r>
  <r>
    <x v="3"/>
    <x v="0"/>
    <x v="0"/>
    <x v="17"/>
    <n v="245"/>
  </r>
  <r>
    <x v="4"/>
    <x v="1"/>
    <x v="0"/>
    <x v="17"/>
    <n v="10340"/>
  </r>
  <r>
    <x v="5"/>
    <x v="2"/>
    <x v="0"/>
    <x v="17"/>
    <n v="2873"/>
  </r>
  <r>
    <x v="6"/>
    <x v="0"/>
    <x v="0"/>
    <x v="17"/>
    <n v="984"/>
  </r>
  <r>
    <x v="7"/>
    <x v="1"/>
    <x v="0"/>
    <x v="17"/>
    <n v="7554"/>
  </r>
  <r>
    <x v="8"/>
    <x v="2"/>
    <x v="0"/>
    <x v="17"/>
    <n v="2588"/>
  </r>
  <r>
    <x v="9"/>
    <x v="0"/>
    <x v="0"/>
    <x v="17"/>
    <n v="2633"/>
  </r>
  <r>
    <x v="10"/>
    <x v="1"/>
    <x v="0"/>
    <x v="17"/>
    <n v="8394"/>
  </r>
  <r>
    <x v="11"/>
    <x v="2"/>
    <x v="0"/>
    <x v="17"/>
    <n v="2238"/>
  </r>
  <r>
    <x v="12"/>
    <x v="0"/>
    <x v="0"/>
    <x v="17"/>
    <n v="2894"/>
  </r>
  <r>
    <x v="13"/>
    <x v="1"/>
    <x v="0"/>
    <x v="17"/>
    <n v="8756"/>
  </r>
  <r>
    <x v="14"/>
    <x v="2"/>
    <x v="0"/>
    <x v="17"/>
    <n v="1977"/>
  </r>
  <r>
    <x v="15"/>
    <x v="0"/>
    <x v="0"/>
    <x v="17"/>
    <n v="3321"/>
  </r>
  <r>
    <x v="16"/>
    <x v="1"/>
    <x v="0"/>
    <x v="17"/>
    <n v="8497"/>
  </r>
  <r>
    <x v="17"/>
    <x v="2"/>
    <x v="0"/>
    <x v="17"/>
    <n v="1769"/>
  </r>
  <r>
    <x v="18"/>
    <x v="0"/>
    <x v="0"/>
    <x v="17"/>
    <n v="4166"/>
  </r>
  <r>
    <x v="19"/>
    <x v="1"/>
    <x v="0"/>
    <x v="17"/>
    <n v="14950"/>
  </r>
  <r>
    <x v="20"/>
    <x v="2"/>
    <x v="0"/>
    <x v="17"/>
    <n v="1457"/>
  </r>
  <r>
    <x v="21"/>
    <x v="0"/>
    <x v="0"/>
    <x v="17"/>
    <n v="5542"/>
  </r>
  <r>
    <x v="22"/>
    <x v="1"/>
    <x v="0"/>
    <x v="17"/>
    <n v="9068"/>
  </r>
  <r>
    <x v="23"/>
    <x v="2"/>
    <x v="0"/>
    <x v="17"/>
    <n v="1587"/>
  </r>
  <r>
    <x v="24"/>
    <x v="0"/>
    <x v="0"/>
    <x v="17"/>
    <n v="6184"/>
  </r>
  <r>
    <x v="25"/>
    <x v="1"/>
    <x v="0"/>
    <x v="17"/>
    <n v="5281"/>
  </r>
  <r>
    <x v="26"/>
    <x v="2"/>
    <x v="0"/>
    <x v="17"/>
    <n v="953"/>
  </r>
  <r>
    <x v="27"/>
    <x v="0"/>
    <x v="0"/>
    <x v="17"/>
    <n v="5737"/>
  </r>
  <r>
    <x v="28"/>
    <x v="1"/>
    <x v="0"/>
    <x v="17"/>
    <n v="4407"/>
  </r>
  <r>
    <x v="29"/>
    <x v="2"/>
    <x v="0"/>
    <x v="17"/>
    <n v="675"/>
  </r>
  <r>
    <x v="30"/>
    <x v="0"/>
    <x v="0"/>
    <x v="17"/>
    <n v="6122"/>
  </r>
  <r>
    <x v="31"/>
    <x v="1"/>
    <x v="0"/>
    <x v="17"/>
    <n v="3848"/>
  </r>
  <r>
    <x v="32"/>
    <x v="2"/>
    <x v="0"/>
    <x v="17"/>
    <n v="652"/>
  </r>
  <r>
    <x v="33"/>
    <x v="0"/>
    <x v="0"/>
    <x v="17"/>
    <n v="8586"/>
  </r>
  <r>
    <x v="34"/>
    <x v="1"/>
    <x v="0"/>
    <x v="17"/>
    <n v="4509"/>
  </r>
  <r>
    <x v="35"/>
    <x v="2"/>
    <x v="0"/>
    <x v="17"/>
    <n v="673"/>
  </r>
  <r>
    <x v="0"/>
    <x v="0"/>
    <x v="0"/>
    <x v="18"/>
    <n v="0"/>
  </r>
  <r>
    <x v="3"/>
    <x v="0"/>
    <x v="0"/>
    <x v="18"/>
    <n v="0"/>
  </r>
  <r>
    <x v="6"/>
    <x v="0"/>
    <x v="0"/>
    <x v="18"/>
    <n v="0"/>
  </r>
  <r>
    <x v="9"/>
    <x v="0"/>
    <x v="0"/>
    <x v="18"/>
    <n v="0"/>
  </r>
  <r>
    <x v="12"/>
    <x v="0"/>
    <x v="0"/>
    <x v="18"/>
    <n v="0"/>
  </r>
  <r>
    <x v="15"/>
    <x v="0"/>
    <x v="0"/>
    <x v="18"/>
    <n v="0"/>
  </r>
  <r>
    <x v="18"/>
    <x v="0"/>
    <x v="0"/>
    <x v="18"/>
    <n v="0"/>
  </r>
  <r>
    <x v="21"/>
    <x v="0"/>
    <x v="0"/>
    <x v="18"/>
    <n v="0"/>
  </r>
  <r>
    <x v="1"/>
    <x v="1"/>
    <x v="0"/>
    <x v="18"/>
    <n v="13601"/>
  </r>
  <r>
    <x v="2"/>
    <x v="2"/>
    <x v="0"/>
    <x v="18"/>
    <n v="22548"/>
  </r>
  <r>
    <x v="4"/>
    <x v="1"/>
    <x v="0"/>
    <x v="18"/>
    <n v="9266"/>
  </r>
  <r>
    <x v="5"/>
    <x v="2"/>
    <x v="0"/>
    <x v="18"/>
    <n v="29447"/>
  </r>
  <r>
    <x v="7"/>
    <x v="1"/>
    <x v="0"/>
    <x v="18"/>
    <n v="5897"/>
  </r>
  <r>
    <x v="8"/>
    <x v="2"/>
    <x v="0"/>
    <x v="18"/>
    <n v="17768"/>
  </r>
  <r>
    <x v="10"/>
    <x v="1"/>
    <x v="0"/>
    <x v="18"/>
    <n v="3864"/>
  </r>
  <r>
    <x v="11"/>
    <x v="2"/>
    <x v="0"/>
    <x v="18"/>
    <n v="19409"/>
  </r>
  <r>
    <x v="13"/>
    <x v="1"/>
    <x v="0"/>
    <x v="18"/>
    <n v="3475"/>
  </r>
  <r>
    <x v="14"/>
    <x v="2"/>
    <x v="0"/>
    <x v="18"/>
    <n v="18983"/>
  </r>
  <r>
    <x v="16"/>
    <x v="1"/>
    <x v="0"/>
    <x v="18"/>
    <n v="8065"/>
  </r>
  <r>
    <x v="17"/>
    <x v="2"/>
    <x v="0"/>
    <x v="18"/>
    <n v="18926"/>
  </r>
  <r>
    <x v="19"/>
    <x v="1"/>
    <x v="0"/>
    <x v="18"/>
    <n v="15391"/>
  </r>
  <r>
    <x v="20"/>
    <x v="2"/>
    <x v="0"/>
    <x v="18"/>
    <n v="23968"/>
  </r>
  <r>
    <x v="22"/>
    <x v="1"/>
    <x v="0"/>
    <x v="18"/>
    <n v="15797"/>
  </r>
  <r>
    <x v="23"/>
    <x v="2"/>
    <x v="0"/>
    <x v="18"/>
    <n v="29980"/>
  </r>
  <r>
    <x v="24"/>
    <x v="0"/>
    <x v="0"/>
    <x v="18"/>
    <n v="240"/>
  </r>
  <r>
    <x v="25"/>
    <x v="1"/>
    <x v="0"/>
    <x v="18"/>
    <n v="16919"/>
  </r>
  <r>
    <x v="26"/>
    <x v="2"/>
    <x v="0"/>
    <x v="18"/>
    <n v="30588"/>
  </r>
  <r>
    <x v="27"/>
    <x v="0"/>
    <x v="0"/>
    <x v="18"/>
    <n v="1107"/>
  </r>
  <r>
    <x v="28"/>
    <x v="1"/>
    <x v="0"/>
    <x v="18"/>
    <n v="20148"/>
  </r>
  <r>
    <x v="29"/>
    <x v="2"/>
    <x v="0"/>
    <x v="18"/>
    <n v="32275"/>
  </r>
  <r>
    <x v="30"/>
    <x v="0"/>
    <x v="0"/>
    <x v="18"/>
    <n v="3911"/>
  </r>
  <r>
    <x v="31"/>
    <x v="1"/>
    <x v="0"/>
    <x v="18"/>
    <n v="17762"/>
  </r>
  <r>
    <x v="32"/>
    <x v="2"/>
    <x v="0"/>
    <x v="18"/>
    <n v="33967"/>
  </r>
  <r>
    <x v="33"/>
    <x v="0"/>
    <x v="0"/>
    <x v="18"/>
    <n v="9143"/>
  </r>
  <r>
    <x v="34"/>
    <x v="1"/>
    <x v="0"/>
    <x v="18"/>
    <n v="22398"/>
  </r>
  <r>
    <x v="35"/>
    <x v="2"/>
    <x v="0"/>
    <x v="18"/>
    <n v="44630"/>
  </r>
  <r>
    <x v="0"/>
    <x v="0"/>
    <x v="0"/>
    <x v="19"/>
    <n v="749"/>
  </r>
  <r>
    <x v="1"/>
    <x v="1"/>
    <x v="0"/>
    <x v="19"/>
    <n v="4683"/>
  </r>
  <r>
    <x v="2"/>
    <x v="2"/>
    <x v="0"/>
    <x v="19"/>
    <n v="4315"/>
  </r>
  <r>
    <x v="3"/>
    <x v="0"/>
    <x v="0"/>
    <x v="19"/>
    <n v="260"/>
  </r>
  <r>
    <x v="4"/>
    <x v="1"/>
    <x v="0"/>
    <x v="19"/>
    <n v="3455"/>
  </r>
  <r>
    <x v="5"/>
    <x v="2"/>
    <x v="0"/>
    <x v="19"/>
    <n v="6627"/>
  </r>
  <r>
    <x v="6"/>
    <x v="0"/>
    <x v="0"/>
    <x v="19"/>
    <n v="567"/>
  </r>
  <r>
    <x v="7"/>
    <x v="1"/>
    <x v="0"/>
    <x v="19"/>
    <n v="3658"/>
  </r>
  <r>
    <x v="8"/>
    <x v="2"/>
    <x v="0"/>
    <x v="19"/>
    <n v="4466"/>
  </r>
  <r>
    <x v="9"/>
    <x v="0"/>
    <x v="0"/>
    <x v="19"/>
    <n v="1202"/>
  </r>
  <r>
    <x v="10"/>
    <x v="1"/>
    <x v="0"/>
    <x v="19"/>
    <n v="3562"/>
  </r>
  <r>
    <x v="11"/>
    <x v="2"/>
    <x v="0"/>
    <x v="19"/>
    <n v="5020"/>
  </r>
  <r>
    <x v="12"/>
    <x v="0"/>
    <x v="0"/>
    <x v="19"/>
    <n v="1279"/>
  </r>
  <r>
    <x v="13"/>
    <x v="1"/>
    <x v="0"/>
    <x v="19"/>
    <n v="3678"/>
  </r>
  <r>
    <x v="14"/>
    <x v="2"/>
    <x v="0"/>
    <x v="19"/>
    <n v="4990"/>
  </r>
  <r>
    <x v="15"/>
    <x v="0"/>
    <x v="0"/>
    <x v="19"/>
    <n v="1627"/>
  </r>
  <r>
    <x v="16"/>
    <x v="1"/>
    <x v="0"/>
    <x v="19"/>
    <n v="3849"/>
  </r>
  <r>
    <x v="17"/>
    <x v="2"/>
    <x v="0"/>
    <x v="19"/>
    <n v="5355"/>
  </r>
  <r>
    <x v="18"/>
    <x v="0"/>
    <x v="0"/>
    <x v="19"/>
    <n v="1826"/>
  </r>
  <r>
    <x v="19"/>
    <x v="1"/>
    <x v="0"/>
    <x v="19"/>
    <n v="4614"/>
  </r>
  <r>
    <x v="20"/>
    <x v="2"/>
    <x v="0"/>
    <x v="19"/>
    <n v="7092"/>
  </r>
  <r>
    <x v="21"/>
    <x v="0"/>
    <x v="0"/>
    <x v="19"/>
    <n v="2317"/>
  </r>
  <r>
    <x v="22"/>
    <x v="1"/>
    <x v="0"/>
    <x v="19"/>
    <n v="5693"/>
  </r>
  <r>
    <x v="23"/>
    <x v="2"/>
    <x v="0"/>
    <x v="19"/>
    <n v="9707"/>
  </r>
  <r>
    <x v="24"/>
    <x v="0"/>
    <x v="0"/>
    <x v="19"/>
    <n v="2603"/>
  </r>
  <r>
    <x v="25"/>
    <x v="1"/>
    <x v="0"/>
    <x v="19"/>
    <n v="5557"/>
  </r>
  <r>
    <x v="26"/>
    <x v="2"/>
    <x v="0"/>
    <x v="19"/>
    <n v="7691"/>
  </r>
  <r>
    <x v="27"/>
    <x v="0"/>
    <x v="0"/>
    <x v="19"/>
    <n v="3065"/>
  </r>
  <r>
    <x v="28"/>
    <x v="1"/>
    <x v="0"/>
    <x v="19"/>
    <n v="4241"/>
  </r>
  <r>
    <x v="29"/>
    <x v="2"/>
    <x v="0"/>
    <x v="19"/>
    <n v="6664"/>
  </r>
  <r>
    <x v="30"/>
    <x v="0"/>
    <x v="0"/>
    <x v="19"/>
    <n v="4033"/>
  </r>
  <r>
    <x v="31"/>
    <x v="1"/>
    <x v="0"/>
    <x v="19"/>
    <n v="4874"/>
  </r>
  <r>
    <x v="32"/>
    <x v="2"/>
    <x v="0"/>
    <x v="19"/>
    <n v="6154"/>
  </r>
  <r>
    <x v="33"/>
    <x v="0"/>
    <x v="0"/>
    <x v="19"/>
    <n v="5330"/>
  </r>
  <r>
    <x v="34"/>
    <x v="1"/>
    <x v="0"/>
    <x v="19"/>
    <n v="5089"/>
  </r>
  <r>
    <x v="35"/>
    <x v="2"/>
    <x v="0"/>
    <x v="19"/>
    <n v="10579"/>
  </r>
  <r>
    <x v="0"/>
    <x v="0"/>
    <x v="1"/>
    <x v="20"/>
    <n v="0"/>
  </r>
  <r>
    <x v="1"/>
    <x v="1"/>
    <x v="1"/>
    <x v="20"/>
    <n v="0"/>
  </r>
  <r>
    <x v="3"/>
    <x v="0"/>
    <x v="1"/>
    <x v="20"/>
    <n v="0"/>
  </r>
  <r>
    <x v="4"/>
    <x v="1"/>
    <x v="1"/>
    <x v="20"/>
    <n v="0"/>
  </r>
  <r>
    <x v="6"/>
    <x v="0"/>
    <x v="1"/>
    <x v="20"/>
    <n v="0"/>
  </r>
  <r>
    <x v="7"/>
    <x v="1"/>
    <x v="1"/>
    <x v="20"/>
    <n v="0"/>
  </r>
  <r>
    <x v="9"/>
    <x v="0"/>
    <x v="1"/>
    <x v="20"/>
    <n v="0"/>
  </r>
  <r>
    <x v="10"/>
    <x v="1"/>
    <x v="1"/>
    <x v="20"/>
    <n v="0"/>
  </r>
  <r>
    <x v="12"/>
    <x v="0"/>
    <x v="1"/>
    <x v="20"/>
    <n v="0"/>
  </r>
  <r>
    <x v="13"/>
    <x v="1"/>
    <x v="1"/>
    <x v="20"/>
    <n v="0"/>
  </r>
  <r>
    <x v="15"/>
    <x v="0"/>
    <x v="1"/>
    <x v="20"/>
    <n v="0"/>
  </r>
  <r>
    <x v="16"/>
    <x v="1"/>
    <x v="1"/>
    <x v="20"/>
    <n v="0"/>
  </r>
  <r>
    <x v="18"/>
    <x v="0"/>
    <x v="1"/>
    <x v="20"/>
    <n v="0"/>
  </r>
  <r>
    <x v="19"/>
    <x v="1"/>
    <x v="1"/>
    <x v="20"/>
    <n v="0"/>
  </r>
  <r>
    <x v="21"/>
    <x v="0"/>
    <x v="1"/>
    <x v="20"/>
    <n v="0"/>
  </r>
  <r>
    <x v="22"/>
    <x v="1"/>
    <x v="1"/>
    <x v="20"/>
    <n v="0"/>
  </r>
  <r>
    <x v="24"/>
    <x v="0"/>
    <x v="1"/>
    <x v="20"/>
    <n v="0"/>
  </r>
  <r>
    <x v="25"/>
    <x v="1"/>
    <x v="1"/>
    <x v="20"/>
    <n v="0"/>
  </r>
  <r>
    <x v="27"/>
    <x v="0"/>
    <x v="1"/>
    <x v="20"/>
    <n v="0"/>
  </r>
  <r>
    <x v="28"/>
    <x v="1"/>
    <x v="1"/>
    <x v="20"/>
    <n v="0"/>
  </r>
  <r>
    <x v="30"/>
    <x v="0"/>
    <x v="1"/>
    <x v="20"/>
    <n v="0"/>
  </r>
  <r>
    <x v="31"/>
    <x v="1"/>
    <x v="1"/>
    <x v="20"/>
    <n v="0"/>
  </r>
  <r>
    <x v="33"/>
    <x v="0"/>
    <x v="1"/>
    <x v="20"/>
    <n v="0"/>
  </r>
  <r>
    <x v="2"/>
    <x v="2"/>
    <x v="1"/>
    <x v="20"/>
    <n v="181"/>
  </r>
  <r>
    <x v="5"/>
    <x v="2"/>
    <x v="1"/>
    <x v="20"/>
    <n v="245"/>
  </r>
  <r>
    <x v="8"/>
    <x v="2"/>
    <x v="1"/>
    <x v="20"/>
    <n v="254"/>
  </r>
  <r>
    <x v="11"/>
    <x v="2"/>
    <x v="1"/>
    <x v="20"/>
    <n v="169"/>
  </r>
  <r>
    <x v="14"/>
    <x v="2"/>
    <x v="1"/>
    <x v="20"/>
    <n v="89"/>
  </r>
  <r>
    <x v="17"/>
    <x v="2"/>
    <x v="1"/>
    <x v="20"/>
    <n v="108"/>
  </r>
  <r>
    <x v="20"/>
    <x v="2"/>
    <x v="1"/>
    <x v="20"/>
    <n v="132"/>
  </r>
  <r>
    <x v="23"/>
    <x v="2"/>
    <x v="1"/>
    <x v="20"/>
    <n v="98"/>
  </r>
  <r>
    <x v="26"/>
    <x v="2"/>
    <x v="1"/>
    <x v="20"/>
    <n v="40"/>
  </r>
  <r>
    <x v="29"/>
    <x v="2"/>
    <x v="1"/>
    <x v="20"/>
    <n v="23"/>
  </r>
  <r>
    <x v="32"/>
    <x v="2"/>
    <x v="1"/>
    <x v="20"/>
    <n v="64"/>
  </r>
  <r>
    <x v="34"/>
    <x v="1"/>
    <x v="1"/>
    <x v="20"/>
    <n v="151"/>
  </r>
  <r>
    <x v="35"/>
    <x v="2"/>
    <x v="1"/>
    <x v="20"/>
    <n v="130"/>
  </r>
  <r>
    <x v="0"/>
    <x v="0"/>
    <x v="0"/>
    <x v="21"/>
    <n v="581"/>
  </r>
  <r>
    <x v="1"/>
    <x v="1"/>
    <x v="0"/>
    <x v="21"/>
    <n v="1756"/>
  </r>
  <r>
    <x v="3"/>
    <x v="0"/>
    <x v="0"/>
    <x v="21"/>
    <n v="122"/>
  </r>
  <r>
    <x v="4"/>
    <x v="1"/>
    <x v="0"/>
    <x v="21"/>
    <n v="1464"/>
  </r>
  <r>
    <x v="6"/>
    <x v="0"/>
    <x v="0"/>
    <x v="21"/>
    <n v="460"/>
  </r>
  <r>
    <x v="7"/>
    <x v="1"/>
    <x v="0"/>
    <x v="21"/>
    <n v="1125"/>
  </r>
  <r>
    <x v="9"/>
    <x v="0"/>
    <x v="0"/>
    <x v="21"/>
    <n v="1417"/>
  </r>
  <r>
    <x v="10"/>
    <x v="1"/>
    <x v="0"/>
    <x v="21"/>
    <n v="1000"/>
  </r>
  <r>
    <x v="12"/>
    <x v="0"/>
    <x v="0"/>
    <x v="21"/>
    <n v="1094"/>
  </r>
  <r>
    <x v="13"/>
    <x v="1"/>
    <x v="0"/>
    <x v="21"/>
    <n v="880"/>
  </r>
  <r>
    <x v="15"/>
    <x v="0"/>
    <x v="0"/>
    <x v="21"/>
    <n v="1337"/>
  </r>
  <r>
    <x v="16"/>
    <x v="1"/>
    <x v="0"/>
    <x v="21"/>
    <n v="790"/>
  </r>
  <r>
    <x v="18"/>
    <x v="0"/>
    <x v="0"/>
    <x v="21"/>
    <n v="1400"/>
  </r>
  <r>
    <x v="19"/>
    <x v="1"/>
    <x v="0"/>
    <x v="21"/>
    <n v="1047"/>
  </r>
  <r>
    <x v="21"/>
    <x v="0"/>
    <x v="0"/>
    <x v="21"/>
    <n v="1688"/>
  </r>
  <r>
    <x v="22"/>
    <x v="1"/>
    <x v="0"/>
    <x v="21"/>
    <n v="925"/>
  </r>
  <r>
    <x v="24"/>
    <x v="0"/>
    <x v="0"/>
    <x v="21"/>
    <n v="1685"/>
  </r>
  <r>
    <x v="25"/>
    <x v="1"/>
    <x v="0"/>
    <x v="21"/>
    <n v="780"/>
  </r>
  <r>
    <x v="27"/>
    <x v="0"/>
    <x v="0"/>
    <x v="21"/>
    <n v="1691"/>
  </r>
  <r>
    <x v="28"/>
    <x v="1"/>
    <x v="0"/>
    <x v="21"/>
    <n v="717"/>
  </r>
  <r>
    <x v="30"/>
    <x v="0"/>
    <x v="0"/>
    <x v="21"/>
    <n v="1428"/>
  </r>
  <r>
    <x v="31"/>
    <x v="1"/>
    <x v="0"/>
    <x v="21"/>
    <n v="488"/>
  </r>
  <r>
    <x v="33"/>
    <x v="0"/>
    <x v="0"/>
    <x v="21"/>
    <n v="2065"/>
  </r>
  <r>
    <x v="34"/>
    <x v="1"/>
    <x v="0"/>
    <x v="21"/>
    <n v="584"/>
  </r>
  <r>
    <x v="0"/>
    <x v="0"/>
    <x v="0"/>
    <x v="22"/>
    <n v="138"/>
  </r>
  <r>
    <x v="1"/>
    <x v="1"/>
    <x v="0"/>
    <x v="22"/>
    <n v="1241"/>
  </r>
  <r>
    <x v="2"/>
    <x v="2"/>
    <x v="0"/>
    <x v="22"/>
    <n v="520"/>
  </r>
  <r>
    <x v="3"/>
    <x v="0"/>
    <x v="0"/>
    <x v="22"/>
    <n v="42"/>
  </r>
  <r>
    <x v="4"/>
    <x v="1"/>
    <x v="0"/>
    <x v="22"/>
    <n v="1589"/>
  </r>
  <r>
    <x v="5"/>
    <x v="2"/>
    <x v="0"/>
    <x v="22"/>
    <n v="565"/>
  </r>
  <r>
    <x v="6"/>
    <x v="0"/>
    <x v="0"/>
    <x v="22"/>
    <n v="59"/>
  </r>
  <r>
    <x v="7"/>
    <x v="1"/>
    <x v="0"/>
    <x v="22"/>
    <n v="2423"/>
  </r>
  <r>
    <x v="8"/>
    <x v="2"/>
    <x v="0"/>
    <x v="22"/>
    <n v="705"/>
  </r>
  <r>
    <x v="9"/>
    <x v="0"/>
    <x v="0"/>
    <x v="22"/>
    <n v="321"/>
  </r>
  <r>
    <x v="10"/>
    <x v="1"/>
    <x v="0"/>
    <x v="22"/>
    <n v="2318"/>
  </r>
  <r>
    <x v="11"/>
    <x v="2"/>
    <x v="0"/>
    <x v="22"/>
    <n v="478"/>
  </r>
  <r>
    <x v="12"/>
    <x v="0"/>
    <x v="0"/>
    <x v="22"/>
    <n v="853"/>
  </r>
  <r>
    <x v="13"/>
    <x v="1"/>
    <x v="0"/>
    <x v="22"/>
    <n v="1662"/>
  </r>
  <r>
    <x v="14"/>
    <x v="2"/>
    <x v="0"/>
    <x v="22"/>
    <n v="508"/>
  </r>
  <r>
    <x v="15"/>
    <x v="0"/>
    <x v="0"/>
    <x v="22"/>
    <n v="499"/>
  </r>
  <r>
    <x v="16"/>
    <x v="1"/>
    <x v="0"/>
    <x v="22"/>
    <n v="865"/>
  </r>
  <r>
    <x v="17"/>
    <x v="2"/>
    <x v="0"/>
    <x v="22"/>
    <n v="879"/>
  </r>
  <r>
    <x v="18"/>
    <x v="0"/>
    <x v="0"/>
    <x v="22"/>
    <n v="900"/>
  </r>
  <r>
    <x v="19"/>
    <x v="1"/>
    <x v="0"/>
    <x v="22"/>
    <n v="1041"/>
  </r>
  <r>
    <x v="20"/>
    <x v="2"/>
    <x v="0"/>
    <x v="22"/>
    <n v="681"/>
  </r>
  <r>
    <x v="21"/>
    <x v="0"/>
    <x v="0"/>
    <x v="22"/>
    <n v="780"/>
  </r>
  <r>
    <x v="22"/>
    <x v="1"/>
    <x v="0"/>
    <x v="22"/>
    <n v="524"/>
  </r>
  <r>
    <x v="23"/>
    <x v="2"/>
    <x v="0"/>
    <x v="22"/>
    <n v="663"/>
  </r>
  <r>
    <x v="24"/>
    <x v="0"/>
    <x v="0"/>
    <x v="22"/>
    <n v="835"/>
  </r>
  <r>
    <x v="25"/>
    <x v="1"/>
    <x v="0"/>
    <x v="22"/>
    <n v="37"/>
  </r>
  <r>
    <x v="26"/>
    <x v="2"/>
    <x v="0"/>
    <x v="22"/>
    <n v="673"/>
  </r>
  <r>
    <x v="27"/>
    <x v="0"/>
    <x v="0"/>
    <x v="22"/>
    <n v="673"/>
  </r>
  <r>
    <x v="28"/>
    <x v="1"/>
    <x v="0"/>
    <x v="22"/>
    <n v="14"/>
  </r>
  <r>
    <x v="29"/>
    <x v="2"/>
    <x v="0"/>
    <x v="22"/>
    <n v="524"/>
  </r>
  <r>
    <x v="30"/>
    <x v="0"/>
    <x v="0"/>
    <x v="22"/>
    <n v="1128"/>
  </r>
  <r>
    <x v="31"/>
    <x v="1"/>
    <x v="0"/>
    <x v="22"/>
    <n v="79"/>
  </r>
  <r>
    <x v="32"/>
    <x v="2"/>
    <x v="0"/>
    <x v="22"/>
    <n v="473"/>
  </r>
  <r>
    <x v="33"/>
    <x v="0"/>
    <x v="0"/>
    <x v="22"/>
    <n v="1413"/>
  </r>
  <r>
    <x v="34"/>
    <x v="1"/>
    <x v="0"/>
    <x v="22"/>
    <n v="1140"/>
  </r>
  <r>
    <x v="35"/>
    <x v="2"/>
    <x v="0"/>
    <x v="22"/>
    <n v="585"/>
  </r>
  <r>
    <x v="0"/>
    <x v="0"/>
    <x v="1"/>
    <x v="23"/>
    <n v="322"/>
  </r>
  <r>
    <x v="1"/>
    <x v="1"/>
    <x v="1"/>
    <x v="23"/>
    <n v="1409"/>
  </r>
  <r>
    <x v="2"/>
    <x v="2"/>
    <x v="1"/>
    <x v="23"/>
    <n v="364"/>
  </r>
  <r>
    <x v="3"/>
    <x v="0"/>
    <x v="1"/>
    <x v="23"/>
    <n v="137"/>
  </r>
  <r>
    <x v="4"/>
    <x v="1"/>
    <x v="1"/>
    <x v="23"/>
    <n v="2097"/>
  </r>
  <r>
    <x v="5"/>
    <x v="2"/>
    <x v="1"/>
    <x v="23"/>
    <n v="3212"/>
  </r>
  <r>
    <x v="6"/>
    <x v="0"/>
    <x v="1"/>
    <x v="23"/>
    <n v="572"/>
  </r>
  <r>
    <x v="7"/>
    <x v="1"/>
    <x v="1"/>
    <x v="23"/>
    <n v="2169"/>
  </r>
  <r>
    <x v="8"/>
    <x v="2"/>
    <x v="1"/>
    <x v="23"/>
    <n v="3671"/>
  </r>
  <r>
    <x v="9"/>
    <x v="0"/>
    <x v="1"/>
    <x v="23"/>
    <n v="696"/>
  </r>
  <r>
    <x v="10"/>
    <x v="1"/>
    <x v="1"/>
    <x v="23"/>
    <n v="2264"/>
  </r>
  <r>
    <x v="11"/>
    <x v="2"/>
    <x v="1"/>
    <x v="23"/>
    <n v="3823"/>
  </r>
  <r>
    <x v="12"/>
    <x v="0"/>
    <x v="1"/>
    <x v="23"/>
    <n v="584"/>
  </r>
  <r>
    <x v="13"/>
    <x v="1"/>
    <x v="1"/>
    <x v="23"/>
    <n v="1931"/>
  </r>
  <r>
    <x v="14"/>
    <x v="2"/>
    <x v="1"/>
    <x v="23"/>
    <n v="3388"/>
  </r>
  <r>
    <x v="15"/>
    <x v="0"/>
    <x v="1"/>
    <x v="23"/>
    <n v="772"/>
  </r>
  <r>
    <x v="16"/>
    <x v="1"/>
    <x v="1"/>
    <x v="23"/>
    <n v="1997"/>
  </r>
  <r>
    <x v="17"/>
    <x v="2"/>
    <x v="1"/>
    <x v="23"/>
    <n v="3126"/>
  </r>
  <r>
    <x v="18"/>
    <x v="0"/>
    <x v="1"/>
    <x v="23"/>
    <n v="803"/>
  </r>
  <r>
    <x v="19"/>
    <x v="1"/>
    <x v="1"/>
    <x v="23"/>
    <n v="2395"/>
  </r>
  <r>
    <x v="20"/>
    <x v="2"/>
    <x v="1"/>
    <x v="23"/>
    <n v="3911"/>
  </r>
  <r>
    <x v="21"/>
    <x v="0"/>
    <x v="1"/>
    <x v="23"/>
    <n v="1036"/>
  </r>
  <r>
    <x v="22"/>
    <x v="1"/>
    <x v="1"/>
    <x v="23"/>
    <n v="2264"/>
  </r>
  <r>
    <x v="23"/>
    <x v="2"/>
    <x v="1"/>
    <x v="23"/>
    <n v="4432"/>
  </r>
  <r>
    <x v="24"/>
    <x v="0"/>
    <x v="1"/>
    <x v="23"/>
    <n v="1952"/>
  </r>
  <r>
    <x v="25"/>
    <x v="1"/>
    <x v="1"/>
    <x v="23"/>
    <n v="1992"/>
  </r>
  <r>
    <x v="26"/>
    <x v="2"/>
    <x v="1"/>
    <x v="23"/>
    <n v="4893"/>
  </r>
  <r>
    <x v="27"/>
    <x v="0"/>
    <x v="1"/>
    <x v="23"/>
    <n v="1012"/>
  </r>
  <r>
    <x v="28"/>
    <x v="1"/>
    <x v="1"/>
    <x v="23"/>
    <n v="1812"/>
  </r>
  <r>
    <x v="29"/>
    <x v="2"/>
    <x v="1"/>
    <x v="23"/>
    <n v="5674"/>
  </r>
  <r>
    <x v="30"/>
    <x v="0"/>
    <x v="1"/>
    <x v="23"/>
    <n v="1922"/>
  </r>
  <r>
    <x v="31"/>
    <x v="1"/>
    <x v="1"/>
    <x v="23"/>
    <n v="2651"/>
  </r>
  <r>
    <x v="32"/>
    <x v="2"/>
    <x v="1"/>
    <x v="23"/>
    <n v="5081"/>
  </r>
  <r>
    <x v="33"/>
    <x v="0"/>
    <x v="1"/>
    <x v="23"/>
    <n v="2900"/>
  </r>
  <r>
    <x v="34"/>
    <x v="1"/>
    <x v="1"/>
    <x v="23"/>
    <n v="5065"/>
  </r>
  <r>
    <x v="35"/>
    <x v="2"/>
    <x v="1"/>
    <x v="23"/>
    <n v="6606"/>
  </r>
  <r>
    <x v="0"/>
    <x v="0"/>
    <x v="0"/>
    <x v="24"/>
    <n v="302"/>
  </r>
  <r>
    <x v="1"/>
    <x v="1"/>
    <x v="0"/>
    <x v="24"/>
    <n v="1498"/>
  </r>
  <r>
    <x v="2"/>
    <x v="2"/>
    <x v="0"/>
    <x v="24"/>
    <n v="8654"/>
  </r>
  <r>
    <x v="3"/>
    <x v="0"/>
    <x v="0"/>
    <x v="24"/>
    <n v="9"/>
  </r>
  <r>
    <x v="4"/>
    <x v="1"/>
    <x v="0"/>
    <x v="24"/>
    <n v="478"/>
  </r>
  <r>
    <x v="5"/>
    <x v="2"/>
    <x v="0"/>
    <x v="24"/>
    <n v="20188"/>
  </r>
  <r>
    <x v="6"/>
    <x v="0"/>
    <x v="0"/>
    <x v="24"/>
    <n v="208"/>
  </r>
  <r>
    <x v="7"/>
    <x v="1"/>
    <x v="0"/>
    <x v="24"/>
    <n v="1983"/>
  </r>
  <r>
    <x v="8"/>
    <x v="2"/>
    <x v="0"/>
    <x v="24"/>
    <n v="7772"/>
  </r>
  <r>
    <x v="9"/>
    <x v="0"/>
    <x v="0"/>
    <x v="24"/>
    <n v="648"/>
  </r>
  <r>
    <x v="10"/>
    <x v="1"/>
    <x v="0"/>
    <x v="24"/>
    <n v="4348"/>
  </r>
  <r>
    <x v="11"/>
    <x v="2"/>
    <x v="0"/>
    <x v="24"/>
    <n v="10272"/>
  </r>
  <r>
    <x v="12"/>
    <x v="0"/>
    <x v="0"/>
    <x v="24"/>
    <n v="651"/>
  </r>
  <r>
    <x v="13"/>
    <x v="1"/>
    <x v="0"/>
    <x v="24"/>
    <n v="6426"/>
  </r>
  <r>
    <x v="14"/>
    <x v="2"/>
    <x v="0"/>
    <x v="24"/>
    <n v="15296"/>
  </r>
  <r>
    <x v="15"/>
    <x v="0"/>
    <x v="0"/>
    <x v="24"/>
    <n v="688"/>
  </r>
  <r>
    <x v="16"/>
    <x v="1"/>
    <x v="0"/>
    <x v="24"/>
    <n v="4001"/>
  </r>
  <r>
    <x v="17"/>
    <x v="2"/>
    <x v="0"/>
    <x v="24"/>
    <n v="15425"/>
  </r>
  <r>
    <x v="18"/>
    <x v="0"/>
    <x v="0"/>
    <x v="24"/>
    <n v="486"/>
  </r>
  <r>
    <x v="19"/>
    <x v="1"/>
    <x v="0"/>
    <x v="24"/>
    <n v="5820"/>
  </r>
  <r>
    <x v="20"/>
    <x v="2"/>
    <x v="0"/>
    <x v="24"/>
    <n v="16309"/>
  </r>
  <r>
    <x v="21"/>
    <x v="0"/>
    <x v="0"/>
    <x v="24"/>
    <n v="522"/>
  </r>
  <r>
    <x v="22"/>
    <x v="1"/>
    <x v="0"/>
    <x v="24"/>
    <n v="8147"/>
  </r>
  <r>
    <x v="23"/>
    <x v="2"/>
    <x v="0"/>
    <x v="24"/>
    <n v="18914"/>
  </r>
  <r>
    <x v="24"/>
    <x v="0"/>
    <x v="0"/>
    <x v="24"/>
    <n v="1119"/>
  </r>
  <r>
    <x v="25"/>
    <x v="1"/>
    <x v="0"/>
    <x v="24"/>
    <n v="9363"/>
  </r>
  <r>
    <x v="26"/>
    <x v="2"/>
    <x v="0"/>
    <x v="24"/>
    <n v="12171"/>
  </r>
  <r>
    <x v="27"/>
    <x v="0"/>
    <x v="0"/>
    <x v="24"/>
    <n v="1155"/>
  </r>
  <r>
    <x v="28"/>
    <x v="1"/>
    <x v="0"/>
    <x v="24"/>
    <n v="10462"/>
  </r>
  <r>
    <x v="29"/>
    <x v="2"/>
    <x v="0"/>
    <x v="24"/>
    <n v="15153"/>
  </r>
  <r>
    <x v="30"/>
    <x v="0"/>
    <x v="0"/>
    <x v="24"/>
    <n v="1560"/>
  </r>
  <r>
    <x v="31"/>
    <x v="1"/>
    <x v="0"/>
    <x v="24"/>
    <n v="12671"/>
  </r>
  <r>
    <x v="32"/>
    <x v="2"/>
    <x v="0"/>
    <x v="24"/>
    <n v="14431"/>
  </r>
  <r>
    <x v="33"/>
    <x v="0"/>
    <x v="0"/>
    <x v="24"/>
    <n v="2391"/>
  </r>
  <r>
    <x v="34"/>
    <x v="1"/>
    <x v="0"/>
    <x v="24"/>
    <n v="16896"/>
  </r>
  <r>
    <x v="35"/>
    <x v="2"/>
    <x v="0"/>
    <x v="24"/>
    <n v="26158"/>
  </r>
  <r>
    <x v="0"/>
    <x v="0"/>
    <x v="1"/>
    <x v="25"/>
    <n v="0"/>
  </r>
  <r>
    <x v="1"/>
    <x v="1"/>
    <x v="1"/>
    <x v="25"/>
    <n v="0"/>
  </r>
  <r>
    <x v="3"/>
    <x v="0"/>
    <x v="1"/>
    <x v="25"/>
    <n v="0"/>
  </r>
  <r>
    <x v="4"/>
    <x v="1"/>
    <x v="1"/>
    <x v="25"/>
    <n v="0"/>
  </r>
  <r>
    <x v="6"/>
    <x v="0"/>
    <x v="1"/>
    <x v="25"/>
    <n v="0"/>
  </r>
  <r>
    <x v="7"/>
    <x v="1"/>
    <x v="1"/>
    <x v="25"/>
    <n v="0"/>
  </r>
  <r>
    <x v="9"/>
    <x v="0"/>
    <x v="1"/>
    <x v="25"/>
    <n v="0"/>
  </r>
  <r>
    <x v="10"/>
    <x v="1"/>
    <x v="1"/>
    <x v="25"/>
    <n v="0"/>
  </r>
  <r>
    <x v="12"/>
    <x v="0"/>
    <x v="1"/>
    <x v="25"/>
    <n v="0"/>
  </r>
  <r>
    <x v="13"/>
    <x v="1"/>
    <x v="1"/>
    <x v="25"/>
    <n v="0"/>
  </r>
  <r>
    <x v="15"/>
    <x v="0"/>
    <x v="1"/>
    <x v="25"/>
    <n v="0"/>
  </r>
  <r>
    <x v="16"/>
    <x v="1"/>
    <x v="1"/>
    <x v="25"/>
    <n v="0"/>
  </r>
  <r>
    <x v="18"/>
    <x v="0"/>
    <x v="1"/>
    <x v="25"/>
    <n v="0"/>
  </r>
  <r>
    <x v="19"/>
    <x v="1"/>
    <x v="1"/>
    <x v="25"/>
    <n v="0"/>
  </r>
  <r>
    <x v="21"/>
    <x v="0"/>
    <x v="1"/>
    <x v="25"/>
    <n v="0"/>
  </r>
  <r>
    <x v="24"/>
    <x v="0"/>
    <x v="1"/>
    <x v="25"/>
    <n v="0"/>
  </r>
  <r>
    <x v="27"/>
    <x v="0"/>
    <x v="1"/>
    <x v="25"/>
    <n v="0"/>
  </r>
  <r>
    <x v="30"/>
    <x v="0"/>
    <x v="1"/>
    <x v="25"/>
    <n v="0"/>
  </r>
  <r>
    <x v="2"/>
    <x v="2"/>
    <x v="1"/>
    <x v="25"/>
    <n v="27"/>
  </r>
  <r>
    <x v="5"/>
    <x v="2"/>
    <x v="1"/>
    <x v="25"/>
    <n v="34"/>
  </r>
  <r>
    <x v="8"/>
    <x v="2"/>
    <x v="1"/>
    <x v="25"/>
    <n v="33"/>
  </r>
  <r>
    <x v="11"/>
    <x v="2"/>
    <x v="1"/>
    <x v="25"/>
    <n v="26"/>
  </r>
  <r>
    <x v="14"/>
    <x v="2"/>
    <x v="1"/>
    <x v="25"/>
    <n v="36"/>
  </r>
  <r>
    <x v="17"/>
    <x v="2"/>
    <x v="1"/>
    <x v="25"/>
    <n v="42"/>
  </r>
  <r>
    <x v="20"/>
    <x v="2"/>
    <x v="1"/>
    <x v="25"/>
    <n v="41"/>
  </r>
  <r>
    <x v="22"/>
    <x v="1"/>
    <x v="1"/>
    <x v="25"/>
    <n v="5"/>
  </r>
  <r>
    <x v="23"/>
    <x v="2"/>
    <x v="1"/>
    <x v="25"/>
    <n v="57"/>
  </r>
  <r>
    <x v="25"/>
    <x v="1"/>
    <x v="1"/>
    <x v="25"/>
    <n v="16"/>
  </r>
  <r>
    <x v="26"/>
    <x v="2"/>
    <x v="1"/>
    <x v="25"/>
    <n v="47"/>
  </r>
  <r>
    <x v="28"/>
    <x v="1"/>
    <x v="1"/>
    <x v="25"/>
    <n v="21"/>
  </r>
  <r>
    <x v="29"/>
    <x v="2"/>
    <x v="1"/>
    <x v="25"/>
    <n v="42"/>
  </r>
  <r>
    <x v="31"/>
    <x v="1"/>
    <x v="1"/>
    <x v="25"/>
    <n v="26"/>
  </r>
  <r>
    <x v="32"/>
    <x v="2"/>
    <x v="1"/>
    <x v="25"/>
    <n v="35"/>
  </r>
  <r>
    <x v="33"/>
    <x v="0"/>
    <x v="1"/>
    <x v="25"/>
    <n v="4"/>
  </r>
  <r>
    <x v="34"/>
    <x v="1"/>
    <x v="1"/>
    <x v="25"/>
    <n v="37"/>
  </r>
  <r>
    <x v="35"/>
    <x v="2"/>
    <x v="1"/>
    <x v="25"/>
    <n v="39"/>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2-Wheelers"/>
    <n v="0"/>
    <n v="0"/>
    <n v="0"/>
    <n v="5472"/>
    <n v="0"/>
    <n v="0"/>
    <n v="0"/>
  </r>
  <r>
    <x v="1"/>
    <s v="2-Wheelers"/>
    <n v="0"/>
    <n v="17"/>
    <n v="18"/>
    <n v="4766"/>
    <n v="3.7767519932857744E-3"/>
    <n v="0"/>
    <n v="18"/>
  </r>
  <r>
    <x v="2"/>
    <s v="2-Wheelers"/>
    <n v="0"/>
    <n v="1"/>
    <n v="3"/>
    <n v="14673"/>
    <n v="2.0445716622367614E-4"/>
    <n v="0"/>
    <n v="3"/>
  </r>
  <r>
    <x v="3"/>
    <s v="2-Wheelers"/>
    <n v="719"/>
    <n v="2076"/>
    <n v="3168"/>
    <n v="456726"/>
    <n v="6.9363250614153781E-3"/>
    <n v="1.0990758944283638"/>
    <n v="270990.47145854874"/>
  </r>
  <r>
    <x v="4"/>
    <s v="2-Wheelers"/>
    <n v="4414"/>
    <n v="20192"/>
    <n v="27283"/>
    <n v="451086"/>
    <n v="6.048292343366897E-2"/>
    <n v="1.4861647074206701"/>
    <n v="6442753.3523222152"/>
  </r>
  <r>
    <x v="5"/>
    <s v="2-Wheelers"/>
    <n v="30"/>
    <n v="102"/>
    <n v="149"/>
    <n v="10893"/>
    <n v="1.3678509134306436E-2"/>
    <n v="1.228601953392904"/>
    <n v="18254.977814814825"/>
  </r>
  <r>
    <x v="6"/>
    <s v="2-Wheelers"/>
    <n v="1418"/>
    <n v="2188"/>
    <n v="2117"/>
    <n v="84301"/>
    <n v="2.5112394870760727E-2"/>
    <n v="0.22186243653788007"/>
    <n v="7044.5740646414861"/>
  </r>
  <r>
    <x v="7"/>
    <s v="2-Wheelers"/>
    <n v="12"/>
    <n v="15"/>
    <n v="31"/>
    <n v="763"/>
    <n v="4.0629095674967232E-2"/>
    <n v="0.60727512683215923"/>
    <n v="534.44502314814815"/>
  </r>
  <r>
    <x v="8"/>
    <s v="2-Wheelers"/>
    <n v="25"/>
    <n v="139"/>
    <n v="88"/>
    <n v="14180"/>
    <n v="6.2059238363892811E-3"/>
    <n v="0.87616630392937189"/>
    <n v="3838.0503040000017"/>
  </r>
  <r>
    <x v="9"/>
    <s v="2-Wheelers"/>
    <n v="0"/>
    <n v="29"/>
    <n v="106"/>
    <n v="22482"/>
    <n v="4.7148830175251311E-3"/>
    <n v="0"/>
    <n v="106"/>
  </r>
  <r>
    <x v="10"/>
    <s v="2-Wheelers"/>
    <n v="0"/>
    <n v="65"/>
    <n v="274"/>
    <n v="22035"/>
    <n v="1.2434762877240753E-2"/>
    <n v="0"/>
    <n v="274"/>
  </r>
  <r>
    <x v="11"/>
    <s v="2-Wheelers"/>
    <n v="1"/>
    <n v="3"/>
    <n v="5"/>
    <n v="7516"/>
    <n v="6.6524747205960614E-4"/>
    <n v="1.2360679774997898"/>
    <n v="625.00000000000023"/>
  </r>
  <r>
    <x v="12"/>
    <s v="2-Wheelers"/>
    <n v="723"/>
    <n v="1653"/>
    <n v="2987"/>
    <n v="46119"/>
    <n v="6.4767232593941765E-2"/>
    <n v="1.0325838130623541"/>
    <n v="210632.79880868705"/>
  </r>
  <r>
    <x v="13"/>
    <s v="2-Wheelers"/>
    <n v="28"/>
    <n v="221"/>
    <n v="273"/>
    <n v="40620"/>
    <n v="6.7208271787296894E-3"/>
    <n v="2.1224989991991992"/>
    <n v="253032.609375"/>
  </r>
  <r>
    <x v="14"/>
    <s v="2-Wheelers"/>
    <n v="424"/>
    <n v="1039"/>
    <n v="888"/>
    <n v="68013"/>
    <n v="1.3056327466807816E-2"/>
    <n v="0.44718334105997415"/>
    <n v="8157.4476111152189"/>
  </r>
  <r>
    <x v="15"/>
    <s v="2-Wheelers"/>
    <n v="13465"/>
    <n v="29281"/>
    <n v="31353"/>
    <n v="694105"/>
    <n v="4.5170399291173523E-2"/>
    <n v="0.52593618728935332"/>
    <n v="395819.63737694995"/>
  </r>
  <r>
    <x v="16"/>
    <s v="2-Wheelers"/>
    <n v="4750"/>
    <n v="10904"/>
    <n v="14366"/>
    <n v="1057642"/>
    <n v="1.3583046059063464E-2"/>
    <n v="0.73908626946209277"/>
    <n v="397431.80533499049"/>
  </r>
  <r>
    <x v="17"/>
    <s v="2-Wheelers"/>
    <n v="286"/>
    <n v="1511"/>
    <n v="1857"/>
    <n v="22496"/>
    <n v="8.2548008534850642E-2"/>
    <n v="1.5481379462279889"/>
    <n v="508334.41791231779"/>
  </r>
  <r>
    <x v="18"/>
    <s v="2-Wheelers"/>
    <n v="14258"/>
    <n v="36826"/>
    <n v="38094"/>
    <n v="405218"/>
    <n v="9.4008657068540891E-2"/>
    <n v="0.63455291154739224"/>
    <n v="726524.85876253853"/>
  </r>
  <r>
    <x v="19"/>
    <s v="2-Wheelers"/>
    <n v="1443"/>
    <n v="6423"/>
    <n v="9768"/>
    <n v="54290"/>
    <n v="0.17992263768649844"/>
    <n v="1.6017745423519636"/>
    <n v="3029867.3172507966"/>
  </r>
  <r>
    <x v="20"/>
    <s v="2-Wheelers"/>
    <n v="16763"/>
    <n v="75692"/>
    <n v="77102"/>
    <n v="1236242"/>
    <n v="6.2368047679984988E-2"/>
    <n v="1.1446525801384988"/>
    <n v="7502523.0703603346"/>
  </r>
  <r>
    <x v="21"/>
    <s v="2-Wheelers"/>
    <n v="5803"/>
    <n v="11521"/>
    <n v="9031"/>
    <n v="462725"/>
    <n v="1.9516991733751148E-2"/>
    <n v="0.24750310676110043"/>
    <n v="34039.69479001611"/>
  </r>
  <r>
    <x v="22"/>
    <s v="2-Wheelers"/>
    <n v="2656"/>
    <n v="7649"/>
    <n v="7381"/>
    <n v="439281"/>
    <n v="1.6802456741812188E-2"/>
    <n v="0.6670305827594829"/>
    <n v="158407.81706319787"/>
  </r>
  <r>
    <x v="23"/>
    <s v="2-Wheelers"/>
    <n v="41278"/>
    <n v="102940"/>
    <n v="148111"/>
    <n v="1279767"/>
    <n v="0.11573278573365307"/>
    <n v="0.89423707994140811"/>
    <n v="6842161.4315019026"/>
  </r>
  <r>
    <x v="24"/>
    <s v="2-Wheelers"/>
    <n v="11405"/>
    <n v="44419"/>
    <n v="64769"/>
    <n v="478887"/>
    <n v="0.13524902534418348"/>
    <n v="1.3830653449715156"/>
    <n v="11862682.270955542"/>
  </r>
  <r>
    <x v="25"/>
    <s v="2-Wheelers"/>
    <n v="7672"/>
    <n v="27016"/>
    <n v="41674"/>
    <n v="1125193"/>
    <n v="3.7037201617855779E-2"/>
    <n v="1.3306566403893627"/>
    <n v="6679361.778654227"/>
  </r>
  <r>
    <x v="26"/>
    <s v="2-Wheelers"/>
    <n v="41903"/>
    <n v="138810"/>
    <n v="183052"/>
    <n v="1817343"/>
    <n v="0.10072506951081882"/>
    <n v="1.0900885239493512"/>
    <n v="15260282.112133561"/>
  </r>
  <r>
    <x v="27"/>
    <s v="2-Wheelers"/>
    <n v="9357"/>
    <n v="29113"/>
    <n v="37613"/>
    <n v="545939"/>
    <n v="6.8895975557708822E-2"/>
    <n v="1.0049367307269903"/>
    <n v="2443104.2966911844"/>
  </r>
  <r>
    <x v="28"/>
    <s v="2-Wheelers"/>
    <n v="4481"/>
    <n v="8050"/>
    <n v="10101"/>
    <n v="427112"/>
    <n v="2.3649534548315195E-2"/>
    <n v="0.50139413008511879"/>
    <n v="115699.81184609866"/>
  </r>
  <r>
    <x v="29"/>
    <s v="2-Wheelers"/>
    <n v="19315"/>
    <n v="61791"/>
    <n v="61319"/>
    <n v="1094945"/>
    <n v="5.6001899638794643E-2"/>
    <n v="0.7817639823911624"/>
    <n v="1961986.9633978142"/>
  </r>
  <r>
    <x v="30"/>
    <s v="2-Wheelers"/>
    <n v="35677"/>
    <n v="65773"/>
    <n v="87405"/>
    <n v="1447749"/>
    <n v="6.0373034275969108E-2"/>
    <n v="0.56521490319754242"/>
    <n v="1285227.8370045915"/>
  </r>
  <r>
    <x v="31"/>
    <s v="2-Wheelers"/>
    <n v="10102"/>
    <n v="26550"/>
    <n v="52513"/>
    <n v="2525152"/>
    <n v="2.0795975846206485E-2"/>
    <n v="1.279973150894163"/>
    <n v="7376413.0277082985"/>
  </r>
  <r>
    <x v="32"/>
    <s v="2-Wheelers"/>
    <n v="1898"/>
    <n v="6314"/>
    <n v="5775"/>
    <n v="175010"/>
    <n v="3.2998114393463229E-2"/>
    <n v="0.74432694801766197"/>
    <n v="162674.44360156241"/>
  </r>
  <r>
    <x v="33"/>
    <s v="2-Wheelers"/>
    <n v="2267"/>
    <n v="9580"/>
    <n v="14016"/>
    <n v="855595"/>
    <n v="1.6381582407564328E-2"/>
    <n v="1.4864875231762849"/>
    <n v="3312392.5174307432"/>
  </r>
  <r>
    <x v="34"/>
    <s v="2-Wheelers"/>
    <n v="0"/>
    <n v="0"/>
    <n v="2"/>
    <n v="483"/>
    <n v="4.140786749482402E-3"/>
    <n v="0"/>
    <n v="2"/>
  </r>
  <r>
    <x v="0"/>
    <s v="4-Wheelers"/>
    <n v="0"/>
    <n v="0"/>
    <n v="0"/>
    <n v="5046"/>
    <n v="0"/>
    <n v="0"/>
    <n v="0"/>
  </r>
  <r>
    <x v="1"/>
    <s v="4-Wheelers"/>
    <n v="22"/>
    <n v="6"/>
    <n v="15"/>
    <n v="1777"/>
    <n v="8.4411930219471017E-3"/>
    <n v="-0.17427717615522953"/>
    <n v="4.7544139744552982"/>
  </r>
  <r>
    <x v="2"/>
    <s v="4-Wheelers"/>
    <n v="0"/>
    <n v="1"/>
    <n v="28"/>
    <n v="13219"/>
    <n v="2.1181632498676146E-3"/>
    <n v="0"/>
    <n v="28"/>
  </r>
  <r>
    <x v="3"/>
    <s v="4-Wheelers"/>
    <n v="11"/>
    <n v="115"/>
    <n v="329"/>
    <n v="90900"/>
    <n v="3.6193619361936193E-3"/>
    <n v="4.4689204518891028"/>
    <n v="8802489.9181066882"/>
  </r>
  <r>
    <x v="4"/>
    <s v="4-Wheelers"/>
    <n v="120"/>
    <n v="538"/>
    <n v="1257"/>
    <n v="51982"/>
    <n v="2.4181447424108344E-2"/>
    <n v="2.2365104665364517"/>
    <n v="1444765.5337968748"/>
  </r>
  <r>
    <x v="5"/>
    <s v="4-Wheelers"/>
    <n v="5"/>
    <n v="20"/>
    <n v="49"/>
    <n v="5507"/>
    <n v="8.897766479026693E-3"/>
    <n v="2.1304951684997055"/>
    <n v="46118.40800000001"/>
  </r>
  <r>
    <x v="6"/>
    <s v="4-Wheelers"/>
    <n v="16"/>
    <n v="66"/>
    <n v="166"/>
    <n v="55058"/>
    <n v="3.0150023611464276E-3"/>
    <n v="2.2210246816812815"/>
    <n v="185384.06640625012"/>
  </r>
  <r>
    <x v="7"/>
    <s v="4-Wheelers"/>
    <n v="0"/>
    <n v="10"/>
    <n v="0"/>
    <n v="2443"/>
    <n v="0"/>
    <n v="0"/>
    <n v="0"/>
  </r>
  <r>
    <x v="8"/>
    <s v="4-Wheelers"/>
    <n v="0"/>
    <n v="9"/>
    <n v="38"/>
    <n v="4242"/>
    <n v="8.9580386610089574E-3"/>
    <n v="0"/>
    <n v="38"/>
  </r>
  <r>
    <x v="9"/>
    <s v="4-Wheelers"/>
    <n v="4"/>
    <n v="11"/>
    <n v="27"/>
    <n v="14146"/>
    <n v="1.9086667609218154E-3"/>
    <n v="1.598076211353316"/>
    <n v="8303.765625"/>
  </r>
  <r>
    <x v="10"/>
    <s v="4-Wheelers"/>
    <n v="0"/>
    <n v="0"/>
    <n v="1"/>
    <n v="5387"/>
    <n v="1.8563207722294413E-4"/>
    <n v="0"/>
    <n v="1"/>
  </r>
  <r>
    <x v="11"/>
    <s v="4-Wheelers"/>
    <n v="0"/>
    <n v="0"/>
    <n v="4"/>
    <n v="9456"/>
    <n v="4.2301184433164127E-4"/>
    <n v="0"/>
    <n v="4"/>
  </r>
  <r>
    <x v="12"/>
    <s v="4-Wheelers"/>
    <n v="11"/>
    <n v="51"/>
    <n v="111"/>
    <n v="11573"/>
    <n v="9.5912900717186559E-3"/>
    <n v="2.1766191290283907"/>
    <n v="114054.87678437267"/>
  </r>
  <r>
    <x v="13"/>
    <s v="4-Wheelers"/>
    <n v="0"/>
    <n v="9"/>
    <n v="31"/>
    <n v="5827"/>
    <n v="5.3200617813626222E-3"/>
    <n v="0"/>
    <n v="31"/>
  </r>
  <r>
    <x v="14"/>
    <s v="4-Wheelers"/>
    <n v="19"/>
    <n v="65"/>
    <n v="160"/>
    <n v="49071"/>
    <n v="3.2605816062440136E-3"/>
    <n v="1.9019050004400464"/>
    <n v="95547.455897361055"/>
  </r>
  <r>
    <x v="15"/>
    <s v="4-Wheelers"/>
    <n v="463"/>
    <n v="1030"/>
    <n v="1830"/>
    <n v="88760"/>
    <n v="2.0617395223073456E-2"/>
    <n v="0.9880854612656611"/>
    <n v="112995.56183008029"/>
  </r>
  <r>
    <x v="16"/>
    <s v="4-Wheelers"/>
    <n v="79"/>
    <n v="217"/>
    <n v="703"/>
    <n v="75061"/>
    <n v="9.3657158844140092E-3"/>
    <n v="1.9830746181105141"/>
    <n v="495381.77645378956"/>
  </r>
  <r>
    <x v="17"/>
    <s v="4-Wheelers"/>
    <n v="125"/>
    <n v="480"/>
    <n v="1020"/>
    <n v="22651"/>
    <n v="4.5031124453666506E-2"/>
    <n v="1.8565713714171399"/>
    <n v="554205.26591999992"/>
  </r>
  <r>
    <x v="18"/>
    <s v="4-Wheelers"/>
    <n v="2277"/>
    <n v="7227"/>
    <n v="8630"/>
    <n v="201130"/>
    <n v="4.2907572216974096E-2"/>
    <n v="0.94681140833925603"/>
    <n v="469844.43903277145"/>
  </r>
  <r>
    <x v="19"/>
    <s v="4-Wheelers"/>
    <n v="335"/>
    <n v="684"/>
    <n v="1031"/>
    <n v="24234"/>
    <n v="4.2543533878022614E-2"/>
    <n v="0.75431238389817779"/>
    <n v="30053.858686633663"/>
  </r>
  <r>
    <x v="20"/>
    <s v="4-Wheelers"/>
    <n v="1263"/>
    <n v="3312"/>
    <n v="7257"/>
    <n v="354745"/>
    <n v="2.0456947948526406E-2"/>
    <n v="1.3970488585766874"/>
    <n v="1376633.8387783549"/>
  </r>
  <r>
    <x v="21"/>
    <s v="4-Wheelers"/>
    <n v="123"/>
    <n v="1557"/>
    <n v="2762"/>
    <n v="269304"/>
    <n v="1.0256067492499183E-2"/>
    <n v="3.7387007241273986"/>
    <n v="31273706.975692537"/>
  </r>
  <r>
    <x v="22"/>
    <s v="4-Wheelers"/>
    <n v="57"/>
    <n v="269"/>
    <n v="449"/>
    <n v="55730"/>
    <n v="8.0567019558586035E-3"/>
    <n v="1.806633745691828"/>
    <n v="219462.7399577738"/>
  </r>
  <r>
    <x v="23"/>
    <s v="4-Wheelers"/>
    <n v="1833"/>
    <n v="5955"/>
    <n v="12878"/>
    <n v="302221"/>
    <n v="4.2611201736477609E-2"/>
    <n v="1.6505925800924262"/>
    <n v="4465872.1737048822"/>
  </r>
  <r>
    <x v="24"/>
    <s v="4-Wheelers"/>
    <n v="2234"/>
    <n v="5064"/>
    <n v="9169"/>
    <n v="159227"/>
    <n v="5.7584454897724631E-2"/>
    <n v="1.0259065192424459"/>
    <n v="633925.73752167937"/>
  </r>
  <r>
    <x v="25"/>
    <s v="4-Wheelers"/>
    <n v="244"/>
    <n v="824"/>
    <n v="1549"/>
    <n v="160989"/>
    <n v="9.6217754008037816E-3"/>
    <n v="1.5195953357112137"/>
    <n v="396311.05954359868"/>
  </r>
  <r>
    <x v="26"/>
    <s v="4-Wheelers"/>
    <n v="6471"/>
    <n v="11692"/>
    <n v="14117"/>
    <n v="476651"/>
    <n v="2.9617057343842769E-2"/>
    <n v="0.47701704595482108"/>
    <n v="146573.50033033534"/>
  </r>
  <r>
    <x v="27"/>
    <s v="4-Wheelers"/>
    <n v="141"/>
    <n v="538"/>
    <n v="1505"/>
    <n v="72210"/>
    <n v="2.08419886442321E-2"/>
    <n v="2.2670719100209942"/>
    <n v="1830158.3252355054"/>
  </r>
  <r>
    <x v="28"/>
    <s v="4-Wheelers"/>
    <n v="47"/>
    <n v="57"/>
    <n v="1097"/>
    <n v="147374"/>
    <n v="7.4436467762291859E-3"/>
    <n v="3.8311929719185187"/>
    <n v="13948674.390847877"/>
  </r>
  <r>
    <x v="29"/>
    <s v="4-Wheelers"/>
    <n v="772"/>
    <n v="2044"/>
    <n v="5125"/>
    <n v="205531"/>
    <n v="2.4935411203176164E-2"/>
    <n v="1.5765482794369348"/>
    <n v="1499420.9616100914"/>
  </r>
  <r>
    <x v="30"/>
    <s v="4-Wheelers"/>
    <n v="1186"/>
    <n v="3112"/>
    <n v="6909"/>
    <n v="269191"/>
    <n v="2.5665791204014993E-2"/>
    <n v="1.4135997480270466"/>
    <n v="1365861.6259762847"/>
  </r>
  <r>
    <x v="31"/>
    <s v="4-Wheelers"/>
    <n v="120"/>
    <n v="673"/>
    <n v="5245"/>
    <n v="407195"/>
    <n v="1.2880806493203502E-2"/>
    <n v="5.6112278234329009"/>
    <n v="437963816.84063959"/>
  </r>
  <r>
    <x v="32"/>
    <s v="4-Wheelers"/>
    <n v="181"/>
    <n v="398"/>
    <n v="561"/>
    <n v="58101"/>
    <n v="9.6555997315020403E-3"/>
    <n v="0.76052478364042209"/>
    <n v="16703.816885256885"/>
  </r>
  <r>
    <x v="33"/>
    <s v="4-Wheelers"/>
    <n v="418"/>
    <n v="1431"/>
    <n v="2848"/>
    <n v="106314"/>
    <n v="2.6788569708599056E-2"/>
    <n v="1.6102484803532793"/>
    <n v="900805.63558964769"/>
  </r>
  <r>
    <x v="34"/>
    <s v="4-Wheelers"/>
    <n v="0"/>
    <n v="0"/>
    <n v="0"/>
    <n v="177"/>
    <n v="0"/>
    <n v="0"/>
    <n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5">
  <r>
    <x v="0"/>
    <x v="0"/>
    <x v="0"/>
    <x v="0"/>
    <n v="0"/>
    <n v="398"/>
    <n v="85000"/>
    <n v="0"/>
  </r>
  <r>
    <x v="1"/>
    <x v="0"/>
    <x v="0"/>
    <x v="0"/>
    <n v="0"/>
    <n v="113"/>
    <n v="85000"/>
    <n v="0"/>
  </r>
  <r>
    <x v="2"/>
    <x v="0"/>
    <x v="0"/>
    <x v="0"/>
    <n v="0"/>
    <n v="229"/>
    <n v="85000"/>
    <n v="0"/>
  </r>
  <r>
    <x v="3"/>
    <x v="0"/>
    <x v="0"/>
    <x v="0"/>
    <n v="0"/>
    <n v="458"/>
    <n v="85000"/>
    <n v="0"/>
  </r>
  <r>
    <x v="4"/>
    <x v="0"/>
    <x v="0"/>
    <x v="0"/>
    <n v="0"/>
    <n v="489"/>
    <n v="85000"/>
    <n v="0"/>
  </r>
  <r>
    <x v="5"/>
    <x v="0"/>
    <x v="0"/>
    <x v="0"/>
    <n v="0"/>
    <n v="540"/>
    <n v="85000"/>
    <n v="0"/>
  </r>
  <r>
    <x v="6"/>
    <x v="0"/>
    <x v="0"/>
    <x v="0"/>
    <n v="0"/>
    <n v="455"/>
    <n v="85000"/>
    <n v="0"/>
  </r>
  <r>
    <x v="7"/>
    <x v="0"/>
    <x v="0"/>
    <x v="0"/>
    <n v="0"/>
    <n v="478"/>
    <n v="85000"/>
    <n v="0"/>
  </r>
  <r>
    <x v="8"/>
    <x v="0"/>
    <x v="0"/>
    <x v="0"/>
    <n v="0"/>
    <n v="454"/>
    <n v="85000"/>
    <n v="0"/>
  </r>
  <r>
    <x v="9"/>
    <x v="0"/>
    <x v="0"/>
    <x v="0"/>
    <n v="0"/>
    <n v="400"/>
    <n v="85000"/>
    <n v="0"/>
  </r>
  <r>
    <x v="10"/>
    <x v="0"/>
    <x v="0"/>
    <x v="0"/>
    <n v="0"/>
    <n v="384"/>
    <n v="85000"/>
    <n v="0"/>
  </r>
  <r>
    <x v="11"/>
    <x v="0"/>
    <x v="0"/>
    <x v="0"/>
    <n v="0"/>
    <n v="460"/>
    <n v="85000"/>
    <n v="0"/>
  </r>
  <r>
    <x v="12"/>
    <x v="1"/>
    <x v="0"/>
    <x v="0"/>
    <n v="0"/>
    <n v="455"/>
    <n v="85000"/>
    <n v="0"/>
  </r>
  <r>
    <x v="13"/>
    <x v="1"/>
    <x v="0"/>
    <x v="0"/>
    <n v="0"/>
    <n v="461"/>
    <n v="85000"/>
    <n v="0"/>
  </r>
  <r>
    <x v="14"/>
    <x v="1"/>
    <x v="0"/>
    <x v="0"/>
    <n v="0"/>
    <n v="429"/>
    <n v="85000"/>
    <n v="0"/>
  </r>
  <r>
    <x v="15"/>
    <x v="1"/>
    <x v="0"/>
    <x v="0"/>
    <n v="0"/>
    <n v="409"/>
    <n v="85000"/>
    <n v="0"/>
  </r>
  <r>
    <x v="16"/>
    <x v="1"/>
    <x v="0"/>
    <x v="0"/>
    <n v="0"/>
    <n v="394"/>
    <n v="85000"/>
    <n v="0"/>
  </r>
  <r>
    <x v="17"/>
    <x v="1"/>
    <x v="0"/>
    <x v="0"/>
    <n v="0"/>
    <n v="443"/>
    <n v="85000"/>
    <n v="0"/>
  </r>
  <r>
    <x v="18"/>
    <x v="1"/>
    <x v="0"/>
    <x v="0"/>
    <n v="0"/>
    <n v="371"/>
    <n v="85000"/>
    <n v="0"/>
  </r>
  <r>
    <x v="19"/>
    <x v="1"/>
    <x v="0"/>
    <x v="0"/>
    <n v="0"/>
    <n v="431"/>
    <n v="85000"/>
    <n v="0"/>
  </r>
  <r>
    <x v="20"/>
    <x v="1"/>
    <x v="0"/>
    <x v="0"/>
    <n v="0"/>
    <n v="274"/>
    <n v="85000"/>
    <n v="0"/>
  </r>
  <r>
    <x v="21"/>
    <x v="1"/>
    <x v="0"/>
    <x v="0"/>
    <n v="0"/>
    <n v="470"/>
    <n v="85000"/>
    <n v="0"/>
  </r>
  <r>
    <x v="22"/>
    <x v="1"/>
    <x v="0"/>
    <x v="0"/>
    <n v="0"/>
    <n v="324"/>
    <n v="85000"/>
    <n v="0"/>
  </r>
  <r>
    <x v="23"/>
    <x v="1"/>
    <x v="0"/>
    <x v="0"/>
    <n v="0"/>
    <n v="454"/>
    <n v="85000"/>
    <n v="0"/>
  </r>
  <r>
    <x v="24"/>
    <x v="2"/>
    <x v="0"/>
    <x v="0"/>
    <n v="0"/>
    <n v="465"/>
    <n v="85000"/>
    <n v="0"/>
  </r>
  <r>
    <x v="25"/>
    <x v="2"/>
    <x v="0"/>
    <x v="0"/>
    <n v="0"/>
    <n v="507"/>
    <n v="85000"/>
    <n v="0"/>
  </r>
  <r>
    <x v="26"/>
    <x v="2"/>
    <x v="0"/>
    <x v="0"/>
    <n v="0"/>
    <n v="517"/>
    <n v="85000"/>
    <n v="0"/>
  </r>
  <r>
    <x v="27"/>
    <x v="2"/>
    <x v="0"/>
    <x v="0"/>
    <n v="0"/>
    <n v="423"/>
    <n v="85000"/>
    <n v="0"/>
  </r>
  <r>
    <x v="28"/>
    <x v="2"/>
    <x v="0"/>
    <x v="0"/>
    <n v="0"/>
    <n v="465"/>
    <n v="85000"/>
    <n v="0"/>
  </r>
  <r>
    <x v="29"/>
    <x v="2"/>
    <x v="0"/>
    <x v="0"/>
    <n v="0"/>
    <n v="546"/>
    <n v="85000"/>
    <n v="0"/>
  </r>
  <r>
    <x v="30"/>
    <x v="2"/>
    <x v="0"/>
    <x v="0"/>
    <n v="0"/>
    <n v="398"/>
    <n v="85000"/>
    <n v="0"/>
  </r>
  <r>
    <x v="31"/>
    <x v="2"/>
    <x v="0"/>
    <x v="0"/>
    <n v="0"/>
    <n v="470"/>
    <n v="85000"/>
    <n v="0"/>
  </r>
  <r>
    <x v="32"/>
    <x v="2"/>
    <x v="0"/>
    <x v="0"/>
    <n v="0"/>
    <n v="365"/>
    <n v="85000"/>
    <n v="0"/>
  </r>
  <r>
    <x v="33"/>
    <x v="2"/>
    <x v="0"/>
    <x v="0"/>
    <n v="0"/>
    <n v="509"/>
    <n v="85000"/>
    <n v="0"/>
  </r>
  <r>
    <x v="34"/>
    <x v="2"/>
    <x v="0"/>
    <x v="0"/>
    <n v="0"/>
    <n v="408"/>
    <n v="85000"/>
    <n v="0"/>
  </r>
  <r>
    <x v="35"/>
    <x v="2"/>
    <x v="0"/>
    <x v="0"/>
    <n v="0"/>
    <n v="399"/>
    <n v="85000"/>
    <n v="0"/>
  </r>
  <r>
    <x v="0"/>
    <x v="0"/>
    <x v="1"/>
    <x v="0"/>
    <n v="0"/>
    <n v="515"/>
    <n v="85000"/>
    <n v="0"/>
  </r>
  <r>
    <x v="0"/>
    <x v="0"/>
    <x v="2"/>
    <x v="0"/>
    <n v="0"/>
    <n v="1256"/>
    <n v="85000"/>
    <n v="0"/>
  </r>
  <r>
    <x v="0"/>
    <x v="0"/>
    <x v="3"/>
    <x v="0"/>
    <n v="0"/>
    <n v="2"/>
    <n v="85000"/>
    <n v="0"/>
  </r>
  <r>
    <x v="0"/>
    <x v="0"/>
    <x v="4"/>
    <x v="0"/>
    <n v="0"/>
    <n v="1189"/>
    <n v="85000"/>
    <n v="0"/>
  </r>
  <r>
    <x v="0"/>
    <x v="0"/>
    <x v="5"/>
    <x v="0"/>
    <n v="0"/>
    <n v="1507"/>
    <n v="85000"/>
    <n v="0"/>
  </r>
  <r>
    <x v="0"/>
    <x v="0"/>
    <x v="6"/>
    <x v="0"/>
    <n v="0"/>
    <n v="561"/>
    <n v="85000"/>
    <n v="0"/>
  </r>
  <r>
    <x v="0"/>
    <x v="0"/>
    <x v="7"/>
    <x v="0"/>
    <n v="0"/>
    <n v="2906"/>
    <n v="85000"/>
    <n v="0"/>
  </r>
  <r>
    <x v="1"/>
    <x v="0"/>
    <x v="1"/>
    <x v="0"/>
    <n v="0"/>
    <n v="4"/>
    <n v="85000"/>
    <n v="0"/>
  </r>
  <r>
    <x v="1"/>
    <x v="0"/>
    <x v="2"/>
    <x v="0"/>
    <n v="0"/>
    <n v="552"/>
    <n v="85000"/>
    <n v="0"/>
  </r>
  <r>
    <x v="1"/>
    <x v="0"/>
    <x v="8"/>
    <x v="0"/>
    <n v="0"/>
    <n v="14723"/>
    <n v="85000"/>
    <n v="0"/>
  </r>
  <r>
    <x v="1"/>
    <x v="0"/>
    <x v="9"/>
    <x v="0"/>
    <n v="0"/>
    <n v="411"/>
    <n v="85000"/>
    <n v="0"/>
  </r>
  <r>
    <x v="1"/>
    <x v="0"/>
    <x v="10"/>
    <x v="0"/>
    <n v="0"/>
    <n v="452"/>
    <n v="85000"/>
    <n v="0"/>
  </r>
  <r>
    <x v="1"/>
    <x v="0"/>
    <x v="11"/>
    <x v="0"/>
    <n v="0"/>
    <n v="22"/>
    <n v="85000"/>
    <n v="0"/>
  </r>
  <r>
    <x v="1"/>
    <x v="0"/>
    <x v="3"/>
    <x v="0"/>
    <n v="0"/>
    <n v="11"/>
    <n v="85000"/>
    <n v="0"/>
  </r>
  <r>
    <x v="1"/>
    <x v="0"/>
    <x v="12"/>
    <x v="0"/>
    <n v="0"/>
    <n v="288"/>
    <n v="85000"/>
    <n v="0"/>
  </r>
  <r>
    <x v="1"/>
    <x v="0"/>
    <x v="4"/>
    <x v="0"/>
    <n v="0"/>
    <n v="332"/>
    <n v="85000"/>
    <n v="0"/>
  </r>
  <r>
    <x v="1"/>
    <x v="0"/>
    <x v="5"/>
    <x v="0"/>
    <n v="0"/>
    <n v="15"/>
    <n v="85000"/>
    <n v="0"/>
  </r>
  <r>
    <x v="1"/>
    <x v="0"/>
    <x v="6"/>
    <x v="0"/>
    <n v="0"/>
    <n v="125"/>
    <n v="85000"/>
    <n v="0"/>
  </r>
  <r>
    <x v="1"/>
    <x v="0"/>
    <x v="7"/>
    <x v="0"/>
    <n v="0"/>
    <n v="2063"/>
    <n v="85000"/>
    <n v="0"/>
  </r>
  <r>
    <x v="2"/>
    <x v="0"/>
    <x v="1"/>
    <x v="0"/>
    <n v="0"/>
    <n v="2"/>
    <n v="85000"/>
    <n v="0"/>
  </r>
  <r>
    <x v="2"/>
    <x v="0"/>
    <x v="2"/>
    <x v="0"/>
    <n v="0"/>
    <n v="727"/>
    <n v="85000"/>
    <n v="0"/>
  </r>
  <r>
    <x v="2"/>
    <x v="0"/>
    <x v="3"/>
    <x v="0"/>
    <n v="0"/>
    <n v="3"/>
    <n v="85000"/>
    <n v="0"/>
  </r>
  <r>
    <x v="2"/>
    <x v="0"/>
    <x v="12"/>
    <x v="0"/>
    <n v="0"/>
    <n v="89"/>
    <n v="85000"/>
    <n v="0"/>
  </r>
  <r>
    <x v="2"/>
    <x v="0"/>
    <x v="4"/>
    <x v="0"/>
    <n v="0"/>
    <n v="354"/>
    <n v="85000"/>
    <n v="0"/>
  </r>
  <r>
    <x v="2"/>
    <x v="0"/>
    <x v="5"/>
    <x v="0"/>
    <n v="0"/>
    <n v="648"/>
    <n v="85000"/>
    <n v="0"/>
  </r>
  <r>
    <x v="2"/>
    <x v="0"/>
    <x v="6"/>
    <x v="0"/>
    <n v="0"/>
    <n v="42"/>
    <n v="85000"/>
    <n v="0"/>
  </r>
  <r>
    <x v="3"/>
    <x v="0"/>
    <x v="1"/>
    <x v="0"/>
    <n v="0"/>
    <n v="467"/>
    <n v="85000"/>
    <n v="0"/>
  </r>
  <r>
    <x v="3"/>
    <x v="0"/>
    <x v="2"/>
    <x v="0"/>
    <n v="0"/>
    <n v="994"/>
    <n v="85000"/>
    <n v="0"/>
  </r>
  <r>
    <x v="3"/>
    <x v="0"/>
    <x v="3"/>
    <x v="0"/>
    <n v="0"/>
    <n v="51"/>
    <n v="85000"/>
    <n v="0"/>
  </r>
  <r>
    <x v="3"/>
    <x v="0"/>
    <x v="12"/>
    <x v="0"/>
    <n v="0"/>
    <n v="474"/>
    <n v="85000"/>
    <n v="0"/>
  </r>
  <r>
    <x v="3"/>
    <x v="0"/>
    <x v="4"/>
    <x v="0"/>
    <n v="0"/>
    <n v="726"/>
    <n v="85000"/>
    <n v="0"/>
  </r>
  <r>
    <x v="3"/>
    <x v="0"/>
    <x v="5"/>
    <x v="0"/>
    <n v="0"/>
    <n v="1096"/>
    <n v="85000"/>
    <n v="0"/>
  </r>
  <r>
    <x v="3"/>
    <x v="0"/>
    <x v="6"/>
    <x v="0"/>
    <n v="0"/>
    <n v="583"/>
    <n v="85000"/>
    <n v="0"/>
  </r>
  <r>
    <x v="3"/>
    <x v="0"/>
    <x v="7"/>
    <x v="0"/>
    <n v="0"/>
    <n v="2211"/>
    <n v="85000"/>
    <n v="0"/>
  </r>
  <r>
    <x v="4"/>
    <x v="0"/>
    <x v="1"/>
    <x v="0"/>
    <n v="0"/>
    <n v="406"/>
    <n v="85000"/>
    <n v="0"/>
  </r>
  <r>
    <x v="4"/>
    <x v="0"/>
    <x v="2"/>
    <x v="0"/>
    <n v="0"/>
    <n v="1126"/>
    <n v="85000"/>
    <n v="0"/>
  </r>
  <r>
    <x v="4"/>
    <x v="0"/>
    <x v="3"/>
    <x v="0"/>
    <n v="0"/>
    <n v="30"/>
    <n v="85000"/>
    <n v="0"/>
  </r>
  <r>
    <x v="4"/>
    <x v="0"/>
    <x v="12"/>
    <x v="0"/>
    <n v="0"/>
    <n v="1016"/>
    <n v="85000"/>
    <n v="0"/>
  </r>
  <r>
    <x v="4"/>
    <x v="0"/>
    <x v="4"/>
    <x v="0"/>
    <n v="0"/>
    <n v="1041"/>
    <n v="85000"/>
    <n v="0"/>
  </r>
  <r>
    <x v="4"/>
    <x v="0"/>
    <x v="5"/>
    <x v="0"/>
    <n v="0"/>
    <n v="1057"/>
    <n v="85000"/>
    <n v="0"/>
  </r>
  <r>
    <x v="4"/>
    <x v="0"/>
    <x v="6"/>
    <x v="0"/>
    <n v="0"/>
    <n v="577"/>
    <n v="85000"/>
    <n v="0"/>
  </r>
  <r>
    <x v="4"/>
    <x v="0"/>
    <x v="7"/>
    <x v="0"/>
    <n v="0"/>
    <n v="2462"/>
    <n v="85000"/>
    <n v="0"/>
  </r>
  <r>
    <x v="5"/>
    <x v="0"/>
    <x v="1"/>
    <x v="0"/>
    <n v="0"/>
    <n v="329"/>
    <n v="85000"/>
    <n v="0"/>
  </r>
  <r>
    <x v="5"/>
    <x v="0"/>
    <x v="2"/>
    <x v="0"/>
    <n v="0"/>
    <n v="1260"/>
    <n v="85000"/>
    <n v="0"/>
  </r>
  <r>
    <x v="5"/>
    <x v="0"/>
    <x v="3"/>
    <x v="0"/>
    <n v="0"/>
    <n v="26"/>
    <n v="85000"/>
    <n v="0"/>
  </r>
  <r>
    <x v="5"/>
    <x v="0"/>
    <x v="12"/>
    <x v="0"/>
    <n v="0"/>
    <n v="3492"/>
    <n v="85000"/>
    <n v="0"/>
  </r>
  <r>
    <x v="5"/>
    <x v="0"/>
    <x v="4"/>
    <x v="0"/>
    <n v="0"/>
    <n v="1396"/>
    <n v="85000"/>
    <n v="0"/>
  </r>
  <r>
    <x v="5"/>
    <x v="0"/>
    <x v="5"/>
    <x v="0"/>
    <n v="0"/>
    <n v="1465"/>
    <n v="85000"/>
    <n v="0"/>
  </r>
  <r>
    <x v="5"/>
    <x v="0"/>
    <x v="7"/>
    <x v="0"/>
    <n v="0"/>
    <n v="2736"/>
    <n v="85000"/>
    <n v="0"/>
  </r>
  <r>
    <x v="6"/>
    <x v="0"/>
    <x v="1"/>
    <x v="0"/>
    <n v="0"/>
    <n v="360"/>
    <n v="85000"/>
    <n v="0"/>
  </r>
  <r>
    <x v="6"/>
    <x v="0"/>
    <x v="2"/>
    <x v="0"/>
    <n v="0"/>
    <n v="1109"/>
    <n v="85000"/>
    <n v="0"/>
  </r>
  <r>
    <x v="6"/>
    <x v="0"/>
    <x v="4"/>
    <x v="0"/>
    <n v="0"/>
    <n v="1414"/>
    <n v="85000"/>
    <n v="0"/>
  </r>
  <r>
    <x v="6"/>
    <x v="0"/>
    <x v="5"/>
    <x v="0"/>
    <n v="0"/>
    <n v="1886"/>
    <n v="85000"/>
    <n v="0"/>
  </r>
  <r>
    <x v="6"/>
    <x v="0"/>
    <x v="6"/>
    <x v="0"/>
    <n v="0"/>
    <n v="650"/>
    <n v="85000"/>
    <n v="0"/>
  </r>
  <r>
    <x v="6"/>
    <x v="0"/>
    <x v="7"/>
    <x v="0"/>
    <n v="0"/>
    <n v="3015"/>
    <n v="85000"/>
    <n v="0"/>
  </r>
  <r>
    <x v="7"/>
    <x v="0"/>
    <x v="1"/>
    <x v="0"/>
    <n v="0"/>
    <n v="413"/>
    <n v="85000"/>
    <n v="0"/>
  </r>
  <r>
    <x v="7"/>
    <x v="0"/>
    <x v="2"/>
    <x v="0"/>
    <n v="0"/>
    <n v="1262"/>
    <n v="85000"/>
    <n v="0"/>
  </r>
  <r>
    <x v="7"/>
    <x v="0"/>
    <x v="3"/>
    <x v="0"/>
    <n v="0"/>
    <n v="28"/>
    <n v="85000"/>
    <n v="0"/>
  </r>
  <r>
    <x v="7"/>
    <x v="0"/>
    <x v="4"/>
    <x v="0"/>
    <n v="0"/>
    <n v="1442"/>
    <n v="85000"/>
    <n v="0"/>
  </r>
  <r>
    <x v="7"/>
    <x v="0"/>
    <x v="5"/>
    <x v="0"/>
    <n v="0"/>
    <n v="1820"/>
    <n v="85000"/>
    <n v="0"/>
  </r>
  <r>
    <x v="7"/>
    <x v="0"/>
    <x v="6"/>
    <x v="0"/>
    <n v="0"/>
    <n v="592"/>
    <n v="85000"/>
    <n v="0"/>
  </r>
  <r>
    <x v="7"/>
    <x v="0"/>
    <x v="7"/>
    <x v="0"/>
    <n v="0"/>
    <n v="3843"/>
    <n v="85000"/>
    <n v="0"/>
  </r>
  <r>
    <x v="8"/>
    <x v="0"/>
    <x v="1"/>
    <x v="0"/>
    <n v="0"/>
    <n v="376"/>
    <n v="85000"/>
    <n v="0"/>
  </r>
  <r>
    <x v="8"/>
    <x v="0"/>
    <x v="2"/>
    <x v="0"/>
    <n v="0"/>
    <n v="1036"/>
    <n v="85000"/>
    <n v="0"/>
  </r>
  <r>
    <x v="8"/>
    <x v="0"/>
    <x v="3"/>
    <x v="0"/>
    <n v="0"/>
    <n v="15"/>
    <n v="85000"/>
    <n v="0"/>
  </r>
  <r>
    <x v="8"/>
    <x v="0"/>
    <x v="4"/>
    <x v="0"/>
    <n v="0"/>
    <n v="1101"/>
    <n v="85000"/>
    <n v="0"/>
  </r>
  <r>
    <x v="8"/>
    <x v="0"/>
    <x v="5"/>
    <x v="0"/>
    <n v="0"/>
    <n v="1740"/>
    <n v="85000"/>
    <n v="0"/>
  </r>
  <r>
    <x v="8"/>
    <x v="0"/>
    <x v="6"/>
    <x v="0"/>
    <n v="0"/>
    <n v="353"/>
    <n v="85000"/>
    <n v="0"/>
  </r>
  <r>
    <x v="9"/>
    <x v="0"/>
    <x v="1"/>
    <x v="0"/>
    <n v="0"/>
    <n v="336"/>
    <n v="85000"/>
    <n v="0"/>
  </r>
  <r>
    <x v="9"/>
    <x v="0"/>
    <x v="2"/>
    <x v="0"/>
    <n v="0"/>
    <n v="950"/>
    <n v="85000"/>
    <n v="0"/>
  </r>
  <r>
    <x v="9"/>
    <x v="0"/>
    <x v="4"/>
    <x v="0"/>
    <n v="0"/>
    <n v="1112"/>
    <n v="85000"/>
    <n v="0"/>
  </r>
  <r>
    <x v="9"/>
    <x v="0"/>
    <x v="5"/>
    <x v="0"/>
    <n v="0"/>
    <n v="1387"/>
    <n v="85000"/>
    <n v="0"/>
  </r>
  <r>
    <x v="9"/>
    <x v="0"/>
    <x v="6"/>
    <x v="0"/>
    <n v="0"/>
    <n v="410"/>
    <n v="85000"/>
    <n v="0"/>
  </r>
  <r>
    <x v="10"/>
    <x v="0"/>
    <x v="1"/>
    <x v="0"/>
    <n v="0"/>
    <n v="388"/>
    <n v="85000"/>
    <n v="0"/>
  </r>
  <r>
    <x v="10"/>
    <x v="0"/>
    <x v="2"/>
    <x v="0"/>
    <n v="0"/>
    <n v="858"/>
    <n v="85000"/>
    <n v="0"/>
  </r>
  <r>
    <x v="10"/>
    <x v="0"/>
    <x v="3"/>
    <x v="0"/>
    <n v="0"/>
    <n v="15"/>
    <n v="85000"/>
    <n v="0"/>
  </r>
  <r>
    <x v="10"/>
    <x v="0"/>
    <x v="4"/>
    <x v="0"/>
    <n v="0"/>
    <n v="1145"/>
    <n v="85000"/>
    <n v="0"/>
  </r>
  <r>
    <x v="10"/>
    <x v="0"/>
    <x v="5"/>
    <x v="0"/>
    <n v="0"/>
    <n v="1599"/>
    <n v="85000"/>
    <n v="0"/>
  </r>
  <r>
    <x v="10"/>
    <x v="0"/>
    <x v="6"/>
    <x v="0"/>
    <n v="0"/>
    <n v="504"/>
    <n v="85000"/>
    <n v="0"/>
  </r>
  <r>
    <x v="11"/>
    <x v="0"/>
    <x v="1"/>
    <x v="0"/>
    <n v="0"/>
    <n v="383"/>
    <n v="85000"/>
    <n v="0"/>
  </r>
  <r>
    <x v="11"/>
    <x v="0"/>
    <x v="2"/>
    <x v="0"/>
    <n v="0"/>
    <n v="1111"/>
    <n v="85000"/>
    <n v="0"/>
  </r>
  <r>
    <x v="11"/>
    <x v="0"/>
    <x v="3"/>
    <x v="0"/>
    <n v="0"/>
    <n v="49"/>
    <n v="85000"/>
    <n v="0"/>
  </r>
  <r>
    <x v="11"/>
    <x v="0"/>
    <x v="4"/>
    <x v="0"/>
    <n v="0"/>
    <n v="1687"/>
    <n v="85000"/>
    <n v="0"/>
  </r>
  <r>
    <x v="11"/>
    <x v="0"/>
    <x v="5"/>
    <x v="0"/>
    <n v="0"/>
    <n v="1848"/>
    <n v="85000"/>
    <n v="0"/>
  </r>
  <r>
    <x v="11"/>
    <x v="0"/>
    <x v="6"/>
    <x v="0"/>
    <n v="0"/>
    <n v="541"/>
    <n v="85000"/>
    <n v="0"/>
  </r>
  <r>
    <x v="12"/>
    <x v="1"/>
    <x v="1"/>
    <x v="0"/>
    <n v="0"/>
    <n v="407"/>
    <n v="85000"/>
    <n v="0"/>
  </r>
  <r>
    <x v="12"/>
    <x v="1"/>
    <x v="2"/>
    <x v="0"/>
    <n v="0"/>
    <n v="1063"/>
    <n v="85000"/>
    <n v="0"/>
  </r>
  <r>
    <x v="12"/>
    <x v="1"/>
    <x v="3"/>
    <x v="0"/>
    <n v="0"/>
    <n v="351"/>
    <n v="85000"/>
    <n v="0"/>
  </r>
  <r>
    <x v="12"/>
    <x v="1"/>
    <x v="5"/>
    <x v="0"/>
    <n v="0"/>
    <n v="1530"/>
    <n v="85000"/>
    <n v="0"/>
  </r>
  <r>
    <x v="13"/>
    <x v="1"/>
    <x v="1"/>
    <x v="0"/>
    <n v="0"/>
    <n v="358"/>
    <n v="85000"/>
    <n v="0"/>
  </r>
  <r>
    <x v="13"/>
    <x v="1"/>
    <x v="2"/>
    <x v="0"/>
    <n v="0"/>
    <n v="1241"/>
    <n v="85000"/>
    <n v="0"/>
  </r>
  <r>
    <x v="13"/>
    <x v="1"/>
    <x v="3"/>
    <x v="0"/>
    <n v="0"/>
    <n v="419"/>
    <n v="85000"/>
    <n v="0"/>
  </r>
  <r>
    <x v="13"/>
    <x v="1"/>
    <x v="4"/>
    <x v="0"/>
    <n v="0"/>
    <n v="1780"/>
    <n v="85000"/>
    <n v="0"/>
  </r>
  <r>
    <x v="14"/>
    <x v="1"/>
    <x v="1"/>
    <x v="0"/>
    <n v="0"/>
    <n v="423"/>
    <n v="85000"/>
    <n v="0"/>
  </r>
  <r>
    <x v="14"/>
    <x v="1"/>
    <x v="2"/>
    <x v="0"/>
    <n v="0"/>
    <n v="1253"/>
    <n v="85000"/>
    <n v="0"/>
  </r>
  <r>
    <x v="14"/>
    <x v="1"/>
    <x v="6"/>
    <x v="0"/>
    <n v="0"/>
    <n v="594"/>
    <n v="85000"/>
    <n v="0"/>
  </r>
  <r>
    <x v="15"/>
    <x v="1"/>
    <x v="1"/>
    <x v="0"/>
    <n v="0"/>
    <n v="385"/>
    <n v="85000"/>
    <n v="0"/>
  </r>
  <r>
    <x v="15"/>
    <x v="1"/>
    <x v="2"/>
    <x v="0"/>
    <n v="0"/>
    <n v="1181"/>
    <n v="85000"/>
    <n v="0"/>
  </r>
  <r>
    <x v="15"/>
    <x v="1"/>
    <x v="3"/>
    <x v="0"/>
    <n v="0"/>
    <n v="314"/>
    <n v="85000"/>
    <n v="0"/>
  </r>
  <r>
    <x v="15"/>
    <x v="1"/>
    <x v="6"/>
    <x v="0"/>
    <n v="0"/>
    <n v="505"/>
    <n v="85000"/>
    <n v="0"/>
  </r>
  <r>
    <x v="16"/>
    <x v="1"/>
    <x v="1"/>
    <x v="0"/>
    <n v="0"/>
    <n v="398"/>
    <n v="85000"/>
    <n v="0"/>
  </r>
  <r>
    <x v="16"/>
    <x v="1"/>
    <x v="2"/>
    <x v="0"/>
    <n v="0"/>
    <n v="1244"/>
    <n v="85000"/>
    <n v="0"/>
  </r>
  <r>
    <x v="16"/>
    <x v="1"/>
    <x v="3"/>
    <x v="0"/>
    <n v="0"/>
    <n v="222"/>
    <n v="85000"/>
    <n v="0"/>
  </r>
  <r>
    <x v="16"/>
    <x v="1"/>
    <x v="6"/>
    <x v="0"/>
    <n v="0"/>
    <n v="554"/>
    <n v="85000"/>
    <n v="0"/>
  </r>
  <r>
    <x v="17"/>
    <x v="1"/>
    <x v="1"/>
    <x v="0"/>
    <n v="0"/>
    <n v="484"/>
    <n v="85000"/>
    <n v="0"/>
  </r>
  <r>
    <x v="17"/>
    <x v="1"/>
    <x v="2"/>
    <x v="0"/>
    <n v="0"/>
    <n v="1068"/>
    <n v="85000"/>
    <n v="0"/>
  </r>
  <r>
    <x v="17"/>
    <x v="1"/>
    <x v="3"/>
    <x v="0"/>
    <n v="0"/>
    <n v="30"/>
    <n v="85000"/>
    <n v="0"/>
  </r>
  <r>
    <x v="17"/>
    <x v="1"/>
    <x v="6"/>
    <x v="0"/>
    <n v="0"/>
    <n v="589"/>
    <n v="85000"/>
    <n v="0"/>
  </r>
  <r>
    <x v="18"/>
    <x v="1"/>
    <x v="1"/>
    <x v="0"/>
    <n v="0"/>
    <n v="409"/>
    <n v="85000"/>
    <n v="0"/>
  </r>
  <r>
    <x v="18"/>
    <x v="1"/>
    <x v="2"/>
    <x v="0"/>
    <n v="0"/>
    <n v="850"/>
    <n v="85000"/>
    <n v="0"/>
  </r>
  <r>
    <x v="18"/>
    <x v="1"/>
    <x v="3"/>
    <x v="0"/>
    <n v="0"/>
    <n v="27"/>
    <n v="85000"/>
    <n v="0"/>
  </r>
  <r>
    <x v="18"/>
    <x v="1"/>
    <x v="6"/>
    <x v="0"/>
    <n v="0"/>
    <n v="374"/>
    <n v="85000"/>
    <n v="0"/>
  </r>
  <r>
    <x v="19"/>
    <x v="1"/>
    <x v="2"/>
    <x v="0"/>
    <n v="0"/>
    <n v="1251"/>
    <n v="85000"/>
    <n v="0"/>
  </r>
  <r>
    <x v="19"/>
    <x v="1"/>
    <x v="3"/>
    <x v="0"/>
    <n v="0"/>
    <n v="23"/>
    <n v="85000"/>
    <n v="0"/>
  </r>
  <r>
    <x v="19"/>
    <x v="1"/>
    <x v="6"/>
    <x v="0"/>
    <n v="0"/>
    <n v="447"/>
    <n v="85000"/>
    <n v="0"/>
  </r>
  <r>
    <x v="20"/>
    <x v="1"/>
    <x v="3"/>
    <x v="0"/>
    <n v="0"/>
    <n v="16"/>
    <n v="85000"/>
    <n v="0"/>
  </r>
  <r>
    <x v="20"/>
    <x v="1"/>
    <x v="6"/>
    <x v="0"/>
    <n v="0"/>
    <n v="369"/>
    <n v="85000"/>
    <n v="0"/>
  </r>
  <r>
    <x v="21"/>
    <x v="1"/>
    <x v="1"/>
    <x v="0"/>
    <n v="0"/>
    <n v="373"/>
    <n v="85000"/>
    <n v="0"/>
  </r>
  <r>
    <x v="21"/>
    <x v="1"/>
    <x v="2"/>
    <x v="0"/>
    <n v="0"/>
    <n v="718"/>
    <n v="85000"/>
    <n v="0"/>
  </r>
  <r>
    <x v="21"/>
    <x v="1"/>
    <x v="6"/>
    <x v="0"/>
    <n v="0"/>
    <n v="432"/>
    <n v="85000"/>
    <n v="0"/>
  </r>
  <r>
    <x v="22"/>
    <x v="1"/>
    <x v="1"/>
    <x v="0"/>
    <n v="0"/>
    <n v="346"/>
    <n v="85000"/>
    <n v="0"/>
  </r>
  <r>
    <x v="22"/>
    <x v="1"/>
    <x v="2"/>
    <x v="0"/>
    <n v="0"/>
    <n v="816"/>
    <n v="85000"/>
    <n v="0"/>
  </r>
  <r>
    <x v="22"/>
    <x v="1"/>
    <x v="3"/>
    <x v="0"/>
    <n v="0"/>
    <n v="5"/>
    <n v="85000"/>
    <n v="0"/>
  </r>
  <r>
    <x v="22"/>
    <x v="1"/>
    <x v="6"/>
    <x v="0"/>
    <n v="0"/>
    <n v="375"/>
    <n v="85000"/>
    <n v="0"/>
  </r>
  <r>
    <x v="23"/>
    <x v="1"/>
    <x v="2"/>
    <x v="0"/>
    <n v="0"/>
    <n v="1131"/>
    <n v="85000"/>
    <n v="0"/>
  </r>
  <r>
    <x v="23"/>
    <x v="1"/>
    <x v="3"/>
    <x v="0"/>
    <n v="0"/>
    <n v="30"/>
    <n v="85000"/>
    <n v="0"/>
  </r>
  <r>
    <x v="23"/>
    <x v="1"/>
    <x v="6"/>
    <x v="0"/>
    <n v="0"/>
    <n v="693"/>
    <n v="85000"/>
    <n v="0"/>
  </r>
  <r>
    <x v="24"/>
    <x v="2"/>
    <x v="1"/>
    <x v="0"/>
    <n v="0"/>
    <n v="325"/>
    <n v="85000"/>
    <n v="0"/>
  </r>
  <r>
    <x v="24"/>
    <x v="2"/>
    <x v="2"/>
    <x v="0"/>
    <n v="0"/>
    <n v="971"/>
    <n v="85000"/>
    <n v="0"/>
  </r>
  <r>
    <x v="24"/>
    <x v="2"/>
    <x v="3"/>
    <x v="0"/>
    <n v="0"/>
    <n v="43"/>
    <n v="85000"/>
    <n v="0"/>
  </r>
  <r>
    <x v="24"/>
    <x v="2"/>
    <x v="6"/>
    <x v="0"/>
    <n v="0"/>
    <n v="560"/>
    <n v="85000"/>
    <n v="0"/>
  </r>
  <r>
    <x v="25"/>
    <x v="2"/>
    <x v="1"/>
    <x v="0"/>
    <n v="0"/>
    <n v="436"/>
    <n v="85000"/>
    <n v="0"/>
  </r>
  <r>
    <x v="25"/>
    <x v="2"/>
    <x v="6"/>
    <x v="0"/>
    <n v="0"/>
    <n v="610"/>
    <n v="85000"/>
    <n v="0"/>
  </r>
  <r>
    <x v="26"/>
    <x v="2"/>
    <x v="1"/>
    <x v="0"/>
    <n v="0"/>
    <n v="373"/>
    <n v="85000"/>
    <n v="0"/>
  </r>
  <r>
    <x v="26"/>
    <x v="2"/>
    <x v="2"/>
    <x v="0"/>
    <n v="0"/>
    <n v="1141"/>
    <n v="85000"/>
    <n v="0"/>
  </r>
  <r>
    <x v="26"/>
    <x v="2"/>
    <x v="6"/>
    <x v="0"/>
    <n v="0"/>
    <n v="650"/>
    <n v="85000"/>
    <n v="0"/>
  </r>
  <r>
    <x v="27"/>
    <x v="2"/>
    <x v="1"/>
    <x v="0"/>
    <n v="0"/>
    <n v="424"/>
    <n v="85000"/>
    <n v="0"/>
  </r>
  <r>
    <x v="27"/>
    <x v="2"/>
    <x v="2"/>
    <x v="0"/>
    <n v="0"/>
    <n v="1315"/>
    <n v="85000"/>
    <n v="0"/>
  </r>
  <r>
    <x v="28"/>
    <x v="2"/>
    <x v="1"/>
    <x v="0"/>
    <n v="0"/>
    <n v="477"/>
    <n v="85000"/>
    <n v="0"/>
  </r>
  <r>
    <x v="28"/>
    <x v="2"/>
    <x v="2"/>
    <x v="0"/>
    <n v="0"/>
    <n v="1292"/>
    <n v="85000"/>
    <n v="0"/>
  </r>
  <r>
    <x v="28"/>
    <x v="2"/>
    <x v="3"/>
    <x v="0"/>
    <n v="0"/>
    <n v="63"/>
    <n v="85000"/>
    <n v="0"/>
  </r>
  <r>
    <x v="28"/>
    <x v="2"/>
    <x v="6"/>
    <x v="0"/>
    <n v="0"/>
    <n v="592"/>
    <n v="85000"/>
    <n v="0"/>
  </r>
  <r>
    <x v="29"/>
    <x v="2"/>
    <x v="1"/>
    <x v="0"/>
    <n v="0"/>
    <n v="379"/>
    <n v="85000"/>
    <n v="0"/>
  </r>
  <r>
    <x v="29"/>
    <x v="2"/>
    <x v="2"/>
    <x v="0"/>
    <n v="0"/>
    <n v="1274"/>
    <n v="85000"/>
    <n v="0"/>
  </r>
  <r>
    <x v="29"/>
    <x v="2"/>
    <x v="3"/>
    <x v="0"/>
    <n v="0"/>
    <n v="40"/>
    <n v="85000"/>
    <n v="0"/>
  </r>
  <r>
    <x v="29"/>
    <x v="2"/>
    <x v="12"/>
    <x v="0"/>
    <n v="0"/>
    <n v="426"/>
    <n v="85000"/>
    <n v="0"/>
  </r>
  <r>
    <x v="30"/>
    <x v="2"/>
    <x v="2"/>
    <x v="0"/>
    <n v="0"/>
    <n v="1281"/>
    <n v="85000"/>
    <n v="0"/>
  </r>
  <r>
    <x v="30"/>
    <x v="2"/>
    <x v="3"/>
    <x v="0"/>
    <n v="0"/>
    <n v="33"/>
    <n v="85000"/>
    <n v="0"/>
  </r>
  <r>
    <x v="30"/>
    <x v="2"/>
    <x v="6"/>
    <x v="0"/>
    <n v="0"/>
    <n v="471"/>
    <n v="85000"/>
    <n v="0"/>
  </r>
  <r>
    <x v="31"/>
    <x v="2"/>
    <x v="2"/>
    <x v="0"/>
    <n v="0"/>
    <n v="1458"/>
    <n v="85000"/>
    <n v="0"/>
  </r>
  <r>
    <x v="31"/>
    <x v="2"/>
    <x v="3"/>
    <x v="0"/>
    <n v="0"/>
    <n v="39"/>
    <n v="85000"/>
    <n v="0"/>
  </r>
  <r>
    <x v="32"/>
    <x v="2"/>
    <x v="3"/>
    <x v="0"/>
    <n v="0"/>
    <n v="7"/>
    <n v="85000"/>
    <n v="0"/>
  </r>
  <r>
    <x v="32"/>
    <x v="2"/>
    <x v="6"/>
    <x v="0"/>
    <n v="0"/>
    <n v="421"/>
    <n v="85000"/>
    <n v="0"/>
  </r>
  <r>
    <x v="33"/>
    <x v="2"/>
    <x v="2"/>
    <x v="0"/>
    <n v="0"/>
    <n v="995"/>
    <n v="85000"/>
    <n v="0"/>
  </r>
  <r>
    <x v="33"/>
    <x v="2"/>
    <x v="6"/>
    <x v="0"/>
    <n v="0"/>
    <n v="505"/>
    <n v="85000"/>
    <n v="0"/>
  </r>
  <r>
    <x v="34"/>
    <x v="2"/>
    <x v="2"/>
    <x v="0"/>
    <n v="0"/>
    <n v="1117"/>
    <n v="85000"/>
    <n v="0"/>
  </r>
  <r>
    <x v="34"/>
    <x v="2"/>
    <x v="6"/>
    <x v="0"/>
    <n v="0"/>
    <n v="763"/>
    <n v="85000"/>
    <n v="0"/>
  </r>
  <r>
    <x v="34"/>
    <x v="2"/>
    <x v="3"/>
    <x v="0"/>
    <n v="0"/>
    <n v="4"/>
    <n v="85000"/>
    <n v="0"/>
  </r>
  <r>
    <x v="35"/>
    <x v="2"/>
    <x v="2"/>
    <x v="0"/>
    <n v="0"/>
    <n v="1259"/>
    <n v="85000"/>
    <n v="0"/>
  </r>
  <r>
    <x v="35"/>
    <x v="2"/>
    <x v="3"/>
    <x v="0"/>
    <n v="0"/>
    <n v="11"/>
    <n v="85000"/>
    <n v="0"/>
  </r>
  <r>
    <x v="0"/>
    <x v="0"/>
    <x v="10"/>
    <x v="0"/>
    <n v="1"/>
    <n v="657"/>
    <n v="85000"/>
    <n v="85000"/>
  </r>
  <r>
    <x v="1"/>
    <x v="0"/>
    <x v="13"/>
    <x v="0"/>
    <n v="1"/>
    <n v="6302"/>
    <n v="85000"/>
    <n v="85000"/>
  </r>
  <r>
    <x v="2"/>
    <x v="0"/>
    <x v="7"/>
    <x v="0"/>
    <n v="1"/>
    <n v="1523"/>
    <n v="85000"/>
    <n v="85000"/>
  </r>
  <r>
    <x v="5"/>
    <x v="0"/>
    <x v="10"/>
    <x v="0"/>
    <n v="1"/>
    <n v="666"/>
    <n v="85000"/>
    <n v="85000"/>
  </r>
  <r>
    <x v="5"/>
    <x v="0"/>
    <x v="6"/>
    <x v="0"/>
    <n v="1"/>
    <n v="578"/>
    <n v="85000"/>
    <n v="85000"/>
  </r>
  <r>
    <x v="6"/>
    <x v="0"/>
    <x v="10"/>
    <x v="0"/>
    <n v="1"/>
    <n v="628"/>
    <n v="85000"/>
    <n v="85000"/>
  </r>
  <r>
    <x v="7"/>
    <x v="0"/>
    <x v="10"/>
    <x v="0"/>
    <n v="1"/>
    <n v="938"/>
    <n v="85000"/>
    <n v="85000"/>
  </r>
  <r>
    <x v="8"/>
    <x v="0"/>
    <x v="7"/>
    <x v="0"/>
    <n v="1"/>
    <n v="3579"/>
    <n v="85000"/>
    <n v="85000"/>
  </r>
  <r>
    <x v="12"/>
    <x v="1"/>
    <x v="12"/>
    <x v="0"/>
    <n v="1"/>
    <n v="1246"/>
    <n v="85000"/>
    <n v="85000"/>
  </r>
  <r>
    <x v="13"/>
    <x v="1"/>
    <x v="5"/>
    <x v="0"/>
    <n v="1"/>
    <n v="1638"/>
    <n v="85000"/>
    <n v="85000"/>
  </r>
  <r>
    <x v="13"/>
    <x v="1"/>
    <x v="6"/>
    <x v="0"/>
    <n v="1"/>
    <n v="514"/>
    <n v="85000"/>
    <n v="85000"/>
  </r>
  <r>
    <x v="14"/>
    <x v="1"/>
    <x v="10"/>
    <x v="0"/>
    <n v="1"/>
    <n v="767"/>
    <n v="85000"/>
    <n v="85000"/>
  </r>
  <r>
    <x v="15"/>
    <x v="1"/>
    <x v="5"/>
    <x v="0"/>
    <n v="1"/>
    <n v="1427"/>
    <n v="85000"/>
    <n v="85000"/>
  </r>
  <r>
    <x v="17"/>
    <x v="1"/>
    <x v="12"/>
    <x v="0"/>
    <n v="1"/>
    <n v="2473"/>
    <n v="85000"/>
    <n v="85000"/>
  </r>
  <r>
    <x v="17"/>
    <x v="1"/>
    <x v="4"/>
    <x v="0"/>
    <n v="1"/>
    <n v="1719"/>
    <n v="85000"/>
    <n v="85000"/>
  </r>
  <r>
    <x v="20"/>
    <x v="1"/>
    <x v="2"/>
    <x v="0"/>
    <n v="1"/>
    <n v="925"/>
    <n v="85000"/>
    <n v="85000"/>
  </r>
  <r>
    <x v="20"/>
    <x v="1"/>
    <x v="4"/>
    <x v="0"/>
    <n v="1"/>
    <n v="1180"/>
    <n v="85000"/>
    <n v="85000"/>
  </r>
  <r>
    <x v="21"/>
    <x v="1"/>
    <x v="3"/>
    <x v="0"/>
    <n v="1"/>
    <n v="20"/>
    <n v="85000"/>
    <n v="85000"/>
  </r>
  <r>
    <x v="23"/>
    <x v="1"/>
    <x v="1"/>
    <x v="0"/>
    <n v="1"/>
    <n v="373"/>
    <n v="85000"/>
    <n v="85000"/>
  </r>
  <r>
    <x v="23"/>
    <x v="1"/>
    <x v="4"/>
    <x v="0"/>
    <n v="1"/>
    <n v="1907"/>
    <n v="85000"/>
    <n v="85000"/>
  </r>
  <r>
    <x v="25"/>
    <x v="2"/>
    <x v="2"/>
    <x v="0"/>
    <n v="1"/>
    <n v="1193"/>
    <n v="85000"/>
    <n v="85000"/>
  </r>
  <r>
    <x v="26"/>
    <x v="2"/>
    <x v="4"/>
    <x v="0"/>
    <n v="1"/>
    <n v="1969"/>
    <n v="85000"/>
    <n v="85000"/>
  </r>
  <r>
    <x v="27"/>
    <x v="2"/>
    <x v="3"/>
    <x v="0"/>
    <n v="1"/>
    <n v="117"/>
    <n v="85000"/>
    <n v="85000"/>
  </r>
  <r>
    <x v="27"/>
    <x v="2"/>
    <x v="6"/>
    <x v="0"/>
    <n v="1"/>
    <n v="599"/>
    <n v="85000"/>
    <n v="85000"/>
  </r>
  <r>
    <x v="29"/>
    <x v="2"/>
    <x v="6"/>
    <x v="0"/>
    <n v="1"/>
    <n v="531"/>
    <n v="85000"/>
    <n v="85000"/>
  </r>
  <r>
    <x v="30"/>
    <x v="2"/>
    <x v="1"/>
    <x v="0"/>
    <n v="1"/>
    <n v="404"/>
    <n v="85000"/>
    <n v="85000"/>
  </r>
  <r>
    <x v="30"/>
    <x v="2"/>
    <x v="4"/>
    <x v="0"/>
    <n v="1"/>
    <n v="1776"/>
    <n v="85000"/>
    <n v="85000"/>
  </r>
  <r>
    <x v="31"/>
    <x v="2"/>
    <x v="6"/>
    <x v="0"/>
    <n v="1"/>
    <n v="634"/>
    <n v="85000"/>
    <n v="85000"/>
  </r>
  <r>
    <x v="32"/>
    <x v="2"/>
    <x v="4"/>
    <x v="0"/>
    <n v="1"/>
    <n v="1518"/>
    <n v="85000"/>
    <n v="85000"/>
  </r>
  <r>
    <x v="0"/>
    <x v="0"/>
    <x v="14"/>
    <x v="0"/>
    <n v="436"/>
    <n v="63444"/>
    <n v="85000"/>
    <n v="37060000"/>
  </r>
  <r>
    <x v="0"/>
    <x v="0"/>
    <x v="8"/>
    <x v="0"/>
    <n v="7"/>
    <n v="30344"/>
    <n v="85000"/>
    <n v="595000"/>
  </r>
  <r>
    <x v="0"/>
    <x v="0"/>
    <x v="15"/>
    <x v="0"/>
    <n v="47"/>
    <n v="81056"/>
    <n v="85000"/>
    <n v="3995000"/>
  </r>
  <r>
    <x v="0"/>
    <x v="0"/>
    <x v="9"/>
    <x v="0"/>
    <n v="6"/>
    <n v="1200"/>
    <n v="85000"/>
    <n v="510000"/>
  </r>
  <r>
    <x v="0"/>
    <x v="0"/>
    <x v="16"/>
    <x v="0"/>
    <n v="36"/>
    <n v="10274"/>
    <n v="85000"/>
    <n v="3060000"/>
  </r>
  <r>
    <x v="0"/>
    <x v="0"/>
    <x v="11"/>
    <x v="0"/>
    <n v="272"/>
    <n v="14233"/>
    <n v="85000"/>
    <n v="23120000"/>
  </r>
  <r>
    <x v="0"/>
    <x v="0"/>
    <x v="17"/>
    <x v="0"/>
    <n v="36"/>
    <n v="3374"/>
    <n v="85000"/>
    <n v="3060000"/>
  </r>
  <r>
    <x v="0"/>
    <x v="0"/>
    <x v="18"/>
    <x v="0"/>
    <n v="98"/>
    <n v="49005"/>
    <n v="85000"/>
    <n v="8330000"/>
  </r>
  <r>
    <x v="0"/>
    <x v="0"/>
    <x v="19"/>
    <x v="0"/>
    <n v="101"/>
    <n v="31078"/>
    <n v="85000"/>
    <n v="8585000"/>
  </r>
  <r>
    <x v="0"/>
    <x v="0"/>
    <x v="20"/>
    <x v="0"/>
    <n v="9"/>
    <n v="4360"/>
    <n v="85000"/>
    <n v="765000"/>
  </r>
  <r>
    <x v="0"/>
    <x v="0"/>
    <x v="21"/>
    <x v="0"/>
    <n v="22"/>
    <n v="6874"/>
    <n v="85000"/>
    <n v="1870000"/>
  </r>
  <r>
    <x v="0"/>
    <x v="0"/>
    <x v="22"/>
    <x v="0"/>
    <n v="80"/>
    <n v="26969"/>
    <n v="85000"/>
    <n v="6800000"/>
  </r>
  <r>
    <x v="0"/>
    <x v="0"/>
    <x v="23"/>
    <x v="0"/>
    <n v="1549"/>
    <n v="59979"/>
    <n v="85000"/>
    <n v="131665000"/>
  </r>
  <r>
    <x v="0"/>
    <x v="0"/>
    <x v="24"/>
    <x v="0"/>
    <n v="379"/>
    <n v="57624"/>
    <n v="85000"/>
    <n v="32215000"/>
  </r>
  <r>
    <x v="0"/>
    <x v="0"/>
    <x v="13"/>
    <x v="0"/>
    <n v="126"/>
    <n v="29491"/>
    <n v="85000"/>
    <n v="10710000"/>
  </r>
  <r>
    <x v="0"/>
    <x v="0"/>
    <x v="25"/>
    <x v="0"/>
    <n v="428"/>
    <n v="45515"/>
    <n v="85000"/>
    <n v="36380000"/>
  </r>
  <r>
    <x v="0"/>
    <x v="0"/>
    <x v="12"/>
    <x v="0"/>
    <n v="2"/>
    <n v="3048"/>
    <n v="85000"/>
    <n v="170000"/>
  </r>
  <r>
    <x v="0"/>
    <x v="0"/>
    <x v="26"/>
    <x v="0"/>
    <n v="191"/>
    <n v="36953"/>
    <n v="85000"/>
    <n v="16235000"/>
  </r>
  <r>
    <x v="0"/>
    <x v="0"/>
    <x v="27"/>
    <x v="0"/>
    <n v="18"/>
    <n v="2581"/>
    <n v="85000"/>
    <n v="1530000"/>
  </r>
  <r>
    <x v="0"/>
    <x v="0"/>
    <x v="28"/>
    <x v="0"/>
    <n v="9"/>
    <n v="24348"/>
    <n v="85000"/>
    <n v="765000"/>
  </r>
  <r>
    <x v="0"/>
    <x v="0"/>
    <x v="29"/>
    <x v="0"/>
    <n v="325"/>
    <n v="48828"/>
    <n v="85000"/>
    <n v="27625000"/>
  </r>
  <r>
    <x v="0"/>
    <x v="0"/>
    <x v="30"/>
    <x v="0"/>
    <n v="1297"/>
    <n v="107658"/>
    <n v="85000"/>
    <n v="110245000"/>
  </r>
  <r>
    <x v="0"/>
    <x v="0"/>
    <x v="31"/>
    <x v="0"/>
    <n v="171"/>
    <n v="137840"/>
    <n v="85000"/>
    <n v="14535000"/>
  </r>
  <r>
    <x v="0"/>
    <x v="0"/>
    <x v="32"/>
    <x v="0"/>
    <n v="34"/>
    <n v="7607"/>
    <n v="85000"/>
    <n v="2890000"/>
  </r>
  <r>
    <x v="0"/>
    <x v="0"/>
    <x v="33"/>
    <x v="0"/>
    <n v="9"/>
    <n v="65885"/>
    <n v="85000"/>
    <n v="765000"/>
  </r>
  <r>
    <x v="1"/>
    <x v="0"/>
    <x v="14"/>
    <x v="0"/>
    <n v="201"/>
    <n v="41370"/>
    <n v="85000"/>
    <n v="17085000"/>
  </r>
  <r>
    <x v="1"/>
    <x v="0"/>
    <x v="15"/>
    <x v="0"/>
    <n v="8"/>
    <n v="55276"/>
    <n v="85000"/>
    <n v="680000"/>
  </r>
  <r>
    <x v="1"/>
    <x v="0"/>
    <x v="16"/>
    <x v="0"/>
    <n v="6"/>
    <n v="5280"/>
    <n v="85000"/>
    <n v="510000"/>
  </r>
  <r>
    <x v="1"/>
    <x v="0"/>
    <x v="17"/>
    <x v="0"/>
    <n v="27"/>
    <n v="379"/>
    <n v="85000"/>
    <n v="2295000"/>
  </r>
  <r>
    <x v="1"/>
    <x v="0"/>
    <x v="18"/>
    <x v="0"/>
    <n v="106"/>
    <n v="33419"/>
    <n v="85000"/>
    <n v="9010000"/>
  </r>
  <r>
    <x v="1"/>
    <x v="0"/>
    <x v="19"/>
    <x v="0"/>
    <n v="17"/>
    <n v="7315"/>
    <n v="85000"/>
    <n v="1445000"/>
  </r>
  <r>
    <x v="1"/>
    <x v="0"/>
    <x v="20"/>
    <x v="0"/>
    <n v="4"/>
    <n v="1721"/>
    <n v="85000"/>
    <n v="340000"/>
  </r>
  <r>
    <x v="1"/>
    <x v="0"/>
    <x v="21"/>
    <x v="0"/>
    <n v="50"/>
    <n v="1916"/>
    <n v="85000"/>
    <n v="4250000"/>
  </r>
  <r>
    <x v="1"/>
    <x v="0"/>
    <x v="22"/>
    <x v="0"/>
    <n v="39"/>
    <n v="21680"/>
    <n v="85000"/>
    <n v="3315000"/>
  </r>
  <r>
    <x v="1"/>
    <x v="0"/>
    <x v="23"/>
    <x v="0"/>
    <n v="140"/>
    <n v="4942"/>
    <n v="85000"/>
    <n v="11900000"/>
  </r>
  <r>
    <x v="1"/>
    <x v="0"/>
    <x v="24"/>
    <x v="0"/>
    <n v="95"/>
    <n v="6675"/>
    <n v="85000"/>
    <n v="8075000"/>
  </r>
  <r>
    <x v="1"/>
    <x v="0"/>
    <x v="25"/>
    <x v="0"/>
    <n v="189"/>
    <n v="16627"/>
    <n v="85000"/>
    <n v="16065000"/>
  </r>
  <r>
    <x v="1"/>
    <x v="0"/>
    <x v="26"/>
    <x v="0"/>
    <n v="28"/>
    <n v="5900"/>
    <n v="85000"/>
    <n v="2380000"/>
  </r>
  <r>
    <x v="1"/>
    <x v="0"/>
    <x v="27"/>
    <x v="0"/>
    <n v="3"/>
    <n v="314"/>
    <n v="85000"/>
    <n v="255000"/>
  </r>
  <r>
    <x v="1"/>
    <x v="0"/>
    <x v="28"/>
    <x v="0"/>
    <n v="21"/>
    <n v="14366"/>
    <n v="85000"/>
    <n v="1785000"/>
  </r>
  <r>
    <x v="1"/>
    <x v="0"/>
    <x v="29"/>
    <x v="0"/>
    <n v="33"/>
    <n v="18802"/>
    <n v="85000"/>
    <n v="2805000"/>
  </r>
  <r>
    <x v="1"/>
    <x v="0"/>
    <x v="30"/>
    <x v="0"/>
    <n v="237"/>
    <n v="17837"/>
    <n v="85000"/>
    <n v="20145000"/>
  </r>
  <r>
    <x v="1"/>
    <x v="0"/>
    <x v="31"/>
    <x v="0"/>
    <n v="25"/>
    <n v="147458"/>
    <n v="85000"/>
    <n v="2125000"/>
  </r>
  <r>
    <x v="1"/>
    <x v="0"/>
    <x v="32"/>
    <x v="0"/>
    <n v="6"/>
    <n v="2957"/>
    <n v="85000"/>
    <n v="510000"/>
  </r>
  <r>
    <x v="1"/>
    <x v="0"/>
    <x v="33"/>
    <x v="0"/>
    <n v="6"/>
    <n v="28906"/>
    <n v="85000"/>
    <n v="510000"/>
  </r>
  <r>
    <x v="2"/>
    <x v="0"/>
    <x v="14"/>
    <x v="0"/>
    <n v="369"/>
    <n v="53867"/>
    <n v="85000"/>
    <n v="31365000"/>
  </r>
  <r>
    <x v="2"/>
    <x v="0"/>
    <x v="8"/>
    <x v="0"/>
    <n v="6"/>
    <n v="22586"/>
    <n v="85000"/>
    <n v="510000"/>
  </r>
  <r>
    <x v="2"/>
    <x v="0"/>
    <x v="15"/>
    <x v="0"/>
    <n v="67"/>
    <n v="100771"/>
    <n v="85000"/>
    <n v="5695000"/>
  </r>
  <r>
    <x v="2"/>
    <x v="0"/>
    <x v="9"/>
    <x v="0"/>
    <n v="2"/>
    <n v="1314"/>
    <n v="85000"/>
    <n v="170000"/>
  </r>
  <r>
    <x v="2"/>
    <x v="0"/>
    <x v="16"/>
    <x v="0"/>
    <n v="138"/>
    <n v="31808"/>
    <n v="85000"/>
    <n v="11730000"/>
  </r>
  <r>
    <x v="2"/>
    <x v="0"/>
    <x v="10"/>
    <x v="0"/>
    <n v="2"/>
    <n v="627"/>
    <n v="85000"/>
    <n v="170000"/>
  </r>
  <r>
    <x v="2"/>
    <x v="0"/>
    <x v="11"/>
    <x v="0"/>
    <n v="205"/>
    <n v="22186"/>
    <n v="85000"/>
    <n v="17425000"/>
  </r>
  <r>
    <x v="2"/>
    <x v="0"/>
    <x v="17"/>
    <x v="0"/>
    <n v="17"/>
    <n v="1533"/>
    <n v="85000"/>
    <n v="1445000"/>
  </r>
  <r>
    <x v="2"/>
    <x v="0"/>
    <x v="18"/>
    <x v="0"/>
    <n v="207"/>
    <n v="59121"/>
    <n v="85000"/>
    <n v="17595000"/>
  </r>
  <r>
    <x v="2"/>
    <x v="0"/>
    <x v="19"/>
    <x v="0"/>
    <n v="74"/>
    <n v="31957"/>
    <n v="85000"/>
    <n v="6290000"/>
  </r>
  <r>
    <x v="2"/>
    <x v="0"/>
    <x v="20"/>
    <x v="0"/>
    <n v="25"/>
    <n v="5098"/>
    <n v="85000"/>
    <n v="2125000"/>
  </r>
  <r>
    <x v="2"/>
    <x v="0"/>
    <x v="21"/>
    <x v="0"/>
    <n v="87"/>
    <n v="8677"/>
    <n v="85000"/>
    <n v="7395000"/>
  </r>
  <r>
    <x v="2"/>
    <x v="0"/>
    <x v="22"/>
    <x v="0"/>
    <n v="42"/>
    <n v="33533"/>
    <n v="85000"/>
    <n v="3570000"/>
  </r>
  <r>
    <x v="2"/>
    <x v="0"/>
    <x v="23"/>
    <x v="0"/>
    <n v="560"/>
    <n v="19402"/>
    <n v="85000"/>
    <n v="47600000"/>
  </r>
  <r>
    <x v="2"/>
    <x v="0"/>
    <x v="24"/>
    <x v="0"/>
    <n v="184"/>
    <n v="17828"/>
    <n v="85000"/>
    <n v="15640000"/>
  </r>
  <r>
    <x v="2"/>
    <x v="0"/>
    <x v="13"/>
    <x v="0"/>
    <n v="227"/>
    <n v="90928"/>
    <n v="85000"/>
    <n v="19295000"/>
  </r>
  <r>
    <x v="2"/>
    <x v="0"/>
    <x v="25"/>
    <x v="0"/>
    <n v="891"/>
    <n v="75098"/>
    <n v="85000"/>
    <n v="75735000"/>
  </r>
  <r>
    <x v="2"/>
    <x v="0"/>
    <x v="26"/>
    <x v="0"/>
    <n v="147"/>
    <n v="23193"/>
    <n v="85000"/>
    <n v="12495000"/>
  </r>
  <r>
    <x v="2"/>
    <x v="0"/>
    <x v="27"/>
    <x v="0"/>
    <n v="31"/>
    <n v="2559"/>
    <n v="85000"/>
    <n v="2635000"/>
  </r>
  <r>
    <x v="2"/>
    <x v="0"/>
    <x v="28"/>
    <x v="0"/>
    <n v="71"/>
    <n v="23393"/>
    <n v="85000"/>
    <n v="6035000"/>
  </r>
  <r>
    <x v="2"/>
    <x v="0"/>
    <x v="29"/>
    <x v="0"/>
    <n v="515"/>
    <n v="59809"/>
    <n v="85000"/>
    <n v="43775000"/>
  </r>
  <r>
    <x v="2"/>
    <x v="0"/>
    <x v="30"/>
    <x v="0"/>
    <n v="660"/>
    <n v="45197"/>
    <n v="85000"/>
    <n v="56100000"/>
  </r>
  <r>
    <x v="2"/>
    <x v="0"/>
    <x v="31"/>
    <x v="0"/>
    <n v="92"/>
    <n v="264409"/>
    <n v="85000"/>
    <n v="7820000"/>
  </r>
  <r>
    <x v="2"/>
    <x v="0"/>
    <x v="32"/>
    <x v="0"/>
    <n v="37"/>
    <n v="9766"/>
    <n v="85000"/>
    <n v="3145000"/>
  </r>
  <r>
    <x v="2"/>
    <x v="0"/>
    <x v="33"/>
    <x v="0"/>
    <n v="12"/>
    <n v="67354"/>
    <n v="85000"/>
    <n v="1020000"/>
  </r>
  <r>
    <x v="3"/>
    <x v="0"/>
    <x v="14"/>
    <x v="0"/>
    <n v="811"/>
    <n v="58165"/>
    <n v="85000"/>
    <n v="68935000"/>
  </r>
  <r>
    <x v="3"/>
    <x v="0"/>
    <x v="8"/>
    <x v="0"/>
    <n v="22"/>
    <n v="22521"/>
    <n v="85000"/>
    <n v="1870000"/>
  </r>
  <r>
    <x v="3"/>
    <x v="0"/>
    <x v="15"/>
    <x v="0"/>
    <n v="189"/>
    <n v="70562"/>
    <n v="85000"/>
    <n v="16065000"/>
  </r>
  <r>
    <x v="3"/>
    <x v="0"/>
    <x v="9"/>
    <x v="0"/>
    <n v="11"/>
    <n v="1286"/>
    <n v="85000"/>
    <n v="935000"/>
  </r>
  <r>
    <x v="3"/>
    <x v="0"/>
    <x v="16"/>
    <x v="0"/>
    <n v="253"/>
    <n v="30642"/>
    <n v="85000"/>
    <n v="21505000"/>
  </r>
  <r>
    <x v="3"/>
    <x v="0"/>
    <x v="10"/>
    <x v="0"/>
    <n v="3"/>
    <n v="704"/>
    <n v="85000"/>
    <n v="255000"/>
  </r>
  <r>
    <x v="3"/>
    <x v="0"/>
    <x v="11"/>
    <x v="0"/>
    <n v="818"/>
    <n v="24955"/>
    <n v="85000"/>
    <n v="69530000"/>
  </r>
  <r>
    <x v="3"/>
    <x v="0"/>
    <x v="17"/>
    <x v="0"/>
    <n v="64"/>
    <n v="1694"/>
    <n v="85000"/>
    <n v="5440000"/>
  </r>
  <r>
    <x v="3"/>
    <x v="0"/>
    <x v="18"/>
    <x v="0"/>
    <n v="358"/>
    <n v="68641"/>
    <n v="85000"/>
    <n v="30430000"/>
  </r>
  <r>
    <x v="3"/>
    <x v="0"/>
    <x v="19"/>
    <x v="0"/>
    <n v="134"/>
    <n v="24476"/>
    <n v="85000"/>
    <n v="11390000"/>
  </r>
  <r>
    <x v="3"/>
    <x v="0"/>
    <x v="20"/>
    <x v="0"/>
    <n v="18"/>
    <n v="6543"/>
    <n v="85000"/>
    <n v="1530000"/>
  </r>
  <r>
    <x v="3"/>
    <x v="0"/>
    <x v="21"/>
    <x v="0"/>
    <n v="203"/>
    <n v="10104"/>
    <n v="85000"/>
    <n v="17255000"/>
  </r>
  <r>
    <x v="3"/>
    <x v="0"/>
    <x v="22"/>
    <x v="0"/>
    <n v="108"/>
    <n v="29512"/>
    <n v="85000"/>
    <n v="9180000"/>
  </r>
  <r>
    <x v="3"/>
    <x v="0"/>
    <x v="23"/>
    <x v="0"/>
    <n v="3384"/>
    <n v="84001"/>
    <n v="85000"/>
    <n v="287640000"/>
  </r>
  <r>
    <x v="3"/>
    <x v="0"/>
    <x v="24"/>
    <x v="0"/>
    <n v="456"/>
    <n v="41455"/>
    <n v="85000"/>
    <n v="38760000"/>
  </r>
  <r>
    <x v="3"/>
    <x v="0"/>
    <x v="13"/>
    <x v="0"/>
    <n v="469"/>
    <n v="99094"/>
    <n v="85000"/>
    <n v="39865000"/>
  </r>
  <r>
    <x v="3"/>
    <x v="0"/>
    <x v="25"/>
    <x v="0"/>
    <n v="2101"/>
    <n v="146083"/>
    <n v="85000"/>
    <n v="178585000"/>
  </r>
  <r>
    <x v="3"/>
    <x v="0"/>
    <x v="26"/>
    <x v="0"/>
    <n v="324"/>
    <n v="38080"/>
    <n v="85000"/>
    <n v="27540000"/>
  </r>
  <r>
    <x v="3"/>
    <x v="0"/>
    <x v="27"/>
    <x v="0"/>
    <n v="38"/>
    <n v="3592"/>
    <n v="85000"/>
    <n v="3230000"/>
  </r>
  <r>
    <x v="3"/>
    <x v="0"/>
    <x v="28"/>
    <x v="0"/>
    <n v="318"/>
    <n v="27261"/>
    <n v="85000"/>
    <n v="27030000"/>
  </r>
  <r>
    <x v="3"/>
    <x v="0"/>
    <x v="29"/>
    <x v="0"/>
    <n v="1378"/>
    <n v="67308"/>
    <n v="85000"/>
    <n v="117130000"/>
  </r>
  <r>
    <x v="3"/>
    <x v="0"/>
    <x v="30"/>
    <x v="0"/>
    <n v="2801"/>
    <n v="122808"/>
    <n v="85000"/>
    <n v="238085000"/>
  </r>
  <r>
    <x v="3"/>
    <x v="0"/>
    <x v="31"/>
    <x v="0"/>
    <n v="303"/>
    <n v="215180"/>
    <n v="85000"/>
    <n v="25755000"/>
  </r>
  <r>
    <x v="3"/>
    <x v="0"/>
    <x v="32"/>
    <x v="0"/>
    <n v="76"/>
    <n v="12268"/>
    <n v="85000"/>
    <n v="6460000"/>
  </r>
  <r>
    <x v="3"/>
    <x v="0"/>
    <x v="33"/>
    <x v="0"/>
    <n v="36"/>
    <n v="76665"/>
    <n v="85000"/>
    <n v="3060000"/>
  </r>
  <r>
    <x v="4"/>
    <x v="0"/>
    <x v="14"/>
    <x v="0"/>
    <n v="666"/>
    <n v="58473"/>
    <n v="85000"/>
    <n v="56610000"/>
  </r>
  <r>
    <x v="4"/>
    <x v="0"/>
    <x v="8"/>
    <x v="0"/>
    <n v="26"/>
    <n v="25097"/>
    <n v="85000"/>
    <n v="2210000"/>
  </r>
  <r>
    <x v="4"/>
    <x v="0"/>
    <x v="15"/>
    <x v="0"/>
    <n v="191"/>
    <n v="54618"/>
    <n v="85000"/>
    <n v="16235000"/>
  </r>
  <r>
    <x v="4"/>
    <x v="0"/>
    <x v="9"/>
    <x v="0"/>
    <n v="19"/>
    <n v="1380"/>
    <n v="85000"/>
    <n v="1615000"/>
  </r>
  <r>
    <x v="4"/>
    <x v="0"/>
    <x v="16"/>
    <x v="0"/>
    <n v="238"/>
    <n v="27491"/>
    <n v="85000"/>
    <n v="20230000"/>
  </r>
  <r>
    <x v="4"/>
    <x v="0"/>
    <x v="10"/>
    <x v="0"/>
    <n v="2"/>
    <n v="584"/>
    <n v="85000"/>
    <n v="170000"/>
  </r>
  <r>
    <x v="4"/>
    <x v="0"/>
    <x v="11"/>
    <x v="0"/>
    <n v="995"/>
    <n v="26069"/>
    <n v="85000"/>
    <n v="84575000"/>
  </r>
  <r>
    <x v="4"/>
    <x v="0"/>
    <x v="17"/>
    <x v="0"/>
    <n v="22"/>
    <n v="2316"/>
    <n v="85000"/>
    <n v="1870000"/>
  </r>
  <r>
    <x v="4"/>
    <x v="0"/>
    <x v="18"/>
    <x v="0"/>
    <n v="584"/>
    <n v="54721"/>
    <n v="85000"/>
    <n v="49640000"/>
  </r>
  <r>
    <x v="4"/>
    <x v="0"/>
    <x v="19"/>
    <x v="0"/>
    <n v="441"/>
    <n v="30342"/>
    <n v="85000"/>
    <n v="37485000"/>
  </r>
  <r>
    <x v="4"/>
    <x v="0"/>
    <x v="20"/>
    <x v="0"/>
    <n v="32"/>
    <n v="5430"/>
    <n v="85000"/>
    <n v="2720000"/>
  </r>
  <r>
    <x v="4"/>
    <x v="0"/>
    <x v="21"/>
    <x v="0"/>
    <n v="122"/>
    <n v="9978"/>
    <n v="85000"/>
    <n v="10370000"/>
  </r>
  <r>
    <x v="4"/>
    <x v="0"/>
    <x v="22"/>
    <x v="0"/>
    <n v="137"/>
    <n v="26589"/>
    <n v="85000"/>
    <n v="11645000"/>
  </r>
  <r>
    <x v="4"/>
    <x v="0"/>
    <x v="23"/>
    <x v="0"/>
    <n v="3319"/>
    <n v="79751"/>
    <n v="85000"/>
    <n v="282115000"/>
  </r>
  <r>
    <x v="4"/>
    <x v="0"/>
    <x v="24"/>
    <x v="0"/>
    <n v="598"/>
    <n v="52507"/>
    <n v="85000"/>
    <n v="50830000"/>
  </r>
  <r>
    <x v="4"/>
    <x v="0"/>
    <x v="13"/>
    <x v="0"/>
    <n v="457"/>
    <n v="67859"/>
    <n v="85000"/>
    <n v="38845000"/>
  </r>
  <r>
    <x v="4"/>
    <x v="0"/>
    <x v="25"/>
    <x v="0"/>
    <n v="2419"/>
    <n v="119076"/>
    <n v="85000"/>
    <n v="205615000"/>
  </r>
  <r>
    <x v="4"/>
    <x v="0"/>
    <x v="26"/>
    <x v="0"/>
    <n v="485"/>
    <n v="33821"/>
    <n v="85000"/>
    <n v="41225000"/>
  </r>
  <r>
    <x v="4"/>
    <x v="0"/>
    <x v="27"/>
    <x v="0"/>
    <n v="34"/>
    <n v="3496"/>
    <n v="85000"/>
    <n v="2890000"/>
  </r>
  <r>
    <x v="4"/>
    <x v="0"/>
    <x v="28"/>
    <x v="0"/>
    <n v="342"/>
    <n v="27376"/>
    <n v="85000"/>
    <n v="29070000"/>
  </r>
  <r>
    <x v="4"/>
    <x v="0"/>
    <x v="29"/>
    <x v="0"/>
    <n v="1451"/>
    <n v="57021"/>
    <n v="85000"/>
    <n v="123335000"/>
  </r>
  <r>
    <x v="4"/>
    <x v="0"/>
    <x v="30"/>
    <x v="0"/>
    <n v="2745"/>
    <n v="109440"/>
    <n v="85000"/>
    <n v="233325000"/>
  </r>
  <r>
    <x v="4"/>
    <x v="0"/>
    <x v="31"/>
    <x v="0"/>
    <n v="531"/>
    <n v="146734"/>
    <n v="85000"/>
    <n v="45135000"/>
  </r>
  <r>
    <x v="4"/>
    <x v="0"/>
    <x v="32"/>
    <x v="0"/>
    <n v="114"/>
    <n v="11192"/>
    <n v="85000"/>
    <n v="9690000"/>
  </r>
  <r>
    <x v="4"/>
    <x v="0"/>
    <x v="33"/>
    <x v="0"/>
    <n v="80"/>
    <n v="63613"/>
    <n v="85000"/>
    <n v="6800000"/>
  </r>
  <r>
    <x v="5"/>
    <x v="0"/>
    <x v="14"/>
    <x v="0"/>
    <n v="766"/>
    <n v="51764"/>
    <n v="85000"/>
    <n v="65110000"/>
  </r>
  <r>
    <x v="5"/>
    <x v="0"/>
    <x v="8"/>
    <x v="0"/>
    <n v="38"/>
    <n v="24438"/>
    <n v="85000"/>
    <n v="3230000"/>
  </r>
  <r>
    <x v="5"/>
    <x v="0"/>
    <x v="15"/>
    <x v="0"/>
    <n v="475"/>
    <n v="48021"/>
    <n v="85000"/>
    <n v="40375000"/>
  </r>
  <r>
    <x v="5"/>
    <x v="0"/>
    <x v="9"/>
    <x v="0"/>
    <n v="25"/>
    <n v="1162"/>
    <n v="85000"/>
    <n v="2125000"/>
  </r>
  <r>
    <x v="5"/>
    <x v="0"/>
    <x v="16"/>
    <x v="0"/>
    <n v="244"/>
    <n v="24790"/>
    <n v="85000"/>
    <n v="20740000"/>
  </r>
  <r>
    <x v="5"/>
    <x v="0"/>
    <x v="11"/>
    <x v="0"/>
    <n v="809"/>
    <n v="17347"/>
    <n v="85000"/>
    <n v="68765000"/>
  </r>
  <r>
    <x v="5"/>
    <x v="0"/>
    <x v="17"/>
    <x v="0"/>
    <n v="87"/>
    <n v="3081"/>
    <n v="85000"/>
    <n v="7395000"/>
  </r>
  <r>
    <x v="5"/>
    <x v="0"/>
    <x v="18"/>
    <x v="0"/>
    <n v="959"/>
    <n v="71820"/>
    <n v="85000"/>
    <n v="81515000"/>
  </r>
  <r>
    <x v="5"/>
    <x v="0"/>
    <x v="19"/>
    <x v="0"/>
    <n v="691"/>
    <n v="32590"/>
    <n v="85000"/>
    <n v="58735000"/>
  </r>
  <r>
    <x v="5"/>
    <x v="0"/>
    <x v="20"/>
    <x v="0"/>
    <n v="33"/>
    <n v="4975"/>
    <n v="85000"/>
    <n v="2805000"/>
  </r>
  <r>
    <x v="5"/>
    <x v="0"/>
    <x v="21"/>
    <x v="0"/>
    <n v="157"/>
    <n v="7354"/>
    <n v="85000"/>
    <n v="13345000"/>
  </r>
  <r>
    <x v="5"/>
    <x v="0"/>
    <x v="22"/>
    <x v="0"/>
    <n v="149"/>
    <n v="24528"/>
    <n v="85000"/>
    <n v="12665000"/>
  </r>
  <r>
    <x v="5"/>
    <x v="0"/>
    <x v="23"/>
    <x v="0"/>
    <n v="3539"/>
    <n v="80292"/>
    <n v="85000"/>
    <n v="300815000"/>
  </r>
  <r>
    <x v="5"/>
    <x v="0"/>
    <x v="24"/>
    <x v="0"/>
    <n v="789"/>
    <n v="48245"/>
    <n v="85000"/>
    <n v="67065000"/>
  </r>
  <r>
    <x v="5"/>
    <x v="0"/>
    <x v="13"/>
    <x v="0"/>
    <n v="590"/>
    <n v="65166"/>
    <n v="85000"/>
    <n v="50150000"/>
  </r>
  <r>
    <x v="5"/>
    <x v="0"/>
    <x v="25"/>
    <x v="0"/>
    <n v="2166"/>
    <n v="92351"/>
    <n v="85000"/>
    <n v="184110000"/>
  </r>
  <r>
    <x v="5"/>
    <x v="0"/>
    <x v="26"/>
    <x v="0"/>
    <n v="490"/>
    <n v="28355"/>
    <n v="85000"/>
    <n v="41650000"/>
  </r>
  <r>
    <x v="5"/>
    <x v="0"/>
    <x v="27"/>
    <x v="0"/>
    <n v="48"/>
    <n v="3211"/>
    <n v="85000"/>
    <n v="4080000"/>
  </r>
  <r>
    <x v="5"/>
    <x v="0"/>
    <x v="28"/>
    <x v="0"/>
    <n v="487"/>
    <n v="24819"/>
    <n v="85000"/>
    <n v="41395000"/>
  </r>
  <r>
    <x v="5"/>
    <x v="0"/>
    <x v="29"/>
    <x v="0"/>
    <n v="1625"/>
    <n v="48502"/>
    <n v="85000"/>
    <n v="138125000"/>
  </r>
  <r>
    <x v="5"/>
    <x v="0"/>
    <x v="30"/>
    <x v="0"/>
    <n v="2880"/>
    <n v="108477"/>
    <n v="85000"/>
    <n v="244800000"/>
  </r>
  <r>
    <x v="5"/>
    <x v="0"/>
    <x v="31"/>
    <x v="0"/>
    <n v="730"/>
    <n v="132962"/>
    <n v="85000"/>
    <n v="62050000"/>
  </r>
  <r>
    <x v="5"/>
    <x v="0"/>
    <x v="32"/>
    <x v="0"/>
    <n v="169"/>
    <n v="9926"/>
    <n v="85000"/>
    <n v="14365000"/>
  </r>
  <r>
    <x v="5"/>
    <x v="0"/>
    <x v="33"/>
    <x v="0"/>
    <n v="84"/>
    <n v="65430"/>
    <n v="85000"/>
    <n v="7140000"/>
  </r>
  <r>
    <x v="6"/>
    <x v="0"/>
    <x v="14"/>
    <x v="0"/>
    <n v="993"/>
    <n v="88110"/>
    <n v="85000"/>
    <n v="84405000"/>
  </r>
  <r>
    <x v="6"/>
    <x v="0"/>
    <x v="8"/>
    <x v="0"/>
    <n v="28"/>
    <n v="32155"/>
    <n v="85000"/>
    <n v="2380000"/>
  </r>
  <r>
    <x v="6"/>
    <x v="0"/>
    <x v="15"/>
    <x v="0"/>
    <n v="470"/>
    <n v="50679"/>
    <n v="85000"/>
    <n v="39950000"/>
  </r>
  <r>
    <x v="6"/>
    <x v="0"/>
    <x v="9"/>
    <x v="0"/>
    <n v="18"/>
    <n v="1792"/>
    <n v="85000"/>
    <n v="1530000"/>
  </r>
  <r>
    <x v="6"/>
    <x v="0"/>
    <x v="16"/>
    <x v="0"/>
    <n v="301"/>
    <n v="33464"/>
    <n v="85000"/>
    <n v="25585000"/>
  </r>
  <r>
    <x v="6"/>
    <x v="0"/>
    <x v="11"/>
    <x v="0"/>
    <n v="995"/>
    <n v="26087"/>
    <n v="85000"/>
    <n v="84575000"/>
  </r>
  <r>
    <x v="6"/>
    <x v="0"/>
    <x v="17"/>
    <x v="0"/>
    <n v="163"/>
    <n v="3914"/>
    <n v="85000"/>
    <n v="13855000"/>
  </r>
  <r>
    <x v="6"/>
    <x v="0"/>
    <x v="18"/>
    <x v="0"/>
    <n v="1460"/>
    <n v="84700"/>
    <n v="85000"/>
    <n v="124100000"/>
  </r>
  <r>
    <x v="6"/>
    <x v="0"/>
    <x v="19"/>
    <x v="0"/>
    <n v="505"/>
    <n v="26891"/>
    <n v="85000"/>
    <n v="42925000"/>
  </r>
  <r>
    <x v="6"/>
    <x v="0"/>
    <x v="20"/>
    <x v="0"/>
    <n v="29"/>
    <n v="4651"/>
    <n v="85000"/>
    <n v="2465000"/>
  </r>
  <r>
    <x v="6"/>
    <x v="0"/>
    <x v="21"/>
    <x v="0"/>
    <n v="199"/>
    <n v="8601"/>
    <n v="85000"/>
    <n v="16915000"/>
  </r>
  <r>
    <x v="6"/>
    <x v="0"/>
    <x v="22"/>
    <x v="0"/>
    <n v="253"/>
    <n v="28877"/>
    <n v="85000"/>
    <n v="21505000"/>
  </r>
  <r>
    <x v="6"/>
    <x v="0"/>
    <x v="23"/>
    <x v="0"/>
    <n v="3709"/>
    <n v="76401"/>
    <n v="85000"/>
    <n v="315265000"/>
  </r>
  <r>
    <x v="6"/>
    <x v="0"/>
    <x v="24"/>
    <x v="0"/>
    <n v="833"/>
    <n v="42377"/>
    <n v="85000"/>
    <n v="70805000"/>
  </r>
  <r>
    <x v="6"/>
    <x v="0"/>
    <x v="3"/>
    <x v="0"/>
    <n v="6"/>
    <n v="18"/>
    <n v="85000"/>
    <n v="510000"/>
  </r>
  <r>
    <x v="6"/>
    <x v="0"/>
    <x v="13"/>
    <x v="0"/>
    <n v="545"/>
    <n v="52075"/>
    <n v="85000"/>
    <n v="46325000"/>
  </r>
  <r>
    <x v="6"/>
    <x v="0"/>
    <x v="25"/>
    <x v="0"/>
    <n v="3554"/>
    <n v="131332"/>
    <n v="85000"/>
    <n v="302090000"/>
  </r>
  <r>
    <x v="6"/>
    <x v="0"/>
    <x v="12"/>
    <x v="0"/>
    <n v="6"/>
    <n v="2098"/>
    <n v="85000"/>
    <n v="510000"/>
  </r>
  <r>
    <x v="6"/>
    <x v="0"/>
    <x v="26"/>
    <x v="0"/>
    <n v="948"/>
    <n v="52708"/>
    <n v="85000"/>
    <n v="80580000"/>
  </r>
  <r>
    <x v="6"/>
    <x v="0"/>
    <x v="27"/>
    <x v="0"/>
    <n v="31"/>
    <n v="2839"/>
    <n v="85000"/>
    <n v="2635000"/>
  </r>
  <r>
    <x v="6"/>
    <x v="0"/>
    <x v="28"/>
    <x v="0"/>
    <n v="416"/>
    <n v="29940"/>
    <n v="85000"/>
    <n v="35360000"/>
  </r>
  <r>
    <x v="6"/>
    <x v="0"/>
    <x v="29"/>
    <x v="0"/>
    <n v="1602"/>
    <n v="65626"/>
    <n v="85000"/>
    <n v="136170000"/>
  </r>
  <r>
    <x v="6"/>
    <x v="0"/>
    <x v="30"/>
    <x v="0"/>
    <n v="2530"/>
    <n v="85674"/>
    <n v="85000"/>
    <n v="215050000"/>
  </r>
  <r>
    <x v="6"/>
    <x v="0"/>
    <x v="31"/>
    <x v="0"/>
    <n v="1022"/>
    <n v="129924"/>
    <n v="85000"/>
    <n v="86870000"/>
  </r>
  <r>
    <x v="6"/>
    <x v="0"/>
    <x v="32"/>
    <x v="0"/>
    <n v="129"/>
    <n v="12826"/>
    <n v="85000"/>
    <n v="10965000"/>
  </r>
  <r>
    <x v="6"/>
    <x v="0"/>
    <x v="33"/>
    <x v="0"/>
    <n v="67"/>
    <n v="53475"/>
    <n v="85000"/>
    <n v="5695000"/>
  </r>
  <r>
    <x v="7"/>
    <x v="0"/>
    <x v="14"/>
    <x v="0"/>
    <n v="1114"/>
    <n v="64835"/>
    <n v="85000"/>
    <n v="94690000"/>
  </r>
  <r>
    <x v="7"/>
    <x v="0"/>
    <x v="8"/>
    <x v="0"/>
    <n v="120"/>
    <n v="29586"/>
    <n v="85000"/>
    <n v="10200000"/>
  </r>
  <r>
    <x v="7"/>
    <x v="0"/>
    <x v="15"/>
    <x v="0"/>
    <n v="604"/>
    <n v="107209"/>
    <n v="85000"/>
    <n v="51340000"/>
  </r>
  <r>
    <x v="7"/>
    <x v="0"/>
    <x v="9"/>
    <x v="0"/>
    <n v="79"/>
    <n v="2083"/>
    <n v="85000"/>
    <n v="6715000"/>
  </r>
  <r>
    <x v="7"/>
    <x v="0"/>
    <x v="16"/>
    <x v="0"/>
    <n v="509"/>
    <n v="63099"/>
    <n v="85000"/>
    <n v="43265000"/>
  </r>
  <r>
    <x v="7"/>
    <x v="0"/>
    <x v="11"/>
    <x v="0"/>
    <n v="1269"/>
    <n v="37710"/>
    <n v="85000"/>
    <n v="107865000"/>
  </r>
  <r>
    <x v="7"/>
    <x v="0"/>
    <x v="17"/>
    <x v="0"/>
    <n v="178"/>
    <n v="4104"/>
    <n v="85000"/>
    <n v="15130000"/>
  </r>
  <r>
    <x v="7"/>
    <x v="0"/>
    <x v="18"/>
    <x v="0"/>
    <n v="1569"/>
    <n v="110759"/>
    <n v="85000"/>
    <n v="133365000"/>
  </r>
  <r>
    <x v="7"/>
    <x v="0"/>
    <x v="19"/>
    <x v="0"/>
    <n v="871"/>
    <n v="43957"/>
    <n v="85000"/>
    <n v="74035000"/>
  </r>
  <r>
    <x v="7"/>
    <x v="0"/>
    <x v="20"/>
    <x v="0"/>
    <n v="61"/>
    <n v="7398"/>
    <n v="85000"/>
    <n v="5185000"/>
  </r>
  <r>
    <x v="7"/>
    <x v="0"/>
    <x v="21"/>
    <x v="0"/>
    <n v="64"/>
    <n v="8083"/>
    <n v="85000"/>
    <n v="5440000"/>
  </r>
  <r>
    <x v="7"/>
    <x v="0"/>
    <x v="22"/>
    <x v="0"/>
    <n v="370"/>
    <n v="51355"/>
    <n v="85000"/>
    <n v="31450000"/>
  </r>
  <r>
    <x v="7"/>
    <x v="0"/>
    <x v="23"/>
    <x v="0"/>
    <n v="3430"/>
    <n v="74444"/>
    <n v="85000"/>
    <n v="291550000"/>
  </r>
  <r>
    <x v="7"/>
    <x v="0"/>
    <x v="24"/>
    <x v="0"/>
    <n v="948"/>
    <n v="43718"/>
    <n v="85000"/>
    <n v="80580000"/>
  </r>
  <r>
    <x v="7"/>
    <x v="0"/>
    <x v="13"/>
    <x v="0"/>
    <n v="940"/>
    <n v="99568"/>
    <n v="85000"/>
    <n v="79900000"/>
  </r>
  <r>
    <x v="7"/>
    <x v="0"/>
    <x v="25"/>
    <x v="0"/>
    <n v="3684"/>
    <n v="168326"/>
    <n v="85000"/>
    <n v="313140000"/>
  </r>
  <r>
    <x v="7"/>
    <x v="0"/>
    <x v="12"/>
    <x v="0"/>
    <n v="3"/>
    <n v="2490"/>
    <n v="85000"/>
    <n v="255000"/>
  </r>
  <r>
    <x v="7"/>
    <x v="0"/>
    <x v="26"/>
    <x v="0"/>
    <n v="843"/>
    <n v="41128"/>
    <n v="85000"/>
    <n v="71655000"/>
  </r>
  <r>
    <x v="7"/>
    <x v="0"/>
    <x v="27"/>
    <x v="0"/>
    <n v="47"/>
    <n v="2889"/>
    <n v="85000"/>
    <n v="3995000"/>
  </r>
  <r>
    <x v="7"/>
    <x v="0"/>
    <x v="28"/>
    <x v="0"/>
    <n v="803"/>
    <n v="46549"/>
    <n v="85000"/>
    <n v="68255000"/>
  </r>
  <r>
    <x v="7"/>
    <x v="0"/>
    <x v="29"/>
    <x v="0"/>
    <n v="2265"/>
    <n v="141368"/>
    <n v="85000"/>
    <n v="192525000"/>
  </r>
  <r>
    <x v="7"/>
    <x v="0"/>
    <x v="30"/>
    <x v="0"/>
    <n v="2844"/>
    <n v="111203"/>
    <n v="85000"/>
    <n v="241740000"/>
  </r>
  <r>
    <x v="7"/>
    <x v="0"/>
    <x v="31"/>
    <x v="0"/>
    <n v="1347"/>
    <n v="225370"/>
    <n v="85000"/>
    <n v="114495000"/>
  </r>
  <r>
    <x v="7"/>
    <x v="0"/>
    <x v="32"/>
    <x v="0"/>
    <n v="262"/>
    <n v="20977"/>
    <n v="85000"/>
    <n v="22270000"/>
  </r>
  <r>
    <x v="7"/>
    <x v="0"/>
    <x v="33"/>
    <x v="0"/>
    <n v="309"/>
    <n v="79819"/>
    <n v="85000"/>
    <n v="26265000"/>
  </r>
  <r>
    <x v="8"/>
    <x v="0"/>
    <x v="14"/>
    <x v="0"/>
    <n v="985"/>
    <n v="42446"/>
    <n v="85000"/>
    <n v="83725000"/>
  </r>
  <r>
    <x v="8"/>
    <x v="0"/>
    <x v="8"/>
    <x v="0"/>
    <n v="93"/>
    <n v="28392"/>
    <n v="85000"/>
    <n v="7905000"/>
  </r>
  <r>
    <x v="8"/>
    <x v="0"/>
    <x v="15"/>
    <x v="0"/>
    <n v="467"/>
    <n v="63454"/>
    <n v="85000"/>
    <n v="39695000"/>
  </r>
  <r>
    <x v="8"/>
    <x v="0"/>
    <x v="9"/>
    <x v="0"/>
    <n v="30"/>
    <n v="1252"/>
    <n v="85000"/>
    <n v="2550000"/>
  </r>
  <r>
    <x v="8"/>
    <x v="0"/>
    <x v="16"/>
    <x v="0"/>
    <n v="500"/>
    <n v="24772"/>
    <n v="85000"/>
    <n v="42500000"/>
  </r>
  <r>
    <x v="8"/>
    <x v="0"/>
    <x v="10"/>
    <x v="0"/>
    <n v="4"/>
    <n v="1100"/>
    <n v="85000"/>
    <n v="340000"/>
  </r>
  <r>
    <x v="8"/>
    <x v="0"/>
    <x v="11"/>
    <x v="0"/>
    <n v="1258"/>
    <n v="18687"/>
    <n v="85000"/>
    <n v="106930000"/>
  </r>
  <r>
    <x v="8"/>
    <x v="0"/>
    <x v="17"/>
    <x v="0"/>
    <n v="153"/>
    <n v="3468"/>
    <n v="85000"/>
    <n v="13005000"/>
  </r>
  <r>
    <x v="8"/>
    <x v="0"/>
    <x v="18"/>
    <x v="0"/>
    <n v="2111"/>
    <n v="92992"/>
    <n v="85000"/>
    <n v="179435000"/>
  </r>
  <r>
    <x v="8"/>
    <x v="0"/>
    <x v="19"/>
    <x v="0"/>
    <n v="670"/>
    <n v="40694"/>
    <n v="85000"/>
    <n v="56950000"/>
  </r>
  <r>
    <x v="8"/>
    <x v="0"/>
    <x v="20"/>
    <x v="0"/>
    <n v="73"/>
    <n v="6044"/>
    <n v="85000"/>
    <n v="6205000"/>
  </r>
  <r>
    <x v="8"/>
    <x v="0"/>
    <x v="21"/>
    <x v="0"/>
    <n v="110"/>
    <n v="4076"/>
    <n v="85000"/>
    <n v="9350000"/>
  </r>
  <r>
    <x v="8"/>
    <x v="0"/>
    <x v="22"/>
    <x v="0"/>
    <n v="293"/>
    <n v="26077"/>
    <n v="85000"/>
    <n v="24905000"/>
  </r>
  <r>
    <x v="8"/>
    <x v="0"/>
    <x v="23"/>
    <x v="0"/>
    <n v="4381"/>
    <n v="83147"/>
    <n v="85000"/>
    <n v="372385000"/>
  </r>
  <r>
    <x v="8"/>
    <x v="0"/>
    <x v="24"/>
    <x v="0"/>
    <n v="1107"/>
    <n v="43996"/>
    <n v="85000"/>
    <n v="94095000"/>
  </r>
  <r>
    <x v="8"/>
    <x v="0"/>
    <x v="13"/>
    <x v="0"/>
    <n v="901"/>
    <n v="110877"/>
    <n v="85000"/>
    <n v="76585000"/>
  </r>
  <r>
    <x v="8"/>
    <x v="0"/>
    <x v="25"/>
    <x v="0"/>
    <n v="4775"/>
    <n v="134502"/>
    <n v="85000"/>
    <n v="405875000"/>
  </r>
  <r>
    <x v="8"/>
    <x v="0"/>
    <x v="12"/>
    <x v="0"/>
    <n v="4"/>
    <n v="3649"/>
    <n v="85000"/>
    <n v="340000"/>
  </r>
  <r>
    <x v="8"/>
    <x v="0"/>
    <x v="26"/>
    <x v="0"/>
    <n v="939"/>
    <n v="26693"/>
    <n v="85000"/>
    <n v="79815000"/>
  </r>
  <r>
    <x v="8"/>
    <x v="0"/>
    <x v="27"/>
    <x v="0"/>
    <n v="81"/>
    <n v="2589"/>
    <n v="85000"/>
    <n v="6885000"/>
  </r>
  <r>
    <x v="8"/>
    <x v="0"/>
    <x v="28"/>
    <x v="0"/>
    <n v="450"/>
    <n v="35287"/>
    <n v="85000"/>
    <n v="38250000"/>
  </r>
  <r>
    <x v="8"/>
    <x v="0"/>
    <x v="29"/>
    <x v="0"/>
    <n v="2119"/>
    <n v="61061"/>
    <n v="85000"/>
    <n v="180115000"/>
  </r>
  <r>
    <x v="8"/>
    <x v="0"/>
    <x v="30"/>
    <x v="0"/>
    <n v="3236"/>
    <n v="83485"/>
    <n v="85000"/>
    <n v="275060000"/>
  </r>
  <r>
    <x v="8"/>
    <x v="0"/>
    <x v="31"/>
    <x v="0"/>
    <n v="1371"/>
    <n v="268713"/>
    <n v="85000"/>
    <n v="116535000"/>
  </r>
  <r>
    <x v="8"/>
    <x v="0"/>
    <x v="32"/>
    <x v="0"/>
    <n v="229"/>
    <n v="12632"/>
    <n v="85000"/>
    <n v="19465000"/>
  </r>
  <r>
    <x v="8"/>
    <x v="0"/>
    <x v="33"/>
    <x v="0"/>
    <n v="285"/>
    <n v="73989"/>
    <n v="85000"/>
    <n v="24225000"/>
  </r>
  <r>
    <x v="9"/>
    <x v="0"/>
    <x v="14"/>
    <x v="0"/>
    <n v="1671"/>
    <n v="59712"/>
    <n v="85000"/>
    <n v="142035000"/>
  </r>
  <r>
    <x v="9"/>
    <x v="0"/>
    <x v="8"/>
    <x v="0"/>
    <n v="92"/>
    <n v="26097"/>
    <n v="85000"/>
    <n v="7820000"/>
  </r>
  <r>
    <x v="9"/>
    <x v="0"/>
    <x v="15"/>
    <x v="0"/>
    <n v="409"/>
    <n v="51380"/>
    <n v="85000"/>
    <n v="34765000"/>
  </r>
  <r>
    <x v="9"/>
    <x v="0"/>
    <x v="9"/>
    <x v="0"/>
    <n v="19"/>
    <n v="1291"/>
    <n v="85000"/>
    <n v="1615000"/>
  </r>
  <r>
    <x v="9"/>
    <x v="0"/>
    <x v="16"/>
    <x v="0"/>
    <n v="595"/>
    <n v="31989"/>
    <n v="85000"/>
    <n v="50575000"/>
  </r>
  <r>
    <x v="9"/>
    <x v="0"/>
    <x v="10"/>
    <x v="0"/>
    <n v="6"/>
    <n v="758"/>
    <n v="85000"/>
    <n v="510000"/>
  </r>
  <r>
    <x v="9"/>
    <x v="0"/>
    <x v="11"/>
    <x v="0"/>
    <n v="1762"/>
    <n v="24615"/>
    <n v="85000"/>
    <n v="149770000"/>
  </r>
  <r>
    <x v="9"/>
    <x v="0"/>
    <x v="17"/>
    <x v="0"/>
    <n v="194"/>
    <n v="3015"/>
    <n v="85000"/>
    <n v="16490000"/>
  </r>
  <r>
    <x v="9"/>
    <x v="0"/>
    <x v="18"/>
    <x v="0"/>
    <n v="2191"/>
    <n v="58107"/>
    <n v="85000"/>
    <n v="186235000"/>
  </r>
  <r>
    <x v="9"/>
    <x v="0"/>
    <x v="19"/>
    <x v="0"/>
    <n v="597"/>
    <n v="28339"/>
    <n v="85000"/>
    <n v="50745000"/>
  </r>
  <r>
    <x v="9"/>
    <x v="0"/>
    <x v="20"/>
    <x v="0"/>
    <n v="22"/>
    <n v="3490"/>
    <n v="85000"/>
    <n v="1870000"/>
  </r>
  <r>
    <x v="9"/>
    <x v="0"/>
    <x v="21"/>
    <x v="0"/>
    <n v="76"/>
    <n v="3561"/>
    <n v="85000"/>
    <n v="6460000"/>
  </r>
  <r>
    <x v="9"/>
    <x v="0"/>
    <x v="22"/>
    <x v="0"/>
    <n v="240"/>
    <n v="24613"/>
    <n v="85000"/>
    <n v="20400000"/>
  </r>
  <r>
    <x v="9"/>
    <x v="0"/>
    <x v="23"/>
    <x v="0"/>
    <n v="4386"/>
    <n v="74134"/>
    <n v="85000"/>
    <n v="372810000"/>
  </r>
  <r>
    <x v="9"/>
    <x v="0"/>
    <x v="24"/>
    <x v="0"/>
    <n v="1399"/>
    <n v="45699"/>
    <n v="85000"/>
    <n v="118915000"/>
  </r>
  <r>
    <x v="9"/>
    <x v="0"/>
    <x v="3"/>
    <x v="0"/>
    <n v="6"/>
    <n v="20"/>
    <n v="85000"/>
    <n v="510000"/>
  </r>
  <r>
    <x v="9"/>
    <x v="0"/>
    <x v="13"/>
    <x v="0"/>
    <n v="862"/>
    <n v="75043"/>
    <n v="85000"/>
    <n v="73270000"/>
  </r>
  <r>
    <x v="9"/>
    <x v="0"/>
    <x v="25"/>
    <x v="0"/>
    <n v="5138"/>
    <n v="136937"/>
    <n v="85000"/>
    <n v="436730000"/>
  </r>
  <r>
    <x v="9"/>
    <x v="0"/>
    <x v="12"/>
    <x v="0"/>
    <n v="5"/>
    <n v="3660"/>
    <n v="85000"/>
    <n v="425000"/>
  </r>
  <r>
    <x v="9"/>
    <x v="0"/>
    <x v="26"/>
    <x v="0"/>
    <n v="1333"/>
    <n v="45749"/>
    <n v="85000"/>
    <n v="113305000"/>
  </r>
  <r>
    <x v="9"/>
    <x v="0"/>
    <x v="27"/>
    <x v="0"/>
    <n v="94"/>
    <n v="4044"/>
    <n v="85000"/>
    <n v="7990000"/>
  </r>
  <r>
    <x v="9"/>
    <x v="0"/>
    <x v="28"/>
    <x v="0"/>
    <n v="552"/>
    <n v="28295"/>
    <n v="85000"/>
    <n v="46920000"/>
  </r>
  <r>
    <x v="9"/>
    <x v="0"/>
    <x v="29"/>
    <x v="0"/>
    <n v="2359"/>
    <n v="50153"/>
    <n v="85000"/>
    <n v="200515000"/>
  </r>
  <r>
    <x v="9"/>
    <x v="0"/>
    <x v="30"/>
    <x v="0"/>
    <n v="4233"/>
    <n v="124399"/>
    <n v="85000"/>
    <n v="359805000"/>
  </r>
  <r>
    <x v="9"/>
    <x v="0"/>
    <x v="7"/>
    <x v="0"/>
    <n v="5"/>
    <n v="3043"/>
    <n v="85000"/>
    <n v="425000"/>
  </r>
  <r>
    <x v="9"/>
    <x v="0"/>
    <x v="31"/>
    <x v="0"/>
    <n v="1322"/>
    <n v="168934"/>
    <n v="85000"/>
    <n v="112370000"/>
  </r>
  <r>
    <x v="9"/>
    <x v="0"/>
    <x v="32"/>
    <x v="0"/>
    <n v="184"/>
    <n v="10413"/>
    <n v="85000"/>
    <n v="15640000"/>
  </r>
  <r>
    <x v="9"/>
    <x v="0"/>
    <x v="33"/>
    <x v="0"/>
    <n v="370"/>
    <n v="61071"/>
    <n v="85000"/>
    <n v="31450000"/>
  </r>
  <r>
    <x v="10"/>
    <x v="0"/>
    <x v="14"/>
    <x v="0"/>
    <n v="2284"/>
    <n v="52013"/>
    <n v="85000"/>
    <n v="194140000"/>
  </r>
  <r>
    <x v="10"/>
    <x v="0"/>
    <x v="8"/>
    <x v="0"/>
    <n v="108"/>
    <n v="25414"/>
    <n v="85000"/>
    <n v="9180000"/>
  </r>
  <r>
    <x v="10"/>
    <x v="0"/>
    <x v="15"/>
    <x v="0"/>
    <n v="495"/>
    <n v="59758"/>
    <n v="85000"/>
    <n v="42075000"/>
  </r>
  <r>
    <x v="10"/>
    <x v="0"/>
    <x v="9"/>
    <x v="0"/>
    <n v="22"/>
    <n v="1184"/>
    <n v="85000"/>
    <n v="1870000"/>
  </r>
  <r>
    <x v="10"/>
    <x v="0"/>
    <x v="16"/>
    <x v="0"/>
    <n v="635"/>
    <n v="28508"/>
    <n v="85000"/>
    <n v="53975000"/>
  </r>
  <r>
    <x v="10"/>
    <x v="0"/>
    <x v="10"/>
    <x v="0"/>
    <n v="4"/>
    <n v="817"/>
    <n v="85000"/>
    <n v="340000"/>
  </r>
  <r>
    <x v="10"/>
    <x v="0"/>
    <x v="11"/>
    <x v="0"/>
    <n v="2384"/>
    <n v="25413"/>
    <n v="85000"/>
    <n v="202640000"/>
  </r>
  <r>
    <x v="10"/>
    <x v="0"/>
    <x v="17"/>
    <x v="0"/>
    <n v="267"/>
    <n v="3248"/>
    <n v="85000"/>
    <n v="22695000"/>
  </r>
  <r>
    <x v="10"/>
    <x v="0"/>
    <x v="18"/>
    <x v="0"/>
    <n v="2613"/>
    <n v="68658"/>
    <n v="85000"/>
    <n v="222105000"/>
  </r>
  <r>
    <x v="10"/>
    <x v="0"/>
    <x v="19"/>
    <x v="0"/>
    <n v="677"/>
    <n v="25667"/>
    <n v="85000"/>
    <n v="57545000"/>
  </r>
  <r>
    <x v="10"/>
    <x v="0"/>
    <x v="20"/>
    <x v="0"/>
    <n v="57"/>
    <n v="4041"/>
    <n v="85000"/>
    <n v="4845000"/>
  </r>
  <r>
    <x v="10"/>
    <x v="0"/>
    <x v="21"/>
    <x v="0"/>
    <n v="101"/>
    <n v="4836"/>
    <n v="85000"/>
    <n v="8585000"/>
  </r>
  <r>
    <x v="10"/>
    <x v="0"/>
    <x v="22"/>
    <x v="0"/>
    <n v="338"/>
    <n v="27174"/>
    <n v="85000"/>
    <n v="28730000"/>
  </r>
  <r>
    <x v="10"/>
    <x v="0"/>
    <x v="23"/>
    <x v="0"/>
    <n v="5593"/>
    <n v="75612"/>
    <n v="85000"/>
    <n v="475405000"/>
  </r>
  <r>
    <x v="10"/>
    <x v="0"/>
    <x v="24"/>
    <x v="0"/>
    <n v="1737"/>
    <n v="41273"/>
    <n v="85000"/>
    <n v="147645000"/>
  </r>
  <r>
    <x v="10"/>
    <x v="0"/>
    <x v="13"/>
    <x v="0"/>
    <n v="974"/>
    <n v="69322"/>
    <n v="85000"/>
    <n v="82790000"/>
  </r>
  <r>
    <x v="10"/>
    <x v="0"/>
    <x v="25"/>
    <x v="0"/>
    <n v="6871"/>
    <n v="116043"/>
    <n v="85000"/>
    <n v="584035000"/>
  </r>
  <r>
    <x v="10"/>
    <x v="0"/>
    <x v="12"/>
    <x v="0"/>
    <n v="3"/>
    <n v="4773"/>
    <n v="85000"/>
    <n v="255000"/>
  </r>
  <r>
    <x v="10"/>
    <x v="0"/>
    <x v="26"/>
    <x v="0"/>
    <n v="1266"/>
    <n v="41856"/>
    <n v="85000"/>
    <n v="107610000"/>
  </r>
  <r>
    <x v="10"/>
    <x v="0"/>
    <x v="27"/>
    <x v="0"/>
    <n v="117"/>
    <n v="3410"/>
    <n v="85000"/>
    <n v="9945000"/>
  </r>
  <r>
    <x v="10"/>
    <x v="0"/>
    <x v="28"/>
    <x v="0"/>
    <n v="296"/>
    <n v="24506"/>
    <n v="85000"/>
    <n v="25160000"/>
  </r>
  <r>
    <x v="10"/>
    <x v="0"/>
    <x v="29"/>
    <x v="0"/>
    <n v="2563"/>
    <n v="56168"/>
    <n v="85000"/>
    <n v="217855000"/>
  </r>
  <r>
    <x v="10"/>
    <x v="0"/>
    <x v="30"/>
    <x v="0"/>
    <n v="4506"/>
    <n v="108851"/>
    <n v="85000"/>
    <n v="383010000"/>
  </r>
  <r>
    <x v="10"/>
    <x v="0"/>
    <x v="7"/>
    <x v="0"/>
    <n v="3"/>
    <n v="2705"/>
    <n v="85000"/>
    <n v="255000"/>
  </r>
  <r>
    <x v="10"/>
    <x v="0"/>
    <x v="31"/>
    <x v="0"/>
    <n v="1202"/>
    <n v="163699"/>
    <n v="85000"/>
    <n v="102170000"/>
  </r>
  <r>
    <x v="10"/>
    <x v="0"/>
    <x v="32"/>
    <x v="0"/>
    <n v="223"/>
    <n v="9283"/>
    <n v="85000"/>
    <n v="18955000"/>
  </r>
  <r>
    <x v="10"/>
    <x v="0"/>
    <x v="33"/>
    <x v="0"/>
    <n v="383"/>
    <n v="56937"/>
    <n v="85000"/>
    <n v="32555000"/>
  </r>
  <r>
    <x v="11"/>
    <x v="0"/>
    <x v="14"/>
    <x v="0"/>
    <n v="3169"/>
    <n v="51588"/>
    <n v="85000"/>
    <n v="269365000"/>
  </r>
  <r>
    <x v="11"/>
    <x v="0"/>
    <x v="8"/>
    <x v="0"/>
    <n v="179"/>
    <n v="29698"/>
    <n v="85000"/>
    <n v="15215000"/>
  </r>
  <r>
    <x v="11"/>
    <x v="0"/>
    <x v="15"/>
    <x v="0"/>
    <n v="1328"/>
    <n v="85165"/>
    <n v="85000"/>
    <n v="112880000"/>
  </r>
  <r>
    <x v="11"/>
    <x v="0"/>
    <x v="9"/>
    <x v="0"/>
    <n v="55"/>
    <n v="1883"/>
    <n v="85000"/>
    <n v="4675000"/>
  </r>
  <r>
    <x v="11"/>
    <x v="0"/>
    <x v="16"/>
    <x v="0"/>
    <n v="959"/>
    <n v="31244"/>
    <n v="85000"/>
    <n v="81515000"/>
  </r>
  <r>
    <x v="11"/>
    <x v="0"/>
    <x v="10"/>
    <x v="0"/>
    <n v="5"/>
    <n v="757"/>
    <n v="85000"/>
    <n v="425000"/>
  </r>
  <r>
    <x v="11"/>
    <x v="0"/>
    <x v="11"/>
    <x v="0"/>
    <n v="3491"/>
    <n v="28871"/>
    <n v="85000"/>
    <n v="296735000"/>
  </r>
  <r>
    <x v="11"/>
    <x v="0"/>
    <x v="17"/>
    <x v="0"/>
    <n v="235"/>
    <n v="4381"/>
    <n v="85000"/>
    <n v="19975000"/>
  </r>
  <r>
    <x v="11"/>
    <x v="0"/>
    <x v="18"/>
    <x v="0"/>
    <n v="4507"/>
    <n v="79333"/>
    <n v="85000"/>
    <n v="383095000"/>
  </r>
  <r>
    <x v="11"/>
    <x v="0"/>
    <x v="19"/>
    <x v="0"/>
    <n v="1025"/>
    <n v="30295"/>
    <n v="85000"/>
    <n v="87125000"/>
  </r>
  <r>
    <x v="11"/>
    <x v="0"/>
    <x v="20"/>
    <x v="0"/>
    <n v="61"/>
    <n v="3565"/>
    <n v="85000"/>
    <n v="5185000"/>
  </r>
  <r>
    <x v="11"/>
    <x v="0"/>
    <x v="21"/>
    <x v="0"/>
    <n v="227"/>
    <n v="5680"/>
    <n v="85000"/>
    <n v="19295000"/>
  </r>
  <r>
    <x v="11"/>
    <x v="0"/>
    <x v="22"/>
    <x v="0"/>
    <n v="607"/>
    <n v="38435"/>
    <n v="85000"/>
    <n v="51595000"/>
  </r>
  <r>
    <x v="11"/>
    <x v="0"/>
    <x v="23"/>
    <x v="0"/>
    <n v="7288"/>
    <n v="91537"/>
    <n v="85000"/>
    <n v="619480000"/>
  </r>
  <r>
    <x v="11"/>
    <x v="0"/>
    <x v="24"/>
    <x v="0"/>
    <n v="2880"/>
    <n v="50610"/>
    <n v="85000"/>
    <n v="244800000"/>
  </r>
  <r>
    <x v="11"/>
    <x v="0"/>
    <x v="13"/>
    <x v="0"/>
    <n v="1580"/>
    <n v="76256"/>
    <n v="85000"/>
    <n v="134300000"/>
  </r>
  <r>
    <x v="11"/>
    <x v="0"/>
    <x v="25"/>
    <x v="0"/>
    <n v="9687"/>
    <n v="130070"/>
    <n v="85000"/>
    <n v="823395000"/>
  </r>
  <r>
    <x v="11"/>
    <x v="0"/>
    <x v="12"/>
    <x v="0"/>
    <n v="2"/>
    <n v="3508"/>
    <n v="85000"/>
    <n v="170000"/>
  </r>
  <r>
    <x v="11"/>
    <x v="0"/>
    <x v="26"/>
    <x v="0"/>
    <n v="2363"/>
    <n v="47801"/>
    <n v="85000"/>
    <n v="200855000"/>
  </r>
  <r>
    <x v="11"/>
    <x v="0"/>
    <x v="27"/>
    <x v="0"/>
    <n v="181"/>
    <n v="3913"/>
    <n v="85000"/>
    <n v="15385000"/>
  </r>
  <r>
    <x v="11"/>
    <x v="0"/>
    <x v="28"/>
    <x v="0"/>
    <n v="716"/>
    <n v="31497"/>
    <n v="85000"/>
    <n v="60860000"/>
  </r>
  <r>
    <x v="11"/>
    <x v="0"/>
    <x v="29"/>
    <x v="0"/>
    <n v="3080"/>
    <n v="60106"/>
    <n v="85000"/>
    <n v="261800000"/>
  </r>
  <r>
    <x v="11"/>
    <x v="0"/>
    <x v="30"/>
    <x v="0"/>
    <n v="7708"/>
    <n v="124272"/>
    <n v="85000"/>
    <n v="655180000"/>
  </r>
  <r>
    <x v="11"/>
    <x v="0"/>
    <x v="7"/>
    <x v="0"/>
    <n v="18"/>
    <n v="3504"/>
    <n v="85000"/>
    <n v="1530000"/>
  </r>
  <r>
    <x v="11"/>
    <x v="0"/>
    <x v="31"/>
    <x v="0"/>
    <n v="1986"/>
    <n v="180927"/>
    <n v="85000"/>
    <n v="168810000"/>
  </r>
  <r>
    <x v="11"/>
    <x v="0"/>
    <x v="32"/>
    <x v="0"/>
    <n v="435"/>
    <n v="11692"/>
    <n v="85000"/>
    <n v="36975000"/>
  </r>
  <r>
    <x v="11"/>
    <x v="0"/>
    <x v="33"/>
    <x v="0"/>
    <n v="626"/>
    <n v="73783"/>
    <n v="85000"/>
    <n v="53210000"/>
  </r>
  <r>
    <x v="12"/>
    <x v="1"/>
    <x v="14"/>
    <x v="0"/>
    <n v="2745"/>
    <n v="56529"/>
    <n v="85000"/>
    <n v="233325000"/>
  </r>
  <r>
    <x v="12"/>
    <x v="1"/>
    <x v="8"/>
    <x v="0"/>
    <n v="168"/>
    <n v="26813"/>
    <n v="85000"/>
    <n v="14280000"/>
  </r>
  <r>
    <x v="12"/>
    <x v="1"/>
    <x v="15"/>
    <x v="0"/>
    <n v="475"/>
    <n v="82418"/>
    <n v="85000"/>
    <n v="40375000"/>
  </r>
  <r>
    <x v="12"/>
    <x v="1"/>
    <x v="9"/>
    <x v="0"/>
    <n v="63"/>
    <n v="1881"/>
    <n v="85000"/>
    <n v="5355000"/>
  </r>
  <r>
    <x v="12"/>
    <x v="1"/>
    <x v="16"/>
    <x v="0"/>
    <n v="1397"/>
    <n v="30843"/>
    <n v="85000"/>
    <n v="118745000"/>
  </r>
  <r>
    <x v="12"/>
    <x v="1"/>
    <x v="10"/>
    <x v="0"/>
    <n v="4"/>
    <n v="804"/>
    <n v="85000"/>
    <n v="340000"/>
  </r>
  <r>
    <x v="12"/>
    <x v="1"/>
    <x v="11"/>
    <x v="0"/>
    <n v="2832"/>
    <n v="32226"/>
    <n v="85000"/>
    <n v="240720000"/>
  </r>
  <r>
    <x v="12"/>
    <x v="1"/>
    <x v="17"/>
    <x v="0"/>
    <n v="377"/>
    <n v="3817"/>
    <n v="85000"/>
    <n v="32045000"/>
  </r>
  <r>
    <x v="12"/>
    <x v="1"/>
    <x v="18"/>
    <x v="0"/>
    <n v="6695"/>
    <n v="88648"/>
    <n v="85000"/>
    <n v="569075000"/>
  </r>
  <r>
    <x v="12"/>
    <x v="1"/>
    <x v="19"/>
    <x v="0"/>
    <n v="1215"/>
    <n v="30558"/>
    <n v="85000"/>
    <n v="103275000"/>
  </r>
  <r>
    <x v="12"/>
    <x v="1"/>
    <x v="20"/>
    <x v="0"/>
    <n v="97"/>
    <n v="4637"/>
    <n v="85000"/>
    <n v="8245000"/>
  </r>
  <r>
    <x v="12"/>
    <x v="1"/>
    <x v="21"/>
    <x v="0"/>
    <n v="125"/>
    <n v="8306"/>
    <n v="85000"/>
    <n v="10625000"/>
  </r>
  <r>
    <x v="12"/>
    <x v="1"/>
    <x v="22"/>
    <x v="0"/>
    <n v="450"/>
    <n v="35590"/>
    <n v="85000"/>
    <n v="38250000"/>
  </r>
  <r>
    <x v="12"/>
    <x v="1"/>
    <x v="23"/>
    <x v="0"/>
    <n v="8814"/>
    <n v="100400"/>
    <n v="85000"/>
    <n v="749190000"/>
  </r>
  <r>
    <x v="12"/>
    <x v="1"/>
    <x v="24"/>
    <x v="0"/>
    <n v="2908"/>
    <n v="41859"/>
    <n v="85000"/>
    <n v="247180000"/>
  </r>
  <r>
    <x v="12"/>
    <x v="1"/>
    <x v="13"/>
    <x v="0"/>
    <n v="1337"/>
    <n v="75144"/>
    <n v="85000"/>
    <n v="113645000"/>
  </r>
  <r>
    <x v="12"/>
    <x v="1"/>
    <x v="25"/>
    <x v="0"/>
    <n v="7375"/>
    <n v="135969"/>
    <n v="85000"/>
    <n v="626875000"/>
  </r>
  <r>
    <x v="12"/>
    <x v="1"/>
    <x v="4"/>
    <x v="0"/>
    <n v="5"/>
    <n v="1472"/>
    <n v="85000"/>
    <n v="425000"/>
  </r>
  <r>
    <x v="12"/>
    <x v="1"/>
    <x v="6"/>
    <x v="0"/>
    <n v="2"/>
    <n v="444"/>
    <n v="85000"/>
    <n v="170000"/>
  </r>
  <r>
    <x v="12"/>
    <x v="1"/>
    <x v="26"/>
    <x v="0"/>
    <n v="2261"/>
    <n v="44330"/>
    <n v="85000"/>
    <n v="192185000"/>
  </r>
  <r>
    <x v="12"/>
    <x v="1"/>
    <x v="27"/>
    <x v="0"/>
    <n v="82"/>
    <n v="3044"/>
    <n v="85000"/>
    <n v="6970000"/>
  </r>
  <r>
    <x v="12"/>
    <x v="1"/>
    <x v="28"/>
    <x v="0"/>
    <n v="817"/>
    <n v="29934"/>
    <n v="85000"/>
    <n v="69445000"/>
  </r>
  <r>
    <x v="12"/>
    <x v="1"/>
    <x v="29"/>
    <x v="0"/>
    <n v="3771"/>
    <n v="70039"/>
    <n v="85000"/>
    <n v="320535000"/>
  </r>
  <r>
    <x v="12"/>
    <x v="1"/>
    <x v="30"/>
    <x v="0"/>
    <n v="5425"/>
    <n v="106643"/>
    <n v="85000"/>
    <n v="461125000"/>
  </r>
  <r>
    <x v="12"/>
    <x v="1"/>
    <x v="7"/>
    <x v="0"/>
    <n v="20"/>
    <n v="2797"/>
    <n v="85000"/>
    <n v="1700000"/>
  </r>
  <r>
    <x v="12"/>
    <x v="1"/>
    <x v="31"/>
    <x v="0"/>
    <n v="2397"/>
    <n v="225079"/>
    <n v="85000"/>
    <n v="203745000"/>
  </r>
  <r>
    <x v="12"/>
    <x v="1"/>
    <x v="32"/>
    <x v="0"/>
    <n v="602"/>
    <n v="12989"/>
    <n v="85000"/>
    <n v="51170000"/>
  </r>
  <r>
    <x v="12"/>
    <x v="1"/>
    <x v="33"/>
    <x v="0"/>
    <n v="815"/>
    <n v="68909"/>
    <n v="85000"/>
    <n v="69275000"/>
  </r>
  <r>
    <x v="13"/>
    <x v="1"/>
    <x v="14"/>
    <x v="0"/>
    <n v="1615"/>
    <n v="48041"/>
    <n v="85000"/>
    <n v="137275000"/>
  </r>
  <r>
    <x v="13"/>
    <x v="1"/>
    <x v="8"/>
    <x v="0"/>
    <n v="112"/>
    <n v="28739"/>
    <n v="85000"/>
    <n v="9520000"/>
  </r>
  <r>
    <x v="13"/>
    <x v="1"/>
    <x v="15"/>
    <x v="0"/>
    <n v="458"/>
    <n v="113034"/>
    <n v="85000"/>
    <n v="38930000"/>
  </r>
  <r>
    <x v="13"/>
    <x v="1"/>
    <x v="9"/>
    <x v="0"/>
    <n v="44"/>
    <n v="1797"/>
    <n v="85000"/>
    <n v="3740000"/>
  </r>
  <r>
    <x v="13"/>
    <x v="1"/>
    <x v="16"/>
    <x v="0"/>
    <n v="834"/>
    <n v="28821"/>
    <n v="85000"/>
    <n v="70890000"/>
  </r>
  <r>
    <x v="13"/>
    <x v="1"/>
    <x v="10"/>
    <x v="0"/>
    <n v="6"/>
    <n v="790"/>
    <n v="85000"/>
    <n v="510000"/>
  </r>
  <r>
    <x v="13"/>
    <x v="1"/>
    <x v="11"/>
    <x v="0"/>
    <n v="1760"/>
    <n v="28897"/>
    <n v="85000"/>
    <n v="149600000"/>
  </r>
  <r>
    <x v="13"/>
    <x v="1"/>
    <x v="17"/>
    <x v="0"/>
    <n v="453"/>
    <n v="3338"/>
    <n v="85000"/>
    <n v="38505000"/>
  </r>
  <r>
    <x v="13"/>
    <x v="1"/>
    <x v="18"/>
    <x v="0"/>
    <n v="4408"/>
    <n v="68621"/>
    <n v="85000"/>
    <n v="374680000"/>
  </r>
  <r>
    <x v="13"/>
    <x v="1"/>
    <x v="19"/>
    <x v="0"/>
    <n v="1178"/>
    <n v="32009"/>
    <n v="85000"/>
    <n v="100130000"/>
  </r>
  <r>
    <x v="13"/>
    <x v="1"/>
    <x v="20"/>
    <x v="0"/>
    <n v="73"/>
    <n v="5131"/>
    <n v="85000"/>
    <n v="6205000"/>
  </r>
  <r>
    <x v="13"/>
    <x v="1"/>
    <x v="21"/>
    <x v="0"/>
    <n v="124"/>
    <n v="9505"/>
    <n v="85000"/>
    <n v="10540000"/>
  </r>
  <r>
    <x v="13"/>
    <x v="1"/>
    <x v="22"/>
    <x v="0"/>
    <n v="431"/>
    <n v="39317"/>
    <n v="85000"/>
    <n v="36635000"/>
  </r>
  <r>
    <x v="13"/>
    <x v="1"/>
    <x v="23"/>
    <x v="0"/>
    <n v="5947"/>
    <n v="84301"/>
    <n v="85000"/>
    <n v="505495000"/>
  </r>
  <r>
    <x v="13"/>
    <x v="1"/>
    <x v="24"/>
    <x v="0"/>
    <n v="2373"/>
    <n v="40514"/>
    <n v="85000"/>
    <n v="201705000"/>
  </r>
  <r>
    <x v="13"/>
    <x v="1"/>
    <x v="13"/>
    <x v="0"/>
    <n v="1310"/>
    <n v="94602"/>
    <n v="85000"/>
    <n v="111350000"/>
  </r>
  <r>
    <x v="13"/>
    <x v="1"/>
    <x v="25"/>
    <x v="0"/>
    <n v="8914"/>
    <n v="123203"/>
    <n v="85000"/>
    <n v="757690000"/>
  </r>
  <r>
    <x v="13"/>
    <x v="1"/>
    <x v="12"/>
    <x v="0"/>
    <n v="2"/>
    <n v="2443"/>
    <n v="85000"/>
    <n v="170000"/>
  </r>
  <r>
    <x v="13"/>
    <x v="1"/>
    <x v="26"/>
    <x v="0"/>
    <n v="1714"/>
    <n v="38324"/>
    <n v="85000"/>
    <n v="145690000"/>
  </r>
  <r>
    <x v="13"/>
    <x v="1"/>
    <x v="27"/>
    <x v="0"/>
    <n v="65"/>
    <n v="3122"/>
    <n v="85000"/>
    <n v="5525000"/>
  </r>
  <r>
    <x v="13"/>
    <x v="1"/>
    <x v="28"/>
    <x v="0"/>
    <n v="493"/>
    <n v="30377"/>
    <n v="85000"/>
    <n v="41905000"/>
  </r>
  <r>
    <x v="13"/>
    <x v="1"/>
    <x v="29"/>
    <x v="0"/>
    <n v="3701"/>
    <n v="73803"/>
    <n v="85000"/>
    <n v="314585000"/>
  </r>
  <r>
    <x v="13"/>
    <x v="1"/>
    <x v="30"/>
    <x v="0"/>
    <n v="3628"/>
    <n v="102565"/>
    <n v="85000"/>
    <n v="308380000"/>
  </r>
  <r>
    <x v="13"/>
    <x v="1"/>
    <x v="7"/>
    <x v="0"/>
    <n v="14"/>
    <n v="2768"/>
    <n v="85000"/>
    <n v="1190000"/>
  </r>
  <r>
    <x v="13"/>
    <x v="1"/>
    <x v="31"/>
    <x v="0"/>
    <n v="1695"/>
    <n v="273962"/>
    <n v="85000"/>
    <n v="144075000"/>
  </r>
  <r>
    <x v="13"/>
    <x v="1"/>
    <x v="32"/>
    <x v="0"/>
    <n v="377"/>
    <n v="12930"/>
    <n v="85000"/>
    <n v="32045000"/>
  </r>
  <r>
    <x v="13"/>
    <x v="1"/>
    <x v="33"/>
    <x v="0"/>
    <n v="683"/>
    <n v="68721"/>
    <n v="85000"/>
    <n v="58055000"/>
  </r>
  <r>
    <x v="14"/>
    <x v="1"/>
    <x v="14"/>
    <x v="0"/>
    <n v="1733"/>
    <n v="37538"/>
    <n v="85000"/>
    <n v="147305000"/>
  </r>
  <r>
    <x v="14"/>
    <x v="1"/>
    <x v="8"/>
    <x v="0"/>
    <n v="101"/>
    <n v="21695"/>
    <n v="85000"/>
    <n v="8585000"/>
  </r>
  <r>
    <x v="14"/>
    <x v="1"/>
    <x v="15"/>
    <x v="0"/>
    <n v="716"/>
    <n v="79768"/>
    <n v="85000"/>
    <n v="60860000"/>
  </r>
  <r>
    <x v="14"/>
    <x v="1"/>
    <x v="9"/>
    <x v="0"/>
    <n v="63"/>
    <n v="1808"/>
    <n v="85000"/>
    <n v="5355000"/>
  </r>
  <r>
    <x v="14"/>
    <x v="1"/>
    <x v="16"/>
    <x v="0"/>
    <n v="1038"/>
    <n v="28027"/>
    <n v="85000"/>
    <n v="88230000"/>
  </r>
  <r>
    <x v="14"/>
    <x v="1"/>
    <x v="11"/>
    <x v="0"/>
    <n v="2755"/>
    <n v="27696"/>
    <n v="85000"/>
    <n v="234175000"/>
  </r>
  <r>
    <x v="14"/>
    <x v="1"/>
    <x v="17"/>
    <x v="0"/>
    <n v="365"/>
    <n v="3042"/>
    <n v="85000"/>
    <n v="31025000"/>
  </r>
  <r>
    <x v="14"/>
    <x v="1"/>
    <x v="18"/>
    <x v="0"/>
    <n v="5322"/>
    <n v="83549"/>
    <n v="85000"/>
    <n v="452370000"/>
  </r>
  <r>
    <x v="14"/>
    <x v="1"/>
    <x v="19"/>
    <x v="0"/>
    <n v="966"/>
    <n v="30435"/>
    <n v="85000"/>
    <n v="82110000"/>
  </r>
  <r>
    <x v="14"/>
    <x v="1"/>
    <x v="20"/>
    <x v="0"/>
    <n v="104"/>
    <n v="5610"/>
    <n v="85000"/>
    <n v="8840000"/>
  </r>
  <r>
    <x v="14"/>
    <x v="1"/>
    <x v="21"/>
    <x v="0"/>
    <n v="159"/>
    <n v="8064"/>
    <n v="85000"/>
    <n v="13515000"/>
  </r>
  <r>
    <x v="14"/>
    <x v="1"/>
    <x v="22"/>
    <x v="0"/>
    <n v="461"/>
    <n v="32650"/>
    <n v="85000"/>
    <n v="39185000"/>
  </r>
  <r>
    <x v="14"/>
    <x v="1"/>
    <x v="23"/>
    <x v="0"/>
    <n v="6800"/>
    <n v="91707"/>
    <n v="85000"/>
    <n v="578000000"/>
  </r>
  <r>
    <x v="14"/>
    <x v="1"/>
    <x v="24"/>
    <x v="0"/>
    <n v="2568"/>
    <n v="44015"/>
    <n v="85000"/>
    <n v="218280000"/>
  </r>
  <r>
    <x v="14"/>
    <x v="1"/>
    <x v="3"/>
    <x v="0"/>
    <n v="14"/>
    <n v="590"/>
    <n v="85000"/>
    <n v="1190000"/>
  </r>
  <r>
    <x v="14"/>
    <x v="1"/>
    <x v="13"/>
    <x v="0"/>
    <n v="1434"/>
    <n v="83413"/>
    <n v="85000"/>
    <n v="121890000"/>
  </r>
  <r>
    <x v="14"/>
    <x v="1"/>
    <x v="25"/>
    <x v="0"/>
    <n v="7880"/>
    <n v="115725"/>
    <n v="85000"/>
    <n v="669800000"/>
  </r>
  <r>
    <x v="14"/>
    <x v="1"/>
    <x v="12"/>
    <x v="0"/>
    <n v="13"/>
    <n v="3391"/>
    <n v="85000"/>
    <n v="1105000"/>
  </r>
  <r>
    <x v="14"/>
    <x v="1"/>
    <x v="4"/>
    <x v="0"/>
    <n v="2"/>
    <n v="1291"/>
    <n v="85000"/>
    <n v="170000"/>
  </r>
  <r>
    <x v="14"/>
    <x v="1"/>
    <x v="5"/>
    <x v="0"/>
    <n v="2"/>
    <n v="1750"/>
    <n v="85000"/>
    <n v="170000"/>
  </r>
  <r>
    <x v="14"/>
    <x v="1"/>
    <x v="26"/>
    <x v="0"/>
    <n v="1693"/>
    <n v="39143"/>
    <n v="85000"/>
    <n v="143905000"/>
  </r>
  <r>
    <x v="14"/>
    <x v="1"/>
    <x v="27"/>
    <x v="0"/>
    <n v="85"/>
    <n v="3331"/>
    <n v="85000"/>
    <n v="7225000"/>
  </r>
  <r>
    <x v="14"/>
    <x v="1"/>
    <x v="28"/>
    <x v="0"/>
    <n v="514"/>
    <n v="28256"/>
    <n v="85000"/>
    <n v="43690000"/>
  </r>
  <r>
    <x v="14"/>
    <x v="1"/>
    <x v="29"/>
    <x v="0"/>
    <n v="3427"/>
    <n v="58281"/>
    <n v="85000"/>
    <n v="291295000"/>
  </r>
  <r>
    <x v="14"/>
    <x v="1"/>
    <x v="30"/>
    <x v="0"/>
    <n v="3749"/>
    <n v="110740"/>
    <n v="85000"/>
    <n v="318665000"/>
  </r>
  <r>
    <x v="14"/>
    <x v="1"/>
    <x v="7"/>
    <x v="0"/>
    <n v="21"/>
    <n v="2761"/>
    <n v="85000"/>
    <n v="1785000"/>
  </r>
  <r>
    <x v="14"/>
    <x v="1"/>
    <x v="31"/>
    <x v="0"/>
    <n v="1361"/>
    <n v="198411"/>
    <n v="85000"/>
    <n v="115685000"/>
  </r>
  <r>
    <x v="14"/>
    <x v="1"/>
    <x v="32"/>
    <x v="0"/>
    <n v="374"/>
    <n v="13121"/>
    <n v="85000"/>
    <n v="31790000"/>
  </r>
  <r>
    <x v="14"/>
    <x v="1"/>
    <x v="33"/>
    <x v="0"/>
    <n v="660"/>
    <n v="67878"/>
    <n v="85000"/>
    <n v="56100000"/>
  </r>
  <r>
    <x v="15"/>
    <x v="1"/>
    <x v="14"/>
    <x v="0"/>
    <n v="1921"/>
    <n v="42632"/>
    <n v="85000"/>
    <n v="163285000"/>
  </r>
  <r>
    <x v="15"/>
    <x v="1"/>
    <x v="8"/>
    <x v="0"/>
    <n v="120"/>
    <n v="26803"/>
    <n v="85000"/>
    <n v="10200000"/>
  </r>
  <r>
    <x v="15"/>
    <x v="1"/>
    <x v="15"/>
    <x v="0"/>
    <n v="638"/>
    <n v="62773"/>
    <n v="85000"/>
    <n v="54230000"/>
  </r>
  <r>
    <x v="15"/>
    <x v="1"/>
    <x v="9"/>
    <x v="0"/>
    <n v="58"/>
    <n v="2086"/>
    <n v="85000"/>
    <n v="4930000"/>
  </r>
  <r>
    <x v="15"/>
    <x v="1"/>
    <x v="16"/>
    <x v="0"/>
    <n v="1309"/>
    <n v="26466"/>
    <n v="85000"/>
    <n v="111265000"/>
  </r>
  <r>
    <x v="15"/>
    <x v="1"/>
    <x v="10"/>
    <x v="0"/>
    <n v="9"/>
    <n v="735"/>
    <n v="85000"/>
    <n v="765000"/>
  </r>
  <r>
    <x v="15"/>
    <x v="1"/>
    <x v="11"/>
    <x v="0"/>
    <n v="2658"/>
    <n v="30654"/>
    <n v="85000"/>
    <n v="225930000"/>
  </r>
  <r>
    <x v="15"/>
    <x v="1"/>
    <x v="17"/>
    <x v="0"/>
    <n v="579"/>
    <n v="2801"/>
    <n v="85000"/>
    <n v="49215000"/>
  </r>
  <r>
    <x v="15"/>
    <x v="1"/>
    <x v="18"/>
    <x v="0"/>
    <n v="5592"/>
    <n v="83341"/>
    <n v="85000"/>
    <n v="475320000"/>
  </r>
  <r>
    <x v="15"/>
    <x v="1"/>
    <x v="19"/>
    <x v="0"/>
    <n v="710"/>
    <n v="30657"/>
    <n v="85000"/>
    <n v="60350000"/>
  </r>
  <r>
    <x v="15"/>
    <x v="1"/>
    <x v="20"/>
    <x v="0"/>
    <n v="92"/>
    <n v="5377"/>
    <n v="85000"/>
    <n v="7820000"/>
  </r>
  <r>
    <x v="15"/>
    <x v="1"/>
    <x v="21"/>
    <x v="0"/>
    <n v="316"/>
    <n v="8717"/>
    <n v="85000"/>
    <n v="26860000"/>
  </r>
  <r>
    <x v="15"/>
    <x v="1"/>
    <x v="22"/>
    <x v="0"/>
    <n v="589"/>
    <n v="32122"/>
    <n v="85000"/>
    <n v="50065000"/>
  </r>
  <r>
    <x v="15"/>
    <x v="1"/>
    <x v="23"/>
    <x v="0"/>
    <n v="5689"/>
    <n v="77333"/>
    <n v="85000"/>
    <n v="483565000"/>
  </r>
  <r>
    <x v="15"/>
    <x v="1"/>
    <x v="24"/>
    <x v="0"/>
    <n v="1964"/>
    <n v="37691"/>
    <n v="85000"/>
    <n v="166940000"/>
  </r>
  <r>
    <x v="15"/>
    <x v="1"/>
    <x v="13"/>
    <x v="0"/>
    <n v="1722"/>
    <n v="81579"/>
    <n v="85000"/>
    <n v="146370000"/>
  </r>
  <r>
    <x v="15"/>
    <x v="1"/>
    <x v="25"/>
    <x v="0"/>
    <n v="8446"/>
    <n v="111895"/>
    <n v="85000"/>
    <n v="717910000"/>
  </r>
  <r>
    <x v="15"/>
    <x v="1"/>
    <x v="12"/>
    <x v="0"/>
    <n v="21"/>
    <n v="4103"/>
    <n v="85000"/>
    <n v="1785000"/>
  </r>
  <r>
    <x v="15"/>
    <x v="1"/>
    <x v="4"/>
    <x v="0"/>
    <n v="3"/>
    <n v="1363"/>
    <n v="85000"/>
    <n v="255000"/>
  </r>
  <r>
    <x v="15"/>
    <x v="1"/>
    <x v="26"/>
    <x v="0"/>
    <n v="1816"/>
    <n v="32549"/>
    <n v="85000"/>
    <n v="154360000"/>
  </r>
  <r>
    <x v="15"/>
    <x v="1"/>
    <x v="27"/>
    <x v="0"/>
    <n v="71"/>
    <n v="3298"/>
    <n v="85000"/>
    <n v="6035000"/>
  </r>
  <r>
    <x v="15"/>
    <x v="1"/>
    <x v="28"/>
    <x v="0"/>
    <n v="603"/>
    <n v="27082"/>
    <n v="85000"/>
    <n v="51255000"/>
  </r>
  <r>
    <x v="15"/>
    <x v="1"/>
    <x v="29"/>
    <x v="0"/>
    <n v="4574"/>
    <n v="63752"/>
    <n v="85000"/>
    <n v="388790000"/>
  </r>
  <r>
    <x v="15"/>
    <x v="1"/>
    <x v="30"/>
    <x v="0"/>
    <n v="4180"/>
    <n v="103800"/>
    <n v="85000"/>
    <n v="355300000"/>
  </r>
  <r>
    <x v="15"/>
    <x v="1"/>
    <x v="7"/>
    <x v="0"/>
    <n v="2"/>
    <n v="2632"/>
    <n v="85000"/>
    <n v="170000"/>
  </r>
  <r>
    <x v="15"/>
    <x v="1"/>
    <x v="31"/>
    <x v="0"/>
    <n v="1828"/>
    <n v="153826"/>
    <n v="85000"/>
    <n v="155380000"/>
  </r>
  <r>
    <x v="15"/>
    <x v="1"/>
    <x v="32"/>
    <x v="0"/>
    <n v="404"/>
    <n v="12603"/>
    <n v="85000"/>
    <n v="34340000"/>
  </r>
  <r>
    <x v="15"/>
    <x v="1"/>
    <x v="33"/>
    <x v="0"/>
    <n v="689"/>
    <n v="62610"/>
    <n v="85000"/>
    <n v="58565000"/>
  </r>
  <r>
    <x v="16"/>
    <x v="1"/>
    <x v="14"/>
    <x v="0"/>
    <n v="1898"/>
    <n v="54365"/>
    <n v="85000"/>
    <n v="161330000"/>
  </r>
  <r>
    <x v="16"/>
    <x v="1"/>
    <x v="8"/>
    <x v="0"/>
    <n v="202"/>
    <n v="27466"/>
    <n v="85000"/>
    <n v="17170000"/>
  </r>
  <r>
    <x v="16"/>
    <x v="1"/>
    <x v="15"/>
    <x v="0"/>
    <n v="849"/>
    <n v="64565"/>
    <n v="85000"/>
    <n v="72165000"/>
  </r>
  <r>
    <x v="16"/>
    <x v="1"/>
    <x v="9"/>
    <x v="0"/>
    <n v="59"/>
    <n v="1896"/>
    <n v="85000"/>
    <n v="5015000"/>
  </r>
  <r>
    <x v="16"/>
    <x v="1"/>
    <x v="16"/>
    <x v="0"/>
    <n v="1360"/>
    <n v="23146"/>
    <n v="85000"/>
    <n v="115600000"/>
  </r>
  <r>
    <x v="16"/>
    <x v="1"/>
    <x v="10"/>
    <x v="0"/>
    <n v="6"/>
    <n v="742"/>
    <n v="85000"/>
    <n v="510000"/>
  </r>
  <r>
    <x v="16"/>
    <x v="1"/>
    <x v="11"/>
    <x v="0"/>
    <n v="3259"/>
    <n v="31869"/>
    <n v="85000"/>
    <n v="277015000"/>
  </r>
  <r>
    <x v="16"/>
    <x v="1"/>
    <x v="17"/>
    <x v="0"/>
    <n v="303"/>
    <n v="4503"/>
    <n v="85000"/>
    <n v="25755000"/>
  </r>
  <r>
    <x v="16"/>
    <x v="1"/>
    <x v="18"/>
    <x v="0"/>
    <n v="5059"/>
    <n v="74982"/>
    <n v="85000"/>
    <n v="430015000"/>
  </r>
  <r>
    <x v="16"/>
    <x v="1"/>
    <x v="19"/>
    <x v="0"/>
    <n v="915"/>
    <n v="33336"/>
    <n v="85000"/>
    <n v="77775000"/>
  </r>
  <r>
    <x v="16"/>
    <x v="1"/>
    <x v="20"/>
    <x v="0"/>
    <n v="59"/>
    <n v="5281"/>
    <n v="85000"/>
    <n v="5015000"/>
  </r>
  <r>
    <x v="16"/>
    <x v="1"/>
    <x v="21"/>
    <x v="0"/>
    <n v="182"/>
    <n v="9131"/>
    <n v="85000"/>
    <n v="15470000"/>
  </r>
  <r>
    <x v="16"/>
    <x v="1"/>
    <x v="22"/>
    <x v="0"/>
    <n v="561"/>
    <n v="25332"/>
    <n v="85000"/>
    <n v="47685000"/>
  </r>
  <r>
    <x v="16"/>
    <x v="1"/>
    <x v="23"/>
    <x v="0"/>
    <n v="7476"/>
    <n v="88611"/>
    <n v="85000"/>
    <n v="635460000"/>
  </r>
  <r>
    <x v="16"/>
    <x v="1"/>
    <x v="24"/>
    <x v="0"/>
    <n v="3069"/>
    <n v="50954"/>
    <n v="85000"/>
    <n v="260865000"/>
  </r>
  <r>
    <x v="16"/>
    <x v="1"/>
    <x v="13"/>
    <x v="0"/>
    <n v="1931"/>
    <n v="98165"/>
    <n v="85000"/>
    <n v="164135000"/>
  </r>
  <r>
    <x v="16"/>
    <x v="1"/>
    <x v="25"/>
    <x v="0"/>
    <n v="9723"/>
    <n v="118886"/>
    <n v="85000"/>
    <n v="826455000"/>
  </r>
  <r>
    <x v="16"/>
    <x v="1"/>
    <x v="12"/>
    <x v="0"/>
    <n v="8"/>
    <n v="3647"/>
    <n v="85000"/>
    <n v="680000"/>
  </r>
  <r>
    <x v="16"/>
    <x v="1"/>
    <x v="4"/>
    <x v="0"/>
    <n v="2"/>
    <n v="1734"/>
    <n v="85000"/>
    <n v="170000"/>
  </r>
  <r>
    <x v="16"/>
    <x v="1"/>
    <x v="5"/>
    <x v="0"/>
    <n v="6"/>
    <n v="2062"/>
    <n v="85000"/>
    <n v="510000"/>
  </r>
  <r>
    <x v="16"/>
    <x v="1"/>
    <x v="26"/>
    <x v="0"/>
    <n v="2007"/>
    <n v="30540"/>
    <n v="85000"/>
    <n v="170595000"/>
  </r>
  <r>
    <x v="16"/>
    <x v="1"/>
    <x v="27"/>
    <x v="0"/>
    <n v="91"/>
    <n v="3810"/>
    <n v="85000"/>
    <n v="7735000"/>
  </r>
  <r>
    <x v="16"/>
    <x v="1"/>
    <x v="28"/>
    <x v="0"/>
    <n v="645"/>
    <n v="32591"/>
    <n v="85000"/>
    <n v="54825000"/>
  </r>
  <r>
    <x v="16"/>
    <x v="1"/>
    <x v="29"/>
    <x v="0"/>
    <n v="4159"/>
    <n v="60191"/>
    <n v="85000"/>
    <n v="353515000"/>
  </r>
  <r>
    <x v="16"/>
    <x v="1"/>
    <x v="30"/>
    <x v="0"/>
    <n v="5306"/>
    <n v="120312"/>
    <n v="85000"/>
    <n v="451010000"/>
  </r>
  <r>
    <x v="16"/>
    <x v="1"/>
    <x v="7"/>
    <x v="0"/>
    <n v="14"/>
    <n v="2643"/>
    <n v="85000"/>
    <n v="1190000"/>
  </r>
  <r>
    <x v="16"/>
    <x v="1"/>
    <x v="31"/>
    <x v="0"/>
    <n v="1920"/>
    <n v="131703"/>
    <n v="85000"/>
    <n v="163200000"/>
  </r>
  <r>
    <x v="16"/>
    <x v="1"/>
    <x v="32"/>
    <x v="0"/>
    <n v="494"/>
    <n v="12711"/>
    <n v="85000"/>
    <n v="41990000"/>
  </r>
  <r>
    <x v="16"/>
    <x v="1"/>
    <x v="33"/>
    <x v="0"/>
    <n v="663"/>
    <n v="62200"/>
    <n v="85000"/>
    <n v="56355000"/>
  </r>
  <r>
    <x v="17"/>
    <x v="1"/>
    <x v="14"/>
    <x v="0"/>
    <n v="2239"/>
    <n v="52804"/>
    <n v="85000"/>
    <n v="190315000"/>
  </r>
  <r>
    <x v="17"/>
    <x v="1"/>
    <x v="8"/>
    <x v="0"/>
    <n v="200"/>
    <n v="31729"/>
    <n v="85000"/>
    <n v="17000000"/>
  </r>
  <r>
    <x v="17"/>
    <x v="1"/>
    <x v="15"/>
    <x v="0"/>
    <n v="951"/>
    <n v="54364"/>
    <n v="85000"/>
    <n v="80835000"/>
  </r>
  <r>
    <x v="17"/>
    <x v="1"/>
    <x v="9"/>
    <x v="0"/>
    <n v="70"/>
    <n v="1929"/>
    <n v="85000"/>
    <n v="5950000"/>
  </r>
  <r>
    <x v="17"/>
    <x v="1"/>
    <x v="16"/>
    <x v="0"/>
    <n v="1190"/>
    <n v="23465"/>
    <n v="85000"/>
    <n v="101150000"/>
  </r>
  <r>
    <x v="17"/>
    <x v="1"/>
    <x v="10"/>
    <x v="0"/>
    <n v="8"/>
    <n v="629"/>
    <n v="85000"/>
    <n v="680000"/>
  </r>
  <r>
    <x v="17"/>
    <x v="1"/>
    <x v="11"/>
    <x v="0"/>
    <n v="2301"/>
    <n v="25409"/>
    <n v="85000"/>
    <n v="195585000"/>
  </r>
  <r>
    <x v="17"/>
    <x v="1"/>
    <x v="17"/>
    <x v="0"/>
    <n v="400"/>
    <n v="4078"/>
    <n v="85000"/>
    <n v="34000000"/>
  </r>
  <r>
    <x v="17"/>
    <x v="1"/>
    <x v="18"/>
    <x v="0"/>
    <n v="5333"/>
    <n v="77920"/>
    <n v="85000"/>
    <n v="453305000"/>
  </r>
  <r>
    <x v="17"/>
    <x v="1"/>
    <x v="19"/>
    <x v="0"/>
    <n v="848"/>
    <n v="25832"/>
    <n v="85000"/>
    <n v="72080000"/>
  </r>
  <r>
    <x v="17"/>
    <x v="1"/>
    <x v="20"/>
    <x v="0"/>
    <n v="67"/>
    <n v="4101"/>
    <n v="85000"/>
    <n v="5695000"/>
  </r>
  <r>
    <x v="17"/>
    <x v="1"/>
    <x v="21"/>
    <x v="0"/>
    <n v="220"/>
    <n v="8320"/>
    <n v="85000"/>
    <n v="18700000"/>
  </r>
  <r>
    <x v="17"/>
    <x v="1"/>
    <x v="22"/>
    <x v="0"/>
    <n v="498"/>
    <n v="23758"/>
    <n v="85000"/>
    <n v="42330000"/>
  </r>
  <r>
    <x v="17"/>
    <x v="1"/>
    <x v="23"/>
    <x v="0"/>
    <n v="7616"/>
    <n v="87981"/>
    <n v="85000"/>
    <n v="647360000"/>
  </r>
  <r>
    <x v="17"/>
    <x v="1"/>
    <x v="24"/>
    <x v="0"/>
    <n v="3100"/>
    <n v="53877"/>
    <n v="85000"/>
    <n v="263500000"/>
  </r>
  <r>
    <x v="17"/>
    <x v="1"/>
    <x v="13"/>
    <x v="0"/>
    <n v="1898"/>
    <n v="53245"/>
    <n v="85000"/>
    <n v="161330000"/>
  </r>
  <r>
    <x v="17"/>
    <x v="1"/>
    <x v="25"/>
    <x v="0"/>
    <n v="10730"/>
    <n v="122642"/>
    <n v="85000"/>
    <n v="912050000"/>
  </r>
  <r>
    <x v="17"/>
    <x v="1"/>
    <x v="5"/>
    <x v="0"/>
    <n v="4"/>
    <n v="1568"/>
    <n v="85000"/>
    <n v="340000"/>
  </r>
  <r>
    <x v="17"/>
    <x v="1"/>
    <x v="26"/>
    <x v="0"/>
    <n v="2197"/>
    <n v="36139"/>
    <n v="85000"/>
    <n v="186745000"/>
  </r>
  <r>
    <x v="17"/>
    <x v="1"/>
    <x v="27"/>
    <x v="0"/>
    <n v="114"/>
    <n v="3772"/>
    <n v="85000"/>
    <n v="9690000"/>
  </r>
  <r>
    <x v="17"/>
    <x v="1"/>
    <x v="28"/>
    <x v="0"/>
    <n v="590"/>
    <n v="27407"/>
    <n v="85000"/>
    <n v="50150000"/>
  </r>
  <r>
    <x v="17"/>
    <x v="1"/>
    <x v="29"/>
    <x v="0"/>
    <n v="4677"/>
    <n v="53951"/>
    <n v="85000"/>
    <n v="397545000"/>
  </r>
  <r>
    <x v="17"/>
    <x v="1"/>
    <x v="30"/>
    <x v="0"/>
    <n v="5112"/>
    <n v="121791"/>
    <n v="85000"/>
    <n v="434520000"/>
  </r>
  <r>
    <x v="17"/>
    <x v="1"/>
    <x v="7"/>
    <x v="0"/>
    <n v="17"/>
    <n v="3842"/>
    <n v="85000"/>
    <n v="1445000"/>
  </r>
  <r>
    <x v="17"/>
    <x v="1"/>
    <x v="31"/>
    <x v="0"/>
    <n v="1787"/>
    <n v="97293"/>
    <n v="85000"/>
    <n v="151895000"/>
  </r>
  <r>
    <x v="17"/>
    <x v="1"/>
    <x v="32"/>
    <x v="0"/>
    <n v="386"/>
    <n v="9325"/>
    <n v="85000"/>
    <n v="32810000"/>
  </r>
  <r>
    <x v="17"/>
    <x v="1"/>
    <x v="33"/>
    <x v="0"/>
    <n v="727"/>
    <n v="64255"/>
    <n v="85000"/>
    <n v="61795000"/>
  </r>
  <r>
    <x v="18"/>
    <x v="1"/>
    <x v="14"/>
    <x v="0"/>
    <n v="2568"/>
    <n v="74374"/>
    <n v="85000"/>
    <n v="218280000"/>
  </r>
  <r>
    <x v="18"/>
    <x v="1"/>
    <x v="8"/>
    <x v="0"/>
    <n v="194"/>
    <n v="38033"/>
    <n v="85000"/>
    <n v="16490000"/>
  </r>
  <r>
    <x v="18"/>
    <x v="1"/>
    <x v="15"/>
    <x v="0"/>
    <n v="1377"/>
    <n v="88895"/>
    <n v="85000"/>
    <n v="117045000"/>
  </r>
  <r>
    <x v="18"/>
    <x v="1"/>
    <x v="9"/>
    <x v="0"/>
    <n v="118"/>
    <n v="3103"/>
    <n v="85000"/>
    <n v="10030000"/>
  </r>
  <r>
    <x v="18"/>
    <x v="1"/>
    <x v="16"/>
    <x v="0"/>
    <n v="2471"/>
    <n v="57951"/>
    <n v="85000"/>
    <n v="210035000"/>
  </r>
  <r>
    <x v="18"/>
    <x v="1"/>
    <x v="10"/>
    <x v="0"/>
    <n v="5"/>
    <n v="619"/>
    <n v="85000"/>
    <n v="425000"/>
  </r>
  <r>
    <x v="18"/>
    <x v="1"/>
    <x v="11"/>
    <x v="0"/>
    <n v="3699"/>
    <n v="50702"/>
    <n v="85000"/>
    <n v="314415000"/>
  </r>
  <r>
    <x v="18"/>
    <x v="1"/>
    <x v="17"/>
    <x v="0"/>
    <n v="704"/>
    <n v="6241"/>
    <n v="85000"/>
    <n v="59840000"/>
  </r>
  <r>
    <x v="18"/>
    <x v="1"/>
    <x v="18"/>
    <x v="0"/>
    <n v="6635"/>
    <n v="115540"/>
    <n v="85000"/>
    <n v="563975000"/>
  </r>
  <r>
    <x v="18"/>
    <x v="1"/>
    <x v="19"/>
    <x v="0"/>
    <n v="1313"/>
    <n v="38921"/>
    <n v="85000"/>
    <n v="111605000"/>
  </r>
  <r>
    <x v="18"/>
    <x v="1"/>
    <x v="20"/>
    <x v="0"/>
    <n v="79"/>
    <n v="5548"/>
    <n v="85000"/>
    <n v="6715000"/>
  </r>
  <r>
    <x v="18"/>
    <x v="1"/>
    <x v="21"/>
    <x v="0"/>
    <n v="258"/>
    <n v="9184"/>
    <n v="85000"/>
    <n v="21930000"/>
  </r>
  <r>
    <x v="18"/>
    <x v="1"/>
    <x v="22"/>
    <x v="0"/>
    <n v="949"/>
    <n v="50073"/>
    <n v="85000"/>
    <n v="80665000"/>
  </r>
  <r>
    <x v="18"/>
    <x v="1"/>
    <x v="23"/>
    <x v="0"/>
    <n v="9706"/>
    <n v="117015"/>
    <n v="85000"/>
    <n v="825010000"/>
  </r>
  <r>
    <x v="18"/>
    <x v="1"/>
    <x v="24"/>
    <x v="0"/>
    <n v="3629"/>
    <n v="44021"/>
    <n v="85000"/>
    <n v="308465000"/>
  </r>
  <r>
    <x v="18"/>
    <x v="1"/>
    <x v="13"/>
    <x v="0"/>
    <n v="3616"/>
    <n v="137210"/>
    <n v="85000"/>
    <n v="307360000"/>
  </r>
  <r>
    <x v="18"/>
    <x v="1"/>
    <x v="25"/>
    <x v="0"/>
    <n v="15999"/>
    <n v="189870"/>
    <n v="85000"/>
    <n v="1359915000"/>
  </r>
  <r>
    <x v="18"/>
    <x v="1"/>
    <x v="12"/>
    <x v="0"/>
    <n v="4"/>
    <n v="2532"/>
    <n v="85000"/>
    <n v="340000"/>
  </r>
  <r>
    <x v="18"/>
    <x v="1"/>
    <x v="4"/>
    <x v="0"/>
    <n v="5"/>
    <n v="1558"/>
    <n v="85000"/>
    <n v="425000"/>
  </r>
  <r>
    <x v="18"/>
    <x v="1"/>
    <x v="5"/>
    <x v="0"/>
    <n v="3"/>
    <n v="1638"/>
    <n v="85000"/>
    <n v="255000"/>
  </r>
  <r>
    <x v="18"/>
    <x v="1"/>
    <x v="26"/>
    <x v="0"/>
    <n v="3695"/>
    <n v="72161"/>
    <n v="85000"/>
    <n v="314075000"/>
  </r>
  <r>
    <x v="18"/>
    <x v="1"/>
    <x v="27"/>
    <x v="0"/>
    <n v="180"/>
    <n v="3564"/>
    <n v="85000"/>
    <n v="15300000"/>
  </r>
  <r>
    <x v="18"/>
    <x v="1"/>
    <x v="28"/>
    <x v="0"/>
    <n v="707"/>
    <n v="37265"/>
    <n v="85000"/>
    <n v="60095000"/>
  </r>
  <r>
    <x v="18"/>
    <x v="1"/>
    <x v="29"/>
    <x v="0"/>
    <n v="9455"/>
    <n v="133585"/>
    <n v="85000"/>
    <n v="803675000"/>
  </r>
  <r>
    <x v="18"/>
    <x v="1"/>
    <x v="30"/>
    <x v="0"/>
    <n v="5530"/>
    <n v="111507"/>
    <n v="85000"/>
    <n v="470050000"/>
  </r>
  <r>
    <x v="18"/>
    <x v="1"/>
    <x v="7"/>
    <x v="0"/>
    <n v="13"/>
    <n v="3431"/>
    <n v="85000"/>
    <n v="1105000"/>
  </r>
  <r>
    <x v="18"/>
    <x v="1"/>
    <x v="31"/>
    <x v="0"/>
    <n v="3003"/>
    <n v="258110"/>
    <n v="85000"/>
    <n v="255255000"/>
  </r>
  <r>
    <x v="18"/>
    <x v="1"/>
    <x v="32"/>
    <x v="0"/>
    <n v="797"/>
    <n v="19532"/>
    <n v="85000"/>
    <n v="67745000"/>
  </r>
  <r>
    <x v="18"/>
    <x v="1"/>
    <x v="33"/>
    <x v="0"/>
    <n v="538"/>
    <n v="50676"/>
    <n v="85000"/>
    <n v="45730000"/>
  </r>
  <r>
    <x v="19"/>
    <x v="1"/>
    <x v="1"/>
    <x v="0"/>
    <n v="6"/>
    <n v="405"/>
    <n v="85000"/>
    <n v="510000"/>
  </r>
  <r>
    <x v="19"/>
    <x v="1"/>
    <x v="14"/>
    <x v="0"/>
    <n v="2742"/>
    <n v="69695"/>
    <n v="85000"/>
    <n v="233070000"/>
  </r>
  <r>
    <x v="19"/>
    <x v="1"/>
    <x v="8"/>
    <x v="0"/>
    <n v="176"/>
    <n v="32542"/>
    <n v="85000"/>
    <n v="14960000"/>
  </r>
  <r>
    <x v="19"/>
    <x v="1"/>
    <x v="15"/>
    <x v="0"/>
    <n v="1253"/>
    <n v="110759"/>
    <n v="85000"/>
    <n v="106505000"/>
  </r>
  <r>
    <x v="19"/>
    <x v="1"/>
    <x v="9"/>
    <x v="0"/>
    <n v="163"/>
    <n v="1727"/>
    <n v="85000"/>
    <n v="13855000"/>
  </r>
  <r>
    <x v="19"/>
    <x v="1"/>
    <x v="16"/>
    <x v="0"/>
    <n v="2725"/>
    <n v="42575"/>
    <n v="85000"/>
    <n v="231625000"/>
  </r>
  <r>
    <x v="19"/>
    <x v="1"/>
    <x v="10"/>
    <x v="0"/>
    <n v="14"/>
    <n v="1290"/>
    <n v="85000"/>
    <n v="1190000"/>
  </r>
  <r>
    <x v="19"/>
    <x v="1"/>
    <x v="11"/>
    <x v="0"/>
    <n v="3869"/>
    <n v="41689"/>
    <n v="85000"/>
    <n v="328865000"/>
  </r>
  <r>
    <x v="19"/>
    <x v="1"/>
    <x v="17"/>
    <x v="0"/>
    <n v="587"/>
    <n v="5285"/>
    <n v="85000"/>
    <n v="49895000"/>
  </r>
  <r>
    <x v="19"/>
    <x v="1"/>
    <x v="18"/>
    <x v="0"/>
    <n v="8322"/>
    <n v="165828"/>
    <n v="85000"/>
    <n v="707370000"/>
  </r>
  <r>
    <x v="19"/>
    <x v="1"/>
    <x v="19"/>
    <x v="0"/>
    <n v="1369"/>
    <n v="58469"/>
    <n v="85000"/>
    <n v="116365000"/>
  </r>
  <r>
    <x v="19"/>
    <x v="1"/>
    <x v="20"/>
    <x v="0"/>
    <n v="134"/>
    <n v="9181"/>
    <n v="85000"/>
    <n v="11390000"/>
  </r>
  <r>
    <x v="19"/>
    <x v="1"/>
    <x v="21"/>
    <x v="0"/>
    <n v="194"/>
    <n v="4656"/>
    <n v="85000"/>
    <n v="16490000"/>
  </r>
  <r>
    <x v="19"/>
    <x v="1"/>
    <x v="22"/>
    <x v="0"/>
    <n v="953"/>
    <n v="40248"/>
    <n v="85000"/>
    <n v="81005000"/>
  </r>
  <r>
    <x v="19"/>
    <x v="1"/>
    <x v="23"/>
    <x v="0"/>
    <n v="9851"/>
    <n v="109695"/>
    <n v="85000"/>
    <n v="837335000"/>
  </r>
  <r>
    <x v="19"/>
    <x v="1"/>
    <x v="24"/>
    <x v="0"/>
    <n v="3698"/>
    <n v="40561"/>
    <n v="85000"/>
    <n v="314330000"/>
  </r>
  <r>
    <x v="19"/>
    <x v="1"/>
    <x v="13"/>
    <x v="0"/>
    <n v="3426"/>
    <n v="130285"/>
    <n v="85000"/>
    <n v="291210000"/>
  </r>
  <r>
    <x v="19"/>
    <x v="1"/>
    <x v="25"/>
    <x v="0"/>
    <n v="13718"/>
    <n v="204988"/>
    <n v="85000"/>
    <n v="1166030000"/>
  </r>
  <r>
    <x v="19"/>
    <x v="1"/>
    <x v="12"/>
    <x v="0"/>
    <n v="2"/>
    <n v="5529"/>
    <n v="85000"/>
    <n v="170000"/>
  </r>
  <r>
    <x v="19"/>
    <x v="1"/>
    <x v="4"/>
    <x v="0"/>
    <n v="3"/>
    <n v="1438"/>
    <n v="85000"/>
    <n v="255000"/>
  </r>
  <r>
    <x v="19"/>
    <x v="1"/>
    <x v="5"/>
    <x v="0"/>
    <n v="8"/>
    <n v="1542"/>
    <n v="85000"/>
    <n v="680000"/>
  </r>
  <r>
    <x v="19"/>
    <x v="1"/>
    <x v="26"/>
    <x v="0"/>
    <n v="2997"/>
    <n v="38593"/>
    <n v="85000"/>
    <n v="254745000"/>
  </r>
  <r>
    <x v="19"/>
    <x v="1"/>
    <x v="27"/>
    <x v="0"/>
    <n v="153"/>
    <n v="3002"/>
    <n v="85000"/>
    <n v="13005000"/>
  </r>
  <r>
    <x v="19"/>
    <x v="1"/>
    <x v="28"/>
    <x v="0"/>
    <n v="1042"/>
    <n v="46873"/>
    <n v="85000"/>
    <n v="88570000"/>
  </r>
  <r>
    <x v="19"/>
    <x v="1"/>
    <x v="29"/>
    <x v="0"/>
    <n v="7306"/>
    <n v="158463"/>
    <n v="85000"/>
    <n v="621010000"/>
  </r>
  <r>
    <x v="19"/>
    <x v="1"/>
    <x v="30"/>
    <x v="0"/>
    <n v="7258"/>
    <n v="120109"/>
    <n v="85000"/>
    <n v="616930000"/>
  </r>
  <r>
    <x v="19"/>
    <x v="1"/>
    <x v="7"/>
    <x v="0"/>
    <n v="12"/>
    <n v="3427"/>
    <n v="85000"/>
    <n v="1020000"/>
  </r>
  <r>
    <x v="19"/>
    <x v="1"/>
    <x v="31"/>
    <x v="0"/>
    <n v="2746"/>
    <n v="279169"/>
    <n v="85000"/>
    <n v="233410000"/>
  </r>
  <r>
    <x v="19"/>
    <x v="1"/>
    <x v="32"/>
    <x v="0"/>
    <n v="839"/>
    <n v="25037"/>
    <n v="85000"/>
    <n v="71315000"/>
  </r>
  <r>
    <x v="19"/>
    <x v="1"/>
    <x v="33"/>
    <x v="0"/>
    <n v="1209"/>
    <n v="100516"/>
    <n v="85000"/>
    <n v="102765000"/>
  </r>
  <r>
    <x v="20"/>
    <x v="1"/>
    <x v="1"/>
    <x v="0"/>
    <n v="10"/>
    <n v="397"/>
    <n v="85000"/>
    <n v="850000"/>
  </r>
  <r>
    <x v="20"/>
    <x v="1"/>
    <x v="14"/>
    <x v="0"/>
    <n v="2718"/>
    <n v="47327"/>
    <n v="85000"/>
    <n v="231030000"/>
  </r>
  <r>
    <x v="20"/>
    <x v="1"/>
    <x v="8"/>
    <x v="0"/>
    <n v="250"/>
    <n v="34737"/>
    <n v="85000"/>
    <n v="21250000"/>
  </r>
  <r>
    <x v="20"/>
    <x v="1"/>
    <x v="15"/>
    <x v="0"/>
    <n v="987"/>
    <n v="60432"/>
    <n v="85000"/>
    <n v="83895000"/>
  </r>
  <r>
    <x v="20"/>
    <x v="1"/>
    <x v="9"/>
    <x v="0"/>
    <n v="123"/>
    <n v="1454"/>
    <n v="85000"/>
    <n v="10455000"/>
  </r>
  <r>
    <x v="20"/>
    <x v="1"/>
    <x v="16"/>
    <x v="0"/>
    <n v="1883"/>
    <n v="26359"/>
    <n v="85000"/>
    <n v="160055000"/>
  </r>
  <r>
    <x v="20"/>
    <x v="1"/>
    <x v="10"/>
    <x v="0"/>
    <n v="19"/>
    <n v="1112"/>
    <n v="85000"/>
    <n v="1615000"/>
  </r>
  <r>
    <x v="20"/>
    <x v="1"/>
    <x v="11"/>
    <x v="0"/>
    <n v="3826"/>
    <n v="21773"/>
    <n v="85000"/>
    <n v="325210000"/>
  </r>
  <r>
    <x v="20"/>
    <x v="1"/>
    <x v="17"/>
    <x v="0"/>
    <n v="528"/>
    <n v="4983"/>
    <n v="85000"/>
    <n v="44880000"/>
  </r>
  <r>
    <x v="20"/>
    <x v="1"/>
    <x v="18"/>
    <x v="0"/>
    <n v="7906"/>
    <n v="107138"/>
    <n v="85000"/>
    <n v="672010000"/>
  </r>
  <r>
    <x v="20"/>
    <x v="1"/>
    <x v="19"/>
    <x v="0"/>
    <n v="885"/>
    <n v="37571"/>
    <n v="85000"/>
    <n v="75225000"/>
  </r>
  <r>
    <x v="20"/>
    <x v="1"/>
    <x v="20"/>
    <x v="0"/>
    <n v="100"/>
    <n v="6751"/>
    <n v="85000"/>
    <n v="8500000"/>
  </r>
  <r>
    <x v="20"/>
    <x v="1"/>
    <x v="21"/>
    <x v="0"/>
    <n v="150"/>
    <n v="3943"/>
    <n v="85000"/>
    <n v="12750000"/>
  </r>
  <r>
    <x v="20"/>
    <x v="1"/>
    <x v="22"/>
    <x v="0"/>
    <n v="653"/>
    <n v="27130"/>
    <n v="85000"/>
    <n v="55505000"/>
  </r>
  <r>
    <x v="20"/>
    <x v="1"/>
    <x v="23"/>
    <x v="0"/>
    <n v="7750"/>
    <n v="75110"/>
    <n v="85000"/>
    <n v="658750000"/>
  </r>
  <r>
    <x v="20"/>
    <x v="1"/>
    <x v="24"/>
    <x v="0"/>
    <n v="4112"/>
    <n v="40445"/>
    <n v="85000"/>
    <n v="349520000"/>
  </r>
  <r>
    <x v="20"/>
    <x v="1"/>
    <x v="13"/>
    <x v="0"/>
    <n v="2328"/>
    <n v="64980"/>
    <n v="85000"/>
    <n v="197880000"/>
  </r>
  <r>
    <x v="20"/>
    <x v="1"/>
    <x v="25"/>
    <x v="0"/>
    <n v="13076"/>
    <n v="136534"/>
    <n v="85000"/>
    <n v="1111460000"/>
  </r>
  <r>
    <x v="20"/>
    <x v="1"/>
    <x v="12"/>
    <x v="0"/>
    <n v="63"/>
    <n v="4150"/>
    <n v="85000"/>
    <n v="5355000"/>
  </r>
  <r>
    <x v="20"/>
    <x v="1"/>
    <x v="5"/>
    <x v="0"/>
    <n v="11"/>
    <n v="1792"/>
    <n v="85000"/>
    <n v="935000"/>
  </r>
  <r>
    <x v="20"/>
    <x v="1"/>
    <x v="26"/>
    <x v="0"/>
    <n v="2379"/>
    <n v="38217"/>
    <n v="85000"/>
    <n v="202215000"/>
  </r>
  <r>
    <x v="20"/>
    <x v="1"/>
    <x v="27"/>
    <x v="0"/>
    <n v="177"/>
    <n v="2396"/>
    <n v="85000"/>
    <n v="15045000"/>
  </r>
  <r>
    <x v="20"/>
    <x v="1"/>
    <x v="28"/>
    <x v="0"/>
    <n v="635"/>
    <n v="35992"/>
    <n v="85000"/>
    <n v="53975000"/>
  </r>
  <r>
    <x v="20"/>
    <x v="1"/>
    <x v="29"/>
    <x v="0"/>
    <n v="5060"/>
    <n v="57108"/>
    <n v="85000"/>
    <n v="430100000"/>
  </r>
  <r>
    <x v="20"/>
    <x v="1"/>
    <x v="30"/>
    <x v="0"/>
    <n v="4991"/>
    <n v="77848"/>
    <n v="85000"/>
    <n v="424235000"/>
  </r>
  <r>
    <x v="20"/>
    <x v="1"/>
    <x v="7"/>
    <x v="0"/>
    <n v="57"/>
    <n v="3393"/>
    <n v="85000"/>
    <n v="4845000"/>
  </r>
  <r>
    <x v="20"/>
    <x v="1"/>
    <x v="31"/>
    <x v="0"/>
    <n v="2334"/>
    <n v="134747"/>
    <n v="85000"/>
    <n v="198390000"/>
  </r>
  <r>
    <x v="20"/>
    <x v="1"/>
    <x v="32"/>
    <x v="0"/>
    <n v="581"/>
    <n v="10627"/>
    <n v="85000"/>
    <n v="49385000"/>
  </r>
  <r>
    <x v="20"/>
    <x v="1"/>
    <x v="33"/>
    <x v="0"/>
    <n v="1047"/>
    <n v="69018"/>
    <n v="85000"/>
    <n v="88995000"/>
  </r>
  <r>
    <x v="21"/>
    <x v="1"/>
    <x v="14"/>
    <x v="0"/>
    <n v="2680"/>
    <n v="49537"/>
    <n v="85000"/>
    <n v="227800000"/>
  </r>
  <r>
    <x v="21"/>
    <x v="1"/>
    <x v="8"/>
    <x v="0"/>
    <n v="142"/>
    <n v="41897"/>
    <n v="85000"/>
    <n v="12070000"/>
  </r>
  <r>
    <x v="21"/>
    <x v="1"/>
    <x v="15"/>
    <x v="0"/>
    <n v="987"/>
    <n v="63994"/>
    <n v="85000"/>
    <n v="83895000"/>
  </r>
  <r>
    <x v="21"/>
    <x v="1"/>
    <x v="9"/>
    <x v="0"/>
    <n v="172"/>
    <n v="1977"/>
    <n v="85000"/>
    <n v="14620000"/>
  </r>
  <r>
    <x v="21"/>
    <x v="1"/>
    <x v="16"/>
    <x v="0"/>
    <n v="1923"/>
    <n v="35000"/>
    <n v="85000"/>
    <n v="163455000"/>
  </r>
  <r>
    <x v="21"/>
    <x v="1"/>
    <x v="10"/>
    <x v="0"/>
    <n v="9"/>
    <n v="698"/>
    <n v="85000"/>
    <n v="765000"/>
  </r>
  <r>
    <x v="21"/>
    <x v="1"/>
    <x v="11"/>
    <x v="0"/>
    <n v="3285"/>
    <n v="35973"/>
    <n v="85000"/>
    <n v="279225000"/>
  </r>
  <r>
    <x v="21"/>
    <x v="1"/>
    <x v="17"/>
    <x v="0"/>
    <n v="662"/>
    <n v="4457"/>
    <n v="85000"/>
    <n v="56270000"/>
  </r>
  <r>
    <x v="21"/>
    <x v="1"/>
    <x v="18"/>
    <x v="0"/>
    <n v="5873"/>
    <n v="70897"/>
    <n v="85000"/>
    <n v="499205000"/>
  </r>
  <r>
    <x v="21"/>
    <x v="1"/>
    <x v="19"/>
    <x v="0"/>
    <n v="706"/>
    <n v="29990"/>
    <n v="85000"/>
    <n v="60010000"/>
  </r>
  <r>
    <x v="21"/>
    <x v="1"/>
    <x v="20"/>
    <x v="0"/>
    <n v="78"/>
    <n v="4421"/>
    <n v="85000"/>
    <n v="6630000"/>
  </r>
  <r>
    <x v="21"/>
    <x v="1"/>
    <x v="21"/>
    <x v="0"/>
    <n v="115"/>
    <n v="3934"/>
    <n v="85000"/>
    <n v="9775000"/>
  </r>
  <r>
    <x v="21"/>
    <x v="1"/>
    <x v="22"/>
    <x v="0"/>
    <n v="655"/>
    <n v="27267"/>
    <n v="85000"/>
    <n v="55675000"/>
  </r>
  <r>
    <x v="21"/>
    <x v="1"/>
    <x v="23"/>
    <x v="0"/>
    <n v="9969"/>
    <n v="94898"/>
    <n v="85000"/>
    <n v="847365000"/>
  </r>
  <r>
    <x v="21"/>
    <x v="1"/>
    <x v="24"/>
    <x v="0"/>
    <n v="4667"/>
    <n v="43110"/>
    <n v="85000"/>
    <n v="396695000"/>
  </r>
  <r>
    <x v="21"/>
    <x v="1"/>
    <x v="13"/>
    <x v="0"/>
    <n v="2443"/>
    <n v="80312"/>
    <n v="85000"/>
    <n v="207655000"/>
  </r>
  <r>
    <x v="21"/>
    <x v="1"/>
    <x v="25"/>
    <x v="0"/>
    <n v="13802"/>
    <n v="148279"/>
    <n v="85000"/>
    <n v="1173170000"/>
  </r>
  <r>
    <x v="21"/>
    <x v="1"/>
    <x v="12"/>
    <x v="0"/>
    <n v="7"/>
    <n v="3158"/>
    <n v="85000"/>
    <n v="595000"/>
  </r>
  <r>
    <x v="21"/>
    <x v="1"/>
    <x v="4"/>
    <x v="0"/>
    <n v="4"/>
    <n v="1372"/>
    <n v="85000"/>
    <n v="340000"/>
  </r>
  <r>
    <x v="21"/>
    <x v="1"/>
    <x v="5"/>
    <x v="0"/>
    <n v="10"/>
    <n v="1599"/>
    <n v="85000"/>
    <n v="850000"/>
  </r>
  <r>
    <x v="21"/>
    <x v="1"/>
    <x v="26"/>
    <x v="0"/>
    <n v="2533"/>
    <n v="47973"/>
    <n v="85000"/>
    <n v="215305000"/>
  </r>
  <r>
    <x v="21"/>
    <x v="1"/>
    <x v="27"/>
    <x v="0"/>
    <n v="197"/>
    <n v="4395"/>
    <n v="85000"/>
    <n v="16745000"/>
  </r>
  <r>
    <x v="21"/>
    <x v="1"/>
    <x v="28"/>
    <x v="0"/>
    <n v="590"/>
    <n v="33117"/>
    <n v="85000"/>
    <n v="50150000"/>
  </r>
  <r>
    <x v="21"/>
    <x v="1"/>
    <x v="29"/>
    <x v="0"/>
    <n v="4624"/>
    <n v="62966"/>
    <n v="85000"/>
    <n v="393040000"/>
  </r>
  <r>
    <x v="21"/>
    <x v="1"/>
    <x v="30"/>
    <x v="0"/>
    <n v="5505"/>
    <n v="135769"/>
    <n v="85000"/>
    <n v="467925000"/>
  </r>
  <r>
    <x v="21"/>
    <x v="1"/>
    <x v="7"/>
    <x v="0"/>
    <n v="8"/>
    <n v="2766"/>
    <n v="85000"/>
    <n v="680000"/>
  </r>
  <r>
    <x v="21"/>
    <x v="1"/>
    <x v="31"/>
    <x v="0"/>
    <n v="1952"/>
    <n v="171721"/>
    <n v="85000"/>
    <n v="165920000"/>
  </r>
  <r>
    <x v="21"/>
    <x v="1"/>
    <x v="32"/>
    <x v="0"/>
    <n v="447"/>
    <n v="12862"/>
    <n v="85000"/>
    <n v="37995000"/>
  </r>
  <r>
    <x v="21"/>
    <x v="1"/>
    <x v="33"/>
    <x v="0"/>
    <n v="632"/>
    <n v="52431"/>
    <n v="85000"/>
    <n v="53720000"/>
  </r>
  <r>
    <x v="22"/>
    <x v="1"/>
    <x v="14"/>
    <x v="0"/>
    <n v="2907"/>
    <n v="51810"/>
    <n v="85000"/>
    <n v="247095000"/>
  </r>
  <r>
    <x v="22"/>
    <x v="1"/>
    <x v="8"/>
    <x v="0"/>
    <n v="190"/>
    <n v="36795"/>
    <n v="85000"/>
    <n v="16150000"/>
  </r>
  <r>
    <x v="22"/>
    <x v="1"/>
    <x v="15"/>
    <x v="0"/>
    <n v="911"/>
    <n v="77926"/>
    <n v="85000"/>
    <n v="77435000"/>
  </r>
  <r>
    <x v="22"/>
    <x v="1"/>
    <x v="9"/>
    <x v="0"/>
    <n v="216"/>
    <n v="955"/>
    <n v="85000"/>
    <n v="18360000"/>
  </r>
  <r>
    <x v="22"/>
    <x v="1"/>
    <x v="16"/>
    <x v="0"/>
    <n v="1874"/>
    <n v="30804"/>
    <n v="85000"/>
    <n v="159290000"/>
  </r>
  <r>
    <x v="22"/>
    <x v="1"/>
    <x v="10"/>
    <x v="0"/>
    <n v="16"/>
    <n v="777"/>
    <n v="85000"/>
    <n v="1360000"/>
  </r>
  <r>
    <x v="22"/>
    <x v="1"/>
    <x v="11"/>
    <x v="0"/>
    <n v="2800"/>
    <n v="29396"/>
    <n v="85000"/>
    <n v="238000000"/>
  </r>
  <r>
    <x v="22"/>
    <x v="1"/>
    <x v="17"/>
    <x v="0"/>
    <n v="628"/>
    <n v="3919"/>
    <n v="85000"/>
    <n v="53380000"/>
  </r>
  <r>
    <x v="22"/>
    <x v="1"/>
    <x v="18"/>
    <x v="0"/>
    <n v="6757"/>
    <n v="85424"/>
    <n v="85000"/>
    <n v="574345000"/>
  </r>
  <r>
    <x v="22"/>
    <x v="1"/>
    <x v="19"/>
    <x v="0"/>
    <n v="702"/>
    <n v="31279"/>
    <n v="85000"/>
    <n v="59670000"/>
  </r>
  <r>
    <x v="22"/>
    <x v="1"/>
    <x v="20"/>
    <x v="0"/>
    <n v="65"/>
    <n v="4784"/>
    <n v="85000"/>
    <n v="5525000"/>
  </r>
  <r>
    <x v="22"/>
    <x v="1"/>
    <x v="21"/>
    <x v="0"/>
    <n v="147"/>
    <n v="4868"/>
    <n v="85000"/>
    <n v="12495000"/>
  </r>
  <r>
    <x v="22"/>
    <x v="1"/>
    <x v="22"/>
    <x v="0"/>
    <n v="652"/>
    <n v="31633"/>
    <n v="85000"/>
    <n v="55420000"/>
  </r>
  <r>
    <x v="22"/>
    <x v="1"/>
    <x v="23"/>
    <x v="0"/>
    <n v="10266"/>
    <n v="88323"/>
    <n v="85000"/>
    <n v="872610000"/>
  </r>
  <r>
    <x v="22"/>
    <x v="1"/>
    <x v="24"/>
    <x v="0"/>
    <n v="5558"/>
    <n v="39985"/>
    <n v="85000"/>
    <n v="472430000"/>
  </r>
  <r>
    <x v="22"/>
    <x v="1"/>
    <x v="13"/>
    <x v="0"/>
    <n v="2358"/>
    <n v="75150"/>
    <n v="85000"/>
    <n v="200430000"/>
  </r>
  <r>
    <x v="22"/>
    <x v="1"/>
    <x v="25"/>
    <x v="0"/>
    <n v="12070"/>
    <n v="129508"/>
    <n v="85000"/>
    <n v="1025950000"/>
  </r>
  <r>
    <x v="22"/>
    <x v="1"/>
    <x v="12"/>
    <x v="0"/>
    <n v="14"/>
    <n v="2990"/>
    <n v="85000"/>
    <n v="1190000"/>
  </r>
  <r>
    <x v="22"/>
    <x v="1"/>
    <x v="4"/>
    <x v="0"/>
    <n v="2"/>
    <n v="1192"/>
    <n v="85000"/>
    <n v="170000"/>
  </r>
  <r>
    <x v="22"/>
    <x v="1"/>
    <x v="5"/>
    <x v="0"/>
    <n v="9"/>
    <n v="1655"/>
    <n v="85000"/>
    <n v="765000"/>
  </r>
  <r>
    <x v="22"/>
    <x v="1"/>
    <x v="26"/>
    <x v="0"/>
    <n v="2552"/>
    <n v="49375"/>
    <n v="85000"/>
    <n v="216920000"/>
  </r>
  <r>
    <x v="22"/>
    <x v="1"/>
    <x v="27"/>
    <x v="0"/>
    <n v="177"/>
    <n v="3354"/>
    <n v="85000"/>
    <n v="15045000"/>
  </r>
  <r>
    <x v="22"/>
    <x v="1"/>
    <x v="28"/>
    <x v="0"/>
    <n v="609"/>
    <n v="34555"/>
    <n v="85000"/>
    <n v="51765000"/>
  </r>
  <r>
    <x v="22"/>
    <x v="1"/>
    <x v="29"/>
    <x v="0"/>
    <n v="4662"/>
    <n v="62207"/>
    <n v="85000"/>
    <n v="396270000"/>
  </r>
  <r>
    <x v="22"/>
    <x v="1"/>
    <x v="30"/>
    <x v="0"/>
    <n v="6701"/>
    <n v="118355"/>
    <n v="85000"/>
    <n v="569585000"/>
  </r>
  <r>
    <x v="22"/>
    <x v="1"/>
    <x v="7"/>
    <x v="0"/>
    <n v="20"/>
    <n v="2860"/>
    <n v="85000"/>
    <n v="1700000"/>
  </r>
  <r>
    <x v="22"/>
    <x v="1"/>
    <x v="31"/>
    <x v="0"/>
    <n v="1968"/>
    <n v="190812"/>
    <n v="85000"/>
    <n v="167280000"/>
  </r>
  <r>
    <x v="22"/>
    <x v="1"/>
    <x v="32"/>
    <x v="0"/>
    <n v="426"/>
    <n v="11079"/>
    <n v="85000"/>
    <n v="36210000"/>
  </r>
  <r>
    <x v="22"/>
    <x v="1"/>
    <x v="33"/>
    <x v="0"/>
    <n v="814"/>
    <n v="67188"/>
    <n v="85000"/>
    <n v="69190000"/>
  </r>
  <r>
    <x v="23"/>
    <x v="1"/>
    <x v="14"/>
    <x v="0"/>
    <n v="3515"/>
    <n v="54298"/>
    <n v="85000"/>
    <n v="298775000"/>
  </r>
  <r>
    <x v="23"/>
    <x v="1"/>
    <x v="8"/>
    <x v="0"/>
    <n v="221"/>
    <n v="41575"/>
    <n v="85000"/>
    <n v="18785000"/>
  </r>
  <r>
    <x v="23"/>
    <x v="1"/>
    <x v="15"/>
    <x v="0"/>
    <n v="1302"/>
    <n v="92334"/>
    <n v="85000"/>
    <n v="110670000"/>
  </r>
  <r>
    <x v="23"/>
    <x v="1"/>
    <x v="9"/>
    <x v="0"/>
    <n v="362"/>
    <n v="663"/>
    <n v="85000"/>
    <n v="30770000"/>
  </r>
  <r>
    <x v="23"/>
    <x v="1"/>
    <x v="16"/>
    <x v="0"/>
    <n v="2188"/>
    <n v="33362"/>
    <n v="85000"/>
    <n v="185980000"/>
  </r>
  <r>
    <x v="23"/>
    <x v="1"/>
    <x v="10"/>
    <x v="0"/>
    <n v="5"/>
    <n v="902"/>
    <n v="85000"/>
    <n v="425000"/>
  </r>
  <r>
    <x v="23"/>
    <x v="1"/>
    <x v="11"/>
    <x v="0"/>
    <n v="3782"/>
    <n v="30396"/>
    <n v="85000"/>
    <n v="321470000"/>
  </r>
  <r>
    <x v="23"/>
    <x v="1"/>
    <x v="17"/>
    <x v="0"/>
    <n v="837"/>
    <n v="5064"/>
    <n v="85000"/>
    <n v="71145000"/>
  </r>
  <r>
    <x v="23"/>
    <x v="1"/>
    <x v="18"/>
    <x v="0"/>
    <n v="7790"/>
    <n v="92417"/>
    <n v="85000"/>
    <n v="662150000"/>
  </r>
  <r>
    <x v="23"/>
    <x v="1"/>
    <x v="19"/>
    <x v="0"/>
    <n v="714"/>
    <n v="33171"/>
    <n v="85000"/>
    <n v="60690000"/>
  </r>
  <r>
    <x v="23"/>
    <x v="1"/>
    <x v="20"/>
    <x v="0"/>
    <n v="91"/>
    <n v="4543"/>
    <n v="85000"/>
    <n v="7735000"/>
  </r>
  <r>
    <x v="23"/>
    <x v="1"/>
    <x v="21"/>
    <x v="0"/>
    <n v="198"/>
    <n v="7789"/>
    <n v="85000"/>
    <n v="16830000"/>
  </r>
  <r>
    <x v="23"/>
    <x v="1"/>
    <x v="22"/>
    <x v="0"/>
    <n v="797"/>
    <n v="39001"/>
    <n v="85000"/>
    <n v="67745000"/>
  </r>
  <r>
    <x v="23"/>
    <x v="1"/>
    <x v="23"/>
    <x v="0"/>
    <n v="13056"/>
    <n v="104953"/>
    <n v="85000"/>
    <n v="1109760000"/>
  </r>
  <r>
    <x v="23"/>
    <x v="1"/>
    <x v="24"/>
    <x v="0"/>
    <n v="6773"/>
    <n v="50705"/>
    <n v="85000"/>
    <n v="575705000"/>
  </r>
  <r>
    <x v="23"/>
    <x v="1"/>
    <x v="13"/>
    <x v="0"/>
    <n v="3213"/>
    <n v="100653"/>
    <n v="85000"/>
    <n v="273105000"/>
  </r>
  <r>
    <x v="23"/>
    <x v="1"/>
    <x v="25"/>
    <x v="0"/>
    <n v="17077"/>
    <n v="154632"/>
    <n v="85000"/>
    <n v="1451545000"/>
  </r>
  <r>
    <x v="23"/>
    <x v="1"/>
    <x v="12"/>
    <x v="0"/>
    <n v="3"/>
    <n v="3985"/>
    <n v="85000"/>
    <n v="255000"/>
  </r>
  <r>
    <x v="23"/>
    <x v="1"/>
    <x v="5"/>
    <x v="0"/>
    <n v="10"/>
    <n v="1615"/>
    <n v="85000"/>
    <n v="850000"/>
  </r>
  <r>
    <x v="23"/>
    <x v="1"/>
    <x v="26"/>
    <x v="0"/>
    <n v="3269"/>
    <n v="52642"/>
    <n v="85000"/>
    <n v="277865000"/>
  </r>
  <r>
    <x v="23"/>
    <x v="1"/>
    <x v="27"/>
    <x v="0"/>
    <n v="261"/>
    <n v="3608"/>
    <n v="85000"/>
    <n v="22185000"/>
  </r>
  <r>
    <x v="23"/>
    <x v="1"/>
    <x v="28"/>
    <x v="0"/>
    <n v="805"/>
    <n v="36806"/>
    <n v="85000"/>
    <n v="68425000"/>
  </r>
  <r>
    <x v="23"/>
    <x v="1"/>
    <x v="29"/>
    <x v="0"/>
    <n v="6375"/>
    <n v="85324"/>
    <n v="85000"/>
    <n v="541875000"/>
  </r>
  <r>
    <x v="23"/>
    <x v="1"/>
    <x v="30"/>
    <x v="0"/>
    <n v="8388"/>
    <n v="119376"/>
    <n v="85000"/>
    <n v="712980000"/>
  </r>
  <r>
    <x v="23"/>
    <x v="1"/>
    <x v="7"/>
    <x v="0"/>
    <n v="23"/>
    <n v="3016"/>
    <n v="85000"/>
    <n v="1955000"/>
  </r>
  <r>
    <x v="23"/>
    <x v="1"/>
    <x v="31"/>
    <x v="0"/>
    <n v="3559"/>
    <n v="206315"/>
    <n v="85000"/>
    <n v="302515000"/>
  </r>
  <r>
    <x v="23"/>
    <x v="1"/>
    <x v="32"/>
    <x v="0"/>
    <n v="587"/>
    <n v="13077"/>
    <n v="85000"/>
    <n v="49895000"/>
  </r>
  <r>
    <x v="23"/>
    <x v="1"/>
    <x v="33"/>
    <x v="0"/>
    <n v="1103"/>
    <n v="73690"/>
    <n v="85000"/>
    <n v="93755000"/>
  </r>
  <r>
    <x v="24"/>
    <x v="2"/>
    <x v="14"/>
    <x v="0"/>
    <n v="3515"/>
    <n v="48046"/>
    <n v="85000"/>
    <n v="298775000"/>
  </r>
  <r>
    <x v="24"/>
    <x v="2"/>
    <x v="8"/>
    <x v="0"/>
    <n v="178"/>
    <n v="35047"/>
    <n v="85000"/>
    <n v="15130000"/>
  </r>
  <r>
    <x v="24"/>
    <x v="2"/>
    <x v="15"/>
    <x v="0"/>
    <n v="971"/>
    <n v="84319"/>
    <n v="85000"/>
    <n v="82535000"/>
  </r>
  <r>
    <x v="24"/>
    <x v="2"/>
    <x v="9"/>
    <x v="0"/>
    <n v="126"/>
    <n v="2085"/>
    <n v="85000"/>
    <n v="10710000"/>
  </r>
  <r>
    <x v="24"/>
    <x v="2"/>
    <x v="16"/>
    <x v="0"/>
    <n v="1559"/>
    <n v="27613"/>
    <n v="85000"/>
    <n v="132515000"/>
  </r>
  <r>
    <x v="24"/>
    <x v="2"/>
    <x v="10"/>
    <x v="0"/>
    <n v="5"/>
    <n v="666"/>
    <n v="85000"/>
    <n v="425000"/>
  </r>
  <r>
    <x v="24"/>
    <x v="2"/>
    <x v="11"/>
    <x v="0"/>
    <n v="2738"/>
    <n v="28590"/>
    <n v="85000"/>
    <n v="232730000"/>
  </r>
  <r>
    <x v="24"/>
    <x v="2"/>
    <x v="17"/>
    <x v="0"/>
    <n v="698"/>
    <n v="3609"/>
    <n v="85000"/>
    <n v="59330000"/>
  </r>
  <r>
    <x v="24"/>
    <x v="2"/>
    <x v="18"/>
    <x v="0"/>
    <n v="8266"/>
    <n v="89782"/>
    <n v="85000"/>
    <n v="702610000"/>
  </r>
  <r>
    <x v="24"/>
    <x v="2"/>
    <x v="19"/>
    <x v="0"/>
    <n v="802"/>
    <n v="34168"/>
    <n v="85000"/>
    <n v="68170000"/>
  </r>
  <r>
    <x v="24"/>
    <x v="2"/>
    <x v="20"/>
    <x v="0"/>
    <n v="96"/>
    <n v="4847"/>
    <n v="85000"/>
    <n v="8160000"/>
  </r>
  <r>
    <x v="24"/>
    <x v="2"/>
    <x v="21"/>
    <x v="0"/>
    <n v="212"/>
    <n v="6299"/>
    <n v="85000"/>
    <n v="18020000"/>
  </r>
  <r>
    <x v="24"/>
    <x v="2"/>
    <x v="22"/>
    <x v="0"/>
    <n v="682"/>
    <n v="36353"/>
    <n v="85000"/>
    <n v="57970000"/>
  </r>
  <r>
    <x v="24"/>
    <x v="2"/>
    <x v="23"/>
    <x v="0"/>
    <n v="9711"/>
    <n v="91491"/>
    <n v="85000"/>
    <n v="825435000"/>
  </r>
  <r>
    <x v="24"/>
    <x v="2"/>
    <x v="24"/>
    <x v="0"/>
    <n v="4659"/>
    <n v="32903"/>
    <n v="85000"/>
    <n v="396015000"/>
  </r>
  <r>
    <x v="24"/>
    <x v="2"/>
    <x v="13"/>
    <x v="0"/>
    <n v="1958"/>
    <n v="64877"/>
    <n v="85000"/>
    <n v="166430000"/>
  </r>
  <r>
    <x v="24"/>
    <x v="2"/>
    <x v="25"/>
    <x v="0"/>
    <n v="12260"/>
    <n v="130977"/>
    <n v="85000"/>
    <n v="1042100000"/>
  </r>
  <r>
    <x v="24"/>
    <x v="2"/>
    <x v="12"/>
    <x v="0"/>
    <n v="15"/>
    <n v="3425"/>
    <n v="85000"/>
    <n v="1275000"/>
  </r>
  <r>
    <x v="24"/>
    <x v="2"/>
    <x v="4"/>
    <x v="0"/>
    <n v="3"/>
    <n v="1501"/>
    <n v="85000"/>
    <n v="255000"/>
  </r>
  <r>
    <x v="24"/>
    <x v="2"/>
    <x v="5"/>
    <x v="0"/>
    <n v="8"/>
    <n v="1565"/>
    <n v="85000"/>
    <n v="680000"/>
  </r>
  <r>
    <x v="24"/>
    <x v="2"/>
    <x v="26"/>
    <x v="0"/>
    <n v="2848"/>
    <n v="43956"/>
    <n v="85000"/>
    <n v="242080000"/>
  </r>
  <r>
    <x v="24"/>
    <x v="2"/>
    <x v="27"/>
    <x v="0"/>
    <n v="157"/>
    <n v="3076"/>
    <n v="85000"/>
    <n v="13345000"/>
  </r>
  <r>
    <x v="24"/>
    <x v="2"/>
    <x v="28"/>
    <x v="0"/>
    <n v="376"/>
    <n v="28269"/>
    <n v="85000"/>
    <n v="31960000"/>
  </r>
  <r>
    <x v="24"/>
    <x v="2"/>
    <x v="29"/>
    <x v="0"/>
    <n v="3914"/>
    <n v="67999"/>
    <n v="85000"/>
    <n v="332690000"/>
  </r>
  <r>
    <x v="24"/>
    <x v="2"/>
    <x v="30"/>
    <x v="0"/>
    <n v="6509"/>
    <n v="94801"/>
    <n v="85000"/>
    <n v="553265000"/>
  </r>
  <r>
    <x v="24"/>
    <x v="2"/>
    <x v="7"/>
    <x v="0"/>
    <n v="19"/>
    <n v="2450"/>
    <n v="85000"/>
    <n v="1615000"/>
  </r>
  <r>
    <x v="24"/>
    <x v="2"/>
    <x v="31"/>
    <x v="0"/>
    <n v="3087"/>
    <n v="195568"/>
    <n v="85000"/>
    <n v="262395000"/>
  </r>
  <r>
    <x v="24"/>
    <x v="2"/>
    <x v="32"/>
    <x v="0"/>
    <n v="524"/>
    <n v="12580"/>
    <n v="85000"/>
    <n v="44540000"/>
  </r>
  <r>
    <x v="24"/>
    <x v="2"/>
    <x v="33"/>
    <x v="0"/>
    <n v="918"/>
    <n v="54194"/>
    <n v="85000"/>
    <n v="78030000"/>
  </r>
  <r>
    <x v="25"/>
    <x v="2"/>
    <x v="14"/>
    <x v="0"/>
    <n v="4370"/>
    <n v="54545"/>
    <n v="85000"/>
    <n v="371450000"/>
  </r>
  <r>
    <x v="25"/>
    <x v="2"/>
    <x v="8"/>
    <x v="0"/>
    <n v="282"/>
    <n v="35939"/>
    <n v="85000"/>
    <n v="23970000"/>
  </r>
  <r>
    <x v="25"/>
    <x v="2"/>
    <x v="15"/>
    <x v="0"/>
    <n v="1536"/>
    <n v="125465"/>
    <n v="85000"/>
    <n v="130560000"/>
  </r>
  <r>
    <x v="25"/>
    <x v="2"/>
    <x v="9"/>
    <x v="0"/>
    <n v="209"/>
    <n v="2356"/>
    <n v="85000"/>
    <n v="17765000"/>
  </r>
  <r>
    <x v="25"/>
    <x v="2"/>
    <x v="16"/>
    <x v="0"/>
    <n v="2514"/>
    <n v="29232"/>
    <n v="85000"/>
    <n v="213690000"/>
  </r>
  <r>
    <x v="25"/>
    <x v="2"/>
    <x v="10"/>
    <x v="0"/>
    <n v="4"/>
    <n v="829"/>
    <n v="85000"/>
    <n v="340000"/>
  </r>
  <r>
    <x v="25"/>
    <x v="2"/>
    <x v="11"/>
    <x v="0"/>
    <n v="4977"/>
    <n v="32282"/>
    <n v="85000"/>
    <n v="423045000"/>
  </r>
  <r>
    <x v="25"/>
    <x v="2"/>
    <x v="17"/>
    <x v="0"/>
    <n v="863"/>
    <n v="3933"/>
    <n v="85000"/>
    <n v="73355000"/>
  </r>
  <r>
    <x v="25"/>
    <x v="2"/>
    <x v="18"/>
    <x v="0"/>
    <n v="9609"/>
    <n v="87169"/>
    <n v="85000"/>
    <n v="816765000"/>
  </r>
  <r>
    <x v="25"/>
    <x v="2"/>
    <x v="19"/>
    <x v="0"/>
    <n v="1053"/>
    <n v="34399"/>
    <n v="85000"/>
    <n v="89505000"/>
  </r>
  <r>
    <x v="25"/>
    <x v="2"/>
    <x v="20"/>
    <x v="0"/>
    <n v="118"/>
    <n v="5278"/>
    <n v="85000"/>
    <n v="10030000"/>
  </r>
  <r>
    <x v="25"/>
    <x v="2"/>
    <x v="21"/>
    <x v="0"/>
    <n v="258"/>
    <n v="9084"/>
    <n v="85000"/>
    <n v="21930000"/>
  </r>
  <r>
    <x v="25"/>
    <x v="2"/>
    <x v="22"/>
    <x v="0"/>
    <n v="839"/>
    <n v="41796"/>
    <n v="85000"/>
    <n v="71315000"/>
  </r>
  <r>
    <x v="25"/>
    <x v="2"/>
    <x v="23"/>
    <x v="0"/>
    <n v="17292"/>
    <n v="97074"/>
    <n v="85000"/>
    <n v="1469820000"/>
  </r>
  <r>
    <x v="25"/>
    <x v="2"/>
    <x v="24"/>
    <x v="0"/>
    <n v="7386"/>
    <n v="41347"/>
    <n v="85000"/>
    <n v="627810000"/>
  </r>
  <r>
    <x v="25"/>
    <x v="2"/>
    <x v="3"/>
    <x v="0"/>
    <n v="14"/>
    <n v="161"/>
    <n v="85000"/>
    <n v="1190000"/>
  </r>
  <r>
    <x v="25"/>
    <x v="2"/>
    <x v="13"/>
    <x v="0"/>
    <n v="3940"/>
    <n v="97067"/>
    <n v="85000"/>
    <n v="334900000"/>
  </r>
  <r>
    <x v="25"/>
    <x v="2"/>
    <x v="25"/>
    <x v="0"/>
    <n v="20585"/>
    <n v="126680"/>
    <n v="85000"/>
    <n v="1749725000"/>
  </r>
  <r>
    <x v="25"/>
    <x v="2"/>
    <x v="12"/>
    <x v="0"/>
    <n v="10"/>
    <n v="572"/>
    <n v="85000"/>
    <n v="850000"/>
  </r>
  <r>
    <x v="25"/>
    <x v="2"/>
    <x v="4"/>
    <x v="0"/>
    <n v="7"/>
    <n v="2006"/>
    <n v="85000"/>
    <n v="595000"/>
  </r>
  <r>
    <x v="25"/>
    <x v="2"/>
    <x v="5"/>
    <x v="0"/>
    <n v="14"/>
    <n v="1626"/>
    <n v="85000"/>
    <n v="1190000"/>
  </r>
  <r>
    <x v="25"/>
    <x v="2"/>
    <x v="26"/>
    <x v="0"/>
    <n v="3727"/>
    <n v="44563"/>
    <n v="85000"/>
    <n v="316795000"/>
  </r>
  <r>
    <x v="25"/>
    <x v="2"/>
    <x v="27"/>
    <x v="0"/>
    <n v="382"/>
    <n v="3736"/>
    <n v="85000"/>
    <n v="32470000"/>
  </r>
  <r>
    <x v="25"/>
    <x v="2"/>
    <x v="28"/>
    <x v="0"/>
    <n v="1181"/>
    <n v="32433"/>
    <n v="85000"/>
    <n v="100385000"/>
  </r>
  <r>
    <x v="25"/>
    <x v="2"/>
    <x v="29"/>
    <x v="0"/>
    <n v="6897"/>
    <n v="79573"/>
    <n v="85000"/>
    <n v="586245000"/>
  </r>
  <r>
    <x v="25"/>
    <x v="2"/>
    <x v="30"/>
    <x v="0"/>
    <n v="10330"/>
    <n v="109325"/>
    <n v="85000"/>
    <n v="878050000"/>
  </r>
  <r>
    <x v="25"/>
    <x v="2"/>
    <x v="7"/>
    <x v="0"/>
    <n v="65"/>
    <n v="3305"/>
    <n v="85000"/>
    <n v="5525000"/>
  </r>
  <r>
    <x v="25"/>
    <x v="2"/>
    <x v="31"/>
    <x v="0"/>
    <n v="4704"/>
    <n v="300079"/>
    <n v="85000"/>
    <n v="399840000"/>
  </r>
  <r>
    <x v="25"/>
    <x v="2"/>
    <x v="32"/>
    <x v="0"/>
    <n v="682"/>
    <n v="14779"/>
    <n v="85000"/>
    <n v="57970000"/>
  </r>
  <r>
    <x v="25"/>
    <x v="2"/>
    <x v="33"/>
    <x v="0"/>
    <n v="1508"/>
    <n v="77494"/>
    <n v="85000"/>
    <n v="128180000"/>
  </r>
  <r>
    <x v="26"/>
    <x v="2"/>
    <x v="14"/>
    <x v="0"/>
    <n v="1004"/>
    <n v="45618"/>
    <n v="85000"/>
    <n v="85340000"/>
  </r>
  <r>
    <x v="26"/>
    <x v="2"/>
    <x v="8"/>
    <x v="0"/>
    <n v="177"/>
    <n v="31855"/>
    <n v="85000"/>
    <n v="15045000"/>
  </r>
  <r>
    <x v="26"/>
    <x v="2"/>
    <x v="15"/>
    <x v="0"/>
    <n v="520"/>
    <n v="90944"/>
    <n v="85000"/>
    <n v="44200000"/>
  </r>
  <r>
    <x v="26"/>
    <x v="2"/>
    <x v="9"/>
    <x v="0"/>
    <n v="135"/>
    <n v="2638"/>
    <n v="85000"/>
    <n v="11475000"/>
  </r>
  <r>
    <x v="26"/>
    <x v="2"/>
    <x v="16"/>
    <x v="0"/>
    <n v="1245"/>
    <n v="30378"/>
    <n v="85000"/>
    <n v="105825000"/>
  </r>
  <r>
    <x v="26"/>
    <x v="2"/>
    <x v="10"/>
    <x v="0"/>
    <n v="5"/>
    <n v="765"/>
    <n v="85000"/>
    <n v="425000"/>
  </r>
  <r>
    <x v="26"/>
    <x v="2"/>
    <x v="11"/>
    <x v="0"/>
    <n v="1787"/>
    <n v="28279"/>
    <n v="85000"/>
    <n v="151895000"/>
  </r>
  <r>
    <x v="26"/>
    <x v="2"/>
    <x v="17"/>
    <x v="0"/>
    <n v="531"/>
    <n v="3485"/>
    <n v="85000"/>
    <n v="45135000"/>
  </r>
  <r>
    <x v="26"/>
    <x v="2"/>
    <x v="18"/>
    <x v="0"/>
    <n v="4019"/>
    <n v="80898"/>
    <n v="85000"/>
    <n v="341615000"/>
  </r>
  <r>
    <x v="26"/>
    <x v="2"/>
    <x v="19"/>
    <x v="0"/>
    <n v="408"/>
    <n v="33317"/>
    <n v="85000"/>
    <n v="34680000"/>
  </r>
  <r>
    <x v="26"/>
    <x v="2"/>
    <x v="20"/>
    <x v="0"/>
    <n v="59"/>
    <n v="5397"/>
    <n v="85000"/>
    <n v="5015000"/>
  </r>
  <r>
    <x v="26"/>
    <x v="2"/>
    <x v="21"/>
    <x v="0"/>
    <n v="166"/>
    <n v="7915"/>
    <n v="85000"/>
    <n v="14110000"/>
  </r>
  <r>
    <x v="26"/>
    <x v="2"/>
    <x v="22"/>
    <x v="0"/>
    <n v="390"/>
    <n v="36415"/>
    <n v="85000"/>
    <n v="33150000"/>
  </r>
  <r>
    <x v="26"/>
    <x v="2"/>
    <x v="23"/>
    <x v="0"/>
    <n v="7730"/>
    <n v="101825"/>
    <n v="85000"/>
    <n v="657050000"/>
  </r>
  <r>
    <x v="26"/>
    <x v="2"/>
    <x v="24"/>
    <x v="0"/>
    <n v="4020"/>
    <n v="38025"/>
    <n v="85000"/>
    <n v="341700000"/>
  </r>
  <r>
    <x v="26"/>
    <x v="2"/>
    <x v="3"/>
    <x v="0"/>
    <n v="2"/>
    <n v="208"/>
    <n v="85000"/>
    <n v="170000"/>
  </r>
  <r>
    <x v="26"/>
    <x v="2"/>
    <x v="13"/>
    <x v="0"/>
    <n v="1671"/>
    <n v="78536"/>
    <n v="85000"/>
    <n v="142035000"/>
  </r>
  <r>
    <x v="26"/>
    <x v="2"/>
    <x v="25"/>
    <x v="0"/>
    <n v="8451"/>
    <n v="119809"/>
    <n v="85000"/>
    <n v="718335000"/>
  </r>
  <r>
    <x v="26"/>
    <x v="2"/>
    <x v="12"/>
    <x v="0"/>
    <n v="4"/>
    <n v="270"/>
    <n v="85000"/>
    <n v="340000"/>
  </r>
  <r>
    <x v="26"/>
    <x v="2"/>
    <x v="5"/>
    <x v="0"/>
    <n v="4"/>
    <n v="1795"/>
    <n v="85000"/>
    <n v="340000"/>
  </r>
  <r>
    <x v="26"/>
    <x v="2"/>
    <x v="26"/>
    <x v="0"/>
    <n v="2131"/>
    <n v="43202"/>
    <n v="85000"/>
    <n v="181135000"/>
  </r>
  <r>
    <x v="26"/>
    <x v="2"/>
    <x v="27"/>
    <x v="0"/>
    <n v="140"/>
    <n v="3591"/>
    <n v="85000"/>
    <n v="11900000"/>
  </r>
  <r>
    <x v="26"/>
    <x v="2"/>
    <x v="28"/>
    <x v="0"/>
    <n v="534"/>
    <n v="30214"/>
    <n v="85000"/>
    <n v="45390000"/>
  </r>
  <r>
    <x v="26"/>
    <x v="2"/>
    <x v="29"/>
    <x v="0"/>
    <n v="3261"/>
    <n v="69235"/>
    <n v="85000"/>
    <n v="277185000"/>
  </r>
  <r>
    <x v="26"/>
    <x v="2"/>
    <x v="30"/>
    <x v="0"/>
    <n v="4720"/>
    <n v="121451"/>
    <n v="85000"/>
    <n v="401200000"/>
  </r>
  <r>
    <x v="26"/>
    <x v="2"/>
    <x v="7"/>
    <x v="0"/>
    <n v="8"/>
    <n v="2709"/>
    <n v="85000"/>
    <n v="680000"/>
  </r>
  <r>
    <x v="26"/>
    <x v="2"/>
    <x v="31"/>
    <x v="0"/>
    <n v="1932"/>
    <n v="219233"/>
    <n v="85000"/>
    <n v="164220000"/>
  </r>
  <r>
    <x v="26"/>
    <x v="2"/>
    <x v="32"/>
    <x v="0"/>
    <n v="324"/>
    <n v="13374"/>
    <n v="85000"/>
    <n v="27540000"/>
  </r>
  <r>
    <x v="26"/>
    <x v="2"/>
    <x v="33"/>
    <x v="0"/>
    <n v="462"/>
    <n v="64854"/>
    <n v="85000"/>
    <n v="39270000"/>
  </r>
  <r>
    <x v="27"/>
    <x v="2"/>
    <x v="14"/>
    <x v="0"/>
    <n v="1361"/>
    <n v="50877"/>
    <n v="85000"/>
    <n v="115685000"/>
  </r>
  <r>
    <x v="27"/>
    <x v="2"/>
    <x v="8"/>
    <x v="0"/>
    <n v="168"/>
    <n v="32074"/>
    <n v="85000"/>
    <n v="14280000"/>
  </r>
  <r>
    <x v="27"/>
    <x v="2"/>
    <x v="15"/>
    <x v="0"/>
    <n v="614"/>
    <n v="69583"/>
    <n v="85000"/>
    <n v="52190000"/>
  </r>
  <r>
    <x v="27"/>
    <x v="2"/>
    <x v="9"/>
    <x v="0"/>
    <n v="134"/>
    <n v="1813"/>
    <n v="85000"/>
    <n v="11390000"/>
  </r>
  <r>
    <x v="27"/>
    <x v="2"/>
    <x v="16"/>
    <x v="0"/>
    <n v="1584"/>
    <n v="28753"/>
    <n v="85000"/>
    <n v="134640000"/>
  </r>
  <r>
    <x v="27"/>
    <x v="2"/>
    <x v="10"/>
    <x v="0"/>
    <n v="5"/>
    <n v="856"/>
    <n v="85000"/>
    <n v="425000"/>
  </r>
  <r>
    <x v="27"/>
    <x v="2"/>
    <x v="11"/>
    <x v="0"/>
    <n v="2068"/>
    <n v="31269"/>
    <n v="85000"/>
    <n v="175780000"/>
  </r>
  <r>
    <x v="27"/>
    <x v="2"/>
    <x v="17"/>
    <x v="0"/>
    <n v="517"/>
    <n v="2877"/>
    <n v="85000"/>
    <n v="43945000"/>
  </r>
  <r>
    <x v="27"/>
    <x v="2"/>
    <x v="18"/>
    <x v="0"/>
    <n v="5300"/>
    <n v="98394"/>
    <n v="85000"/>
    <n v="450500000"/>
  </r>
  <r>
    <x v="27"/>
    <x v="2"/>
    <x v="19"/>
    <x v="0"/>
    <n v="152"/>
    <n v="15523"/>
    <n v="85000"/>
    <n v="12920000"/>
  </r>
  <r>
    <x v="27"/>
    <x v="2"/>
    <x v="20"/>
    <x v="0"/>
    <n v="40"/>
    <n v="5450"/>
    <n v="85000"/>
    <n v="3400000"/>
  </r>
  <r>
    <x v="27"/>
    <x v="2"/>
    <x v="21"/>
    <x v="0"/>
    <n v="116"/>
    <n v="8604"/>
    <n v="85000"/>
    <n v="9860000"/>
  </r>
  <r>
    <x v="27"/>
    <x v="2"/>
    <x v="22"/>
    <x v="0"/>
    <n v="447"/>
    <n v="32370"/>
    <n v="85000"/>
    <n v="37995000"/>
  </r>
  <r>
    <x v="27"/>
    <x v="2"/>
    <x v="23"/>
    <x v="0"/>
    <n v="9632"/>
    <n v="95036"/>
    <n v="85000"/>
    <n v="818720000"/>
  </r>
  <r>
    <x v="27"/>
    <x v="2"/>
    <x v="24"/>
    <x v="0"/>
    <n v="3937"/>
    <n v="34948"/>
    <n v="85000"/>
    <n v="334645000"/>
  </r>
  <r>
    <x v="27"/>
    <x v="2"/>
    <x v="13"/>
    <x v="0"/>
    <n v="1971"/>
    <n v="69937"/>
    <n v="85000"/>
    <n v="167535000"/>
  </r>
  <r>
    <x v="27"/>
    <x v="2"/>
    <x v="25"/>
    <x v="0"/>
    <n v="9822"/>
    <n v="126943"/>
    <n v="85000"/>
    <n v="834870000"/>
  </r>
  <r>
    <x v="27"/>
    <x v="2"/>
    <x v="12"/>
    <x v="0"/>
    <n v="6"/>
    <n v="1145"/>
    <n v="85000"/>
    <n v="510000"/>
  </r>
  <r>
    <x v="27"/>
    <x v="2"/>
    <x v="4"/>
    <x v="0"/>
    <n v="20"/>
    <n v="2030"/>
    <n v="85000"/>
    <n v="1700000"/>
  </r>
  <r>
    <x v="27"/>
    <x v="2"/>
    <x v="5"/>
    <x v="0"/>
    <n v="6"/>
    <n v="1721"/>
    <n v="85000"/>
    <n v="510000"/>
  </r>
  <r>
    <x v="27"/>
    <x v="2"/>
    <x v="26"/>
    <x v="0"/>
    <n v="2805"/>
    <n v="38394"/>
    <n v="85000"/>
    <n v="238425000"/>
  </r>
  <r>
    <x v="27"/>
    <x v="2"/>
    <x v="27"/>
    <x v="0"/>
    <n v="189"/>
    <n v="3909"/>
    <n v="85000"/>
    <n v="16065000"/>
  </r>
  <r>
    <x v="27"/>
    <x v="2"/>
    <x v="28"/>
    <x v="0"/>
    <n v="445"/>
    <n v="33588"/>
    <n v="85000"/>
    <n v="37825000"/>
  </r>
  <r>
    <x v="27"/>
    <x v="2"/>
    <x v="29"/>
    <x v="0"/>
    <n v="3763"/>
    <n v="76511"/>
    <n v="85000"/>
    <n v="319855000"/>
  </r>
  <r>
    <x v="27"/>
    <x v="2"/>
    <x v="30"/>
    <x v="0"/>
    <n v="5839"/>
    <n v="119322"/>
    <n v="85000"/>
    <n v="496315000"/>
  </r>
  <r>
    <x v="27"/>
    <x v="2"/>
    <x v="7"/>
    <x v="0"/>
    <n v="6"/>
    <n v="2942"/>
    <n v="85000"/>
    <n v="510000"/>
  </r>
  <r>
    <x v="27"/>
    <x v="2"/>
    <x v="31"/>
    <x v="0"/>
    <n v="2326"/>
    <n v="158970"/>
    <n v="85000"/>
    <n v="197710000"/>
  </r>
  <r>
    <x v="27"/>
    <x v="2"/>
    <x v="32"/>
    <x v="0"/>
    <n v="408"/>
    <n v="13216"/>
    <n v="85000"/>
    <n v="34680000"/>
  </r>
  <r>
    <x v="27"/>
    <x v="2"/>
    <x v="33"/>
    <x v="0"/>
    <n v="509"/>
    <n v="67367"/>
    <n v="85000"/>
    <n v="43265000"/>
  </r>
  <r>
    <x v="28"/>
    <x v="2"/>
    <x v="14"/>
    <x v="0"/>
    <n v="1568"/>
    <n v="56399"/>
    <n v="85000"/>
    <n v="133280000"/>
  </r>
  <r>
    <x v="28"/>
    <x v="2"/>
    <x v="8"/>
    <x v="0"/>
    <n v="147"/>
    <n v="31641"/>
    <n v="85000"/>
    <n v="12495000"/>
  </r>
  <r>
    <x v="28"/>
    <x v="2"/>
    <x v="15"/>
    <x v="0"/>
    <n v="713"/>
    <n v="58346"/>
    <n v="85000"/>
    <n v="60605000"/>
  </r>
  <r>
    <x v="28"/>
    <x v="2"/>
    <x v="9"/>
    <x v="0"/>
    <n v="125"/>
    <n v="1789"/>
    <n v="85000"/>
    <n v="10625000"/>
  </r>
  <r>
    <x v="28"/>
    <x v="2"/>
    <x v="16"/>
    <x v="0"/>
    <n v="2088"/>
    <n v="28699"/>
    <n v="85000"/>
    <n v="177480000"/>
  </r>
  <r>
    <x v="28"/>
    <x v="2"/>
    <x v="10"/>
    <x v="0"/>
    <n v="6"/>
    <n v="606"/>
    <n v="85000"/>
    <n v="510000"/>
  </r>
  <r>
    <x v="28"/>
    <x v="2"/>
    <x v="11"/>
    <x v="0"/>
    <n v="2116"/>
    <n v="33120"/>
    <n v="85000"/>
    <n v="179860000"/>
  </r>
  <r>
    <x v="28"/>
    <x v="2"/>
    <x v="17"/>
    <x v="0"/>
    <n v="689"/>
    <n v="4098"/>
    <n v="85000"/>
    <n v="58565000"/>
  </r>
  <r>
    <x v="28"/>
    <x v="2"/>
    <x v="18"/>
    <x v="0"/>
    <n v="5755"/>
    <n v="87134"/>
    <n v="85000"/>
    <n v="489175000"/>
  </r>
  <r>
    <x v="28"/>
    <x v="2"/>
    <x v="19"/>
    <x v="0"/>
    <n v="399"/>
    <n v="38102"/>
    <n v="85000"/>
    <n v="33915000"/>
  </r>
  <r>
    <x v="28"/>
    <x v="2"/>
    <x v="20"/>
    <x v="0"/>
    <n v="64"/>
    <n v="5345"/>
    <n v="85000"/>
    <n v="5440000"/>
  </r>
  <r>
    <x v="28"/>
    <x v="2"/>
    <x v="21"/>
    <x v="0"/>
    <n v="98"/>
    <n v="8650"/>
    <n v="85000"/>
    <n v="8330000"/>
  </r>
  <r>
    <x v="28"/>
    <x v="2"/>
    <x v="22"/>
    <x v="0"/>
    <n v="455"/>
    <n v="27909"/>
    <n v="85000"/>
    <n v="38675000"/>
  </r>
  <r>
    <x v="28"/>
    <x v="2"/>
    <x v="23"/>
    <x v="0"/>
    <n v="9720"/>
    <n v="101545"/>
    <n v="85000"/>
    <n v="826200000"/>
  </r>
  <r>
    <x v="28"/>
    <x v="2"/>
    <x v="24"/>
    <x v="0"/>
    <n v="4798"/>
    <n v="49548"/>
    <n v="85000"/>
    <n v="407830000"/>
  </r>
  <r>
    <x v="28"/>
    <x v="2"/>
    <x v="13"/>
    <x v="0"/>
    <n v="3907"/>
    <n v="73963"/>
    <n v="85000"/>
    <n v="332095000"/>
  </r>
  <r>
    <x v="28"/>
    <x v="2"/>
    <x v="25"/>
    <x v="0"/>
    <n v="12043"/>
    <n v="133378"/>
    <n v="85000"/>
    <n v="1023655000"/>
  </r>
  <r>
    <x v="28"/>
    <x v="2"/>
    <x v="12"/>
    <x v="0"/>
    <n v="8"/>
    <n v="846"/>
    <n v="85000"/>
    <n v="680000"/>
  </r>
  <r>
    <x v="28"/>
    <x v="2"/>
    <x v="4"/>
    <x v="0"/>
    <n v="15"/>
    <n v="2060"/>
    <n v="85000"/>
    <n v="1275000"/>
  </r>
  <r>
    <x v="28"/>
    <x v="2"/>
    <x v="5"/>
    <x v="0"/>
    <n v="4"/>
    <n v="1908"/>
    <n v="85000"/>
    <n v="340000"/>
  </r>
  <r>
    <x v="28"/>
    <x v="2"/>
    <x v="26"/>
    <x v="0"/>
    <n v="2737"/>
    <n v="36033"/>
    <n v="85000"/>
    <n v="232645000"/>
  </r>
  <r>
    <x v="28"/>
    <x v="2"/>
    <x v="27"/>
    <x v="0"/>
    <n v="197"/>
    <n v="4141"/>
    <n v="85000"/>
    <n v="16745000"/>
  </r>
  <r>
    <x v="28"/>
    <x v="2"/>
    <x v="28"/>
    <x v="0"/>
    <n v="642"/>
    <n v="34784"/>
    <n v="85000"/>
    <n v="54570000"/>
  </r>
  <r>
    <x v="28"/>
    <x v="2"/>
    <x v="29"/>
    <x v="0"/>
    <n v="4313"/>
    <n v="76171"/>
    <n v="85000"/>
    <n v="366605000"/>
  </r>
  <r>
    <x v="28"/>
    <x v="2"/>
    <x v="30"/>
    <x v="0"/>
    <n v="6246"/>
    <n v="128997"/>
    <n v="85000"/>
    <n v="530910000"/>
  </r>
  <r>
    <x v="28"/>
    <x v="2"/>
    <x v="7"/>
    <x v="0"/>
    <n v="33"/>
    <n v="3154"/>
    <n v="85000"/>
    <n v="2805000"/>
  </r>
  <r>
    <x v="28"/>
    <x v="2"/>
    <x v="31"/>
    <x v="0"/>
    <n v="2710"/>
    <n v="146984"/>
    <n v="85000"/>
    <n v="230350000"/>
  </r>
  <r>
    <x v="28"/>
    <x v="2"/>
    <x v="32"/>
    <x v="0"/>
    <n v="364"/>
    <n v="12790"/>
    <n v="85000"/>
    <n v="30940000"/>
  </r>
  <r>
    <x v="28"/>
    <x v="2"/>
    <x v="33"/>
    <x v="0"/>
    <n v="511"/>
    <n v="64154"/>
    <n v="85000"/>
    <n v="43435000"/>
  </r>
  <r>
    <x v="29"/>
    <x v="2"/>
    <x v="14"/>
    <x v="0"/>
    <n v="1388"/>
    <n v="53014"/>
    <n v="85000"/>
    <n v="117980000"/>
  </r>
  <r>
    <x v="29"/>
    <x v="2"/>
    <x v="8"/>
    <x v="0"/>
    <n v="257"/>
    <n v="32936"/>
    <n v="85000"/>
    <n v="21845000"/>
  </r>
  <r>
    <x v="29"/>
    <x v="2"/>
    <x v="15"/>
    <x v="0"/>
    <n v="900"/>
    <n v="65102"/>
    <n v="85000"/>
    <n v="76500000"/>
  </r>
  <r>
    <x v="29"/>
    <x v="2"/>
    <x v="9"/>
    <x v="0"/>
    <n v="134"/>
    <n v="1868"/>
    <n v="85000"/>
    <n v="11390000"/>
  </r>
  <r>
    <x v="29"/>
    <x v="2"/>
    <x v="16"/>
    <x v="0"/>
    <n v="2178"/>
    <n v="30725"/>
    <n v="85000"/>
    <n v="185130000"/>
  </r>
  <r>
    <x v="29"/>
    <x v="2"/>
    <x v="10"/>
    <x v="0"/>
    <n v="12"/>
    <n v="732"/>
    <n v="85000"/>
    <n v="1020000"/>
  </r>
  <r>
    <x v="29"/>
    <x v="2"/>
    <x v="11"/>
    <x v="0"/>
    <n v="2002"/>
    <n v="31468"/>
    <n v="85000"/>
    <n v="170170000"/>
  </r>
  <r>
    <x v="29"/>
    <x v="2"/>
    <x v="17"/>
    <x v="0"/>
    <n v="560"/>
    <n v="5539"/>
    <n v="85000"/>
    <n v="47600000"/>
  </r>
  <r>
    <x v="29"/>
    <x v="2"/>
    <x v="18"/>
    <x v="0"/>
    <n v="7209"/>
    <n v="129851"/>
    <n v="85000"/>
    <n v="612765000"/>
  </r>
  <r>
    <x v="29"/>
    <x v="2"/>
    <x v="19"/>
    <x v="0"/>
    <n v="321"/>
    <n v="44459"/>
    <n v="85000"/>
    <n v="27285000"/>
  </r>
  <r>
    <x v="29"/>
    <x v="2"/>
    <x v="20"/>
    <x v="0"/>
    <n v="68"/>
    <n v="5403"/>
    <n v="85000"/>
    <n v="5780000"/>
  </r>
  <r>
    <x v="29"/>
    <x v="2"/>
    <x v="21"/>
    <x v="0"/>
    <n v="113"/>
    <n v="8372"/>
    <n v="85000"/>
    <n v="9605000"/>
  </r>
  <r>
    <x v="29"/>
    <x v="2"/>
    <x v="22"/>
    <x v="0"/>
    <n v="524"/>
    <n v="31209"/>
    <n v="85000"/>
    <n v="44540000"/>
  </r>
  <r>
    <x v="29"/>
    <x v="2"/>
    <x v="23"/>
    <x v="0"/>
    <n v="10590"/>
    <n v="106981"/>
    <n v="85000"/>
    <n v="900150000"/>
  </r>
  <r>
    <x v="29"/>
    <x v="2"/>
    <x v="24"/>
    <x v="0"/>
    <n v="4461"/>
    <n v="48967"/>
    <n v="85000"/>
    <n v="379185000"/>
  </r>
  <r>
    <x v="29"/>
    <x v="2"/>
    <x v="13"/>
    <x v="0"/>
    <n v="3283"/>
    <n v="74064"/>
    <n v="85000"/>
    <n v="279055000"/>
  </r>
  <r>
    <x v="29"/>
    <x v="2"/>
    <x v="25"/>
    <x v="0"/>
    <n v="12444"/>
    <n v="134556"/>
    <n v="85000"/>
    <n v="1057740000"/>
  </r>
  <r>
    <x v="29"/>
    <x v="2"/>
    <x v="4"/>
    <x v="0"/>
    <n v="11"/>
    <n v="1991"/>
    <n v="85000"/>
    <n v="935000"/>
  </r>
  <r>
    <x v="29"/>
    <x v="2"/>
    <x v="5"/>
    <x v="0"/>
    <n v="6"/>
    <n v="1561"/>
    <n v="85000"/>
    <n v="510000"/>
  </r>
  <r>
    <x v="29"/>
    <x v="2"/>
    <x v="26"/>
    <x v="0"/>
    <n v="3049"/>
    <n v="45630"/>
    <n v="85000"/>
    <n v="259165000"/>
  </r>
  <r>
    <x v="29"/>
    <x v="2"/>
    <x v="27"/>
    <x v="0"/>
    <n v="136"/>
    <n v="3350"/>
    <n v="85000"/>
    <n v="11560000"/>
  </r>
  <r>
    <x v="29"/>
    <x v="2"/>
    <x v="28"/>
    <x v="0"/>
    <n v="676"/>
    <n v="35832"/>
    <n v="85000"/>
    <n v="57460000"/>
  </r>
  <r>
    <x v="29"/>
    <x v="2"/>
    <x v="29"/>
    <x v="0"/>
    <n v="4336"/>
    <n v="81056"/>
    <n v="85000"/>
    <n v="368560000"/>
  </r>
  <r>
    <x v="29"/>
    <x v="2"/>
    <x v="30"/>
    <x v="0"/>
    <n v="5178"/>
    <n v="116071"/>
    <n v="85000"/>
    <n v="440130000"/>
  </r>
  <r>
    <x v="29"/>
    <x v="2"/>
    <x v="7"/>
    <x v="0"/>
    <n v="17"/>
    <n v="3157"/>
    <n v="85000"/>
    <n v="1445000"/>
  </r>
  <r>
    <x v="29"/>
    <x v="2"/>
    <x v="31"/>
    <x v="0"/>
    <n v="3141"/>
    <n v="143067"/>
    <n v="85000"/>
    <n v="266985000"/>
  </r>
  <r>
    <x v="29"/>
    <x v="2"/>
    <x v="32"/>
    <x v="0"/>
    <n v="262"/>
    <n v="12642"/>
    <n v="85000"/>
    <n v="22270000"/>
  </r>
  <r>
    <x v="29"/>
    <x v="2"/>
    <x v="33"/>
    <x v="0"/>
    <n v="489"/>
    <n v="58361"/>
    <n v="85000"/>
    <n v="41565000"/>
  </r>
  <r>
    <x v="30"/>
    <x v="2"/>
    <x v="14"/>
    <x v="0"/>
    <n v="1757"/>
    <n v="66154"/>
    <n v="85000"/>
    <n v="149345000"/>
  </r>
  <r>
    <x v="30"/>
    <x v="2"/>
    <x v="8"/>
    <x v="0"/>
    <n v="245"/>
    <n v="51372"/>
    <n v="85000"/>
    <n v="20825000"/>
  </r>
  <r>
    <x v="30"/>
    <x v="2"/>
    <x v="15"/>
    <x v="0"/>
    <n v="820"/>
    <n v="65088"/>
    <n v="85000"/>
    <n v="69700000"/>
  </r>
  <r>
    <x v="30"/>
    <x v="2"/>
    <x v="9"/>
    <x v="0"/>
    <n v="157"/>
    <n v="1964"/>
    <n v="85000"/>
    <n v="13345000"/>
  </r>
  <r>
    <x v="30"/>
    <x v="2"/>
    <x v="16"/>
    <x v="0"/>
    <n v="2195"/>
    <n v="38600"/>
    <n v="85000"/>
    <n v="186575000"/>
  </r>
  <r>
    <x v="30"/>
    <x v="2"/>
    <x v="10"/>
    <x v="0"/>
    <n v="4"/>
    <n v="1109"/>
    <n v="85000"/>
    <n v="340000"/>
  </r>
  <r>
    <x v="30"/>
    <x v="2"/>
    <x v="11"/>
    <x v="0"/>
    <n v="2611"/>
    <n v="35861"/>
    <n v="85000"/>
    <n v="221935000"/>
  </r>
  <r>
    <x v="30"/>
    <x v="2"/>
    <x v="17"/>
    <x v="0"/>
    <n v="567"/>
    <n v="5377"/>
    <n v="85000"/>
    <n v="48195000"/>
  </r>
  <r>
    <x v="30"/>
    <x v="2"/>
    <x v="18"/>
    <x v="0"/>
    <n v="8417"/>
    <n v="149414"/>
    <n v="85000"/>
    <n v="715445000"/>
  </r>
  <r>
    <x v="30"/>
    <x v="2"/>
    <x v="19"/>
    <x v="0"/>
    <n v="591"/>
    <n v="37096"/>
    <n v="85000"/>
    <n v="50235000"/>
  </r>
  <r>
    <x v="30"/>
    <x v="2"/>
    <x v="20"/>
    <x v="0"/>
    <n v="53"/>
    <n v="4480"/>
    <n v="85000"/>
    <n v="4505000"/>
  </r>
  <r>
    <x v="30"/>
    <x v="2"/>
    <x v="21"/>
    <x v="0"/>
    <n v="137"/>
    <n v="6736"/>
    <n v="85000"/>
    <n v="11645000"/>
  </r>
  <r>
    <x v="30"/>
    <x v="2"/>
    <x v="22"/>
    <x v="0"/>
    <n v="502"/>
    <n v="33632"/>
    <n v="85000"/>
    <n v="42670000"/>
  </r>
  <r>
    <x v="30"/>
    <x v="2"/>
    <x v="23"/>
    <x v="0"/>
    <n v="11137"/>
    <n v="108712"/>
    <n v="85000"/>
    <n v="946645000"/>
  </r>
  <r>
    <x v="30"/>
    <x v="2"/>
    <x v="24"/>
    <x v="0"/>
    <n v="5051"/>
    <n v="36841"/>
    <n v="85000"/>
    <n v="429335000"/>
  </r>
  <r>
    <x v="30"/>
    <x v="2"/>
    <x v="13"/>
    <x v="0"/>
    <n v="3262"/>
    <n v="99036"/>
    <n v="85000"/>
    <n v="277270000"/>
  </r>
  <r>
    <x v="30"/>
    <x v="2"/>
    <x v="25"/>
    <x v="0"/>
    <n v="15716"/>
    <n v="167065"/>
    <n v="85000"/>
    <n v="1335860000"/>
  </r>
  <r>
    <x v="30"/>
    <x v="2"/>
    <x v="12"/>
    <x v="0"/>
    <n v="6"/>
    <n v="1035"/>
    <n v="85000"/>
    <n v="510000"/>
  </r>
  <r>
    <x v="30"/>
    <x v="2"/>
    <x v="5"/>
    <x v="0"/>
    <n v="36"/>
    <n v="1958"/>
    <n v="85000"/>
    <n v="3060000"/>
  </r>
  <r>
    <x v="30"/>
    <x v="2"/>
    <x v="26"/>
    <x v="0"/>
    <n v="3972"/>
    <n v="71596"/>
    <n v="85000"/>
    <n v="337620000"/>
  </r>
  <r>
    <x v="30"/>
    <x v="2"/>
    <x v="27"/>
    <x v="0"/>
    <n v="197"/>
    <n v="3765"/>
    <n v="85000"/>
    <n v="16745000"/>
  </r>
  <r>
    <x v="30"/>
    <x v="2"/>
    <x v="28"/>
    <x v="0"/>
    <n v="760"/>
    <n v="34028"/>
    <n v="85000"/>
    <n v="64600000"/>
  </r>
  <r>
    <x v="30"/>
    <x v="2"/>
    <x v="29"/>
    <x v="0"/>
    <n v="4906"/>
    <n v="103647"/>
    <n v="85000"/>
    <n v="417010000"/>
  </r>
  <r>
    <x v="30"/>
    <x v="2"/>
    <x v="30"/>
    <x v="0"/>
    <n v="6507"/>
    <n v="131658"/>
    <n v="85000"/>
    <n v="553095000"/>
  </r>
  <r>
    <x v="30"/>
    <x v="2"/>
    <x v="7"/>
    <x v="0"/>
    <n v="6"/>
    <n v="4285"/>
    <n v="85000"/>
    <n v="510000"/>
  </r>
  <r>
    <x v="30"/>
    <x v="2"/>
    <x v="31"/>
    <x v="0"/>
    <n v="3775"/>
    <n v="162993"/>
    <n v="85000"/>
    <n v="320875000"/>
  </r>
  <r>
    <x v="30"/>
    <x v="2"/>
    <x v="32"/>
    <x v="0"/>
    <n v="383"/>
    <n v="13890"/>
    <n v="85000"/>
    <n v="32555000"/>
  </r>
  <r>
    <x v="30"/>
    <x v="2"/>
    <x v="33"/>
    <x v="0"/>
    <n v="851"/>
    <n v="65489"/>
    <n v="85000"/>
    <n v="72335000"/>
  </r>
  <r>
    <x v="31"/>
    <x v="2"/>
    <x v="1"/>
    <x v="0"/>
    <n v="3"/>
    <n v="598"/>
    <n v="85000"/>
    <n v="255000"/>
  </r>
  <r>
    <x v="31"/>
    <x v="2"/>
    <x v="14"/>
    <x v="0"/>
    <n v="1997"/>
    <n v="79246"/>
    <n v="85000"/>
    <n v="169745000"/>
  </r>
  <r>
    <x v="31"/>
    <x v="2"/>
    <x v="8"/>
    <x v="0"/>
    <n v="244"/>
    <n v="41326"/>
    <n v="85000"/>
    <n v="20740000"/>
  </r>
  <r>
    <x v="31"/>
    <x v="2"/>
    <x v="15"/>
    <x v="0"/>
    <n v="1765"/>
    <n v="149828"/>
    <n v="85000"/>
    <n v="150025000"/>
  </r>
  <r>
    <x v="31"/>
    <x v="2"/>
    <x v="9"/>
    <x v="0"/>
    <n v="241"/>
    <n v="2430"/>
    <n v="85000"/>
    <n v="20485000"/>
  </r>
  <r>
    <x v="31"/>
    <x v="2"/>
    <x v="16"/>
    <x v="0"/>
    <n v="3880"/>
    <n v="76276"/>
    <n v="85000"/>
    <n v="329800000"/>
  </r>
  <r>
    <x v="31"/>
    <x v="2"/>
    <x v="10"/>
    <x v="0"/>
    <n v="15"/>
    <n v="1185"/>
    <n v="85000"/>
    <n v="1275000"/>
  </r>
  <r>
    <x v="31"/>
    <x v="2"/>
    <x v="11"/>
    <x v="0"/>
    <n v="3976"/>
    <n v="56736"/>
    <n v="85000"/>
    <n v="337960000"/>
  </r>
  <r>
    <x v="31"/>
    <x v="2"/>
    <x v="17"/>
    <x v="0"/>
    <n v="977"/>
    <n v="6217"/>
    <n v="85000"/>
    <n v="83045000"/>
  </r>
  <r>
    <x v="31"/>
    <x v="2"/>
    <x v="18"/>
    <x v="0"/>
    <n v="5424"/>
    <n v="152556"/>
    <n v="85000"/>
    <n v="461040000"/>
  </r>
  <r>
    <x v="31"/>
    <x v="2"/>
    <x v="19"/>
    <x v="0"/>
    <n v="565"/>
    <n v="42364"/>
    <n v="85000"/>
    <n v="48025000"/>
  </r>
  <r>
    <x v="31"/>
    <x v="2"/>
    <x v="20"/>
    <x v="0"/>
    <n v="53"/>
    <n v="6131"/>
    <n v="85000"/>
    <n v="4505000"/>
  </r>
  <r>
    <x v="31"/>
    <x v="2"/>
    <x v="21"/>
    <x v="0"/>
    <n v="172"/>
    <n v="8743"/>
    <n v="85000"/>
    <n v="14620000"/>
  </r>
  <r>
    <x v="31"/>
    <x v="2"/>
    <x v="22"/>
    <x v="0"/>
    <n v="825"/>
    <n v="63696"/>
    <n v="85000"/>
    <n v="70125000"/>
  </r>
  <r>
    <x v="31"/>
    <x v="2"/>
    <x v="23"/>
    <x v="0"/>
    <n v="14300"/>
    <n v="136535"/>
    <n v="85000"/>
    <n v="1215500000"/>
  </r>
  <r>
    <x v="31"/>
    <x v="2"/>
    <x v="24"/>
    <x v="0"/>
    <n v="5352"/>
    <n v="36822"/>
    <n v="85000"/>
    <n v="454920000"/>
  </r>
  <r>
    <x v="31"/>
    <x v="2"/>
    <x v="13"/>
    <x v="0"/>
    <n v="4861"/>
    <n v="204532"/>
    <n v="85000"/>
    <n v="413185000"/>
  </r>
  <r>
    <x v="31"/>
    <x v="2"/>
    <x v="25"/>
    <x v="0"/>
    <n v="19008"/>
    <n v="230768"/>
    <n v="85000"/>
    <n v="1615680000"/>
  </r>
  <r>
    <x v="31"/>
    <x v="2"/>
    <x v="12"/>
    <x v="0"/>
    <n v="10"/>
    <n v="812"/>
    <n v="85000"/>
    <n v="850000"/>
  </r>
  <r>
    <x v="31"/>
    <x v="2"/>
    <x v="4"/>
    <x v="0"/>
    <n v="6"/>
    <n v="1893"/>
    <n v="85000"/>
    <n v="510000"/>
  </r>
  <r>
    <x v="31"/>
    <x v="2"/>
    <x v="5"/>
    <x v="0"/>
    <n v="35"/>
    <n v="1977"/>
    <n v="85000"/>
    <n v="2975000"/>
  </r>
  <r>
    <x v="31"/>
    <x v="2"/>
    <x v="26"/>
    <x v="0"/>
    <n v="4345"/>
    <n v="63423"/>
    <n v="85000"/>
    <n v="369325000"/>
  </r>
  <r>
    <x v="31"/>
    <x v="2"/>
    <x v="27"/>
    <x v="0"/>
    <n v="194"/>
    <n v="3681"/>
    <n v="85000"/>
    <n v="16490000"/>
  </r>
  <r>
    <x v="31"/>
    <x v="2"/>
    <x v="28"/>
    <x v="0"/>
    <n v="1184"/>
    <n v="48694"/>
    <n v="85000"/>
    <n v="100640000"/>
  </r>
  <r>
    <x v="31"/>
    <x v="2"/>
    <x v="29"/>
    <x v="0"/>
    <n v="7743"/>
    <n v="191722"/>
    <n v="85000"/>
    <n v="658155000"/>
  </r>
  <r>
    <x v="31"/>
    <x v="2"/>
    <x v="30"/>
    <x v="0"/>
    <n v="7096"/>
    <n v="121926"/>
    <n v="85000"/>
    <n v="603160000"/>
  </r>
  <r>
    <x v="31"/>
    <x v="2"/>
    <x v="7"/>
    <x v="0"/>
    <n v="11"/>
    <n v="4893"/>
    <n v="85000"/>
    <n v="935000"/>
  </r>
  <r>
    <x v="31"/>
    <x v="2"/>
    <x v="31"/>
    <x v="0"/>
    <n v="5327"/>
    <n v="387983"/>
    <n v="85000"/>
    <n v="452795000"/>
  </r>
  <r>
    <x v="31"/>
    <x v="2"/>
    <x v="32"/>
    <x v="0"/>
    <n v="626"/>
    <n v="24522"/>
    <n v="85000"/>
    <n v="53210000"/>
  </r>
  <r>
    <x v="31"/>
    <x v="2"/>
    <x v="33"/>
    <x v="0"/>
    <n v="1007"/>
    <n v="97240"/>
    <n v="85000"/>
    <n v="85595000"/>
  </r>
  <r>
    <x v="32"/>
    <x v="2"/>
    <x v="1"/>
    <x v="0"/>
    <n v="7"/>
    <n v="430"/>
    <n v="85000"/>
    <n v="595000"/>
  </r>
  <r>
    <x v="32"/>
    <x v="2"/>
    <x v="14"/>
    <x v="0"/>
    <n v="2372"/>
    <n v="60868"/>
    <n v="85000"/>
    <n v="201620000"/>
  </r>
  <r>
    <x v="32"/>
    <x v="2"/>
    <x v="2"/>
    <x v="0"/>
    <n v="2"/>
    <n v="1377"/>
    <n v="85000"/>
    <n v="170000"/>
  </r>
  <r>
    <x v="32"/>
    <x v="2"/>
    <x v="8"/>
    <x v="0"/>
    <n v="204"/>
    <n v="38490"/>
    <n v="85000"/>
    <n v="17340000"/>
  </r>
  <r>
    <x v="32"/>
    <x v="2"/>
    <x v="15"/>
    <x v="0"/>
    <n v="1354"/>
    <n v="91064"/>
    <n v="85000"/>
    <n v="115090000"/>
  </r>
  <r>
    <x v="32"/>
    <x v="2"/>
    <x v="9"/>
    <x v="0"/>
    <n v="137"/>
    <n v="1162"/>
    <n v="85000"/>
    <n v="11645000"/>
  </r>
  <r>
    <x v="32"/>
    <x v="2"/>
    <x v="16"/>
    <x v="0"/>
    <n v="1865"/>
    <n v="31773"/>
    <n v="85000"/>
    <n v="158525000"/>
  </r>
  <r>
    <x v="32"/>
    <x v="2"/>
    <x v="10"/>
    <x v="0"/>
    <n v="13"/>
    <n v="1447"/>
    <n v="85000"/>
    <n v="1105000"/>
  </r>
  <r>
    <x v="32"/>
    <x v="2"/>
    <x v="11"/>
    <x v="0"/>
    <n v="5380"/>
    <n v="27097"/>
    <n v="85000"/>
    <n v="457300000"/>
  </r>
  <r>
    <x v="32"/>
    <x v="2"/>
    <x v="17"/>
    <x v="0"/>
    <n v="799"/>
    <n v="4299"/>
    <n v="85000"/>
    <n v="67915000"/>
  </r>
  <r>
    <x v="32"/>
    <x v="2"/>
    <x v="18"/>
    <x v="0"/>
    <n v="4080"/>
    <n v="85848"/>
    <n v="85000"/>
    <n v="346800000"/>
  </r>
  <r>
    <x v="32"/>
    <x v="2"/>
    <x v="19"/>
    <x v="0"/>
    <n v="1019"/>
    <n v="60574"/>
    <n v="85000"/>
    <n v="86615000"/>
  </r>
  <r>
    <x v="32"/>
    <x v="2"/>
    <x v="20"/>
    <x v="0"/>
    <n v="102"/>
    <n v="9988"/>
    <n v="85000"/>
    <n v="8670000"/>
  </r>
  <r>
    <x v="32"/>
    <x v="2"/>
    <x v="21"/>
    <x v="0"/>
    <n v="96"/>
    <n v="3661"/>
    <n v="85000"/>
    <n v="8160000"/>
  </r>
  <r>
    <x v="32"/>
    <x v="2"/>
    <x v="22"/>
    <x v="0"/>
    <n v="632"/>
    <n v="32673"/>
    <n v="85000"/>
    <n v="53720000"/>
  </r>
  <r>
    <x v="32"/>
    <x v="2"/>
    <x v="23"/>
    <x v="0"/>
    <n v="10237"/>
    <n v="91996"/>
    <n v="85000"/>
    <n v="870145000"/>
  </r>
  <r>
    <x v="32"/>
    <x v="2"/>
    <x v="24"/>
    <x v="0"/>
    <n v="4866"/>
    <n v="35712"/>
    <n v="85000"/>
    <n v="413610000"/>
  </r>
  <r>
    <x v="32"/>
    <x v="2"/>
    <x v="13"/>
    <x v="0"/>
    <n v="3359"/>
    <n v="88017"/>
    <n v="85000"/>
    <n v="285515000"/>
  </r>
  <r>
    <x v="32"/>
    <x v="2"/>
    <x v="25"/>
    <x v="0"/>
    <n v="14495"/>
    <n v="174125"/>
    <n v="85000"/>
    <n v="1232075000"/>
  </r>
  <r>
    <x v="32"/>
    <x v="2"/>
    <x v="12"/>
    <x v="0"/>
    <n v="6"/>
    <n v="976"/>
    <n v="85000"/>
    <n v="510000"/>
  </r>
  <r>
    <x v="32"/>
    <x v="2"/>
    <x v="5"/>
    <x v="0"/>
    <n v="24"/>
    <n v="1974"/>
    <n v="85000"/>
    <n v="2040000"/>
  </r>
  <r>
    <x v="32"/>
    <x v="2"/>
    <x v="26"/>
    <x v="0"/>
    <n v="4383"/>
    <n v="48402"/>
    <n v="85000"/>
    <n v="372555000"/>
  </r>
  <r>
    <x v="32"/>
    <x v="2"/>
    <x v="27"/>
    <x v="0"/>
    <n v="224"/>
    <n v="2836"/>
    <n v="85000"/>
    <n v="19040000"/>
  </r>
  <r>
    <x v="32"/>
    <x v="2"/>
    <x v="28"/>
    <x v="0"/>
    <n v="951"/>
    <n v="45523"/>
    <n v="85000"/>
    <n v="80835000"/>
  </r>
  <r>
    <x v="32"/>
    <x v="2"/>
    <x v="29"/>
    <x v="0"/>
    <n v="4676"/>
    <n v="99479"/>
    <n v="85000"/>
    <n v="397460000"/>
  </r>
  <r>
    <x v="32"/>
    <x v="2"/>
    <x v="30"/>
    <x v="0"/>
    <n v="5403"/>
    <n v="82736"/>
    <n v="85000"/>
    <n v="459255000"/>
  </r>
  <r>
    <x v="32"/>
    <x v="2"/>
    <x v="7"/>
    <x v="0"/>
    <n v="40"/>
    <n v="3663"/>
    <n v="85000"/>
    <n v="3400000"/>
  </r>
  <r>
    <x v="32"/>
    <x v="2"/>
    <x v="31"/>
    <x v="0"/>
    <n v="5487"/>
    <n v="211546"/>
    <n v="85000"/>
    <n v="466395000"/>
  </r>
  <r>
    <x v="32"/>
    <x v="2"/>
    <x v="32"/>
    <x v="0"/>
    <n v="655"/>
    <n v="19337"/>
    <n v="85000"/>
    <n v="55675000"/>
  </r>
  <r>
    <x v="32"/>
    <x v="2"/>
    <x v="33"/>
    <x v="0"/>
    <n v="2625"/>
    <n v="90092"/>
    <n v="85000"/>
    <n v="223125000"/>
  </r>
  <r>
    <x v="33"/>
    <x v="2"/>
    <x v="31"/>
    <x v="0"/>
    <n v="5668"/>
    <n v="181667"/>
    <n v="85000"/>
    <n v="481780000"/>
  </r>
  <r>
    <x v="33"/>
    <x v="2"/>
    <x v="25"/>
    <x v="0"/>
    <n v="16367"/>
    <n v="172830"/>
    <n v="85000"/>
    <n v="1391195000"/>
  </r>
  <r>
    <x v="33"/>
    <x v="2"/>
    <x v="23"/>
    <x v="0"/>
    <n v="12415"/>
    <n v="115920"/>
    <n v="85000"/>
    <n v="1055275000"/>
  </r>
  <r>
    <x v="33"/>
    <x v="2"/>
    <x v="30"/>
    <x v="0"/>
    <n v="7580"/>
    <n v="153753"/>
    <n v="85000"/>
    <n v="644300000"/>
  </r>
  <r>
    <x v="33"/>
    <x v="2"/>
    <x v="15"/>
    <x v="0"/>
    <n v="1288"/>
    <n v="71556"/>
    <n v="85000"/>
    <n v="109480000"/>
  </r>
  <r>
    <x v="33"/>
    <x v="2"/>
    <x v="24"/>
    <x v="0"/>
    <n v="6457"/>
    <n v="42509"/>
    <n v="85000"/>
    <n v="548845000"/>
  </r>
  <r>
    <x v="33"/>
    <x v="2"/>
    <x v="29"/>
    <x v="0"/>
    <n v="4432"/>
    <n v="78862"/>
    <n v="85000"/>
    <n v="376720000"/>
  </r>
  <r>
    <x v="33"/>
    <x v="2"/>
    <x v="11"/>
    <x v="0"/>
    <n v="3073"/>
    <n v="38413"/>
    <n v="85000"/>
    <n v="261205000"/>
  </r>
  <r>
    <x v="33"/>
    <x v="2"/>
    <x v="13"/>
    <x v="0"/>
    <n v="3684"/>
    <n v="92100"/>
    <n v="85000"/>
    <n v="313140000"/>
  </r>
  <r>
    <x v="33"/>
    <x v="2"/>
    <x v="18"/>
    <x v="0"/>
    <n v="5424"/>
    <n v="91933"/>
    <n v="85000"/>
    <n v="461040000"/>
  </r>
  <r>
    <x v="33"/>
    <x v="2"/>
    <x v="26"/>
    <x v="0"/>
    <n v="3883"/>
    <n v="53485"/>
    <n v="85000"/>
    <n v="330055000"/>
  </r>
  <r>
    <x v="33"/>
    <x v="2"/>
    <x v="8"/>
    <x v="0"/>
    <n v="253"/>
    <n v="44386"/>
    <n v="85000"/>
    <n v="21505000"/>
  </r>
  <r>
    <x v="33"/>
    <x v="2"/>
    <x v="19"/>
    <x v="0"/>
    <n v="1259"/>
    <n v="42824"/>
    <n v="85000"/>
    <n v="107015000"/>
  </r>
  <r>
    <x v="33"/>
    <x v="2"/>
    <x v="16"/>
    <x v="0"/>
    <n v="2367"/>
    <n v="42881"/>
    <n v="85000"/>
    <n v="201195000"/>
  </r>
  <r>
    <x v="33"/>
    <x v="2"/>
    <x v="33"/>
    <x v="0"/>
    <n v="1636"/>
    <n v="72390"/>
    <n v="85000"/>
    <n v="139060000"/>
  </r>
  <r>
    <x v="33"/>
    <x v="2"/>
    <x v="28"/>
    <x v="0"/>
    <n v="821"/>
    <n v="33511"/>
    <n v="85000"/>
    <n v="69785000"/>
  </r>
  <r>
    <x v="33"/>
    <x v="2"/>
    <x v="14"/>
    <x v="0"/>
    <n v="2134"/>
    <n v="53619"/>
    <n v="85000"/>
    <n v="181390000"/>
  </r>
  <r>
    <x v="33"/>
    <x v="2"/>
    <x v="22"/>
    <x v="0"/>
    <n v="551"/>
    <n v="30612"/>
    <n v="85000"/>
    <n v="46835000"/>
  </r>
  <r>
    <x v="33"/>
    <x v="2"/>
    <x v="32"/>
    <x v="0"/>
    <n v="382"/>
    <n v="11682"/>
    <n v="85000"/>
    <n v="32470000"/>
  </r>
  <r>
    <x v="33"/>
    <x v="2"/>
    <x v="21"/>
    <x v="0"/>
    <n v="219"/>
    <n v="4582"/>
    <n v="85000"/>
    <n v="18615000"/>
  </r>
  <r>
    <x v="33"/>
    <x v="2"/>
    <x v="17"/>
    <x v="0"/>
    <n v="832"/>
    <n v="5079"/>
    <n v="85000"/>
    <n v="70720000"/>
  </r>
  <r>
    <x v="33"/>
    <x v="2"/>
    <x v="9"/>
    <x v="0"/>
    <n v="118"/>
    <n v="1450"/>
    <n v="85000"/>
    <n v="10030000"/>
  </r>
  <r>
    <x v="33"/>
    <x v="2"/>
    <x v="7"/>
    <x v="0"/>
    <n v="3"/>
    <n v="3000"/>
    <n v="85000"/>
    <n v="255000"/>
  </r>
  <r>
    <x v="33"/>
    <x v="2"/>
    <x v="27"/>
    <x v="0"/>
    <n v="310"/>
    <n v="5141"/>
    <n v="85000"/>
    <n v="26350000"/>
  </r>
  <r>
    <x v="33"/>
    <x v="2"/>
    <x v="20"/>
    <x v="0"/>
    <n v="79"/>
    <n v="6031"/>
    <n v="85000"/>
    <n v="6715000"/>
  </r>
  <r>
    <x v="33"/>
    <x v="2"/>
    <x v="10"/>
    <x v="0"/>
    <n v="31"/>
    <n v="866"/>
    <n v="85000"/>
    <n v="2635000"/>
  </r>
  <r>
    <x v="33"/>
    <x v="2"/>
    <x v="12"/>
    <x v="0"/>
    <n v="7"/>
    <n v="1556"/>
    <n v="85000"/>
    <n v="595000"/>
  </r>
  <r>
    <x v="33"/>
    <x v="2"/>
    <x v="5"/>
    <x v="0"/>
    <n v="28"/>
    <n v="1872"/>
    <n v="85000"/>
    <n v="2380000"/>
  </r>
  <r>
    <x v="33"/>
    <x v="2"/>
    <x v="4"/>
    <x v="0"/>
    <n v="26"/>
    <n v="1625"/>
    <n v="85000"/>
    <n v="2210000"/>
  </r>
  <r>
    <x v="33"/>
    <x v="2"/>
    <x v="3"/>
    <x v="0"/>
    <n v="14"/>
    <n v="37"/>
    <n v="85000"/>
    <n v="1190000"/>
  </r>
  <r>
    <x v="33"/>
    <x v="2"/>
    <x v="34"/>
    <x v="0"/>
    <n v="2"/>
    <n v="483"/>
    <n v="85000"/>
    <n v="170000"/>
  </r>
  <r>
    <x v="34"/>
    <x v="2"/>
    <x v="31"/>
    <x v="0"/>
    <n v="6557"/>
    <n v="206846"/>
    <n v="85000"/>
    <n v="557345000"/>
  </r>
  <r>
    <x v="34"/>
    <x v="2"/>
    <x v="25"/>
    <x v="0"/>
    <n v="15193"/>
    <n v="147649"/>
    <n v="85000"/>
    <n v="1291405000"/>
  </r>
  <r>
    <x v="34"/>
    <x v="2"/>
    <x v="23"/>
    <x v="0"/>
    <n v="12605"/>
    <n v="108852"/>
    <n v="85000"/>
    <n v="1071425000"/>
  </r>
  <r>
    <x v="34"/>
    <x v="2"/>
    <x v="30"/>
    <x v="0"/>
    <n v="8647"/>
    <n v="143638"/>
    <n v="85000"/>
    <n v="734995000"/>
  </r>
  <r>
    <x v="34"/>
    <x v="2"/>
    <x v="29"/>
    <x v="0"/>
    <n v="5145"/>
    <n v="81152"/>
    <n v="85000"/>
    <n v="437325000"/>
  </r>
  <r>
    <x v="34"/>
    <x v="2"/>
    <x v="15"/>
    <x v="0"/>
    <n v="1301"/>
    <n v="83398"/>
    <n v="85000"/>
    <n v="110585000"/>
  </r>
  <r>
    <x v="34"/>
    <x v="2"/>
    <x v="13"/>
    <x v="0"/>
    <n v="4006"/>
    <n v="87659"/>
    <n v="85000"/>
    <n v="340510000"/>
  </r>
  <r>
    <x v="34"/>
    <x v="2"/>
    <x v="24"/>
    <x v="0"/>
    <n v="5389"/>
    <n v="38356"/>
    <n v="85000"/>
    <n v="458065000"/>
  </r>
  <r>
    <x v="34"/>
    <x v="2"/>
    <x v="18"/>
    <x v="0"/>
    <n v="5103"/>
    <n v="88441"/>
    <n v="85000"/>
    <n v="433755000"/>
  </r>
  <r>
    <x v="34"/>
    <x v="2"/>
    <x v="11"/>
    <x v="0"/>
    <n v="2364"/>
    <n v="30504"/>
    <n v="85000"/>
    <n v="200940000"/>
  </r>
  <r>
    <x v="34"/>
    <x v="2"/>
    <x v="8"/>
    <x v="0"/>
    <n v="246"/>
    <n v="39048"/>
    <n v="85000"/>
    <n v="20910000"/>
  </r>
  <r>
    <x v="34"/>
    <x v="2"/>
    <x v="26"/>
    <x v="0"/>
    <n v="3733"/>
    <n v="57255"/>
    <n v="85000"/>
    <n v="317305000"/>
  </r>
  <r>
    <x v="34"/>
    <x v="2"/>
    <x v="16"/>
    <x v="0"/>
    <n v="2198"/>
    <n v="40110"/>
    <n v="85000"/>
    <n v="186830000"/>
  </r>
  <r>
    <x v="34"/>
    <x v="2"/>
    <x v="28"/>
    <x v="0"/>
    <n v="1017"/>
    <n v="34359"/>
    <n v="85000"/>
    <n v="86445000"/>
  </r>
  <r>
    <x v="34"/>
    <x v="2"/>
    <x v="14"/>
    <x v="0"/>
    <n v="2830"/>
    <n v="56600"/>
    <n v="85000"/>
    <n v="240550000"/>
  </r>
  <r>
    <x v="34"/>
    <x v="2"/>
    <x v="19"/>
    <x v="0"/>
    <n v="1075"/>
    <n v="38121"/>
    <n v="85000"/>
    <n v="91375000"/>
  </r>
  <r>
    <x v="34"/>
    <x v="2"/>
    <x v="33"/>
    <x v="0"/>
    <n v="1341"/>
    <n v="74089"/>
    <n v="85000"/>
    <n v="113985000"/>
  </r>
  <r>
    <x v="34"/>
    <x v="2"/>
    <x v="22"/>
    <x v="0"/>
    <n v="710"/>
    <n v="34467"/>
    <n v="85000"/>
    <n v="60350000"/>
  </r>
  <r>
    <x v="34"/>
    <x v="2"/>
    <x v="32"/>
    <x v="0"/>
    <n v="586"/>
    <n v="13692"/>
    <n v="85000"/>
    <n v="49810000"/>
  </r>
  <r>
    <x v="34"/>
    <x v="2"/>
    <x v="21"/>
    <x v="0"/>
    <n v="233"/>
    <n v="5055"/>
    <n v="85000"/>
    <n v="19805000"/>
  </r>
  <r>
    <x v="34"/>
    <x v="2"/>
    <x v="17"/>
    <x v="0"/>
    <n v="990"/>
    <n v="4759"/>
    <n v="85000"/>
    <n v="84150000"/>
  </r>
  <r>
    <x v="34"/>
    <x v="2"/>
    <x v="7"/>
    <x v="0"/>
    <n v="24"/>
    <n v="3334"/>
    <n v="85000"/>
    <n v="2040000"/>
  </r>
  <r>
    <x v="34"/>
    <x v="2"/>
    <x v="9"/>
    <x v="0"/>
    <n v="126"/>
    <n v="1416"/>
    <n v="85000"/>
    <n v="10710000"/>
  </r>
  <r>
    <x v="34"/>
    <x v="2"/>
    <x v="27"/>
    <x v="0"/>
    <n v="384"/>
    <n v="4556"/>
    <n v="85000"/>
    <n v="32640000"/>
  </r>
  <r>
    <x v="34"/>
    <x v="2"/>
    <x v="20"/>
    <x v="0"/>
    <n v="66"/>
    <n v="4926"/>
    <n v="85000"/>
    <n v="5610000"/>
  </r>
  <r>
    <x v="34"/>
    <x v="2"/>
    <x v="5"/>
    <x v="0"/>
    <n v="51"/>
    <n v="2146"/>
    <n v="85000"/>
    <n v="4335000"/>
  </r>
  <r>
    <x v="34"/>
    <x v="2"/>
    <x v="12"/>
    <x v="0"/>
    <n v="3"/>
    <n v="1723"/>
    <n v="85000"/>
    <n v="255000"/>
  </r>
  <r>
    <x v="34"/>
    <x v="2"/>
    <x v="10"/>
    <x v="0"/>
    <n v="24"/>
    <n v="1052"/>
    <n v="85000"/>
    <n v="2040000"/>
  </r>
  <r>
    <x v="34"/>
    <x v="2"/>
    <x v="4"/>
    <x v="0"/>
    <n v="11"/>
    <n v="1890"/>
    <n v="85000"/>
    <n v="935000"/>
  </r>
  <r>
    <x v="34"/>
    <x v="2"/>
    <x v="1"/>
    <x v="0"/>
    <n v="5"/>
    <n v="473"/>
    <n v="85000"/>
    <n v="425000"/>
  </r>
  <r>
    <x v="35"/>
    <x v="2"/>
    <x v="25"/>
    <x v="0"/>
    <n v="26668"/>
    <n v="152563"/>
    <n v="85000"/>
    <n v="2266780000"/>
  </r>
  <r>
    <x v="35"/>
    <x v="2"/>
    <x v="31"/>
    <x v="0"/>
    <n v="7799"/>
    <n v="210216"/>
    <n v="85000"/>
    <n v="662915000"/>
  </r>
  <r>
    <x v="35"/>
    <x v="2"/>
    <x v="23"/>
    <x v="0"/>
    <n v="22742"/>
    <n v="123800"/>
    <n v="85000"/>
    <n v="1933070000"/>
  </r>
  <r>
    <x v="35"/>
    <x v="2"/>
    <x v="30"/>
    <x v="0"/>
    <n v="13350"/>
    <n v="124071"/>
    <n v="85000"/>
    <n v="1134750000"/>
  </r>
  <r>
    <x v="35"/>
    <x v="2"/>
    <x v="29"/>
    <x v="0"/>
    <n v="7933"/>
    <n v="89538"/>
    <n v="85000"/>
    <n v="674305000"/>
  </r>
  <r>
    <x v="35"/>
    <x v="2"/>
    <x v="11"/>
    <x v="0"/>
    <n v="5002"/>
    <n v="31599"/>
    <n v="85000"/>
    <n v="425170000"/>
  </r>
  <r>
    <x v="35"/>
    <x v="2"/>
    <x v="24"/>
    <x v="0"/>
    <n v="8393"/>
    <n v="42909"/>
    <n v="85000"/>
    <n v="713405000"/>
  </r>
  <r>
    <x v="35"/>
    <x v="2"/>
    <x v="18"/>
    <x v="0"/>
    <n v="8496"/>
    <n v="94822"/>
    <n v="85000"/>
    <n v="722160000"/>
  </r>
  <r>
    <x v="35"/>
    <x v="2"/>
    <x v="15"/>
    <x v="0"/>
    <n v="2584"/>
    <n v="102949"/>
    <n v="85000"/>
    <n v="219640000"/>
  </r>
  <r>
    <x v="35"/>
    <x v="2"/>
    <x v="13"/>
    <x v="0"/>
    <n v="5772"/>
    <n v="95405"/>
    <n v="85000"/>
    <n v="490620000"/>
  </r>
  <r>
    <x v="35"/>
    <x v="2"/>
    <x v="14"/>
    <x v="0"/>
    <n v="7057"/>
    <n v="69119"/>
    <n v="85000"/>
    <n v="599845000"/>
  </r>
  <r>
    <x v="35"/>
    <x v="2"/>
    <x v="8"/>
    <x v="0"/>
    <n v="767"/>
    <n v="42612"/>
    <n v="85000"/>
    <n v="65195000"/>
  </r>
  <r>
    <x v="35"/>
    <x v="2"/>
    <x v="16"/>
    <x v="0"/>
    <n v="3610"/>
    <n v="46046"/>
    <n v="85000"/>
    <n v="306850000"/>
  </r>
  <r>
    <x v="35"/>
    <x v="2"/>
    <x v="28"/>
    <x v="0"/>
    <n v="1514"/>
    <n v="35877"/>
    <n v="85000"/>
    <n v="128690000"/>
  </r>
  <r>
    <x v="35"/>
    <x v="2"/>
    <x v="33"/>
    <x v="0"/>
    <n v="2159"/>
    <n v="69871"/>
    <n v="85000"/>
    <n v="183515000"/>
  </r>
  <r>
    <x v="35"/>
    <x v="2"/>
    <x v="19"/>
    <x v="0"/>
    <n v="1387"/>
    <n v="41778"/>
    <n v="85000"/>
    <n v="117895000"/>
  </r>
  <r>
    <x v="35"/>
    <x v="2"/>
    <x v="22"/>
    <x v="0"/>
    <n v="824"/>
    <n v="38149"/>
    <n v="85000"/>
    <n v="70040000"/>
  </r>
  <r>
    <x v="35"/>
    <x v="2"/>
    <x v="17"/>
    <x v="0"/>
    <n v="1745"/>
    <n v="5018"/>
    <n v="85000"/>
    <n v="148325000"/>
  </r>
  <r>
    <x v="35"/>
    <x v="2"/>
    <x v="32"/>
    <x v="0"/>
    <n v="579"/>
    <n v="12506"/>
    <n v="85000"/>
    <n v="49215000"/>
  </r>
  <r>
    <x v="35"/>
    <x v="2"/>
    <x v="21"/>
    <x v="0"/>
    <n v="297"/>
    <n v="6600"/>
    <n v="85000"/>
    <n v="25245000"/>
  </r>
  <r>
    <x v="35"/>
    <x v="2"/>
    <x v="7"/>
    <x v="0"/>
    <n v="41"/>
    <n v="3728"/>
    <n v="85000"/>
    <n v="3485000"/>
  </r>
  <r>
    <x v="35"/>
    <x v="2"/>
    <x v="9"/>
    <x v="0"/>
    <n v="215"/>
    <n v="1525"/>
    <n v="85000"/>
    <n v="18275000"/>
  </r>
  <r>
    <x v="35"/>
    <x v="2"/>
    <x v="27"/>
    <x v="0"/>
    <n v="477"/>
    <n v="4337"/>
    <n v="85000"/>
    <n v="40545000"/>
  </r>
  <r>
    <x v="35"/>
    <x v="2"/>
    <x v="4"/>
    <x v="0"/>
    <n v="4"/>
    <n v="2223"/>
    <n v="85000"/>
    <n v="340000"/>
  </r>
  <r>
    <x v="35"/>
    <x v="2"/>
    <x v="20"/>
    <x v="0"/>
    <n v="90"/>
    <n v="4737"/>
    <n v="85000"/>
    <n v="7650000"/>
  </r>
  <r>
    <x v="35"/>
    <x v="2"/>
    <x v="5"/>
    <x v="0"/>
    <n v="58"/>
    <n v="1932"/>
    <n v="85000"/>
    <n v="4930000"/>
  </r>
  <r>
    <x v="35"/>
    <x v="2"/>
    <x v="10"/>
    <x v="0"/>
    <n v="25"/>
    <n v="780"/>
    <n v="85000"/>
    <n v="2125000"/>
  </r>
  <r>
    <x v="35"/>
    <x v="2"/>
    <x v="12"/>
    <x v="0"/>
    <n v="13"/>
    <n v="1394"/>
    <n v="85000"/>
    <n v="1105000"/>
  </r>
  <r>
    <x v="35"/>
    <x v="2"/>
    <x v="1"/>
    <x v="0"/>
    <n v="2"/>
    <n v="447"/>
    <n v="85000"/>
    <n v="170000"/>
  </r>
  <r>
    <x v="35"/>
    <x v="2"/>
    <x v="6"/>
    <x v="0"/>
    <n v="2"/>
    <n v="1180"/>
    <n v="85000"/>
    <n v="170000"/>
  </r>
  <r>
    <x v="0"/>
    <x v="0"/>
    <x v="0"/>
    <x v="1"/>
    <n v="0"/>
    <n v="361"/>
    <n v="1500000"/>
    <n v="0"/>
  </r>
  <r>
    <x v="1"/>
    <x v="0"/>
    <x v="0"/>
    <x v="1"/>
    <n v="0"/>
    <n v="98"/>
    <n v="1500000"/>
    <n v="0"/>
  </r>
  <r>
    <x v="2"/>
    <x v="0"/>
    <x v="0"/>
    <x v="1"/>
    <n v="0"/>
    <n v="244"/>
    <n v="1500000"/>
    <n v="0"/>
  </r>
  <r>
    <x v="3"/>
    <x v="0"/>
    <x v="0"/>
    <x v="1"/>
    <n v="0"/>
    <n v="452"/>
    <n v="1500000"/>
    <n v="0"/>
  </r>
  <r>
    <x v="4"/>
    <x v="0"/>
    <x v="0"/>
    <x v="1"/>
    <n v="0"/>
    <n v="408"/>
    <n v="1500000"/>
    <n v="0"/>
  </r>
  <r>
    <x v="5"/>
    <x v="0"/>
    <x v="0"/>
    <x v="1"/>
    <n v="0"/>
    <n v="355"/>
    <n v="1500000"/>
    <n v="0"/>
  </r>
  <r>
    <x v="6"/>
    <x v="0"/>
    <x v="0"/>
    <x v="1"/>
    <n v="0"/>
    <n v="345"/>
    <n v="1500000"/>
    <n v="0"/>
  </r>
  <r>
    <x v="7"/>
    <x v="0"/>
    <x v="0"/>
    <x v="1"/>
    <n v="0"/>
    <n v="351"/>
    <n v="1500000"/>
    <n v="0"/>
  </r>
  <r>
    <x v="8"/>
    <x v="0"/>
    <x v="0"/>
    <x v="1"/>
    <n v="0"/>
    <n v="394"/>
    <n v="1500000"/>
    <n v="0"/>
  </r>
  <r>
    <x v="9"/>
    <x v="0"/>
    <x v="0"/>
    <x v="1"/>
    <n v="0"/>
    <n v="270"/>
    <n v="1500000"/>
    <n v="0"/>
  </r>
  <r>
    <x v="10"/>
    <x v="0"/>
    <x v="0"/>
    <x v="1"/>
    <n v="0"/>
    <n v="371"/>
    <n v="1500000"/>
    <n v="0"/>
  </r>
  <r>
    <x v="11"/>
    <x v="0"/>
    <x v="0"/>
    <x v="1"/>
    <n v="0"/>
    <n v="390"/>
    <n v="1500000"/>
    <n v="0"/>
  </r>
  <r>
    <x v="12"/>
    <x v="1"/>
    <x v="0"/>
    <x v="1"/>
    <n v="0"/>
    <n v="380"/>
    <n v="1500000"/>
    <n v="0"/>
  </r>
  <r>
    <x v="13"/>
    <x v="1"/>
    <x v="0"/>
    <x v="1"/>
    <n v="0"/>
    <n v="421"/>
    <n v="1500000"/>
    <n v="0"/>
  </r>
  <r>
    <x v="14"/>
    <x v="1"/>
    <x v="0"/>
    <x v="1"/>
    <n v="0"/>
    <n v="446"/>
    <n v="1500000"/>
    <n v="0"/>
  </r>
  <r>
    <x v="15"/>
    <x v="1"/>
    <x v="0"/>
    <x v="1"/>
    <n v="0"/>
    <n v="439"/>
    <n v="1500000"/>
    <n v="0"/>
  </r>
  <r>
    <x v="16"/>
    <x v="1"/>
    <x v="0"/>
    <x v="1"/>
    <n v="0"/>
    <n v="421"/>
    <n v="1500000"/>
    <n v="0"/>
  </r>
  <r>
    <x v="17"/>
    <x v="1"/>
    <x v="0"/>
    <x v="1"/>
    <n v="0"/>
    <n v="581"/>
    <n v="1500000"/>
    <n v="0"/>
  </r>
  <r>
    <x v="18"/>
    <x v="1"/>
    <x v="0"/>
    <x v="1"/>
    <n v="0"/>
    <n v="340"/>
    <n v="1500000"/>
    <n v="0"/>
  </r>
  <r>
    <x v="19"/>
    <x v="1"/>
    <x v="0"/>
    <x v="1"/>
    <n v="0"/>
    <n v="411"/>
    <n v="1500000"/>
    <n v="0"/>
  </r>
  <r>
    <x v="20"/>
    <x v="1"/>
    <x v="0"/>
    <x v="1"/>
    <n v="0"/>
    <n v="288"/>
    <n v="1500000"/>
    <n v="0"/>
  </r>
  <r>
    <x v="21"/>
    <x v="1"/>
    <x v="0"/>
    <x v="1"/>
    <n v="0"/>
    <n v="420"/>
    <n v="1500000"/>
    <n v="0"/>
  </r>
  <r>
    <x v="22"/>
    <x v="1"/>
    <x v="0"/>
    <x v="1"/>
    <n v="0"/>
    <n v="364"/>
    <n v="1500000"/>
    <n v="0"/>
  </r>
  <r>
    <x v="23"/>
    <x v="1"/>
    <x v="0"/>
    <x v="1"/>
    <n v="0"/>
    <n v="505"/>
    <n v="1500000"/>
    <n v="0"/>
  </r>
  <r>
    <x v="24"/>
    <x v="2"/>
    <x v="0"/>
    <x v="1"/>
    <n v="0"/>
    <n v="439"/>
    <n v="1500000"/>
    <n v="0"/>
  </r>
  <r>
    <x v="25"/>
    <x v="2"/>
    <x v="0"/>
    <x v="1"/>
    <n v="0"/>
    <n v="448"/>
    <n v="1500000"/>
    <n v="0"/>
  </r>
  <r>
    <x v="26"/>
    <x v="2"/>
    <x v="0"/>
    <x v="1"/>
    <n v="0"/>
    <n v="457"/>
    <n v="1500000"/>
    <n v="0"/>
  </r>
  <r>
    <x v="27"/>
    <x v="2"/>
    <x v="0"/>
    <x v="1"/>
    <n v="0"/>
    <n v="371"/>
    <n v="1500000"/>
    <n v="0"/>
  </r>
  <r>
    <x v="28"/>
    <x v="2"/>
    <x v="0"/>
    <x v="1"/>
    <n v="0"/>
    <n v="460"/>
    <n v="1500000"/>
    <n v="0"/>
  </r>
  <r>
    <x v="29"/>
    <x v="2"/>
    <x v="0"/>
    <x v="1"/>
    <n v="0"/>
    <n v="509"/>
    <n v="1500000"/>
    <n v="0"/>
  </r>
  <r>
    <x v="30"/>
    <x v="2"/>
    <x v="0"/>
    <x v="1"/>
    <n v="0"/>
    <n v="389"/>
    <n v="1500000"/>
    <n v="0"/>
  </r>
  <r>
    <x v="31"/>
    <x v="2"/>
    <x v="0"/>
    <x v="1"/>
    <n v="0"/>
    <n v="403"/>
    <n v="1500000"/>
    <n v="0"/>
  </r>
  <r>
    <x v="32"/>
    <x v="2"/>
    <x v="0"/>
    <x v="1"/>
    <n v="0"/>
    <n v="318"/>
    <n v="1500000"/>
    <n v="0"/>
  </r>
  <r>
    <x v="33"/>
    <x v="2"/>
    <x v="0"/>
    <x v="1"/>
    <n v="0"/>
    <n v="422"/>
    <n v="1500000"/>
    <n v="0"/>
  </r>
  <r>
    <x v="34"/>
    <x v="2"/>
    <x v="0"/>
    <x v="1"/>
    <n v="0"/>
    <n v="375"/>
    <n v="1500000"/>
    <n v="0"/>
  </r>
  <r>
    <x v="35"/>
    <x v="2"/>
    <x v="0"/>
    <x v="1"/>
    <n v="0"/>
    <n v="455"/>
    <n v="1500000"/>
    <n v="0"/>
  </r>
  <r>
    <x v="0"/>
    <x v="0"/>
    <x v="2"/>
    <x v="1"/>
    <n v="0"/>
    <n v="724"/>
    <n v="1500000"/>
    <n v="0"/>
  </r>
  <r>
    <x v="0"/>
    <x v="0"/>
    <x v="8"/>
    <x v="1"/>
    <n v="0"/>
    <n v="6576"/>
    <n v="1500000"/>
    <n v="0"/>
  </r>
  <r>
    <x v="0"/>
    <x v="0"/>
    <x v="16"/>
    <x v="1"/>
    <n v="0"/>
    <n v="1563"/>
    <n v="1500000"/>
    <n v="0"/>
  </r>
  <r>
    <x v="0"/>
    <x v="0"/>
    <x v="10"/>
    <x v="1"/>
    <n v="0"/>
    <n v="278"/>
    <n v="1500000"/>
    <n v="0"/>
  </r>
  <r>
    <x v="0"/>
    <x v="0"/>
    <x v="21"/>
    <x v="1"/>
    <n v="0"/>
    <n v="5107"/>
    <n v="1500000"/>
    <n v="0"/>
  </r>
  <r>
    <x v="0"/>
    <x v="0"/>
    <x v="3"/>
    <x v="1"/>
    <n v="0"/>
    <n v="20"/>
    <n v="1500000"/>
    <n v="0"/>
  </r>
  <r>
    <x v="0"/>
    <x v="0"/>
    <x v="12"/>
    <x v="1"/>
    <n v="0"/>
    <n v="808"/>
    <n v="1500000"/>
    <n v="0"/>
  </r>
  <r>
    <x v="0"/>
    <x v="0"/>
    <x v="5"/>
    <x v="1"/>
    <n v="0"/>
    <n v="281"/>
    <n v="1500000"/>
    <n v="0"/>
  </r>
  <r>
    <x v="0"/>
    <x v="0"/>
    <x v="6"/>
    <x v="1"/>
    <n v="0"/>
    <n v="747"/>
    <n v="1500000"/>
    <n v="0"/>
  </r>
  <r>
    <x v="0"/>
    <x v="0"/>
    <x v="27"/>
    <x v="1"/>
    <n v="0"/>
    <n v="655"/>
    <n v="1500000"/>
    <n v="0"/>
  </r>
  <r>
    <x v="0"/>
    <x v="0"/>
    <x v="7"/>
    <x v="1"/>
    <n v="0"/>
    <n v="289"/>
    <n v="1500000"/>
    <n v="0"/>
  </r>
  <r>
    <x v="1"/>
    <x v="0"/>
    <x v="1"/>
    <x v="1"/>
    <n v="0"/>
    <n v="1"/>
    <n v="1500000"/>
    <n v="0"/>
  </r>
  <r>
    <x v="1"/>
    <x v="0"/>
    <x v="2"/>
    <x v="1"/>
    <n v="0"/>
    <n v="302"/>
    <n v="1500000"/>
    <n v="0"/>
  </r>
  <r>
    <x v="1"/>
    <x v="0"/>
    <x v="8"/>
    <x v="1"/>
    <n v="0"/>
    <n v="3295"/>
    <n v="1500000"/>
    <n v="0"/>
  </r>
  <r>
    <x v="1"/>
    <x v="0"/>
    <x v="15"/>
    <x v="1"/>
    <n v="0"/>
    <n v="2249"/>
    <n v="1500000"/>
    <n v="0"/>
  </r>
  <r>
    <x v="1"/>
    <x v="0"/>
    <x v="16"/>
    <x v="1"/>
    <n v="0"/>
    <n v="1387"/>
    <n v="1500000"/>
    <n v="0"/>
  </r>
  <r>
    <x v="1"/>
    <x v="0"/>
    <x v="10"/>
    <x v="1"/>
    <n v="0"/>
    <n v="202"/>
    <n v="1500000"/>
    <n v="0"/>
  </r>
  <r>
    <x v="1"/>
    <x v="0"/>
    <x v="11"/>
    <x v="1"/>
    <n v="0"/>
    <n v="21"/>
    <n v="1500000"/>
    <n v="0"/>
  </r>
  <r>
    <x v="1"/>
    <x v="0"/>
    <x v="21"/>
    <x v="1"/>
    <n v="0"/>
    <n v="2372"/>
    <n v="1500000"/>
    <n v="0"/>
  </r>
  <r>
    <x v="1"/>
    <x v="0"/>
    <x v="3"/>
    <x v="1"/>
    <n v="0"/>
    <n v="70"/>
    <n v="1500000"/>
    <n v="0"/>
  </r>
  <r>
    <x v="1"/>
    <x v="0"/>
    <x v="13"/>
    <x v="1"/>
    <n v="0"/>
    <n v="195"/>
    <n v="1500000"/>
    <n v="0"/>
  </r>
  <r>
    <x v="1"/>
    <x v="0"/>
    <x v="12"/>
    <x v="1"/>
    <n v="0"/>
    <n v="9"/>
    <n v="1500000"/>
    <n v="0"/>
  </r>
  <r>
    <x v="1"/>
    <x v="0"/>
    <x v="5"/>
    <x v="1"/>
    <n v="0"/>
    <n v="4"/>
    <n v="1500000"/>
    <n v="0"/>
  </r>
  <r>
    <x v="1"/>
    <x v="0"/>
    <x v="6"/>
    <x v="1"/>
    <n v="0"/>
    <n v="126"/>
    <n v="1500000"/>
    <n v="0"/>
  </r>
  <r>
    <x v="1"/>
    <x v="0"/>
    <x v="26"/>
    <x v="1"/>
    <n v="0"/>
    <n v="722"/>
    <n v="1500000"/>
    <n v="0"/>
  </r>
  <r>
    <x v="1"/>
    <x v="0"/>
    <x v="28"/>
    <x v="1"/>
    <n v="0"/>
    <n v="5202"/>
    <n v="1500000"/>
    <n v="0"/>
  </r>
  <r>
    <x v="1"/>
    <x v="0"/>
    <x v="7"/>
    <x v="1"/>
    <n v="0"/>
    <n v="192"/>
    <n v="1500000"/>
    <n v="0"/>
  </r>
  <r>
    <x v="1"/>
    <x v="0"/>
    <x v="32"/>
    <x v="1"/>
    <n v="0"/>
    <n v="1145"/>
    <n v="1500000"/>
    <n v="0"/>
  </r>
  <r>
    <x v="2"/>
    <x v="0"/>
    <x v="2"/>
    <x v="1"/>
    <n v="0"/>
    <n v="565"/>
    <n v="1500000"/>
    <n v="0"/>
  </r>
  <r>
    <x v="2"/>
    <x v="0"/>
    <x v="3"/>
    <x v="1"/>
    <n v="0"/>
    <n v="112"/>
    <n v="1500000"/>
    <n v="0"/>
  </r>
  <r>
    <x v="2"/>
    <x v="0"/>
    <x v="12"/>
    <x v="1"/>
    <n v="0"/>
    <n v="18"/>
    <n v="1500000"/>
    <n v="0"/>
  </r>
  <r>
    <x v="2"/>
    <x v="0"/>
    <x v="4"/>
    <x v="1"/>
    <n v="0"/>
    <n v="246"/>
    <n v="1500000"/>
    <n v="0"/>
  </r>
  <r>
    <x v="2"/>
    <x v="0"/>
    <x v="5"/>
    <x v="1"/>
    <n v="0"/>
    <n v="298"/>
    <n v="1500000"/>
    <n v="0"/>
  </r>
  <r>
    <x v="2"/>
    <x v="0"/>
    <x v="6"/>
    <x v="1"/>
    <n v="0"/>
    <n v="54"/>
    <n v="1500000"/>
    <n v="0"/>
  </r>
  <r>
    <x v="2"/>
    <x v="0"/>
    <x v="27"/>
    <x v="1"/>
    <n v="0"/>
    <n v="445"/>
    <n v="1500000"/>
    <n v="0"/>
  </r>
  <r>
    <x v="2"/>
    <x v="0"/>
    <x v="7"/>
    <x v="1"/>
    <n v="0"/>
    <n v="185"/>
    <n v="1500000"/>
    <n v="0"/>
  </r>
  <r>
    <x v="3"/>
    <x v="0"/>
    <x v="2"/>
    <x v="1"/>
    <n v="0"/>
    <n v="661"/>
    <n v="1500000"/>
    <n v="0"/>
  </r>
  <r>
    <x v="3"/>
    <x v="0"/>
    <x v="8"/>
    <x v="1"/>
    <n v="0"/>
    <n v="4988"/>
    <n v="1500000"/>
    <n v="0"/>
  </r>
  <r>
    <x v="3"/>
    <x v="0"/>
    <x v="10"/>
    <x v="1"/>
    <n v="0"/>
    <n v="276"/>
    <n v="1500000"/>
    <n v="0"/>
  </r>
  <r>
    <x v="3"/>
    <x v="0"/>
    <x v="3"/>
    <x v="1"/>
    <n v="0"/>
    <n v="552"/>
    <n v="1500000"/>
    <n v="0"/>
  </r>
  <r>
    <x v="3"/>
    <x v="0"/>
    <x v="12"/>
    <x v="1"/>
    <n v="0"/>
    <n v="68"/>
    <n v="1500000"/>
    <n v="0"/>
  </r>
  <r>
    <x v="3"/>
    <x v="0"/>
    <x v="5"/>
    <x v="1"/>
    <n v="0"/>
    <n v="219"/>
    <n v="1500000"/>
    <n v="0"/>
  </r>
  <r>
    <x v="3"/>
    <x v="0"/>
    <x v="6"/>
    <x v="1"/>
    <n v="0"/>
    <n v="1039"/>
    <n v="1500000"/>
    <n v="0"/>
  </r>
  <r>
    <x v="3"/>
    <x v="0"/>
    <x v="27"/>
    <x v="1"/>
    <n v="0"/>
    <n v="866"/>
    <n v="1500000"/>
    <n v="0"/>
  </r>
  <r>
    <x v="3"/>
    <x v="0"/>
    <x v="7"/>
    <x v="1"/>
    <n v="0"/>
    <n v="352"/>
    <n v="1500000"/>
    <n v="0"/>
  </r>
  <r>
    <x v="4"/>
    <x v="0"/>
    <x v="2"/>
    <x v="1"/>
    <n v="0"/>
    <n v="758"/>
    <n v="1500000"/>
    <n v="0"/>
  </r>
  <r>
    <x v="4"/>
    <x v="0"/>
    <x v="10"/>
    <x v="1"/>
    <n v="0"/>
    <n v="321"/>
    <n v="1500000"/>
    <n v="0"/>
  </r>
  <r>
    <x v="4"/>
    <x v="0"/>
    <x v="20"/>
    <x v="1"/>
    <n v="0"/>
    <n v="3641"/>
    <n v="1500000"/>
    <n v="0"/>
  </r>
  <r>
    <x v="4"/>
    <x v="0"/>
    <x v="21"/>
    <x v="1"/>
    <n v="0"/>
    <n v="5430"/>
    <n v="1500000"/>
    <n v="0"/>
  </r>
  <r>
    <x v="4"/>
    <x v="0"/>
    <x v="3"/>
    <x v="1"/>
    <n v="0"/>
    <n v="459"/>
    <n v="1500000"/>
    <n v="0"/>
  </r>
  <r>
    <x v="4"/>
    <x v="0"/>
    <x v="12"/>
    <x v="1"/>
    <n v="0"/>
    <n v="561"/>
    <n v="1500000"/>
    <n v="0"/>
  </r>
  <r>
    <x v="4"/>
    <x v="0"/>
    <x v="4"/>
    <x v="1"/>
    <n v="0"/>
    <n v="826"/>
    <n v="1500000"/>
    <n v="0"/>
  </r>
  <r>
    <x v="4"/>
    <x v="0"/>
    <x v="5"/>
    <x v="1"/>
    <n v="0"/>
    <n v="240"/>
    <n v="1500000"/>
    <n v="0"/>
  </r>
  <r>
    <x v="4"/>
    <x v="0"/>
    <x v="6"/>
    <x v="1"/>
    <n v="0"/>
    <n v="763"/>
    <n v="1500000"/>
    <n v="0"/>
  </r>
  <r>
    <x v="4"/>
    <x v="0"/>
    <x v="7"/>
    <x v="1"/>
    <n v="0"/>
    <n v="462"/>
    <n v="1500000"/>
    <n v="0"/>
  </r>
  <r>
    <x v="5"/>
    <x v="0"/>
    <x v="1"/>
    <x v="1"/>
    <n v="0"/>
    <n v="87"/>
    <n v="1500000"/>
    <n v="0"/>
  </r>
  <r>
    <x v="5"/>
    <x v="0"/>
    <x v="2"/>
    <x v="1"/>
    <n v="0"/>
    <n v="637"/>
    <n v="1500000"/>
    <n v="0"/>
  </r>
  <r>
    <x v="5"/>
    <x v="0"/>
    <x v="8"/>
    <x v="1"/>
    <n v="0"/>
    <n v="6036"/>
    <n v="1500000"/>
    <n v="0"/>
  </r>
  <r>
    <x v="5"/>
    <x v="0"/>
    <x v="10"/>
    <x v="1"/>
    <n v="0"/>
    <n v="348"/>
    <n v="1500000"/>
    <n v="0"/>
  </r>
  <r>
    <x v="5"/>
    <x v="0"/>
    <x v="3"/>
    <x v="1"/>
    <n v="0"/>
    <n v="444"/>
    <n v="1500000"/>
    <n v="0"/>
  </r>
  <r>
    <x v="5"/>
    <x v="0"/>
    <x v="12"/>
    <x v="1"/>
    <n v="0"/>
    <n v="1202"/>
    <n v="1500000"/>
    <n v="0"/>
  </r>
  <r>
    <x v="5"/>
    <x v="0"/>
    <x v="4"/>
    <x v="1"/>
    <n v="0"/>
    <n v="905"/>
    <n v="1500000"/>
    <n v="0"/>
  </r>
  <r>
    <x v="5"/>
    <x v="0"/>
    <x v="5"/>
    <x v="1"/>
    <n v="0"/>
    <n v="264"/>
    <n v="1500000"/>
    <n v="0"/>
  </r>
  <r>
    <x v="5"/>
    <x v="0"/>
    <x v="6"/>
    <x v="1"/>
    <n v="0"/>
    <n v="681"/>
    <n v="1500000"/>
    <n v="0"/>
  </r>
  <r>
    <x v="5"/>
    <x v="0"/>
    <x v="7"/>
    <x v="1"/>
    <n v="0"/>
    <n v="403"/>
    <n v="1500000"/>
    <n v="0"/>
  </r>
  <r>
    <x v="6"/>
    <x v="0"/>
    <x v="2"/>
    <x v="1"/>
    <n v="0"/>
    <n v="570"/>
    <n v="1500000"/>
    <n v="0"/>
  </r>
  <r>
    <x v="6"/>
    <x v="0"/>
    <x v="8"/>
    <x v="1"/>
    <n v="0"/>
    <n v="5877"/>
    <n v="1500000"/>
    <n v="0"/>
  </r>
  <r>
    <x v="6"/>
    <x v="0"/>
    <x v="3"/>
    <x v="1"/>
    <n v="0"/>
    <n v="289"/>
    <n v="1500000"/>
    <n v="0"/>
  </r>
  <r>
    <x v="6"/>
    <x v="0"/>
    <x v="12"/>
    <x v="1"/>
    <n v="0"/>
    <n v="916"/>
    <n v="1500000"/>
    <n v="0"/>
  </r>
  <r>
    <x v="6"/>
    <x v="0"/>
    <x v="4"/>
    <x v="1"/>
    <n v="0"/>
    <n v="722"/>
    <n v="1500000"/>
    <n v="0"/>
  </r>
  <r>
    <x v="6"/>
    <x v="0"/>
    <x v="5"/>
    <x v="1"/>
    <n v="0"/>
    <n v="283"/>
    <n v="1500000"/>
    <n v="0"/>
  </r>
  <r>
    <x v="6"/>
    <x v="0"/>
    <x v="6"/>
    <x v="1"/>
    <n v="0"/>
    <n v="567"/>
    <n v="1500000"/>
    <n v="0"/>
  </r>
  <r>
    <x v="6"/>
    <x v="0"/>
    <x v="27"/>
    <x v="1"/>
    <n v="0"/>
    <n v="609"/>
    <n v="1500000"/>
    <n v="0"/>
  </r>
  <r>
    <x v="6"/>
    <x v="0"/>
    <x v="7"/>
    <x v="1"/>
    <n v="0"/>
    <n v="366"/>
    <n v="1500000"/>
    <n v="0"/>
  </r>
  <r>
    <x v="7"/>
    <x v="0"/>
    <x v="1"/>
    <x v="1"/>
    <n v="0"/>
    <n v="125"/>
    <n v="1500000"/>
    <n v="0"/>
  </r>
  <r>
    <x v="7"/>
    <x v="0"/>
    <x v="2"/>
    <x v="1"/>
    <n v="0"/>
    <n v="646"/>
    <n v="1500000"/>
    <n v="0"/>
  </r>
  <r>
    <x v="7"/>
    <x v="0"/>
    <x v="8"/>
    <x v="1"/>
    <n v="0"/>
    <n v="5618"/>
    <n v="1500000"/>
    <n v="0"/>
  </r>
  <r>
    <x v="7"/>
    <x v="0"/>
    <x v="10"/>
    <x v="1"/>
    <n v="0"/>
    <n v="330"/>
    <n v="1500000"/>
    <n v="0"/>
  </r>
  <r>
    <x v="7"/>
    <x v="0"/>
    <x v="20"/>
    <x v="1"/>
    <n v="0"/>
    <n v="4496"/>
    <n v="1500000"/>
    <n v="0"/>
  </r>
  <r>
    <x v="7"/>
    <x v="0"/>
    <x v="21"/>
    <x v="1"/>
    <n v="0"/>
    <n v="4709"/>
    <n v="1500000"/>
    <n v="0"/>
  </r>
  <r>
    <x v="7"/>
    <x v="0"/>
    <x v="3"/>
    <x v="1"/>
    <n v="0"/>
    <n v="287"/>
    <n v="1500000"/>
    <n v="0"/>
  </r>
  <r>
    <x v="7"/>
    <x v="0"/>
    <x v="12"/>
    <x v="1"/>
    <n v="0"/>
    <n v="875"/>
    <n v="1500000"/>
    <n v="0"/>
  </r>
  <r>
    <x v="7"/>
    <x v="0"/>
    <x v="4"/>
    <x v="1"/>
    <n v="0"/>
    <n v="806"/>
    <n v="1500000"/>
    <n v="0"/>
  </r>
  <r>
    <x v="7"/>
    <x v="0"/>
    <x v="5"/>
    <x v="1"/>
    <n v="0"/>
    <n v="328"/>
    <n v="1500000"/>
    <n v="0"/>
  </r>
  <r>
    <x v="7"/>
    <x v="0"/>
    <x v="6"/>
    <x v="1"/>
    <n v="0"/>
    <n v="692"/>
    <n v="1500000"/>
    <n v="0"/>
  </r>
  <r>
    <x v="7"/>
    <x v="0"/>
    <x v="7"/>
    <x v="1"/>
    <n v="0"/>
    <n v="326"/>
    <n v="1500000"/>
    <n v="0"/>
  </r>
  <r>
    <x v="8"/>
    <x v="0"/>
    <x v="2"/>
    <x v="1"/>
    <n v="0"/>
    <n v="709"/>
    <n v="1500000"/>
    <n v="0"/>
  </r>
  <r>
    <x v="8"/>
    <x v="0"/>
    <x v="21"/>
    <x v="1"/>
    <n v="0"/>
    <n v="5306"/>
    <n v="1500000"/>
    <n v="0"/>
  </r>
  <r>
    <x v="8"/>
    <x v="0"/>
    <x v="3"/>
    <x v="1"/>
    <n v="0"/>
    <n v="167"/>
    <n v="1500000"/>
    <n v="0"/>
  </r>
  <r>
    <x v="8"/>
    <x v="0"/>
    <x v="12"/>
    <x v="1"/>
    <n v="0"/>
    <n v="849"/>
    <n v="1500000"/>
    <n v="0"/>
  </r>
  <r>
    <x v="8"/>
    <x v="0"/>
    <x v="4"/>
    <x v="1"/>
    <n v="0"/>
    <n v="888"/>
    <n v="1500000"/>
    <n v="0"/>
  </r>
  <r>
    <x v="8"/>
    <x v="0"/>
    <x v="5"/>
    <x v="1"/>
    <n v="0"/>
    <n v="376"/>
    <n v="1500000"/>
    <n v="0"/>
  </r>
  <r>
    <x v="8"/>
    <x v="0"/>
    <x v="6"/>
    <x v="1"/>
    <n v="0"/>
    <n v="540"/>
    <n v="1500000"/>
    <n v="0"/>
  </r>
  <r>
    <x v="8"/>
    <x v="0"/>
    <x v="7"/>
    <x v="1"/>
    <n v="0"/>
    <n v="352"/>
    <n v="1500000"/>
    <n v="0"/>
  </r>
  <r>
    <x v="9"/>
    <x v="0"/>
    <x v="1"/>
    <x v="1"/>
    <n v="0"/>
    <n v="90"/>
    <n v="1500000"/>
    <n v="0"/>
  </r>
  <r>
    <x v="9"/>
    <x v="0"/>
    <x v="2"/>
    <x v="1"/>
    <n v="0"/>
    <n v="766"/>
    <n v="1500000"/>
    <n v="0"/>
  </r>
  <r>
    <x v="9"/>
    <x v="0"/>
    <x v="8"/>
    <x v="1"/>
    <n v="0"/>
    <n v="5550"/>
    <n v="1500000"/>
    <n v="0"/>
  </r>
  <r>
    <x v="9"/>
    <x v="0"/>
    <x v="10"/>
    <x v="1"/>
    <n v="0"/>
    <n v="358"/>
    <n v="1500000"/>
    <n v="0"/>
  </r>
  <r>
    <x v="9"/>
    <x v="0"/>
    <x v="21"/>
    <x v="1"/>
    <n v="0"/>
    <n v="3963"/>
    <n v="1500000"/>
    <n v="0"/>
  </r>
  <r>
    <x v="9"/>
    <x v="0"/>
    <x v="3"/>
    <x v="1"/>
    <n v="0"/>
    <n v="150"/>
    <n v="1500000"/>
    <n v="0"/>
  </r>
  <r>
    <x v="9"/>
    <x v="0"/>
    <x v="12"/>
    <x v="1"/>
    <n v="0"/>
    <n v="687"/>
    <n v="1500000"/>
    <n v="0"/>
  </r>
  <r>
    <x v="9"/>
    <x v="0"/>
    <x v="4"/>
    <x v="1"/>
    <n v="0"/>
    <n v="1063"/>
    <n v="1500000"/>
    <n v="0"/>
  </r>
  <r>
    <x v="9"/>
    <x v="0"/>
    <x v="5"/>
    <x v="1"/>
    <n v="0"/>
    <n v="311"/>
    <n v="1500000"/>
    <n v="0"/>
  </r>
  <r>
    <x v="9"/>
    <x v="0"/>
    <x v="6"/>
    <x v="1"/>
    <n v="0"/>
    <n v="722"/>
    <n v="1500000"/>
    <n v="0"/>
  </r>
  <r>
    <x v="9"/>
    <x v="0"/>
    <x v="27"/>
    <x v="1"/>
    <n v="0"/>
    <n v="758"/>
    <n v="1500000"/>
    <n v="0"/>
  </r>
  <r>
    <x v="9"/>
    <x v="0"/>
    <x v="7"/>
    <x v="1"/>
    <n v="0"/>
    <n v="394"/>
    <n v="1500000"/>
    <n v="0"/>
  </r>
  <r>
    <x v="10"/>
    <x v="0"/>
    <x v="1"/>
    <x v="1"/>
    <n v="0"/>
    <n v="112"/>
    <n v="1500000"/>
    <n v="0"/>
  </r>
  <r>
    <x v="10"/>
    <x v="0"/>
    <x v="2"/>
    <x v="1"/>
    <n v="0"/>
    <n v="671"/>
    <n v="1500000"/>
    <n v="0"/>
  </r>
  <r>
    <x v="10"/>
    <x v="0"/>
    <x v="3"/>
    <x v="1"/>
    <n v="0"/>
    <n v="44"/>
    <n v="1500000"/>
    <n v="0"/>
  </r>
  <r>
    <x v="10"/>
    <x v="0"/>
    <x v="12"/>
    <x v="1"/>
    <n v="0"/>
    <n v="834"/>
    <n v="1500000"/>
    <n v="0"/>
  </r>
  <r>
    <x v="10"/>
    <x v="0"/>
    <x v="5"/>
    <x v="1"/>
    <n v="0"/>
    <n v="354"/>
    <n v="1500000"/>
    <n v="0"/>
  </r>
  <r>
    <x v="10"/>
    <x v="0"/>
    <x v="6"/>
    <x v="1"/>
    <n v="0"/>
    <n v="773"/>
    <n v="1500000"/>
    <n v="0"/>
  </r>
  <r>
    <x v="10"/>
    <x v="0"/>
    <x v="27"/>
    <x v="1"/>
    <n v="0"/>
    <n v="622"/>
    <n v="1500000"/>
    <n v="0"/>
  </r>
  <r>
    <x v="10"/>
    <x v="0"/>
    <x v="7"/>
    <x v="1"/>
    <n v="0"/>
    <n v="340"/>
    <n v="1500000"/>
    <n v="0"/>
  </r>
  <r>
    <x v="11"/>
    <x v="0"/>
    <x v="2"/>
    <x v="1"/>
    <n v="0"/>
    <n v="679"/>
    <n v="1500000"/>
    <n v="0"/>
  </r>
  <r>
    <x v="11"/>
    <x v="0"/>
    <x v="3"/>
    <x v="1"/>
    <n v="0"/>
    <n v="49"/>
    <n v="1500000"/>
    <n v="0"/>
  </r>
  <r>
    <x v="11"/>
    <x v="0"/>
    <x v="12"/>
    <x v="1"/>
    <n v="0"/>
    <n v="717"/>
    <n v="1500000"/>
    <n v="0"/>
  </r>
  <r>
    <x v="11"/>
    <x v="0"/>
    <x v="4"/>
    <x v="1"/>
    <n v="0"/>
    <n v="1104"/>
    <n v="1500000"/>
    <n v="0"/>
  </r>
  <r>
    <x v="11"/>
    <x v="0"/>
    <x v="5"/>
    <x v="1"/>
    <n v="0"/>
    <n v="413"/>
    <n v="1500000"/>
    <n v="0"/>
  </r>
  <r>
    <x v="11"/>
    <x v="0"/>
    <x v="6"/>
    <x v="1"/>
    <n v="0"/>
    <n v="632"/>
    <n v="1500000"/>
    <n v="0"/>
  </r>
  <r>
    <x v="11"/>
    <x v="0"/>
    <x v="7"/>
    <x v="1"/>
    <n v="0"/>
    <n v="484"/>
    <n v="1500000"/>
    <n v="0"/>
  </r>
  <r>
    <x v="12"/>
    <x v="1"/>
    <x v="2"/>
    <x v="1"/>
    <n v="0"/>
    <n v="824"/>
    <n v="1500000"/>
    <n v="0"/>
  </r>
  <r>
    <x v="12"/>
    <x v="1"/>
    <x v="3"/>
    <x v="1"/>
    <n v="0"/>
    <n v="105"/>
    <n v="1500000"/>
    <n v="0"/>
  </r>
  <r>
    <x v="12"/>
    <x v="1"/>
    <x v="5"/>
    <x v="1"/>
    <n v="0"/>
    <n v="323"/>
    <n v="1500000"/>
    <n v="0"/>
  </r>
  <r>
    <x v="12"/>
    <x v="1"/>
    <x v="6"/>
    <x v="1"/>
    <n v="0"/>
    <n v="723"/>
    <n v="1500000"/>
    <n v="0"/>
  </r>
  <r>
    <x v="12"/>
    <x v="1"/>
    <x v="7"/>
    <x v="1"/>
    <n v="0"/>
    <n v="448"/>
    <n v="1500000"/>
    <n v="0"/>
  </r>
  <r>
    <x v="13"/>
    <x v="1"/>
    <x v="1"/>
    <x v="1"/>
    <n v="0"/>
    <n v="110"/>
    <n v="1500000"/>
    <n v="0"/>
  </r>
  <r>
    <x v="13"/>
    <x v="1"/>
    <x v="2"/>
    <x v="1"/>
    <n v="0"/>
    <n v="965"/>
    <n v="1500000"/>
    <n v="0"/>
  </r>
  <r>
    <x v="13"/>
    <x v="1"/>
    <x v="3"/>
    <x v="1"/>
    <n v="0"/>
    <n v="322"/>
    <n v="1500000"/>
    <n v="0"/>
  </r>
  <r>
    <x v="13"/>
    <x v="1"/>
    <x v="12"/>
    <x v="1"/>
    <n v="0"/>
    <n v="644"/>
    <n v="1500000"/>
    <n v="0"/>
  </r>
  <r>
    <x v="13"/>
    <x v="1"/>
    <x v="5"/>
    <x v="1"/>
    <n v="0"/>
    <n v="397"/>
    <n v="1500000"/>
    <n v="0"/>
  </r>
  <r>
    <x v="13"/>
    <x v="1"/>
    <x v="6"/>
    <x v="1"/>
    <n v="0"/>
    <n v="630"/>
    <n v="1500000"/>
    <n v="0"/>
  </r>
  <r>
    <x v="13"/>
    <x v="1"/>
    <x v="7"/>
    <x v="1"/>
    <n v="0"/>
    <n v="359"/>
    <n v="1500000"/>
    <n v="0"/>
  </r>
  <r>
    <x v="14"/>
    <x v="1"/>
    <x v="1"/>
    <x v="1"/>
    <n v="0"/>
    <n v="115"/>
    <n v="1500000"/>
    <n v="0"/>
  </r>
  <r>
    <x v="14"/>
    <x v="1"/>
    <x v="2"/>
    <x v="1"/>
    <n v="0"/>
    <n v="1021"/>
    <n v="1500000"/>
    <n v="0"/>
  </r>
  <r>
    <x v="14"/>
    <x v="1"/>
    <x v="3"/>
    <x v="1"/>
    <n v="0"/>
    <n v="310"/>
    <n v="1500000"/>
    <n v="0"/>
  </r>
  <r>
    <x v="14"/>
    <x v="1"/>
    <x v="12"/>
    <x v="1"/>
    <n v="0"/>
    <n v="1029"/>
    <n v="1500000"/>
    <n v="0"/>
  </r>
  <r>
    <x v="14"/>
    <x v="1"/>
    <x v="5"/>
    <x v="1"/>
    <n v="0"/>
    <n v="373"/>
    <n v="1500000"/>
    <n v="0"/>
  </r>
  <r>
    <x v="14"/>
    <x v="1"/>
    <x v="6"/>
    <x v="1"/>
    <n v="0"/>
    <n v="735"/>
    <n v="1500000"/>
    <n v="0"/>
  </r>
  <r>
    <x v="14"/>
    <x v="1"/>
    <x v="7"/>
    <x v="1"/>
    <n v="0"/>
    <n v="354"/>
    <n v="1500000"/>
    <n v="0"/>
  </r>
  <r>
    <x v="15"/>
    <x v="1"/>
    <x v="1"/>
    <x v="1"/>
    <n v="0"/>
    <n v="127"/>
    <n v="1500000"/>
    <n v="0"/>
  </r>
  <r>
    <x v="15"/>
    <x v="1"/>
    <x v="10"/>
    <x v="1"/>
    <n v="0"/>
    <n v="344"/>
    <n v="1500000"/>
    <n v="0"/>
  </r>
  <r>
    <x v="15"/>
    <x v="1"/>
    <x v="12"/>
    <x v="1"/>
    <n v="0"/>
    <n v="775"/>
    <n v="1500000"/>
    <n v="0"/>
  </r>
  <r>
    <x v="15"/>
    <x v="1"/>
    <x v="5"/>
    <x v="1"/>
    <n v="0"/>
    <n v="319"/>
    <n v="1500000"/>
    <n v="0"/>
  </r>
  <r>
    <x v="15"/>
    <x v="1"/>
    <x v="6"/>
    <x v="1"/>
    <n v="0"/>
    <n v="591"/>
    <n v="1500000"/>
    <n v="0"/>
  </r>
  <r>
    <x v="15"/>
    <x v="1"/>
    <x v="7"/>
    <x v="1"/>
    <n v="0"/>
    <n v="402"/>
    <n v="1500000"/>
    <n v="0"/>
  </r>
  <r>
    <x v="16"/>
    <x v="1"/>
    <x v="1"/>
    <x v="1"/>
    <n v="0"/>
    <n v="154"/>
    <n v="1500000"/>
    <n v="0"/>
  </r>
  <r>
    <x v="16"/>
    <x v="1"/>
    <x v="2"/>
    <x v="1"/>
    <n v="0"/>
    <n v="866"/>
    <n v="1500000"/>
    <n v="0"/>
  </r>
  <r>
    <x v="16"/>
    <x v="1"/>
    <x v="12"/>
    <x v="1"/>
    <n v="0"/>
    <n v="623"/>
    <n v="1500000"/>
    <n v="0"/>
  </r>
  <r>
    <x v="16"/>
    <x v="1"/>
    <x v="4"/>
    <x v="1"/>
    <n v="0"/>
    <n v="1120"/>
    <n v="1500000"/>
    <n v="0"/>
  </r>
  <r>
    <x v="16"/>
    <x v="1"/>
    <x v="5"/>
    <x v="1"/>
    <n v="0"/>
    <n v="408"/>
    <n v="1500000"/>
    <n v="0"/>
  </r>
  <r>
    <x v="16"/>
    <x v="1"/>
    <x v="6"/>
    <x v="1"/>
    <n v="0"/>
    <n v="844"/>
    <n v="1500000"/>
    <n v="0"/>
  </r>
  <r>
    <x v="16"/>
    <x v="1"/>
    <x v="7"/>
    <x v="1"/>
    <n v="0"/>
    <n v="403"/>
    <n v="1500000"/>
    <n v="0"/>
  </r>
  <r>
    <x v="17"/>
    <x v="1"/>
    <x v="1"/>
    <x v="1"/>
    <n v="0"/>
    <n v="128"/>
    <n v="1500000"/>
    <n v="0"/>
  </r>
  <r>
    <x v="17"/>
    <x v="1"/>
    <x v="2"/>
    <x v="1"/>
    <n v="0"/>
    <n v="931"/>
    <n v="1500000"/>
    <n v="0"/>
  </r>
  <r>
    <x v="17"/>
    <x v="1"/>
    <x v="3"/>
    <x v="1"/>
    <n v="0"/>
    <n v="189"/>
    <n v="1500000"/>
    <n v="0"/>
  </r>
  <r>
    <x v="17"/>
    <x v="1"/>
    <x v="12"/>
    <x v="1"/>
    <n v="0"/>
    <n v="820"/>
    <n v="1500000"/>
    <n v="0"/>
  </r>
  <r>
    <x v="17"/>
    <x v="1"/>
    <x v="5"/>
    <x v="1"/>
    <n v="0"/>
    <n v="379"/>
    <n v="1500000"/>
    <n v="0"/>
  </r>
  <r>
    <x v="17"/>
    <x v="1"/>
    <x v="6"/>
    <x v="1"/>
    <n v="0"/>
    <n v="780"/>
    <n v="1500000"/>
    <n v="0"/>
  </r>
  <r>
    <x v="17"/>
    <x v="1"/>
    <x v="7"/>
    <x v="1"/>
    <n v="0"/>
    <n v="465"/>
    <n v="1500000"/>
    <n v="0"/>
  </r>
  <r>
    <x v="18"/>
    <x v="1"/>
    <x v="1"/>
    <x v="1"/>
    <n v="0"/>
    <n v="144"/>
    <n v="1500000"/>
    <n v="0"/>
  </r>
  <r>
    <x v="18"/>
    <x v="1"/>
    <x v="2"/>
    <x v="1"/>
    <n v="0"/>
    <n v="741"/>
    <n v="1500000"/>
    <n v="0"/>
  </r>
  <r>
    <x v="18"/>
    <x v="1"/>
    <x v="3"/>
    <x v="1"/>
    <n v="0"/>
    <n v="264"/>
    <n v="1500000"/>
    <n v="0"/>
  </r>
  <r>
    <x v="18"/>
    <x v="1"/>
    <x v="12"/>
    <x v="1"/>
    <n v="0"/>
    <n v="596"/>
    <n v="1500000"/>
    <n v="0"/>
  </r>
  <r>
    <x v="18"/>
    <x v="1"/>
    <x v="5"/>
    <x v="1"/>
    <n v="0"/>
    <n v="362"/>
    <n v="1500000"/>
    <n v="0"/>
  </r>
  <r>
    <x v="18"/>
    <x v="1"/>
    <x v="6"/>
    <x v="1"/>
    <n v="0"/>
    <n v="690"/>
    <n v="1500000"/>
    <n v="0"/>
  </r>
  <r>
    <x v="18"/>
    <x v="1"/>
    <x v="7"/>
    <x v="1"/>
    <n v="0"/>
    <n v="416"/>
    <n v="1500000"/>
    <n v="0"/>
  </r>
  <r>
    <x v="19"/>
    <x v="1"/>
    <x v="2"/>
    <x v="1"/>
    <n v="0"/>
    <n v="971"/>
    <n v="1500000"/>
    <n v="0"/>
  </r>
  <r>
    <x v="19"/>
    <x v="1"/>
    <x v="21"/>
    <x v="1"/>
    <n v="0"/>
    <n v="4102"/>
    <n v="1500000"/>
    <n v="0"/>
  </r>
  <r>
    <x v="19"/>
    <x v="1"/>
    <x v="3"/>
    <x v="1"/>
    <n v="0"/>
    <n v="244"/>
    <n v="1500000"/>
    <n v="0"/>
  </r>
  <r>
    <x v="19"/>
    <x v="1"/>
    <x v="12"/>
    <x v="1"/>
    <n v="0"/>
    <n v="1569"/>
    <n v="1500000"/>
    <n v="0"/>
  </r>
  <r>
    <x v="19"/>
    <x v="1"/>
    <x v="4"/>
    <x v="1"/>
    <n v="0"/>
    <n v="1158"/>
    <n v="1500000"/>
    <n v="0"/>
  </r>
  <r>
    <x v="19"/>
    <x v="1"/>
    <x v="5"/>
    <x v="1"/>
    <n v="0"/>
    <n v="378"/>
    <n v="1500000"/>
    <n v="0"/>
  </r>
  <r>
    <x v="19"/>
    <x v="1"/>
    <x v="6"/>
    <x v="1"/>
    <n v="0"/>
    <n v="724"/>
    <n v="1500000"/>
    <n v="0"/>
  </r>
  <r>
    <x v="19"/>
    <x v="1"/>
    <x v="28"/>
    <x v="1"/>
    <n v="0"/>
    <n v="8875"/>
    <n v="1500000"/>
    <n v="0"/>
  </r>
  <r>
    <x v="19"/>
    <x v="1"/>
    <x v="7"/>
    <x v="1"/>
    <n v="0"/>
    <n v="410"/>
    <n v="1500000"/>
    <n v="0"/>
  </r>
  <r>
    <x v="20"/>
    <x v="1"/>
    <x v="2"/>
    <x v="1"/>
    <n v="0"/>
    <n v="865"/>
    <n v="1500000"/>
    <n v="0"/>
  </r>
  <r>
    <x v="20"/>
    <x v="1"/>
    <x v="3"/>
    <x v="1"/>
    <n v="0"/>
    <n v="144"/>
    <n v="1500000"/>
    <n v="0"/>
  </r>
  <r>
    <x v="20"/>
    <x v="1"/>
    <x v="12"/>
    <x v="1"/>
    <n v="0"/>
    <n v="1478"/>
    <n v="1500000"/>
    <n v="0"/>
  </r>
  <r>
    <x v="20"/>
    <x v="1"/>
    <x v="4"/>
    <x v="1"/>
    <n v="0"/>
    <n v="1150"/>
    <n v="1500000"/>
    <n v="0"/>
  </r>
  <r>
    <x v="20"/>
    <x v="1"/>
    <x v="5"/>
    <x v="1"/>
    <n v="0"/>
    <n v="445"/>
    <n v="1500000"/>
    <n v="0"/>
  </r>
  <r>
    <x v="20"/>
    <x v="1"/>
    <x v="6"/>
    <x v="1"/>
    <n v="0"/>
    <n v="490"/>
    <n v="1500000"/>
    <n v="0"/>
  </r>
  <r>
    <x v="20"/>
    <x v="1"/>
    <x v="7"/>
    <x v="1"/>
    <n v="0"/>
    <n v="385"/>
    <n v="1500000"/>
    <n v="0"/>
  </r>
  <r>
    <x v="21"/>
    <x v="1"/>
    <x v="1"/>
    <x v="1"/>
    <n v="0"/>
    <n v="153"/>
    <n v="1500000"/>
    <n v="0"/>
  </r>
  <r>
    <x v="21"/>
    <x v="1"/>
    <x v="2"/>
    <x v="1"/>
    <n v="0"/>
    <n v="966"/>
    <n v="1500000"/>
    <n v="0"/>
  </r>
  <r>
    <x v="21"/>
    <x v="1"/>
    <x v="3"/>
    <x v="1"/>
    <n v="0"/>
    <n v="92"/>
    <n v="1500000"/>
    <n v="0"/>
  </r>
  <r>
    <x v="21"/>
    <x v="1"/>
    <x v="5"/>
    <x v="1"/>
    <n v="0"/>
    <n v="476"/>
    <n v="1500000"/>
    <n v="0"/>
  </r>
  <r>
    <x v="21"/>
    <x v="1"/>
    <x v="6"/>
    <x v="1"/>
    <n v="0"/>
    <n v="545"/>
    <n v="1500000"/>
    <n v="0"/>
  </r>
  <r>
    <x v="21"/>
    <x v="1"/>
    <x v="28"/>
    <x v="1"/>
    <n v="0"/>
    <n v="11608"/>
    <n v="1500000"/>
    <n v="0"/>
  </r>
  <r>
    <x v="21"/>
    <x v="1"/>
    <x v="7"/>
    <x v="1"/>
    <n v="0"/>
    <n v="399"/>
    <n v="1500000"/>
    <n v="0"/>
  </r>
  <r>
    <x v="22"/>
    <x v="1"/>
    <x v="1"/>
    <x v="1"/>
    <n v="0"/>
    <n v="148"/>
    <n v="1500000"/>
    <n v="0"/>
  </r>
  <r>
    <x v="22"/>
    <x v="1"/>
    <x v="2"/>
    <x v="1"/>
    <n v="0"/>
    <n v="840"/>
    <n v="1500000"/>
    <n v="0"/>
  </r>
  <r>
    <x v="22"/>
    <x v="1"/>
    <x v="3"/>
    <x v="1"/>
    <n v="0"/>
    <n v="49"/>
    <n v="1500000"/>
    <n v="0"/>
  </r>
  <r>
    <x v="22"/>
    <x v="1"/>
    <x v="4"/>
    <x v="1"/>
    <n v="0"/>
    <n v="1002"/>
    <n v="1500000"/>
    <n v="0"/>
  </r>
  <r>
    <x v="22"/>
    <x v="1"/>
    <x v="5"/>
    <x v="1"/>
    <n v="0"/>
    <n v="337"/>
    <n v="1500000"/>
    <n v="0"/>
  </r>
  <r>
    <x v="22"/>
    <x v="1"/>
    <x v="6"/>
    <x v="1"/>
    <n v="0"/>
    <n v="806"/>
    <n v="1500000"/>
    <n v="0"/>
  </r>
  <r>
    <x v="22"/>
    <x v="1"/>
    <x v="7"/>
    <x v="1"/>
    <n v="0"/>
    <n v="328"/>
    <n v="1500000"/>
    <n v="0"/>
  </r>
  <r>
    <x v="23"/>
    <x v="1"/>
    <x v="2"/>
    <x v="1"/>
    <n v="0"/>
    <n v="1048"/>
    <n v="1500000"/>
    <n v="0"/>
  </r>
  <r>
    <x v="23"/>
    <x v="1"/>
    <x v="3"/>
    <x v="1"/>
    <n v="0"/>
    <n v="59"/>
    <n v="1500000"/>
    <n v="0"/>
  </r>
  <r>
    <x v="23"/>
    <x v="1"/>
    <x v="12"/>
    <x v="1"/>
    <n v="0"/>
    <n v="320"/>
    <n v="1500000"/>
    <n v="0"/>
  </r>
  <r>
    <x v="23"/>
    <x v="1"/>
    <x v="4"/>
    <x v="1"/>
    <n v="0"/>
    <n v="1369"/>
    <n v="1500000"/>
    <n v="0"/>
  </r>
  <r>
    <x v="23"/>
    <x v="1"/>
    <x v="5"/>
    <x v="1"/>
    <n v="0"/>
    <n v="433"/>
    <n v="1500000"/>
    <n v="0"/>
  </r>
  <r>
    <x v="23"/>
    <x v="1"/>
    <x v="6"/>
    <x v="1"/>
    <n v="0"/>
    <n v="820"/>
    <n v="1500000"/>
    <n v="0"/>
  </r>
  <r>
    <x v="24"/>
    <x v="2"/>
    <x v="3"/>
    <x v="1"/>
    <n v="0"/>
    <n v="219"/>
    <n v="1500000"/>
    <n v="0"/>
  </r>
  <r>
    <x v="24"/>
    <x v="2"/>
    <x v="12"/>
    <x v="1"/>
    <n v="0"/>
    <n v="942"/>
    <n v="1500000"/>
    <n v="0"/>
  </r>
  <r>
    <x v="24"/>
    <x v="2"/>
    <x v="5"/>
    <x v="1"/>
    <n v="0"/>
    <n v="336"/>
    <n v="1500000"/>
    <n v="0"/>
  </r>
  <r>
    <x v="25"/>
    <x v="2"/>
    <x v="1"/>
    <x v="1"/>
    <n v="0"/>
    <n v="150"/>
    <n v="1500000"/>
    <n v="0"/>
  </r>
  <r>
    <x v="25"/>
    <x v="2"/>
    <x v="2"/>
    <x v="1"/>
    <n v="0"/>
    <n v="1132"/>
    <n v="1500000"/>
    <n v="0"/>
  </r>
  <r>
    <x v="25"/>
    <x v="2"/>
    <x v="3"/>
    <x v="1"/>
    <n v="0"/>
    <n v="364"/>
    <n v="1500000"/>
    <n v="0"/>
  </r>
  <r>
    <x v="25"/>
    <x v="2"/>
    <x v="5"/>
    <x v="1"/>
    <n v="0"/>
    <n v="382"/>
    <n v="1500000"/>
    <n v="0"/>
  </r>
  <r>
    <x v="25"/>
    <x v="2"/>
    <x v="6"/>
    <x v="1"/>
    <n v="0"/>
    <n v="796"/>
    <n v="1500000"/>
    <n v="0"/>
  </r>
  <r>
    <x v="26"/>
    <x v="2"/>
    <x v="2"/>
    <x v="1"/>
    <n v="0"/>
    <n v="1089"/>
    <n v="1500000"/>
    <n v="0"/>
  </r>
  <r>
    <x v="26"/>
    <x v="2"/>
    <x v="3"/>
    <x v="1"/>
    <n v="0"/>
    <n v="304"/>
    <n v="1500000"/>
    <n v="0"/>
  </r>
  <r>
    <x v="26"/>
    <x v="2"/>
    <x v="12"/>
    <x v="1"/>
    <n v="0"/>
    <n v="220"/>
    <n v="1500000"/>
    <n v="0"/>
  </r>
  <r>
    <x v="26"/>
    <x v="2"/>
    <x v="5"/>
    <x v="1"/>
    <n v="0"/>
    <n v="383"/>
    <n v="1500000"/>
    <n v="0"/>
  </r>
  <r>
    <x v="26"/>
    <x v="2"/>
    <x v="6"/>
    <x v="1"/>
    <n v="0"/>
    <n v="620"/>
    <n v="1500000"/>
    <n v="0"/>
  </r>
  <r>
    <x v="27"/>
    <x v="2"/>
    <x v="3"/>
    <x v="1"/>
    <n v="0"/>
    <n v="301"/>
    <n v="1500000"/>
    <n v="0"/>
  </r>
  <r>
    <x v="27"/>
    <x v="2"/>
    <x v="5"/>
    <x v="1"/>
    <n v="0"/>
    <n v="439"/>
    <n v="1500000"/>
    <n v="0"/>
  </r>
  <r>
    <x v="28"/>
    <x v="2"/>
    <x v="3"/>
    <x v="1"/>
    <n v="0"/>
    <n v="278"/>
    <n v="1500000"/>
    <n v="0"/>
  </r>
  <r>
    <x v="28"/>
    <x v="2"/>
    <x v="5"/>
    <x v="1"/>
    <n v="0"/>
    <n v="410"/>
    <n v="1500000"/>
    <n v="0"/>
  </r>
  <r>
    <x v="28"/>
    <x v="2"/>
    <x v="6"/>
    <x v="1"/>
    <n v="0"/>
    <n v="760"/>
    <n v="1500000"/>
    <n v="0"/>
  </r>
  <r>
    <x v="29"/>
    <x v="2"/>
    <x v="3"/>
    <x v="1"/>
    <n v="0"/>
    <n v="211"/>
    <n v="1500000"/>
    <n v="0"/>
  </r>
  <r>
    <x v="29"/>
    <x v="2"/>
    <x v="12"/>
    <x v="1"/>
    <n v="0"/>
    <n v="239"/>
    <n v="1500000"/>
    <n v="0"/>
  </r>
  <r>
    <x v="29"/>
    <x v="2"/>
    <x v="5"/>
    <x v="1"/>
    <n v="0"/>
    <n v="415"/>
    <n v="1500000"/>
    <n v="0"/>
  </r>
  <r>
    <x v="29"/>
    <x v="2"/>
    <x v="6"/>
    <x v="1"/>
    <n v="0"/>
    <n v="654"/>
    <n v="1500000"/>
    <n v="0"/>
  </r>
  <r>
    <x v="30"/>
    <x v="2"/>
    <x v="3"/>
    <x v="1"/>
    <n v="0"/>
    <n v="187"/>
    <n v="1500000"/>
    <n v="0"/>
  </r>
  <r>
    <x v="30"/>
    <x v="2"/>
    <x v="5"/>
    <x v="1"/>
    <n v="0"/>
    <n v="453"/>
    <n v="1500000"/>
    <n v="0"/>
  </r>
  <r>
    <x v="30"/>
    <x v="2"/>
    <x v="6"/>
    <x v="1"/>
    <n v="0"/>
    <n v="743"/>
    <n v="1500000"/>
    <n v="0"/>
  </r>
  <r>
    <x v="31"/>
    <x v="2"/>
    <x v="3"/>
    <x v="1"/>
    <n v="0"/>
    <n v="166"/>
    <n v="1500000"/>
    <n v="0"/>
  </r>
  <r>
    <x v="31"/>
    <x v="2"/>
    <x v="5"/>
    <x v="1"/>
    <n v="0"/>
    <n v="531"/>
    <n v="1500000"/>
    <n v="0"/>
  </r>
  <r>
    <x v="32"/>
    <x v="2"/>
    <x v="3"/>
    <x v="1"/>
    <n v="0"/>
    <n v="144"/>
    <n v="1500000"/>
    <n v="0"/>
  </r>
  <r>
    <x v="32"/>
    <x v="2"/>
    <x v="5"/>
    <x v="1"/>
    <n v="0"/>
    <n v="568"/>
    <n v="1500000"/>
    <n v="0"/>
  </r>
  <r>
    <x v="32"/>
    <x v="2"/>
    <x v="6"/>
    <x v="1"/>
    <n v="0"/>
    <n v="562"/>
    <n v="1500000"/>
    <n v="0"/>
  </r>
  <r>
    <x v="33"/>
    <x v="2"/>
    <x v="3"/>
    <x v="1"/>
    <n v="0"/>
    <n v="141"/>
    <n v="1500000"/>
    <n v="0"/>
  </r>
  <r>
    <x v="33"/>
    <x v="2"/>
    <x v="34"/>
    <x v="1"/>
    <n v="0"/>
    <n v="177"/>
    <n v="1500000"/>
    <n v="0"/>
  </r>
  <r>
    <x v="33"/>
    <x v="2"/>
    <x v="6"/>
    <x v="1"/>
    <n v="0"/>
    <n v="877"/>
    <n v="1500000"/>
    <n v="0"/>
  </r>
  <r>
    <x v="34"/>
    <x v="2"/>
    <x v="5"/>
    <x v="1"/>
    <n v="0"/>
    <n v="494"/>
    <n v="1500000"/>
    <n v="0"/>
  </r>
  <r>
    <x v="34"/>
    <x v="2"/>
    <x v="3"/>
    <x v="1"/>
    <n v="0"/>
    <n v="47"/>
    <n v="1500000"/>
    <n v="0"/>
  </r>
  <r>
    <x v="35"/>
    <x v="2"/>
    <x v="5"/>
    <x v="1"/>
    <n v="0"/>
    <n v="463"/>
    <n v="1500000"/>
    <n v="0"/>
  </r>
  <r>
    <x v="35"/>
    <x v="2"/>
    <x v="6"/>
    <x v="1"/>
    <n v="0"/>
    <n v="1336"/>
    <n v="1500000"/>
    <n v="0"/>
  </r>
  <r>
    <x v="35"/>
    <x v="2"/>
    <x v="3"/>
    <x v="1"/>
    <n v="0"/>
    <n v="81"/>
    <n v="1500000"/>
    <n v="0"/>
  </r>
  <r>
    <x v="0"/>
    <x v="0"/>
    <x v="20"/>
    <x v="1"/>
    <n v="1"/>
    <n v="3544"/>
    <n v="1500000"/>
    <n v="1500000"/>
  </r>
  <r>
    <x v="0"/>
    <x v="0"/>
    <x v="4"/>
    <x v="1"/>
    <n v="1"/>
    <n v="930"/>
    <n v="1500000"/>
    <n v="1500000"/>
  </r>
  <r>
    <x v="1"/>
    <x v="0"/>
    <x v="9"/>
    <x v="1"/>
    <n v="1"/>
    <n v="413"/>
    <n v="1500000"/>
    <n v="1500000"/>
  </r>
  <r>
    <x v="1"/>
    <x v="0"/>
    <x v="19"/>
    <x v="1"/>
    <n v="1"/>
    <n v="4373"/>
    <n v="1500000"/>
    <n v="1500000"/>
  </r>
  <r>
    <x v="1"/>
    <x v="0"/>
    <x v="20"/>
    <x v="1"/>
    <n v="1"/>
    <n v="1503"/>
    <n v="1500000"/>
    <n v="1500000"/>
  </r>
  <r>
    <x v="1"/>
    <x v="0"/>
    <x v="22"/>
    <x v="1"/>
    <n v="1"/>
    <n v="2290"/>
    <n v="1500000"/>
    <n v="1500000"/>
  </r>
  <r>
    <x v="1"/>
    <x v="0"/>
    <x v="4"/>
    <x v="1"/>
    <n v="1"/>
    <n v="88"/>
    <n v="1500000"/>
    <n v="1500000"/>
  </r>
  <r>
    <x v="2"/>
    <x v="0"/>
    <x v="8"/>
    <x v="1"/>
    <n v="1"/>
    <n v="3842"/>
    <n v="1500000"/>
    <n v="1500000"/>
  </r>
  <r>
    <x v="2"/>
    <x v="0"/>
    <x v="10"/>
    <x v="1"/>
    <n v="1"/>
    <n v="234"/>
    <n v="1500000"/>
    <n v="1500000"/>
  </r>
  <r>
    <x v="2"/>
    <x v="0"/>
    <x v="20"/>
    <x v="1"/>
    <n v="1"/>
    <n v="3193"/>
    <n v="1500000"/>
    <n v="1500000"/>
  </r>
  <r>
    <x v="2"/>
    <x v="0"/>
    <x v="21"/>
    <x v="1"/>
    <n v="1"/>
    <n v="4469"/>
    <n v="1500000"/>
    <n v="1500000"/>
  </r>
  <r>
    <x v="3"/>
    <x v="0"/>
    <x v="21"/>
    <x v="1"/>
    <n v="1"/>
    <n v="5336"/>
    <n v="1500000"/>
    <n v="1500000"/>
  </r>
  <r>
    <x v="3"/>
    <x v="0"/>
    <x v="4"/>
    <x v="1"/>
    <n v="1"/>
    <n v="759"/>
    <n v="1500000"/>
    <n v="1500000"/>
  </r>
  <r>
    <x v="4"/>
    <x v="0"/>
    <x v="1"/>
    <x v="1"/>
    <n v="1"/>
    <n v="110"/>
    <n v="1500000"/>
    <n v="1500000"/>
  </r>
  <r>
    <x v="4"/>
    <x v="0"/>
    <x v="27"/>
    <x v="1"/>
    <n v="1"/>
    <n v="837"/>
    <n v="1500000"/>
    <n v="1500000"/>
  </r>
  <r>
    <x v="5"/>
    <x v="0"/>
    <x v="20"/>
    <x v="1"/>
    <n v="1"/>
    <n v="3379"/>
    <n v="1500000"/>
    <n v="1500000"/>
  </r>
  <r>
    <x v="5"/>
    <x v="0"/>
    <x v="21"/>
    <x v="1"/>
    <n v="1"/>
    <n v="3773"/>
    <n v="1500000"/>
    <n v="1500000"/>
  </r>
  <r>
    <x v="6"/>
    <x v="0"/>
    <x v="1"/>
    <x v="1"/>
    <n v="1"/>
    <n v="70"/>
    <n v="1500000"/>
    <n v="1500000"/>
  </r>
  <r>
    <x v="6"/>
    <x v="0"/>
    <x v="10"/>
    <x v="1"/>
    <n v="1"/>
    <n v="333"/>
    <n v="1500000"/>
    <n v="1500000"/>
  </r>
  <r>
    <x v="6"/>
    <x v="0"/>
    <x v="20"/>
    <x v="1"/>
    <n v="1"/>
    <n v="3201"/>
    <n v="1500000"/>
    <n v="1500000"/>
  </r>
  <r>
    <x v="7"/>
    <x v="0"/>
    <x v="27"/>
    <x v="1"/>
    <n v="1"/>
    <n v="532"/>
    <n v="1500000"/>
    <n v="1500000"/>
  </r>
  <r>
    <x v="8"/>
    <x v="0"/>
    <x v="1"/>
    <x v="1"/>
    <n v="1"/>
    <n v="122"/>
    <n v="1500000"/>
    <n v="1500000"/>
  </r>
  <r>
    <x v="8"/>
    <x v="0"/>
    <x v="10"/>
    <x v="1"/>
    <n v="1"/>
    <n v="336"/>
    <n v="1500000"/>
    <n v="1500000"/>
  </r>
  <r>
    <x v="8"/>
    <x v="0"/>
    <x v="20"/>
    <x v="1"/>
    <n v="1"/>
    <n v="4105"/>
    <n v="1500000"/>
    <n v="1500000"/>
  </r>
  <r>
    <x v="10"/>
    <x v="0"/>
    <x v="10"/>
    <x v="1"/>
    <n v="1"/>
    <n v="354"/>
    <n v="1500000"/>
    <n v="1500000"/>
  </r>
  <r>
    <x v="10"/>
    <x v="0"/>
    <x v="4"/>
    <x v="1"/>
    <n v="1"/>
    <n v="917"/>
    <n v="1500000"/>
    <n v="1500000"/>
  </r>
  <r>
    <x v="11"/>
    <x v="0"/>
    <x v="10"/>
    <x v="1"/>
    <n v="1"/>
    <n v="355"/>
    <n v="1500000"/>
    <n v="1500000"/>
  </r>
  <r>
    <x v="12"/>
    <x v="1"/>
    <x v="1"/>
    <x v="1"/>
    <n v="1"/>
    <n v="147"/>
    <n v="1500000"/>
    <n v="1500000"/>
  </r>
  <r>
    <x v="12"/>
    <x v="1"/>
    <x v="10"/>
    <x v="1"/>
    <n v="1"/>
    <n v="431"/>
    <n v="1500000"/>
    <n v="1500000"/>
  </r>
  <r>
    <x v="12"/>
    <x v="1"/>
    <x v="12"/>
    <x v="1"/>
    <n v="1"/>
    <n v="813"/>
    <n v="1500000"/>
    <n v="1500000"/>
  </r>
  <r>
    <x v="12"/>
    <x v="1"/>
    <x v="4"/>
    <x v="1"/>
    <n v="1"/>
    <n v="860"/>
    <n v="1500000"/>
    <n v="1500000"/>
  </r>
  <r>
    <x v="13"/>
    <x v="1"/>
    <x v="10"/>
    <x v="1"/>
    <n v="1"/>
    <n v="374"/>
    <n v="1500000"/>
    <n v="1500000"/>
  </r>
  <r>
    <x v="14"/>
    <x v="1"/>
    <x v="4"/>
    <x v="1"/>
    <n v="1"/>
    <n v="1087"/>
    <n v="1500000"/>
    <n v="1500000"/>
  </r>
  <r>
    <x v="15"/>
    <x v="1"/>
    <x v="2"/>
    <x v="1"/>
    <n v="1"/>
    <n v="947"/>
    <n v="1500000"/>
    <n v="1500000"/>
  </r>
  <r>
    <x v="15"/>
    <x v="1"/>
    <x v="3"/>
    <x v="1"/>
    <n v="1"/>
    <n v="285"/>
    <n v="1500000"/>
    <n v="1500000"/>
  </r>
  <r>
    <x v="16"/>
    <x v="1"/>
    <x v="10"/>
    <x v="1"/>
    <n v="1"/>
    <n v="303"/>
    <n v="1500000"/>
    <n v="1500000"/>
  </r>
  <r>
    <x v="17"/>
    <x v="1"/>
    <x v="10"/>
    <x v="1"/>
    <n v="1"/>
    <n v="390"/>
    <n v="1500000"/>
    <n v="1500000"/>
  </r>
  <r>
    <x v="18"/>
    <x v="1"/>
    <x v="4"/>
    <x v="1"/>
    <n v="1"/>
    <n v="1188"/>
    <n v="1500000"/>
    <n v="1500000"/>
  </r>
  <r>
    <x v="19"/>
    <x v="1"/>
    <x v="1"/>
    <x v="1"/>
    <n v="1"/>
    <n v="159"/>
    <n v="1500000"/>
    <n v="1500000"/>
  </r>
  <r>
    <x v="20"/>
    <x v="1"/>
    <x v="28"/>
    <x v="1"/>
    <n v="1"/>
    <n v="13085"/>
    <n v="1500000"/>
    <n v="1500000"/>
  </r>
  <r>
    <x v="21"/>
    <x v="1"/>
    <x v="10"/>
    <x v="1"/>
    <n v="1"/>
    <n v="360"/>
    <n v="1500000"/>
    <n v="1500000"/>
  </r>
  <r>
    <x v="21"/>
    <x v="1"/>
    <x v="4"/>
    <x v="1"/>
    <n v="1"/>
    <n v="1271"/>
    <n v="1500000"/>
    <n v="1500000"/>
  </r>
  <r>
    <x v="23"/>
    <x v="1"/>
    <x v="1"/>
    <x v="1"/>
    <n v="1"/>
    <n v="162"/>
    <n v="1500000"/>
    <n v="1500000"/>
  </r>
  <r>
    <x v="24"/>
    <x v="2"/>
    <x v="1"/>
    <x v="1"/>
    <n v="1"/>
    <n v="122"/>
    <n v="1500000"/>
    <n v="1500000"/>
  </r>
  <r>
    <x v="24"/>
    <x v="2"/>
    <x v="2"/>
    <x v="1"/>
    <n v="1"/>
    <n v="892"/>
    <n v="1500000"/>
    <n v="1500000"/>
  </r>
  <r>
    <x v="24"/>
    <x v="2"/>
    <x v="10"/>
    <x v="1"/>
    <n v="1"/>
    <n v="407"/>
    <n v="1500000"/>
    <n v="1500000"/>
  </r>
  <r>
    <x v="24"/>
    <x v="2"/>
    <x v="6"/>
    <x v="1"/>
    <n v="1"/>
    <n v="687"/>
    <n v="1500000"/>
    <n v="1500000"/>
  </r>
  <r>
    <x v="24"/>
    <x v="2"/>
    <x v="7"/>
    <x v="1"/>
    <n v="1"/>
    <n v="299"/>
    <n v="1500000"/>
    <n v="1500000"/>
  </r>
  <r>
    <x v="26"/>
    <x v="2"/>
    <x v="1"/>
    <x v="1"/>
    <n v="1"/>
    <n v="136"/>
    <n v="1500000"/>
    <n v="1500000"/>
  </r>
  <r>
    <x v="26"/>
    <x v="2"/>
    <x v="10"/>
    <x v="1"/>
    <n v="1"/>
    <n v="370"/>
    <n v="1500000"/>
    <n v="1500000"/>
  </r>
  <r>
    <x v="27"/>
    <x v="2"/>
    <x v="6"/>
    <x v="1"/>
    <n v="1"/>
    <n v="739"/>
    <n v="1500000"/>
    <n v="1500000"/>
  </r>
  <r>
    <x v="28"/>
    <x v="2"/>
    <x v="10"/>
    <x v="1"/>
    <n v="1"/>
    <n v="357"/>
    <n v="1500000"/>
    <n v="1500000"/>
  </r>
  <r>
    <x v="29"/>
    <x v="2"/>
    <x v="1"/>
    <x v="1"/>
    <n v="1"/>
    <n v="148"/>
    <n v="1500000"/>
    <n v="1500000"/>
  </r>
  <r>
    <x v="30"/>
    <x v="2"/>
    <x v="1"/>
    <x v="1"/>
    <n v="1"/>
    <n v="191"/>
    <n v="1500000"/>
    <n v="1500000"/>
  </r>
  <r>
    <x v="30"/>
    <x v="2"/>
    <x v="4"/>
    <x v="1"/>
    <n v="1"/>
    <n v="1354"/>
    <n v="1500000"/>
    <n v="1500000"/>
  </r>
  <r>
    <x v="31"/>
    <x v="2"/>
    <x v="1"/>
    <x v="1"/>
    <n v="1"/>
    <n v="170"/>
    <n v="1500000"/>
    <n v="1500000"/>
  </r>
  <r>
    <x v="31"/>
    <x v="2"/>
    <x v="6"/>
    <x v="1"/>
    <n v="1"/>
    <n v="860"/>
    <n v="1500000"/>
    <n v="1500000"/>
  </r>
  <r>
    <x v="32"/>
    <x v="2"/>
    <x v="4"/>
    <x v="1"/>
    <n v="1"/>
    <n v="1060"/>
    <n v="1500000"/>
    <n v="1500000"/>
  </r>
  <r>
    <x v="33"/>
    <x v="2"/>
    <x v="5"/>
    <x v="1"/>
    <n v="1"/>
    <n v="513"/>
    <n v="1500000"/>
    <n v="1500000"/>
  </r>
  <r>
    <x v="33"/>
    <x v="2"/>
    <x v="4"/>
    <x v="1"/>
    <n v="1"/>
    <n v="1429"/>
    <n v="1500000"/>
    <n v="1500000"/>
  </r>
  <r>
    <x v="34"/>
    <x v="2"/>
    <x v="1"/>
    <x v="1"/>
    <n v="1"/>
    <n v="181"/>
    <n v="1500000"/>
    <n v="1500000"/>
  </r>
  <r>
    <x v="34"/>
    <x v="2"/>
    <x v="6"/>
    <x v="1"/>
    <n v="1"/>
    <n v="822"/>
    <n v="1500000"/>
    <n v="1500000"/>
  </r>
  <r>
    <x v="35"/>
    <x v="2"/>
    <x v="1"/>
    <x v="1"/>
    <n v="1"/>
    <n v="158"/>
    <n v="1500000"/>
    <n v="1500000"/>
  </r>
  <r>
    <x v="35"/>
    <x v="2"/>
    <x v="2"/>
    <x v="1"/>
    <n v="1"/>
    <n v="1081"/>
    <n v="1500000"/>
    <n v="1500000"/>
  </r>
  <r>
    <x v="0"/>
    <x v="0"/>
    <x v="1"/>
    <x v="1"/>
    <n v="9"/>
    <n v="168"/>
    <n v="1500000"/>
    <n v="13500000"/>
  </r>
  <r>
    <x v="0"/>
    <x v="0"/>
    <x v="14"/>
    <x v="1"/>
    <n v="26"/>
    <n v="7837"/>
    <n v="1500000"/>
    <n v="39000000"/>
  </r>
  <r>
    <x v="0"/>
    <x v="0"/>
    <x v="15"/>
    <x v="1"/>
    <n v="4"/>
    <n v="5731"/>
    <n v="1500000"/>
    <n v="6000000"/>
  </r>
  <r>
    <x v="0"/>
    <x v="0"/>
    <x v="9"/>
    <x v="1"/>
    <n v="2"/>
    <n v="1426"/>
    <n v="1500000"/>
    <n v="3000000"/>
  </r>
  <r>
    <x v="0"/>
    <x v="0"/>
    <x v="11"/>
    <x v="1"/>
    <n v="61"/>
    <n v="8076"/>
    <n v="1500000"/>
    <n v="91500000"/>
  </r>
  <r>
    <x v="0"/>
    <x v="0"/>
    <x v="17"/>
    <x v="1"/>
    <n v="8"/>
    <n v="1442"/>
    <n v="1500000"/>
    <n v="12000000"/>
  </r>
  <r>
    <x v="0"/>
    <x v="0"/>
    <x v="18"/>
    <x v="1"/>
    <n v="44"/>
    <n v="17386"/>
    <n v="1500000"/>
    <n v="66000000"/>
  </r>
  <r>
    <x v="0"/>
    <x v="0"/>
    <x v="19"/>
    <x v="1"/>
    <n v="3"/>
    <n v="15476"/>
    <n v="1500000"/>
    <n v="4500000"/>
  </r>
  <r>
    <x v="0"/>
    <x v="0"/>
    <x v="22"/>
    <x v="1"/>
    <n v="3"/>
    <n v="3425"/>
    <n v="1500000"/>
    <n v="4500000"/>
  </r>
  <r>
    <x v="0"/>
    <x v="0"/>
    <x v="23"/>
    <x v="1"/>
    <n v="90"/>
    <n v="16864"/>
    <n v="1500000"/>
    <n v="135000000"/>
  </r>
  <r>
    <x v="0"/>
    <x v="0"/>
    <x v="24"/>
    <x v="1"/>
    <n v="132"/>
    <n v="23660"/>
    <n v="1500000"/>
    <n v="198000000"/>
  </r>
  <r>
    <x v="0"/>
    <x v="0"/>
    <x v="13"/>
    <x v="1"/>
    <n v="2"/>
    <n v="5356"/>
    <n v="1500000"/>
    <n v="3000000"/>
  </r>
  <r>
    <x v="0"/>
    <x v="0"/>
    <x v="25"/>
    <x v="1"/>
    <n v="96"/>
    <n v="16829"/>
    <n v="1500000"/>
    <n v="144000000"/>
  </r>
  <r>
    <x v="0"/>
    <x v="0"/>
    <x v="26"/>
    <x v="1"/>
    <n v="5"/>
    <n v="5101"/>
    <n v="1500000"/>
    <n v="7500000"/>
  </r>
  <r>
    <x v="0"/>
    <x v="0"/>
    <x v="28"/>
    <x v="1"/>
    <n v="4"/>
    <n v="8955"/>
    <n v="1500000"/>
    <n v="6000000"/>
  </r>
  <r>
    <x v="0"/>
    <x v="0"/>
    <x v="29"/>
    <x v="1"/>
    <n v="22"/>
    <n v="10647"/>
    <n v="1500000"/>
    <n v="33000000"/>
  </r>
  <r>
    <x v="0"/>
    <x v="0"/>
    <x v="30"/>
    <x v="1"/>
    <n v="75"/>
    <n v="18826"/>
    <n v="1500000"/>
    <n v="112500000"/>
  </r>
  <r>
    <x v="0"/>
    <x v="0"/>
    <x v="31"/>
    <x v="1"/>
    <n v="4"/>
    <n v="23056"/>
    <n v="1500000"/>
    <n v="6000000"/>
  </r>
  <r>
    <x v="0"/>
    <x v="0"/>
    <x v="32"/>
    <x v="1"/>
    <n v="10"/>
    <n v="2728"/>
    <n v="1500000"/>
    <n v="15000000"/>
  </r>
  <r>
    <x v="0"/>
    <x v="0"/>
    <x v="33"/>
    <x v="1"/>
    <n v="24"/>
    <n v="7640"/>
    <n v="1500000"/>
    <n v="36000000"/>
  </r>
  <r>
    <x v="1"/>
    <x v="0"/>
    <x v="14"/>
    <x v="1"/>
    <n v="16"/>
    <n v="5831"/>
    <n v="1500000"/>
    <n v="24000000"/>
  </r>
  <r>
    <x v="1"/>
    <x v="0"/>
    <x v="17"/>
    <x v="1"/>
    <n v="4"/>
    <n v="393"/>
    <n v="1500000"/>
    <n v="6000000"/>
  </r>
  <r>
    <x v="1"/>
    <x v="0"/>
    <x v="18"/>
    <x v="1"/>
    <n v="29"/>
    <n v="15959"/>
    <n v="1500000"/>
    <n v="43500000"/>
  </r>
  <r>
    <x v="1"/>
    <x v="0"/>
    <x v="23"/>
    <x v="1"/>
    <n v="2"/>
    <n v="646"/>
    <n v="1500000"/>
    <n v="3000000"/>
  </r>
  <r>
    <x v="1"/>
    <x v="0"/>
    <x v="24"/>
    <x v="1"/>
    <n v="48"/>
    <n v="5164"/>
    <n v="1500000"/>
    <n v="72000000"/>
  </r>
  <r>
    <x v="1"/>
    <x v="0"/>
    <x v="25"/>
    <x v="1"/>
    <n v="121"/>
    <n v="13528"/>
    <n v="1500000"/>
    <n v="181500000"/>
  </r>
  <r>
    <x v="1"/>
    <x v="0"/>
    <x v="27"/>
    <x v="1"/>
    <n v="2"/>
    <n v="119"/>
    <n v="1500000"/>
    <n v="3000000"/>
  </r>
  <r>
    <x v="1"/>
    <x v="0"/>
    <x v="29"/>
    <x v="1"/>
    <n v="7"/>
    <n v="2756"/>
    <n v="1500000"/>
    <n v="10500000"/>
  </r>
  <r>
    <x v="1"/>
    <x v="0"/>
    <x v="30"/>
    <x v="1"/>
    <n v="14"/>
    <n v="3413"/>
    <n v="1500000"/>
    <n v="21000000"/>
  </r>
  <r>
    <x v="1"/>
    <x v="0"/>
    <x v="31"/>
    <x v="1"/>
    <n v="3"/>
    <n v="14016"/>
    <n v="1500000"/>
    <n v="4500000"/>
  </r>
  <r>
    <x v="1"/>
    <x v="0"/>
    <x v="33"/>
    <x v="1"/>
    <n v="6"/>
    <n v="3962"/>
    <n v="1500000"/>
    <n v="9000000"/>
  </r>
  <r>
    <x v="2"/>
    <x v="0"/>
    <x v="14"/>
    <x v="1"/>
    <n v="39"/>
    <n v="6098"/>
    <n v="1500000"/>
    <n v="58500000"/>
  </r>
  <r>
    <x v="2"/>
    <x v="0"/>
    <x v="15"/>
    <x v="1"/>
    <n v="4"/>
    <n v="5692"/>
    <n v="1500000"/>
    <n v="6000000"/>
  </r>
  <r>
    <x v="2"/>
    <x v="0"/>
    <x v="9"/>
    <x v="1"/>
    <n v="12"/>
    <n v="2050"/>
    <n v="1500000"/>
    <n v="18000000"/>
  </r>
  <r>
    <x v="2"/>
    <x v="0"/>
    <x v="16"/>
    <x v="1"/>
    <n v="5"/>
    <n v="4526"/>
    <n v="1500000"/>
    <n v="7500000"/>
  </r>
  <r>
    <x v="2"/>
    <x v="0"/>
    <x v="11"/>
    <x v="1"/>
    <n v="148"/>
    <n v="12914"/>
    <n v="1500000"/>
    <n v="222000000"/>
  </r>
  <r>
    <x v="2"/>
    <x v="0"/>
    <x v="17"/>
    <x v="1"/>
    <n v="14"/>
    <n v="749"/>
    <n v="1500000"/>
    <n v="21000000"/>
  </r>
  <r>
    <x v="2"/>
    <x v="0"/>
    <x v="18"/>
    <x v="1"/>
    <n v="61"/>
    <n v="19359"/>
    <n v="1500000"/>
    <n v="91500000"/>
  </r>
  <r>
    <x v="2"/>
    <x v="0"/>
    <x v="19"/>
    <x v="1"/>
    <n v="4"/>
    <n v="13420"/>
    <n v="1500000"/>
    <n v="6000000"/>
  </r>
  <r>
    <x v="2"/>
    <x v="0"/>
    <x v="22"/>
    <x v="1"/>
    <n v="4"/>
    <n v="4405"/>
    <n v="1500000"/>
    <n v="6000000"/>
  </r>
  <r>
    <x v="2"/>
    <x v="0"/>
    <x v="23"/>
    <x v="1"/>
    <n v="71"/>
    <n v="8030"/>
    <n v="1500000"/>
    <n v="106500000"/>
  </r>
  <r>
    <x v="2"/>
    <x v="0"/>
    <x v="24"/>
    <x v="1"/>
    <n v="140"/>
    <n v="10018"/>
    <n v="1500000"/>
    <n v="210000000"/>
  </r>
  <r>
    <x v="2"/>
    <x v="0"/>
    <x v="13"/>
    <x v="1"/>
    <n v="13"/>
    <n v="12092"/>
    <n v="1500000"/>
    <n v="19500000"/>
  </r>
  <r>
    <x v="2"/>
    <x v="0"/>
    <x v="25"/>
    <x v="1"/>
    <n v="190"/>
    <n v="24817"/>
    <n v="1500000"/>
    <n v="285000000"/>
  </r>
  <r>
    <x v="2"/>
    <x v="0"/>
    <x v="26"/>
    <x v="1"/>
    <n v="2"/>
    <n v="3041"/>
    <n v="1500000"/>
    <n v="3000000"/>
  </r>
  <r>
    <x v="2"/>
    <x v="0"/>
    <x v="28"/>
    <x v="1"/>
    <n v="3"/>
    <n v="7126"/>
    <n v="1500000"/>
    <n v="4500000"/>
  </r>
  <r>
    <x v="2"/>
    <x v="0"/>
    <x v="29"/>
    <x v="1"/>
    <n v="34"/>
    <n v="12070"/>
    <n v="1500000"/>
    <n v="51000000"/>
  </r>
  <r>
    <x v="2"/>
    <x v="0"/>
    <x v="30"/>
    <x v="1"/>
    <n v="42"/>
    <n v="7793"/>
    <n v="1500000"/>
    <n v="63000000"/>
  </r>
  <r>
    <x v="2"/>
    <x v="0"/>
    <x v="31"/>
    <x v="1"/>
    <n v="3"/>
    <n v="25704"/>
    <n v="1500000"/>
    <n v="4500000"/>
  </r>
  <r>
    <x v="2"/>
    <x v="0"/>
    <x v="32"/>
    <x v="1"/>
    <n v="7"/>
    <n v="2972"/>
    <n v="1500000"/>
    <n v="10500000"/>
  </r>
  <r>
    <x v="2"/>
    <x v="0"/>
    <x v="33"/>
    <x v="1"/>
    <n v="18"/>
    <n v="6316"/>
    <n v="1500000"/>
    <n v="27000000"/>
  </r>
  <r>
    <x v="3"/>
    <x v="0"/>
    <x v="1"/>
    <x v="1"/>
    <n v="8"/>
    <n v="176"/>
    <n v="1500000"/>
    <n v="12000000"/>
  </r>
  <r>
    <x v="3"/>
    <x v="0"/>
    <x v="14"/>
    <x v="1"/>
    <n v="36"/>
    <n v="7877"/>
    <n v="1500000"/>
    <n v="54000000"/>
  </r>
  <r>
    <x v="3"/>
    <x v="0"/>
    <x v="15"/>
    <x v="1"/>
    <n v="5"/>
    <n v="5438"/>
    <n v="1500000"/>
    <n v="7500000"/>
  </r>
  <r>
    <x v="3"/>
    <x v="0"/>
    <x v="9"/>
    <x v="1"/>
    <n v="9"/>
    <n v="1916"/>
    <n v="1500000"/>
    <n v="13500000"/>
  </r>
  <r>
    <x v="3"/>
    <x v="0"/>
    <x v="16"/>
    <x v="1"/>
    <n v="12"/>
    <n v="4916"/>
    <n v="1500000"/>
    <n v="18000000"/>
  </r>
  <r>
    <x v="3"/>
    <x v="0"/>
    <x v="11"/>
    <x v="1"/>
    <n v="131"/>
    <n v="15033"/>
    <n v="1500000"/>
    <n v="196500000"/>
  </r>
  <r>
    <x v="3"/>
    <x v="0"/>
    <x v="17"/>
    <x v="1"/>
    <n v="10"/>
    <n v="982"/>
    <n v="1500000"/>
    <n v="15000000"/>
  </r>
  <r>
    <x v="3"/>
    <x v="0"/>
    <x v="18"/>
    <x v="1"/>
    <n v="53"/>
    <n v="23792"/>
    <n v="1500000"/>
    <n v="79500000"/>
  </r>
  <r>
    <x v="3"/>
    <x v="0"/>
    <x v="19"/>
    <x v="1"/>
    <n v="6"/>
    <n v="14524"/>
    <n v="1500000"/>
    <n v="9000000"/>
  </r>
  <r>
    <x v="3"/>
    <x v="0"/>
    <x v="20"/>
    <x v="1"/>
    <n v="2"/>
    <n v="3811"/>
    <n v="1500000"/>
    <n v="3000000"/>
  </r>
  <r>
    <x v="3"/>
    <x v="0"/>
    <x v="22"/>
    <x v="1"/>
    <n v="4"/>
    <n v="5020"/>
    <n v="1500000"/>
    <n v="6000000"/>
  </r>
  <r>
    <x v="3"/>
    <x v="0"/>
    <x v="23"/>
    <x v="1"/>
    <n v="196"/>
    <n v="21640"/>
    <n v="1500000"/>
    <n v="294000000"/>
  </r>
  <r>
    <x v="3"/>
    <x v="0"/>
    <x v="24"/>
    <x v="1"/>
    <n v="139"/>
    <n v="18406"/>
    <n v="1500000"/>
    <n v="208500000"/>
  </r>
  <r>
    <x v="3"/>
    <x v="0"/>
    <x v="13"/>
    <x v="1"/>
    <n v="17"/>
    <n v="14581"/>
    <n v="1500000"/>
    <n v="25500000"/>
  </r>
  <r>
    <x v="3"/>
    <x v="0"/>
    <x v="25"/>
    <x v="1"/>
    <n v="286"/>
    <n v="38063"/>
    <n v="1500000"/>
    <n v="429000000"/>
  </r>
  <r>
    <x v="3"/>
    <x v="0"/>
    <x v="26"/>
    <x v="1"/>
    <n v="3"/>
    <n v="5552"/>
    <n v="1500000"/>
    <n v="4500000"/>
  </r>
  <r>
    <x v="3"/>
    <x v="0"/>
    <x v="28"/>
    <x v="1"/>
    <n v="3"/>
    <n v="9328"/>
    <n v="1500000"/>
    <n v="4500000"/>
  </r>
  <r>
    <x v="3"/>
    <x v="0"/>
    <x v="29"/>
    <x v="1"/>
    <n v="52"/>
    <n v="14374"/>
    <n v="1500000"/>
    <n v="78000000"/>
  </r>
  <r>
    <x v="3"/>
    <x v="0"/>
    <x v="30"/>
    <x v="1"/>
    <n v="88"/>
    <n v="20857"/>
    <n v="1500000"/>
    <n v="132000000"/>
  </r>
  <r>
    <x v="3"/>
    <x v="0"/>
    <x v="31"/>
    <x v="1"/>
    <n v="8"/>
    <n v="27999"/>
    <n v="1500000"/>
    <n v="12000000"/>
  </r>
  <r>
    <x v="3"/>
    <x v="0"/>
    <x v="32"/>
    <x v="1"/>
    <n v="11"/>
    <n v="4182"/>
    <n v="1500000"/>
    <n v="16500000"/>
  </r>
  <r>
    <x v="3"/>
    <x v="0"/>
    <x v="33"/>
    <x v="1"/>
    <n v="37"/>
    <n v="8919"/>
    <n v="1500000"/>
    <n v="55500000"/>
  </r>
  <r>
    <x v="4"/>
    <x v="0"/>
    <x v="14"/>
    <x v="1"/>
    <n v="78"/>
    <n v="8245"/>
    <n v="1500000"/>
    <n v="117000000"/>
  </r>
  <r>
    <x v="4"/>
    <x v="0"/>
    <x v="8"/>
    <x v="1"/>
    <n v="2"/>
    <n v="6447"/>
    <n v="1500000"/>
    <n v="3000000"/>
  </r>
  <r>
    <x v="4"/>
    <x v="0"/>
    <x v="15"/>
    <x v="1"/>
    <n v="7"/>
    <n v="5724"/>
    <n v="1500000"/>
    <n v="10500000"/>
  </r>
  <r>
    <x v="4"/>
    <x v="0"/>
    <x v="9"/>
    <x v="1"/>
    <n v="9"/>
    <n v="1845"/>
    <n v="1500000"/>
    <n v="13500000"/>
  </r>
  <r>
    <x v="4"/>
    <x v="0"/>
    <x v="16"/>
    <x v="1"/>
    <n v="11"/>
    <n v="4350"/>
    <n v="1500000"/>
    <n v="16500000"/>
  </r>
  <r>
    <x v="4"/>
    <x v="0"/>
    <x v="11"/>
    <x v="1"/>
    <n v="157"/>
    <n v="13177"/>
    <n v="1500000"/>
    <n v="235500000"/>
  </r>
  <r>
    <x v="4"/>
    <x v="0"/>
    <x v="17"/>
    <x v="1"/>
    <n v="19"/>
    <n v="1439"/>
    <n v="1500000"/>
    <n v="28500000"/>
  </r>
  <r>
    <x v="4"/>
    <x v="0"/>
    <x v="18"/>
    <x v="1"/>
    <n v="83"/>
    <n v="20394"/>
    <n v="1500000"/>
    <n v="124500000"/>
  </r>
  <r>
    <x v="4"/>
    <x v="0"/>
    <x v="19"/>
    <x v="1"/>
    <n v="3"/>
    <n v="16027"/>
    <n v="1500000"/>
    <n v="4500000"/>
  </r>
  <r>
    <x v="4"/>
    <x v="0"/>
    <x v="22"/>
    <x v="1"/>
    <n v="3"/>
    <n v="5113"/>
    <n v="1500000"/>
    <n v="4500000"/>
  </r>
  <r>
    <x v="4"/>
    <x v="0"/>
    <x v="23"/>
    <x v="1"/>
    <n v="137"/>
    <n v="21975"/>
    <n v="1500000"/>
    <n v="205500000"/>
  </r>
  <r>
    <x v="4"/>
    <x v="0"/>
    <x v="24"/>
    <x v="1"/>
    <n v="183"/>
    <n v="22813"/>
    <n v="1500000"/>
    <n v="274500000"/>
  </r>
  <r>
    <x v="4"/>
    <x v="0"/>
    <x v="13"/>
    <x v="1"/>
    <n v="26"/>
    <n v="12758"/>
    <n v="1500000"/>
    <n v="39000000"/>
  </r>
  <r>
    <x v="4"/>
    <x v="0"/>
    <x v="25"/>
    <x v="1"/>
    <n v="197"/>
    <n v="35127"/>
    <n v="1500000"/>
    <n v="295500000"/>
  </r>
  <r>
    <x v="4"/>
    <x v="0"/>
    <x v="26"/>
    <x v="1"/>
    <n v="4"/>
    <n v="5453"/>
    <n v="1500000"/>
    <n v="6000000"/>
  </r>
  <r>
    <x v="4"/>
    <x v="0"/>
    <x v="28"/>
    <x v="1"/>
    <n v="4"/>
    <n v="9209"/>
    <n v="1500000"/>
    <n v="6000000"/>
  </r>
  <r>
    <x v="4"/>
    <x v="0"/>
    <x v="29"/>
    <x v="1"/>
    <n v="53"/>
    <n v="11454"/>
    <n v="1500000"/>
    <n v="79500000"/>
  </r>
  <r>
    <x v="4"/>
    <x v="0"/>
    <x v="30"/>
    <x v="1"/>
    <n v="88"/>
    <n v="20865"/>
    <n v="1500000"/>
    <n v="132000000"/>
  </r>
  <r>
    <x v="4"/>
    <x v="0"/>
    <x v="31"/>
    <x v="1"/>
    <n v="3"/>
    <n v="24012"/>
    <n v="1500000"/>
    <n v="4500000"/>
  </r>
  <r>
    <x v="4"/>
    <x v="0"/>
    <x v="32"/>
    <x v="1"/>
    <n v="6"/>
    <n v="3760"/>
    <n v="1500000"/>
    <n v="9000000"/>
  </r>
  <r>
    <x v="4"/>
    <x v="0"/>
    <x v="33"/>
    <x v="1"/>
    <n v="28"/>
    <n v="9198"/>
    <n v="1500000"/>
    <n v="42000000"/>
  </r>
  <r>
    <x v="5"/>
    <x v="0"/>
    <x v="14"/>
    <x v="1"/>
    <n v="39"/>
    <n v="7952"/>
    <n v="1500000"/>
    <n v="58500000"/>
  </r>
  <r>
    <x v="5"/>
    <x v="0"/>
    <x v="15"/>
    <x v="1"/>
    <n v="4"/>
    <n v="4339"/>
    <n v="1500000"/>
    <n v="6000000"/>
  </r>
  <r>
    <x v="5"/>
    <x v="0"/>
    <x v="9"/>
    <x v="1"/>
    <n v="20"/>
    <n v="1607"/>
    <n v="1500000"/>
    <n v="30000000"/>
  </r>
  <r>
    <x v="5"/>
    <x v="0"/>
    <x v="16"/>
    <x v="1"/>
    <n v="12"/>
    <n v="3650"/>
    <n v="1500000"/>
    <n v="18000000"/>
  </r>
  <r>
    <x v="5"/>
    <x v="0"/>
    <x v="11"/>
    <x v="1"/>
    <n v="265"/>
    <n v="9181"/>
    <n v="1500000"/>
    <n v="397500000"/>
  </r>
  <r>
    <x v="5"/>
    <x v="0"/>
    <x v="17"/>
    <x v="1"/>
    <n v="34"/>
    <n v="1277"/>
    <n v="1500000"/>
    <n v="51000000"/>
  </r>
  <r>
    <x v="5"/>
    <x v="0"/>
    <x v="18"/>
    <x v="1"/>
    <n v="131"/>
    <n v="24797"/>
    <n v="1500000"/>
    <n v="196500000"/>
  </r>
  <r>
    <x v="5"/>
    <x v="0"/>
    <x v="19"/>
    <x v="1"/>
    <n v="7"/>
    <n v="14879"/>
    <n v="1500000"/>
    <n v="10500000"/>
  </r>
  <r>
    <x v="5"/>
    <x v="0"/>
    <x v="22"/>
    <x v="1"/>
    <n v="12"/>
    <n v="3892"/>
    <n v="1500000"/>
    <n v="18000000"/>
  </r>
  <r>
    <x v="5"/>
    <x v="0"/>
    <x v="23"/>
    <x v="1"/>
    <n v="227"/>
    <n v="21407"/>
    <n v="1500000"/>
    <n v="340500000"/>
  </r>
  <r>
    <x v="5"/>
    <x v="0"/>
    <x v="24"/>
    <x v="1"/>
    <n v="164"/>
    <n v="22063"/>
    <n v="1500000"/>
    <n v="246000000"/>
  </r>
  <r>
    <x v="5"/>
    <x v="0"/>
    <x v="13"/>
    <x v="1"/>
    <n v="23"/>
    <n v="11756"/>
    <n v="1500000"/>
    <n v="34500000"/>
  </r>
  <r>
    <x v="5"/>
    <x v="0"/>
    <x v="25"/>
    <x v="1"/>
    <n v="148"/>
    <n v="27900"/>
    <n v="1500000"/>
    <n v="222000000"/>
  </r>
  <r>
    <x v="5"/>
    <x v="0"/>
    <x v="26"/>
    <x v="1"/>
    <n v="2"/>
    <n v="4865"/>
    <n v="1500000"/>
    <n v="3000000"/>
  </r>
  <r>
    <x v="5"/>
    <x v="0"/>
    <x v="27"/>
    <x v="1"/>
    <n v="2"/>
    <n v="640"/>
    <n v="1500000"/>
    <n v="3000000"/>
  </r>
  <r>
    <x v="5"/>
    <x v="0"/>
    <x v="28"/>
    <x v="1"/>
    <n v="3"/>
    <n v="7521"/>
    <n v="1500000"/>
    <n v="4500000"/>
  </r>
  <r>
    <x v="5"/>
    <x v="0"/>
    <x v="29"/>
    <x v="1"/>
    <n v="69"/>
    <n v="11035"/>
    <n v="1500000"/>
    <n v="103500000"/>
  </r>
  <r>
    <x v="5"/>
    <x v="0"/>
    <x v="30"/>
    <x v="1"/>
    <n v="107"/>
    <n v="18823"/>
    <n v="1500000"/>
    <n v="160500000"/>
  </r>
  <r>
    <x v="5"/>
    <x v="0"/>
    <x v="31"/>
    <x v="1"/>
    <n v="4"/>
    <n v="23510"/>
    <n v="1500000"/>
    <n v="6000000"/>
  </r>
  <r>
    <x v="5"/>
    <x v="0"/>
    <x v="32"/>
    <x v="1"/>
    <n v="10"/>
    <n v="3171"/>
    <n v="1500000"/>
    <n v="15000000"/>
  </r>
  <r>
    <x v="5"/>
    <x v="0"/>
    <x v="33"/>
    <x v="1"/>
    <n v="34"/>
    <n v="9437"/>
    <n v="1500000"/>
    <n v="51000000"/>
  </r>
  <r>
    <x v="6"/>
    <x v="0"/>
    <x v="14"/>
    <x v="1"/>
    <n v="37"/>
    <n v="7366"/>
    <n v="1500000"/>
    <n v="55500000"/>
  </r>
  <r>
    <x v="6"/>
    <x v="0"/>
    <x v="15"/>
    <x v="1"/>
    <n v="7"/>
    <n v="5838"/>
    <n v="1500000"/>
    <n v="10500000"/>
  </r>
  <r>
    <x v="6"/>
    <x v="0"/>
    <x v="9"/>
    <x v="1"/>
    <n v="12"/>
    <n v="1816"/>
    <n v="1500000"/>
    <n v="18000000"/>
  </r>
  <r>
    <x v="6"/>
    <x v="0"/>
    <x v="16"/>
    <x v="1"/>
    <n v="11"/>
    <n v="5255"/>
    <n v="1500000"/>
    <n v="16500000"/>
  </r>
  <r>
    <x v="6"/>
    <x v="0"/>
    <x v="11"/>
    <x v="1"/>
    <n v="253"/>
    <n v="12876"/>
    <n v="1500000"/>
    <n v="379500000"/>
  </r>
  <r>
    <x v="6"/>
    <x v="0"/>
    <x v="17"/>
    <x v="1"/>
    <n v="28"/>
    <n v="1165"/>
    <n v="1500000"/>
    <n v="42000000"/>
  </r>
  <r>
    <x v="6"/>
    <x v="0"/>
    <x v="18"/>
    <x v="1"/>
    <n v="104"/>
    <n v="23184"/>
    <n v="1500000"/>
    <n v="156000000"/>
  </r>
  <r>
    <x v="6"/>
    <x v="0"/>
    <x v="19"/>
    <x v="1"/>
    <n v="8"/>
    <n v="11634"/>
    <n v="1500000"/>
    <n v="12000000"/>
  </r>
  <r>
    <x v="6"/>
    <x v="0"/>
    <x v="21"/>
    <x v="1"/>
    <n v="2"/>
    <n v="4205"/>
    <n v="1500000"/>
    <n v="3000000"/>
  </r>
  <r>
    <x v="6"/>
    <x v="0"/>
    <x v="22"/>
    <x v="1"/>
    <n v="5"/>
    <n v="4806"/>
    <n v="1500000"/>
    <n v="7500000"/>
  </r>
  <r>
    <x v="6"/>
    <x v="0"/>
    <x v="23"/>
    <x v="1"/>
    <n v="163"/>
    <n v="18505"/>
    <n v="1500000"/>
    <n v="244500000"/>
  </r>
  <r>
    <x v="6"/>
    <x v="0"/>
    <x v="24"/>
    <x v="1"/>
    <n v="158"/>
    <n v="14562"/>
    <n v="1500000"/>
    <n v="237000000"/>
  </r>
  <r>
    <x v="6"/>
    <x v="0"/>
    <x v="13"/>
    <x v="1"/>
    <n v="20"/>
    <n v="9554"/>
    <n v="1500000"/>
    <n v="30000000"/>
  </r>
  <r>
    <x v="6"/>
    <x v="0"/>
    <x v="25"/>
    <x v="1"/>
    <n v="298"/>
    <n v="33771"/>
    <n v="1500000"/>
    <n v="447000000"/>
  </r>
  <r>
    <x v="6"/>
    <x v="0"/>
    <x v="26"/>
    <x v="1"/>
    <n v="2"/>
    <n v="5830"/>
    <n v="1500000"/>
    <n v="3000000"/>
  </r>
  <r>
    <x v="6"/>
    <x v="0"/>
    <x v="28"/>
    <x v="1"/>
    <n v="5"/>
    <n v="8523"/>
    <n v="1500000"/>
    <n v="7500000"/>
  </r>
  <r>
    <x v="6"/>
    <x v="0"/>
    <x v="29"/>
    <x v="1"/>
    <n v="86"/>
    <n v="12823"/>
    <n v="1500000"/>
    <n v="129000000"/>
  </r>
  <r>
    <x v="6"/>
    <x v="0"/>
    <x v="30"/>
    <x v="1"/>
    <n v="119"/>
    <n v="14796"/>
    <n v="1500000"/>
    <n v="178500000"/>
  </r>
  <r>
    <x v="6"/>
    <x v="0"/>
    <x v="31"/>
    <x v="1"/>
    <n v="10"/>
    <n v="23095"/>
    <n v="1500000"/>
    <n v="15000000"/>
  </r>
  <r>
    <x v="6"/>
    <x v="0"/>
    <x v="32"/>
    <x v="1"/>
    <n v="13"/>
    <n v="3523"/>
    <n v="1500000"/>
    <n v="19500000"/>
  </r>
  <r>
    <x v="6"/>
    <x v="0"/>
    <x v="33"/>
    <x v="1"/>
    <n v="33"/>
    <n v="7120"/>
    <n v="1500000"/>
    <n v="49500000"/>
  </r>
  <r>
    <x v="7"/>
    <x v="0"/>
    <x v="14"/>
    <x v="1"/>
    <n v="34"/>
    <n v="7374"/>
    <n v="1500000"/>
    <n v="51000000"/>
  </r>
  <r>
    <x v="7"/>
    <x v="0"/>
    <x v="15"/>
    <x v="1"/>
    <n v="11"/>
    <n v="6992"/>
    <n v="1500000"/>
    <n v="16500000"/>
  </r>
  <r>
    <x v="7"/>
    <x v="0"/>
    <x v="9"/>
    <x v="1"/>
    <n v="16"/>
    <n v="1919"/>
    <n v="1500000"/>
    <n v="24000000"/>
  </r>
  <r>
    <x v="7"/>
    <x v="0"/>
    <x v="16"/>
    <x v="1"/>
    <n v="14"/>
    <n v="4824"/>
    <n v="1500000"/>
    <n v="21000000"/>
  </r>
  <r>
    <x v="7"/>
    <x v="0"/>
    <x v="11"/>
    <x v="1"/>
    <n v="185"/>
    <n v="11782"/>
    <n v="1500000"/>
    <n v="277500000"/>
  </r>
  <r>
    <x v="7"/>
    <x v="0"/>
    <x v="17"/>
    <x v="1"/>
    <n v="20"/>
    <n v="1293"/>
    <n v="1500000"/>
    <n v="30000000"/>
  </r>
  <r>
    <x v="7"/>
    <x v="0"/>
    <x v="18"/>
    <x v="1"/>
    <n v="121"/>
    <n v="22396"/>
    <n v="1500000"/>
    <n v="181500000"/>
  </r>
  <r>
    <x v="7"/>
    <x v="0"/>
    <x v="19"/>
    <x v="1"/>
    <n v="13"/>
    <n v="16035"/>
    <n v="1500000"/>
    <n v="19500000"/>
  </r>
  <r>
    <x v="7"/>
    <x v="0"/>
    <x v="22"/>
    <x v="1"/>
    <n v="8"/>
    <n v="5320"/>
    <n v="1500000"/>
    <n v="12000000"/>
  </r>
  <r>
    <x v="7"/>
    <x v="0"/>
    <x v="23"/>
    <x v="1"/>
    <n v="153"/>
    <n v="17247"/>
    <n v="1500000"/>
    <n v="229500000"/>
  </r>
  <r>
    <x v="7"/>
    <x v="0"/>
    <x v="24"/>
    <x v="1"/>
    <n v="214"/>
    <n v="15244"/>
    <n v="1500000"/>
    <n v="321000000"/>
  </r>
  <r>
    <x v="7"/>
    <x v="0"/>
    <x v="13"/>
    <x v="1"/>
    <n v="31"/>
    <n v="12871"/>
    <n v="1500000"/>
    <n v="46500000"/>
  </r>
  <r>
    <x v="7"/>
    <x v="0"/>
    <x v="25"/>
    <x v="1"/>
    <n v="515"/>
    <n v="28322"/>
    <n v="1500000"/>
    <n v="772500000"/>
  </r>
  <r>
    <x v="7"/>
    <x v="0"/>
    <x v="26"/>
    <x v="1"/>
    <n v="18"/>
    <n v="5095"/>
    <n v="1500000"/>
    <n v="27000000"/>
  </r>
  <r>
    <x v="7"/>
    <x v="0"/>
    <x v="28"/>
    <x v="1"/>
    <n v="3"/>
    <n v="9015"/>
    <n v="1500000"/>
    <n v="4500000"/>
  </r>
  <r>
    <x v="7"/>
    <x v="0"/>
    <x v="29"/>
    <x v="1"/>
    <n v="79"/>
    <n v="16115"/>
    <n v="1500000"/>
    <n v="118500000"/>
  </r>
  <r>
    <x v="7"/>
    <x v="0"/>
    <x v="30"/>
    <x v="1"/>
    <n v="108"/>
    <n v="15533"/>
    <n v="1500000"/>
    <n v="162000000"/>
  </r>
  <r>
    <x v="7"/>
    <x v="0"/>
    <x v="31"/>
    <x v="1"/>
    <n v="10"/>
    <n v="29608"/>
    <n v="1500000"/>
    <n v="15000000"/>
  </r>
  <r>
    <x v="7"/>
    <x v="0"/>
    <x v="32"/>
    <x v="1"/>
    <n v="12"/>
    <n v="3954"/>
    <n v="1500000"/>
    <n v="18000000"/>
  </r>
  <r>
    <x v="7"/>
    <x v="0"/>
    <x v="33"/>
    <x v="1"/>
    <n v="59"/>
    <n v="8836"/>
    <n v="1500000"/>
    <n v="88500000"/>
  </r>
  <r>
    <x v="8"/>
    <x v="0"/>
    <x v="14"/>
    <x v="1"/>
    <n v="31"/>
    <n v="6314"/>
    <n v="1500000"/>
    <n v="46500000"/>
  </r>
  <r>
    <x v="8"/>
    <x v="0"/>
    <x v="8"/>
    <x v="1"/>
    <n v="3"/>
    <n v="6737"/>
    <n v="1500000"/>
    <n v="4500000"/>
  </r>
  <r>
    <x v="8"/>
    <x v="0"/>
    <x v="15"/>
    <x v="1"/>
    <n v="7"/>
    <n v="5031"/>
    <n v="1500000"/>
    <n v="10500000"/>
  </r>
  <r>
    <x v="8"/>
    <x v="0"/>
    <x v="9"/>
    <x v="1"/>
    <n v="12"/>
    <n v="1985"/>
    <n v="1500000"/>
    <n v="18000000"/>
  </r>
  <r>
    <x v="8"/>
    <x v="0"/>
    <x v="16"/>
    <x v="1"/>
    <n v="5"/>
    <n v="3651"/>
    <n v="1500000"/>
    <n v="7500000"/>
  </r>
  <r>
    <x v="8"/>
    <x v="0"/>
    <x v="11"/>
    <x v="1"/>
    <n v="277"/>
    <n v="12633"/>
    <n v="1500000"/>
    <n v="415500000"/>
  </r>
  <r>
    <x v="8"/>
    <x v="0"/>
    <x v="17"/>
    <x v="1"/>
    <n v="19"/>
    <n v="1306"/>
    <n v="1500000"/>
    <n v="28500000"/>
  </r>
  <r>
    <x v="8"/>
    <x v="0"/>
    <x v="18"/>
    <x v="1"/>
    <n v="163"/>
    <n v="24277"/>
    <n v="1500000"/>
    <n v="244500000"/>
  </r>
  <r>
    <x v="8"/>
    <x v="0"/>
    <x v="19"/>
    <x v="1"/>
    <n v="11"/>
    <n v="16015"/>
    <n v="1500000"/>
    <n v="16500000"/>
  </r>
  <r>
    <x v="8"/>
    <x v="0"/>
    <x v="22"/>
    <x v="1"/>
    <n v="3"/>
    <n v="4258"/>
    <n v="1500000"/>
    <n v="4500000"/>
  </r>
  <r>
    <x v="8"/>
    <x v="0"/>
    <x v="23"/>
    <x v="1"/>
    <n v="153"/>
    <n v="16243"/>
    <n v="1500000"/>
    <n v="229500000"/>
  </r>
  <r>
    <x v="8"/>
    <x v="0"/>
    <x v="24"/>
    <x v="1"/>
    <n v="186"/>
    <n v="16994"/>
    <n v="1500000"/>
    <n v="279000000"/>
  </r>
  <r>
    <x v="8"/>
    <x v="0"/>
    <x v="13"/>
    <x v="1"/>
    <n v="30"/>
    <n v="11820"/>
    <n v="1500000"/>
    <n v="45000000"/>
  </r>
  <r>
    <x v="8"/>
    <x v="0"/>
    <x v="25"/>
    <x v="1"/>
    <n v="1392"/>
    <n v="29346"/>
    <n v="1500000"/>
    <n v="2088000000"/>
  </r>
  <r>
    <x v="8"/>
    <x v="0"/>
    <x v="26"/>
    <x v="1"/>
    <n v="20"/>
    <n v="4634"/>
    <n v="1500000"/>
    <n v="30000000"/>
  </r>
  <r>
    <x v="8"/>
    <x v="0"/>
    <x v="27"/>
    <x v="1"/>
    <n v="2"/>
    <n v="608"/>
    <n v="1500000"/>
    <n v="3000000"/>
  </r>
  <r>
    <x v="8"/>
    <x v="0"/>
    <x v="28"/>
    <x v="1"/>
    <n v="6"/>
    <n v="10624"/>
    <n v="1500000"/>
    <n v="9000000"/>
  </r>
  <r>
    <x v="8"/>
    <x v="0"/>
    <x v="29"/>
    <x v="1"/>
    <n v="73"/>
    <n v="12739"/>
    <n v="1500000"/>
    <n v="109500000"/>
  </r>
  <r>
    <x v="8"/>
    <x v="0"/>
    <x v="30"/>
    <x v="1"/>
    <n v="121"/>
    <n v="17001"/>
    <n v="1500000"/>
    <n v="181500000"/>
  </r>
  <r>
    <x v="8"/>
    <x v="0"/>
    <x v="31"/>
    <x v="1"/>
    <n v="21"/>
    <n v="33774"/>
    <n v="1500000"/>
    <n v="31500000"/>
  </r>
  <r>
    <x v="8"/>
    <x v="0"/>
    <x v="32"/>
    <x v="1"/>
    <n v="38"/>
    <n v="4270"/>
    <n v="1500000"/>
    <n v="57000000"/>
  </r>
  <r>
    <x v="8"/>
    <x v="0"/>
    <x v="33"/>
    <x v="1"/>
    <n v="39"/>
    <n v="8452"/>
    <n v="1500000"/>
    <n v="58500000"/>
  </r>
  <r>
    <x v="9"/>
    <x v="0"/>
    <x v="14"/>
    <x v="1"/>
    <n v="29"/>
    <n v="8418"/>
    <n v="1500000"/>
    <n v="43500000"/>
  </r>
  <r>
    <x v="9"/>
    <x v="0"/>
    <x v="15"/>
    <x v="1"/>
    <n v="10"/>
    <n v="5538"/>
    <n v="1500000"/>
    <n v="15000000"/>
  </r>
  <r>
    <x v="9"/>
    <x v="0"/>
    <x v="9"/>
    <x v="1"/>
    <n v="7"/>
    <n v="1519"/>
    <n v="1500000"/>
    <n v="10500000"/>
  </r>
  <r>
    <x v="9"/>
    <x v="0"/>
    <x v="16"/>
    <x v="1"/>
    <n v="11"/>
    <n v="4667"/>
    <n v="1500000"/>
    <n v="16500000"/>
  </r>
  <r>
    <x v="9"/>
    <x v="0"/>
    <x v="11"/>
    <x v="1"/>
    <n v="282"/>
    <n v="13659"/>
    <n v="1500000"/>
    <n v="423000000"/>
  </r>
  <r>
    <x v="9"/>
    <x v="0"/>
    <x v="17"/>
    <x v="1"/>
    <n v="26"/>
    <n v="1185"/>
    <n v="1500000"/>
    <n v="39000000"/>
  </r>
  <r>
    <x v="9"/>
    <x v="0"/>
    <x v="18"/>
    <x v="1"/>
    <n v="97"/>
    <n v="21963"/>
    <n v="1500000"/>
    <n v="145500000"/>
  </r>
  <r>
    <x v="9"/>
    <x v="0"/>
    <x v="19"/>
    <x v="1"/>
    <n v="26"/>
    <n v="17633"/>
    <n v="1500000"/>
    <n v="39000000"/>
  </r>
  <r>
    <x v="9"/>
    <x v="0"/>
    <x v="20"/>
    <x v="1"/>
    <n v="3"/>
    <n v="3090"/>
    <n v="1500000"/>
    <n v="4500000"/>
  </r>
  <r>
    <x v="9"/>
    <x v="0"/>
    <x v="22"/>
    <x v="1"/>
    <n v="5"/>
    <n v="4345"/>
    <n v="1500000"/>
    <n v="7500000"/>
  </r>
  <r>
    <x v="9"/>
    <x v="0"/>
    <x v="23"/>
    <x v="1"/>
    <n v="209"/>
    <n v="21967"/>
    <n v="1500000"/>
    <n v="313500000"/>
  </r>
  <r>
    <x v="9"/>
    <x v="0"/>
    <x v="24"/>
    <x v="1"/>
    <n v="212"/>
    <n v="17441"/>
    <n v="1500000"/>
    <n v="318000000"/>
  </r>
  <r>
    <x v="9"/>
    <x v="0"/>
    <x v="13"/>
    <x v="1"/>
    <n v="25"/>
    <n v="11325"/>
    <n v="1500000"/>
    <n v="37500000"/>
  </r>
  <r>
    <x v="9"/>
    <x v="0"/>
    <x v="25"/>
    <x v="1"/>
    <n v="263"/>
    <n v="35772"/>
    <n v="1500000"/>
    <n v="394500000"/>
  </r>
  <r>
    <x v="9"/>
    <x v="0"/>
    <x v="26"/>
    <x v="1"/>
    <n v="27"/>
    <n v="5876"/>
    <n v="1500000"/>
    <n v="40500000"/>
  </r>
  <r>
    <x v="9"/>
    <x v="0"/>
    <x v="28"/>
    <x v="1"/>
    <n v="7"/>
    <n v="9792"/>
    <n v="1500000"/>
    <n v="10500000"/>
  </r>
  <r>
    <x v="9"/>
    <x v="0"/>
    <x v="29"/>
    <x v="1"/>
    <n v="92"/>
    <n v="13658"/>
    <n v="1500000"/>
    <n v="138000000"/>
  </r>
  <r>
    <x v="9"/>
    <x v="0"/>
    <x v="30"/>
    <x v="1"/>
    <n v="121"/>
    <n v="20494"/>
    <n v="1500000"/>
    <n v="181500000"/>
  </r>
  <r>
    <x v="9"/>
    <x v="0"/>
    <x v="31"/>
    <x v="1"/>
    <n v="14"/>
    <n v="32561"/>
    <n v="1500000"/>
    <n v="21000000"/>
  </r>
  <r>
    <x v="9"/>
    <x v="0"/>
    <x v="32"/>
    <x v="1"/>
    <n v="30"/>
    <n v="4241"/>
    <n v="1500000"/>
    <n v="45000000"/>
  </r>
  <r>
    <x v="9"/>
    <x v="0"/>
    <x v="33"/>
    <x v="1"/>
    <n v="54"/>
    <n v="7968"/>
    <n v="1500000"/>
    <n v="81000000"/>
  </r>
  <r>
    <x v="10"/>
    <x v="0"/>
    <x v="14"/>
    <x v="1"/>
    <n v="43"/>
    <n v="6361"/>
    <n v="1500000"/>
    <n v="64500000"/>
  </r>
  <r>
    <x v="10"/>
    <x v="0"/>
    <x v="8"/>
    <x v="1"/>
    <n v="3"/>
    <n v="6152"/>
    <n v="1500000"/>
    <n v="4500000"/>
  </r>
  <r>
    <x v="10"/>
    <x v="0"/>
    <x v="15"/>
    <x v="1"/>
    <n v="8"/>
    <n v="5658"/>
    <n v="1500000"/>
    <n v="12000000"/>
  </r>
  <r>
    <x v="10"/>
    <x v="0"/>
    <x v="9"/>
    <x v="1"/>
    <n v="11"/>
    <n v="1941"/>
    <n v="1500000"/>
    <n v="16500000"/>
  </r>
  <r>
    <x v="10"/>
    <x v="0"/>
    <x v="16"/>
    <x v="1"/>
    <n v="20"/>
    <n v="3922"/>
    <n v="1500000"/>
    <n v="30000000"/>
  </r>
  <r>
    <x v="10"/>
    <x v="0"/>
    <x v="11"/>
    <x v="1"/>
    <n v="298"/>
    <n v="12608"/>
    <n v="1500000"/>
    <n v="447000000"/>
  </r>
  <r>
    <x v="10"/>
    <x v="0"/>
    <x v="17"/>
    <x v="1"/>
    <n v="62"/>
    <n v="1160"/>
    <n v="1500000"/>
    <n v="93000000"/>
  </r>
  <r>
    <x v="10"/>
    <x v="0"/>
    <x v="18"/>
    <x v="1"/>
    <n v="128"/>
    <n v="24012"/>
    <n v="1500000"/>
    <n v="192000000"/>
  </r>
  <r>
    <x v="10"/>
    <x v="0"/>
    <x v="19"/>
    <x v="1"/>
    <n v="28"/>
    <n v="16353"/>
    <n v="1500000"/>
    <n v="42000000"/>
  </r>
  <r>
    <x v="10"/>
    <x v="0"/>
    <x v="20"/>
    <x v="1"/>
    <n v="5"/>
    <n v="3616"/>
    <n v="1500000"/>
    <n v="7500000"/>
  </r>
  <r>
    <x v="10"/>
    <x v="0"/>
    <x v="21"/>
    <x v="1"/>
    <n v="7"/>
    <n v="4679"/>
    <n v="1500000"/>
    <n v="10500000"/>
  </r>
  <r>
    <x v="10"/>
    <x v="0"/>
    <x v="22"/>
    <x v="1"/>
    <n v="4"/>
    <n v="4335"/>
    <n v="1500000"/>
    <n v="6000000"/>
  </r>
  <r>
    <x v="10"/>
    <x v="0"/>
    <x v="23"/>
    <x v="1"/>
    <n v="202"/>
    <n v="17561"/>
    <n v="1500000"/>
    <n v="303000000"/>
  </r>
  <r>
    <x v="10"/>
    <x v="0"/>
    <x v="24"/>
    <x v="1"/>
    <n v="327"/>
    <n v="14575"/>
    <n v="1500000"/>
    <n v="490500000"/>
  </r>
  <r>
    <x v="10"/>
    <x v="0"/>
    <x v="13"/>
    <x v="1"/>
    <n v="22"/>
    <n v="11274"/>
    <n v="1500000"/>
    <n v="33000000"/>
  </r>
  <r>
    <x v="10"/>
    <x v="0"/>
    <x v="25"/>
    <x v="1"/>
    <n v="905"/>
    <n v="31805"/>
    <n v="1500000"/>
    <n v="1357500000"/>
  </r>
  <r>
    <x v="10"/>
    <x v="0"/>
    <x v="26"/>
    <x v="1"/>
    <n v="27"/>
    <n v="5023"/>
    <n v="1500000"/>
    <n v="40500000"/>
  </r>
  <r>
    <x v="10"/>
    <x v="0"/>
    <x v="28"/>
    <x v="1"/>
    <n v="5"/>
    <n v="9464"/>
    <n v="1500000"/>
    <n v="7500000"/>
  </r>
  <r>
    <x v="10"/>
    <x v="0"/>
    <x v="29"/>
    <x v="1"/>
    <n v="116"/>
    <n v="14811"/>
    <n v="1500000"/>
    <n v="174000000"/>
  </r>
  <r>
    <x v="10"/>
    <x v="0"/>
    <x v="30"/>
    <x v="1"/>
    <n v="135"/>
    <n v="16711"/>
    <n v="1500000"/>
    <n v="202500000"/>
  </r>
  <r>
    <x v="10"/>
    <x v="0"/>
    <x v="31"/>
    <x v="1"/>
    <n v="22"/>
    <n v="28479"/>
    <n v="1500000"/>
    <n v="33000000"/>
  </r>
  <r>
    <x v="10"/>
    <x v="0"/>
    <x v="32"/>
    <x v="1"/>
    <n v="24"/>
    <n v="3820"/>
    <n v="1500000"/>
    <n v="36000000"/>
  </r>
  <r>
    <x v="10"/>
    <x v="0"/>
    <x v="33"/>
    <x v="1"/>
    <n v="45"/>
    <n v="7395"/>
    <n v="1500000"/>
    <n v="67500000"/>
  </r>
  <r>
    <x v="11"/>
    <x v="0"/>
    <x v="1"/>
    <x v="1"/>
    <n v="2"/>
    <n v="108"/>
    <n v="1500000"/>
    <n v="3000000"/>
  </r>
  <r>
    <x v="11"/>
    <x v="0"/>
    <x v="14"/>
    <x v="1"/>
    <n v="55"/>
    <n v="7288"/>
    <n v="1500000"/>
    <n v="82500000"/>
  </r>
  <r>
    <x v="11"/>
    <x v="0"/>
    <x v="8"/>
    <x v="1"/>
    <n v="2"/>
    <n v="7281"/>
    <n v="1500000"/>
    <n v="3000000"/>
  </r>
  <r>
    <x v="11"/>
    <x v="0"/>
    <x v="15"/>
    <x v="1"/>
    <n v="12"/>
    <n v="6694"/>
    <n v="1500000"/>
    <n v="18000000"/>
  </r>
  <r>
    <x v="11"/>
    <x v="0"/>
    <x v="9"/>
    <x v="1"/>
    <n v="14"/>
    <n v="2279"/>
    <n v="1500000"/>
    <n v="21000000"/>
  </r>
  <r>
    <x v="11"/>
    <x v="0"/>
    <x v="16"/>
    <x v="1"/>
    <n v="19"/>
    <n v="4200"/>
    <n v="1500000"/>
    <n v="28500000"/>
  </r>
  <r>
    <x v="11"/>
    <x v="0"/>
    <x v="11"/>
    <x v="1"/>
    <n v="220"/>
    <n v="13385"/>
    <n v="1500000"/>
    <n v="330000000"/>
  </r>
  <r>
    <x v="11"/>
    <x v="0"/>
    <x v="17"/>
    <x v="1"/>
    <n v="91"/>
    <n v="1474"/>
    <n v="1500000"/>
    <n v="136500000"/>
  </r>
  <r>
    <x v="11"/>
    <x v="0"/>
    <x v="18"/>
    <x v="1"/>
    <n v="249"/>
    <n v="26077"/>
    <n v="1500000"/>
    <n v="373500000"/>
  </r>
  <r>
    <x v="11"/>
    <x v="0"/>
    <x v="19"/>
    <x v="1"/>
    <n v="13"/>
    <n v="18621"/>
    <n v="1500000"/>
    <n v="19500000"/>
  </r>
  <r>
    <x v="11"/>
    <x v="0"/>
    <x v="20"/>
    <x v="1"/>
    <n v="3"/>
    <n v="3371"/>
    <n v="1500000"/>
    <n v="4500000"/>
  </r>
  <r>
    <x v="11"/>
    <x v="0"/>
    <x v="21"/>
    <x v="1"/>
    <n v="4"/>
    <n v="4854"/>
    <n v="1500000"/>
    <n v="6000000"/>
  </r>
  <r>
    <x v="11"/>
    <x v="0"/>
    <x v="22"/>
    <x v="1"/>
    <n v="5"/>
    <n v="5062"/>
    <n v="1500000"/>
    <n v="7500000"/>
  </r>
  <r>
    <x v="11"/>
    <x v="0"/>
    <x v="23"/>
    <x v="1"/>
    <n v="230"/>
    <n v="22167"/>
    <n v="1500000"/>
    <n v="345000000"/>
  </r>
  <r>
    <x v="11"/>
    <x v="0"/>
    <x v="24"/>
    <x v="1"/>
    <n v="331"/>
    <n v="16628"/>
    <n v="1500000"/>
    <n v="496500000"/>
  </r>
  <r>
    <x v="11"/>
    <x v="0"/>
    <x v="13"/>
    <x v="1"/>
    <n v="35"/>
    <n v="11616"/>
    <n v="1500000"/>
    <n v="52500000"/>
  </r>
  <r>
    <x v="11"/>
    <x v="0"/>
    <x v="25"/>
    <x v="1"/>
    <n v="2060"/>
    <n v="39762"/>
    <n v="1500000"/>
    <n v="3090000000"/>
  </r>
  <r>
    <x v="11"/>
    <x v="0"/>
    <x v="26"/>
    <x v="1"/>
    <n v="31"/>
    <n v="6098"/>
    <n v="1500000"/>
    <n v="46500000"/>
  </r>
  <r>
    <x v="11"/>
    <x v="0"/>
    <x v="27"/>
    <x v="1"/>
    <n v="3"/>
    <n v="817"/>
    <n v="1500000"/>
    <n v="4500000"/>
  </r>
  <r>
    <x v="11"/>
    <x v="0"/>
    <x v="28"/>
    <x v="1"/>
    <n v="4"/>
    <n v="10836"/>
    <n v="1500000"/>
    <n v="6000000"/>
  </r>
  <r>
    <x v="11"/>
    <x v="0"/>
    <x v="29"/>
    <x v="1"/>
    <n v="89"/>
    <n v="13751"/>
    <n v="1500000"/>
    <n v="133500000"/>
  </r>
  <r>
    <x v="11"/>
    <x v="0"/>
    <x v="30"/>
    <x v="1"/>
    <n v="168"/>
    <n v="20604"/>
    <n v="1500000"/>
    <n v="252000000"/>
  </r>
  <r>
    <x v="11"/>
    <x v="0"/>
    <x v="31"/>
    <x v="1"/>
    <n v="18"/>
    <n v="29324"/>
    <n v="1500000"/>
    <n v="27000000"/>
  </r>
  <r>
    <x v="11"/>
    <x v="0"/>
    <x v="32"/>
    <x v="1"/>
    <n v="20"/>
    <n v="4026"/>
    <n v="1500000"/>
    <n v="30000000"/>
  </r>
  <r>
    <x v="11"/>
    <x v="0"/>
    <x v="33"/>
    <x v="1"/>
    <n v="41"/>
    <n v="8539"/>
    <n v="1500000"/>
    <n v="61500000"/>
  </r>
  <r>
    <x v="12"/>
    <x v="1"/>
    <x v="14"/>
    <x v="1"/>
    <n v="54"/>
    <n v="7195"/>
    <n v="1500000"/>
    <n v="81000000"/>
  </r>
  <r>
    <x v="12"/>
    <x v="1"/>
    <x v="8"/>
    <x v="1"/>
    <n v="2"/>
    <n v="6354"/>
    <n v="1500000"/>
    <n v="3000000"/>
  </r>
  <r>
    <x v="12"/>
    <x v="1"/>
    <x v="15"/>
    <x v="1"/>
    <n v="8"/>
    <n v="5981"/>
    <n v="1500000"/>
    <n v="12000000"/>
  </r>
  <r>
    <x v="12"/>
    <x v="1"/>
    <x v="9"/>
    <x v="1"/>
    <n v="12"/>
    <n v="2167"/>
    <n v="1500000"/>
    <n v="18000000"/>
  </r>
  <r>
    <x v="12"/>
    <x v="1"/>
    <x v="16"/>
    <x v="1"/>
    <n v="20"/>
    <n v="4861"/>
    <n v="1500000"/>
    <n v="30000000"/>
  </r>
  <r>
    <x v="12"/>
    <x v="1"/>
    <x v="11"/>
    <x v="1"/>
    <n v="566"/>
    <n v="15811"/>
    <n v="1500000"/>
    <n v="849000000"/>
  </r>
  <r>
    <x v="12"/>
    <x v="1"/>
    <x v="17"/>
    <x v="1"/>
    <n v="31"/>
    <n v="1390"/>
    <n v="1500000"/>
    <n v="46500000"/>
  </r>
  <r>
    <x v="12"/>
    <x v="1"/>
    <x v="18"/>
    <x v="1"/>
    <n v="171"/>
    <n v="26534"/>
    <n v="1500000"/>
    <n v="256500000"/>
  </r>
  <r>
    <x v="12"/>
    <x v="1"/>
    <x v="19"/>
    <x v="1"/>
    <n v="11"/>
    <n v="16721"/>
    <n v="1500000"/>
    <n v="16500000"/>
  </r>
  <r>
    <x v="12"/>
    <x v="1"/>
    <x v="20"/>
    <x v="1"/>
    <n v="4"/>
    <n v="3140"/>
    <n v="1500000"/>
    <n v="6000000"/>
  </r>
  <r>
    <x v="12"/>
    <x v="1"/>
    <x v="21"/>
    <x v="1"/>
    <n v="3"/>
    <n v="4468"/>
    <n v="1500000"/>
    <n v="4500000"/>
  </r>
  <r>
    <x v="12"/>
    <x v="1"/>
    <x v="22"/>
    <x v="1"/>
    <n v="9"/>
    <n v="4564"/>
    <n v="1500000"/>
    <n v="13500000"/>
  </r>
  <r>
    <x v="12"/>
    <x v="1"/>
    <x v="23"/>
    <x v="1"/>
    <n v="311"/>
    <n v="24129"/>
    <n v="1500000"/>
    <n v="466500000"/>
  </r>
  <r>
    <x v="12"/>
    <x v="1"/>
    <x v="24"/>
    <x v="1"/>
    <n v="275"/>
    <n v="16142"/>
    <n v="1500000"/>
    <n v="412500000"/>
  </r>
  <r>
    <x v="12"/>
    <x v="1"/>
    <x v="13"/>
    <x v="1"/>
    <n v="37"/>
    <n v="11896"/>
    <n v="1500000"/>
    <n v="55500000"/>
  </r>
  <r>
    <x v="12"/>
    <x v="1"/>
    <x v="25"/>
    <x v="1"/>
    <n v="354"/>
    <n v="32449"/>
    <n v="1500000"/>
    <n v="531000000"/>
  </r>
  <r>
    <x v="12"/>
    <x v="1"/>
    <x v="26"/>
    <x v="1"/>
    <n v="31"/>
    <n v="5448"/>
    <n v="1500000"/>
    <n v="46500000"/>
  </r>
  <r>
    <x v="12"/>
    <x v="1"/>
    <x v="27"/>
    <x v="1"/>
    <n v="2"/>
    <n v="702"/>
    <n v="1500000"/>
    <n v="3000000"/>
  </r>
  <r>
    <x v="12"/>
    <x v="1"/>
    <x v="28"/>
    <x v="1"/>
    <n v="3"/>
    <n v="10147"/>
    <n v="1500000"/>
    <n v="4500000"/>
  </r>
  <r>
    <x v="12"/>
    <x v="1"/>
    <x v="29"/>
    <x v="1"/>
    <n v="87"/>
    <n v="15176"/>
    <n v="1500000"/>
    <n v="130500000"/>
  </r>
  <r>
    <x v="12"/>
    <x v="1"/>
    <x v="30"/>
    <x v="1"/>
    <n v="154"/>
    <n v="17499"/>
    <n v="1500000"/>
    <n v="231000000"/>
  </r>
  <r>
    <x v="12"/>
    <x v="1"/>
    <x v="31"/>
    <x v="1"/>
    <n v="11"/>
    <n v="32173"/>
    <n v="1500000"/>
    <n v="16500000"/>
  </r>
  <r>
    <x v="12"/>
    <x v="1"/>
    <x v="32"/>
    <x v="1"/>
    <n v="49"/>
    <n v="4116"/>
    <n v="1500000"/>
    <n v="73500000"/>
  </r>
  <r>
    <x v="12"/>
    <x v="1"/>
    <x v="33"/>
    <x v="1"/>
    <n v="40"/>
    <n v="8560"/>
    <n v="1500000"/>
    <n v="60000000"/>
  </r>
  <r>
    <x v="13"/>
    <x v="1"/>
    <x v="14"/>
    <x v="1"/>
    <n v="59"/>
    <n v="6927"/>
    <n v="1500000"/>
    <n v="88500000"/>
  </r>
  <r>
    <x v="13"/>
    <x v="1"/>
    <x v="8"/>
    <x v="1"/>
    <n v="7"/>
    <n v="6761"/>
    <n v="1500000"/>
    <n v="10500000"/>
  </r>
  <r>
    <x v="13"/>
    <x v="1"/>
    <x v="15"/>
    <x v="1"/>
    <n v="12"/>
    <n v="6495"/>
    <n v="1500000"/>
    <n v="18000000"/>
  </r>
  <r>
    <x v="13"/>
    <x v="1"/>
    <x v="9"/>
    <x v="1"/>
    <n v="20"/>
    <n v="2248"/>
    <n v="1500000"/>
    <n v="30000000"/>
  </r>
  <r>
    <x v="13"/>
    <x v="1"/>
    <x v="16"/>
    <x v="1"/>
    <n v="24"/>
    <n v="4397"/>
    <n v="1500000"/>
    <n v="36000000"/>
  </r>
  <r>
    <x v="13"/>
    <x v="1"/>
    <x v="11"/>
    <x v="1"/>
    <n v="750"/>
    <n v="15194"/>
    <n v="1500000"/>
    <n v="1125000000"/>
  </r>
  <r>
    <x v="13"/>
    <x v="1"/>
    <x v="17"/>
    <x v="1"/>
    <n v="51"/>
    <n v="1360"/>
    <n v="1500000"/>
    <n v="76500000"/>
  </r>
  <r>
    <x v="13"/>
    <x v="1"/>
    <x v="18"/>
    <x v="1"/>
    <n v="163"/>
    <n v="23174"/>
    <n v="1500000"/>
    <n v="244500000"/>
  </r>
  <r>
    <x v="13"/>
    <x v="1"/>
    <x v="19"/>
    <x v="1"/>
    <n v="31"/>
    <n v="18343"/>
    <n v="1500000"/>
    <n v="46500000"/>
  </r>
  <r>
    <x v="13"/>
    <x v="1"/>
    <x v="20"/>
    <x v="1"/>
    <n v="3"/>
    <n v="3778"/>
    <n v="1500000"/>
    <n v="4500000"/>
  </r>
  <r>
    <x v="13"/>
    <x v="1"/>
    <x v="21"/>
    <x v="1"/>
    <n v="2"/>
    <n v="4775"/>
    <n v="1500000"/>
    <n v="3000000"/>
  </r>
  <r>
    <x v="13"/>
    <x v="1"/>
    <x v="22"/>
    <x v="1"/>
    <n v="3"/>
    <n v="4306"/>
    <n v="1500000"/>
    <n v="4500000"/>
  </r>
  <r>
    <x v="13"/>
    <x v="1"/>
    <x v="23"/>
    <x v="1"/>
    <n v="241"/>
    <n v="20924"/>
    <n v="1500000"/>
    <n v="361500000"/>
  </r>
  <r>
    <x v="13"/>
    <x v="1"/>
    <x v="24"/>
    <x v="1"/>
    <n v="258"/>
    <n v="15706"/>
    <n v="1500000"/>
    <n v="387000000"/>
  </r>
  <r>
    <x v="13"/>
    <x v="1"/>
    <x v="13"/>
    <x v="1"/>
    <n v="43"/>
    <n v="14017"/>
    <n v="1500000"/>
    <n v="64500000"/>
  </r>
  <r>
    <x v="13"/>
    <x v="1"/>
    <x v="25"/>
    <x v="1"/>
    <n v="794"/>
    <n v="34222"/>
    <n v="1500000"/>
    <n v="1191000000"/>
  </r>
  <r>
    <x v="13"/>
    <x v="1"/>
    <x v="4"/>
    <x v="1"/>
    <n v="3"/>
    <n v="1051"/>
    <n v="1500000"/>
    <n v="4500000"/>
  </r>
  <r>
    <x v="13"/>
    <x v="1"/>
    <x v="26"/>
    <x v="1"/>
    <n v="40"/>
    <n v="5583"/>
    <n v="1500000"/>
    <n v="60000000"/>
  </r>
  <r>
    <x v="13"/>
    <x v="1"/>
    <x v="27"/>
    <x v="1"/>
    <n v="2"/>
    <n v="726"/>
    <n v="1500000"/>
    <n v="3000000"/>
  </r>
  <r>
    <x v="13"/>
    <x v="1"/>
    <x v="28"/>
    <x v="1"/>
    <n v="2"/>
    <n v="9843"/>
    <n v="1500000"/>
    <n v="3000000"/>
  </r>
  <r>
    <x v="13"/>
    <x v="1"/>
    <x v="29"/>
    <x v="1"/>
    <n v="124"/>
    <n v="17047"/>
    <n v="1500000"/>
    <n v="186000000"/>
  </r>
  <r>
    <x v="13"/>
    <x v="1"/>
    <x v="30"/>
    <x v="1"/>
    <n v="202"/>
    <n v="19368"/>
    <n v="1500000"/>
    <n v="303000000"/>
  </r>
  <r>
    <x v="13"/>
    <x v="1"/>
    <x v="31"/>
    <x v="1"/>
    <n v="26"/>
    <n v="30695"/>
    <n v="1500000"/>
    <n v="39000000"/>
  </r>
  <r>
    <x v="13"/>
    <x v="1"/>
    <x v="32"/>
    <x v="1"/>
    <n v="22"/>
    <n v="3948"/>
    <n v="1500000"/>
    <n v="33000000"/>
  </r>
  <r>
    <x v="13"/>
    <x v="1"/>
    <x v="33"/>
    <x v="1"/>
    <n v="76"/>
    <n v="8341"/>
    <n v="1500000"/>
    <n v="114000000"/>
  </r>
  <r>
    <x v="14"/>
    <x v="1"/>
    <x v="14"/>
    <x v="1"/>
    <n v="47"/>
    <n v="6652"/>
    <n v="1500000"/>
    <n v="70500000"/>
  </r>
  <r>
    <x v="14"/>
    <x v="1"/>
    <x v="8"/>
    <x v="1"/>
    <n v="9"/>
    <n v="5825"/>
    <n v="1500000"/>
    <n v="13500000"/>
  </r>
  <r>
    <x v="14"/>
    <x v="1"/>
    <x v="15"/>
    <x v="1"/>
    <n v="16"/>
    <n v="5543"/>
    <n v="1500000"/>
    <n v="24000000"/>
  </r>
  <r>
    <x v="14"/>
    <x v="1"/>
    <x v="9"/>
    <x v="1"/>
    <n v="19"/>
    <n v="1993"/>
    <n v="1500000"/>
    <n v="28500000"/>
  </r>
  <r>
    <x v="14"/>
    <x v="1"/>
    <x v="16"/>
    <x v="1"/>
    <n v="32"/>
    <n v="3933"/>
    <n v="1500000"/>
    <n v="48000000"/>
  </r>
  <r>
    <x v="14"/>
    <x v="1"/>
    <x v="10"/>
    <x v="1"/>
    <n v="4"/>
    <n v="369"/>
    <n v="1500000"/>
    <n v="6000000"/>
  </r>
  <r>
    <x v="14"/>
    <x v="1"/>
    <x v="11"/>
    <x v="1"/>
    <n v="267"/>
    <n v="14908"/>
    <n v="1500000"/>
    <n v="400500000"/>
  </r>
  <r>
    <x v="14"/>
    <x v="1"/>
    <x v="17"/>
    <x v="1"/>
    <n v="74"/>
    <n v="1342"/>
    <n v="1500000"/>
    <n v="111000000"/>
  </r>
  <r>
    <x v="14"/>
    <x v="1"/>
    <x v="18"/>
    <x v="1"/>
    <n v="337"/>
    <n v="26192"/>
    <n v="1500000"/>
    <n v="505500000"/>
  </r>
  <r>
    <x v="14"/>
    <x v="1"/>
    <x v="19"/>
    <x v="1"/>
    <n v="26"/>
    <n v="17365"/>
    <n v="1500000"/>
    <n v="39000000"/>
  </r>
  <r>
    <x v="14"/>
    <x v="1"/>
    <x v="20"/>
    <x v="1"/>
    <n v="2"/>
    <n v="3457"/>
    <n v="1500000"/>
    <n v="3000000"/>
  </r>
  <r>
    <x v="14"/>
    <x v="1"/>
    <x v="21"/>
    <x v="1"/>
    <n v="4"/>
    <n v="4239"/>
    <n v="1500000"/>
    <n v="6000000"/>
  </r>
  <r>
    <x v="14"/>
    <x v="1"/>
    <x v="22"/>
    <x v="1"/>
    <n v="19"/>
    <n v="4097"/>
    <n v="1500000"/>
    <n v="28500000"/>
  </r>
  <r>
    <x v="14"/>
    <x v="1"/>
    <x v="23"/>
    <x v="1"/>
    <n v="359"/>
    <n v="22817"/>
    <n v="1500000"/>
    <n v="538500000"/>
  </r>
  <r>
    <x v="14"/>
    <x v="1"/>
    <x v="24"/>
    <x v="1"/>
    <n v="345"/>
    <n v="16486"/>
    <n v="1500000"/>
    <n v="517500000"/>
  </r>
  <r>
    <x v="14"/>
    <x v="1"/>
    <x v="13"/>
    <x v="1"/>
    <n v="42"/>
    <n v="12480"/>
    <n v="1500000"/>
    <n v="63000000"/>
  </r>
  <r>
    <x v="14"/>
    <x v="1"/>
    <x v="25"/>
    <x v="1"/>
    <n v="1082"/>
    <n v="35587"/>
    <n v="1500000"/>
    <n v="1623000000"/>
  </r>
  <r>
    <x v="14"/>
    <x v="1"/>
    <x v="26"/>
    <x v="1"/>
    <n v="32"/>
    <n v="5778"/>
    <n v="1500000"/>
    <n v="48000000"/>
  </r>
  <r>
    <x v="14"/>
    <x v="1"/>
    <x v="27"/>
    <x v="1"/>
    <n v="9"/>
    <n v="808"/>
    <n v="1500000"/>
    <n v="13500000"/>
  </r>
  <r>
    <x v="14"/>
    <x v="1"/>
    <x v="28"/>
    <x v="1"/>
    <n v="3"/>
    <n v="9388"/>
    <n v="1500000"/>
    <n v="4500000"/>
  </r>
  <r>
    <x v="14"/>
    <x v="1"/>
    <x v="29"/>
    <x v="1"/>
    <n v="136"/>
    <n v="13559"/>
    <n v="1500000"/>
    <n v="204000000"/>
  </r>
  <r>
    <x v="14"/>
    <x v="1"/>
    <x v="30"/>
    <x v="1"/>
    <n v="199"/>
    <n v="20592"/>
    <n v="1500000"/>
    <n v="298500000"/>
  </r>
  <r>
    <x v="14"/>
    <x v="1"/>
    <x v="31"/>
    <x v="1"/>
    <n v="17"/>
    <n v="27820"/>
    <n v="1500000"/>
    <n v="25500000"/>
  </r>
  <r>
    <x v="14"/>
    <x v="1"/>
    <x v="32"/>
    <x v="1"/>
    <n v="38"/>
    <n v="3959"/>
    <n v="1500000"/>
    <n v="57000000"/>
  </r>
  <r>
    <x v="14"/>
    <x v="1"/>
    <x v="33"/>
    <x v="1"/>
    <n v="91"/>
    <n v="8407"/>
    <n v="1500000"/>
    <n v="136500000"/>
  </r>
  <r>
    <x v="15"/>
    <x v="1"/>
    <x v="14"/>
    <x v="1"/>
    <n v="63"/>
    <n v="6757"/>
    <n v="1500000"/>
    <n v="94500000"/>
  </r>
  <r>
    <x v="15"/>
    <x v="1"/>
    <x v="8"/>
    <x v="1"/>
    <n v="11"/>
    <n v="6769"/>
    <n v="1500000"/>
    <n v="16500000"/>
  </r>
  <r>
    <x v="15"/>
    <x v="1"/>
    <x v="15"/>
    <x v="1"/>
    <n v="10"/>
    <n v="5215"/>
    <n v="1500000"/>
    <n v="15000000"/>
  </r>
  <r>
    <x v="15"/>
    <x v="1"/>
    <x v="9"/>
    <x v="1"/>
    <n v="21"/>
    <n v="2709"/>
    <n v="1500000"/>
    <n v="31500000"/>
  </r>
  <r>
    <x v="15"/>
    <x v="1"/>
    <x v="16"/>
    <x v="1"/>
    <n v="29"/>
    <n v="4394"/>
    <n v="1500000"/>
    <n v="43500000"/>
  </r>
  <r>
    <x v="15"/>
    <x v="1"/>
    <x v="11"/>
    <x v="1"/>
    <n v="438"/>
    <n v="16056"/>
    <n v="1500000"/>
    <n v="657000000"/>
  </r>
  <r>
    <x v="15"/>
    <x v="1"/>
    <x v="17"/>
    <x v="1"/>
    <n v="107"/>
    <n v="1545"/>
    <n v="1500000"/>
    <n v="160500000"/>
  </r>
  <r>
    <x v="15"/>
    <x v="1"/>
    <x v="18"/>
    <x v="1"/>
    <n v="308"/>
    <n v="24735"/>
    <n v="1500000"/>
    <n v="462000000"/>
  </r>
  <r>
    <x v="15"/>
    <x v="1"/>
    <x v="19"/>
    <x v="1"/>
    <n v="135"/>
    <n v="17539"/>
    <n v="1500000"/>
    <n v="202500000"/>
  </r>
  <r>
    <x v="15"/>
    <x v="1"/>
    <x v="20"/>
    <x v="1"/>
    <n v="6"/>
    <n v="3618"/>
    <n v="1500000"/>
    <n v="9000000"/>
  </r>
  <r>
    <x v="15"/>
    <x v="1"/>
    <x v="21"/>
    <x v="1"/>
    <n v="9"/>
    <n v="4577"/>
    <n v="1500000"/>
    <n v="13500000"/>
  </r>
  <r>
    <x v="15"/>
    <x v="1"/>
    <x v="22"/>
    <x v="1"/>
    <n v="7"/>
    <n v="4187"/>
    <n v="1500000"/>
    <n v="10500000"/>
  </r>
  <r>
    <x v="15"/>
    <x v="1"/>
    <x v="23"/>
    <x v="1"/>
    <n v="358"/>
    <n v="19322"/>
    <n v="1500000"/>
    <n v="537000000"/>
  </r>
  <r>
    <x v="15"/>
    <x v="1"/>
    <x v="24"/>
    <x v="1"/>
    <n v="292"/>
    <n v="14993"/>
    <n v="1500000"/>
    <n v="438000000"/>
  </r>
  <r>
    <x v="15"/>
    <x v="1"/>
    <x v="13"/>
    <x v="1"/>
    <n v="45"/>
    <n v="11437"/>
    <n v="1500000"/>
    <n v="67500000"/>
  </r>
  <r>
    <x v="15"/>
    <x v="1"/>
    <x v="25"/>
    <x v="1"/>
    <n v="1098"/>
    <n v="35100"/>
    <n v="1500000"/>
    <n v="1647000000"/>
  </r>
  <r>
    <x v="15"/>
    <x v="1"/>
    <x v="4"/>
    <x v="1"/>
    <n v="2"/>
    <n v="1053"/>
    <n v="1500000"/>
    <n v="3000000"/>
  </r>
  <r>
    <x v="15"/>
    <x v="1"/>
    <x v="26"/>
    <x v="1"/>
    <n v="29"/>
    <n v="5336"/>
    <n v="1500000"/>
    <n v="43500000"/>
  </r>
  <r>
    <x v="15"/>
    <x v="1"/>
    <x v="27"/>
    <x v="1"/>
    <n v="5"/>
    <n v="681"/>
    <n v="1500000"/>
    <n v="7500000"/>
  </r>
  <r>
    <x v="15"/>
    <x v="1"/>
    <x v="28"/>
    <x v="1"/>
    <n v="7"/>
    <n v="9415"/>
    <n v="1500000"/>
    <n v="10500000"/>
  </r>
  <r>
    <x v="15"/>
    <x v="1"/>
    <x v="29"/>
    <x v="1"/>
    <n v="102"/>
    <n v="12817"/>
    <n v="1500000"/>
    <n v="153000000"/>
  </r>
  <r>
    <x v="15"/>
    <x v="1"/>
    <x v="30"/>
    <x v="1"/>
    <n v="176"/>
    <n v="17830"/>
    <n v="1500000"/>
    <n v="264000000"/>
  </r>
  <r>
    <x v="15"/>
    <x v="1"/>
    <x v="31"/>
    <x v="1"/>
    <n v="19"/>
    <n v="27276"/>
    <n v="1500000"/>
    <n v="28500000"/>
  </r>
  <r>
    <x v="15"/>
    <x v="1"/>
    <x v="32"/>
    <x v="1"/>
    <n v="34"/>
    <n v="3820"/>
    <n v="1500000"/>
    <n v="51000000"/>
  </r>
  <r>
    <x v="15"/>
    <x v="1"/>
    <x v="33"/>
    <x v="1"/>
    <n v="93"/>
    <n v="8312"/>
    <n v="1500000"/>
    <n v="139500000"/>
  </r>
  <r>
    <x v="16"/>
    <x v="1"/>
    <x v="14"/>
    <x v="1"/>
    <n v="64"/>
    <n v="7491"/>
    <n v="1500000"/>
    <n v="96000000"/>
  </r>
  <r>
    <x v="16"/>
    <x v="1"/>
    <x v="8"/>
    <x v="1"/>
    <n v="10"/>
    <n v="6733"/>
    <n v="1500000"/>
    <n v="15000000"/>
  </r>
  <r>
    <x v="16"/>
    <x v="1"/>
    <x v="15"/>
    <x v="1"/>
    <n v="15"/>
    <n v="5012"/>
    <n v="1500000"/>
    <n v="22500000"/>
  </r>
  <r>
    <x v="16"/>
    <x v="1"/>
    <x v="9"/>
    <x v="1"/>
    <n v="19"/>
    <n v="1903"/>
    <n v="1500000"/>
    <n v="28500000"/>
  </r>
  <r>
    <x v="16"/>
    <x v="1"/>
    <x v="16"/>
    <x v="1"/>
    <n v="35"/>
    <n v="3974"/>
    <n v="1500000"/>
    <n v="52500000"/>
  </r>
  <r>
    <x v="16"/>
    <x v="1"/>
    <x v="11"/>
    <x v="1"/>
    <n v="443"/>
    <n v="16315"/>
    <n v="1500000"/>
    <n v="664500000"/>
  </r>
  <r>
    <x v="16"/>
    <x v="1"/>
    <x v="17"/>
    <x v="1"/>
    <n v="44"/>
    <n v="2364"/>
    <n v="1500000"/>
    <n v="66000000"/>
  </r>
  <r>
    <x v="16"/>
    <x v="1"/>
    <x v="18"/>
    <x v="1"/>
    <n v="230"/>
    <n v="23571"/>
    <n v="1500000"/>
    <n v="345000000"/>
  </r>
  <r>
    <x v="16"/>
    <x v="1"/>
    <x v="19"/>
    <x v="1"/>
    <n v="163"/>
    <n v="18545"/>
    <n v="1500000"/>
    <n v="244500000"/>
  </r>
  <r>
    <x v="16"/>
    <x v="1"/>
    <x v="20"/>
    <x v="1"/>
    <n v="2"/>
    <n v="3517"/>
    <n v="1500000"/>
    <n v="3000000"/>
  </r>
  <r>
    <x v="16"/>
    <x v="1"/>
    <x v="21"/>
    <x v="1"/>
    <n v="3"/>
    <n v="4299"/>
    <n v="1500000"/>
    <n v="4500000"/>
  </r>
  <r>
    <x v="16"/>
    <x v="1"/>
    <x v="22"/>
    <x v="1"/>
    <n v="15"/>
    <n v="4040"/>
    <n v="1500000"/>
    <n v="22500000"/>
  </r>
  <r>
    <x v="16"/>
    <x v="1"/>
    <x v="23"/>
    <x v="1"/>
    <n v="363"/>
    <n v="23924"/>
    <n v="1500000"/>
    <n v="544500000"/>
  </r>
  <r>
    <x v="16"/>
    <x v="1"/>
    <x v="24"/>
    <x v="1"/>
    <n v="342"/>
    <n v="21051"/>
    <n v="1500000"/>
    <n v="513000000"/>
  </r>
  <r>
    <x v="16"/>
    <x v="1"/>
    <x v="3"/>
    <x v="1"/>
    <n v="9"/>
    <n v="269"/>
    <n v="1500000"/>
    <n v="13500000"/>
  </r>
  <r>
    <x v="16"/>
    <x v="1"/>
    <x v="13"/>
    <x v="1"/>
    <n v="72"/>
    <n v="15953"/>
    <n v="1500000"/>
    <n v="108000000"/>
  </r>
  <r>
    <x v="16"/>
    <x v="1"/>
    <x v="25"/>
    <x v="1"/>
    <n v="992"/>
    <n v="40173"/>
    <n v="1500000"/>
    <n v="1488000000"/>
  </r>
  <r>
    <x v="16"/>
    <x v="1"/>
    <x v="26"/>
    <x v="1"/>
    <n v="43"/>
    <n v="5716"/>
    <n v="1500000"/>
    <n v="64500000"/>
  </r>
  <r>
    <x v="16"/>
    <x v="1"/>
    <x v="27"/>
    <x v="1"/>
    <n v="4"/>
    <n v="758"/>
    <n v="1500000"/>
    <n v="6000000"/>
  </r>
  <r>
    <x v="16"/>
    <x v="1"/>
    <x v="28"/>
    <x v="1"/>
    <n v="3"/>
    <n v="9913"/>
    <n v="1500000"/>
    <n v="4500000"/>
  </r>
  <r>
    <x v="16"/>
    <x v="1"/>
    <x v="29"/>
    <x v="1"/>
    <n v="145"/>
    <n v="12578"/>
    <n v="1500000"/>
    <n v="217500000"/>
  </r>
  <r>
    <x v="16"/>
    <x v="1"/>
    <x v="30"/>
    <x v="1"/>
    <n v="182"/>
    <n v="20944"/>
    <n v="1500000"/>
    <n v="273000000"/>
  </r>
  <r>
    <x v="16"/>
    <x v="1"/>
    <x v="31"/>
    <x v="1"/>
    <n v="15"/>
    <n v="25778"/>
    <n v="1500000"/>
    <n v="22500000"/>
  </r>
  <r>
    <x v="16"/>
    <x v="1"/>
    <x v="32"/>
    <x v="1"/>
    <n v="34"/>
    <n v="3599"/>
    <n v="1500000"/>
    <n v="51000000"/>
  </r>
  <r>
    <x v="16"/>
    <x v="1"/>
    <x v="33"/>
    <x v="1"/>
    <n v="110"/>
    <n v="9228"/>
    <n v="1500000"/>
    <n v="165000000"/>
  </r>
  <r>
    <x v="17"/>
    <x v="1"/>
    <x v="14"/>
    <x v="1"/>
    <n v="61"/>
    <n v="8003"/>
    <n v="1500000"/>
    <n v="91500000"/>
  </r>
  <r>
    <x v="17"/>
    <x v="1"/>
    <x v="8"/>
    <x v="1"/>
    <n v="13"/>
    <n v="8690"/>
    <n v="1500000"/>
    <n v="19500000"/>
  </r>
  <r>
    <x v="17"/>
    <x v="1"/>
    <x v="15"/>
    <x v="1"/>
    <n v="14"/>
    <n v="5315"/>
    <n v="1500000"/>
    <n v="21000000"/>
  </r>
  <r>
    <x v="17"/>
    <x v="1"/>
    <x v="9"/>
    <x v="1"/>
    <n v="26"/>
    <n v="2119"/>
    <n v="1500000"/>
    <n v="39000000"/>
  </r>
  <r>
    <x v="17"/>
    <x v="1"/>
    <x v="16"/>
    <x v="1"/>
    <n v="50"/>
    <n v="3978"/>
    <n v="1500000"/>
    <n v="75000000"/>
  </r>
  <r>
    <x v="17"/>
    <x v="1"/>
    <x v="11"/>
    <x v="1"/>
    <n v="471"/>
    <n v="14076"/>
    <n v="1500000"/>
    <n v="706500000"/>
  </r>
  <r>
    <x v="17"/>
    <x v="1"/>
    <x v="17"/>
    <x v="1"/>
    <n v="42"/>
    <n v="1687"/>
    <n v="1500000"/>
    <n v="63000000"/>
  </r>
  <r>
    <x v="17"/>
    <x v="1"/>
    <x v="18"/>
    <x v="1"/>
    <n v="299"/>
    <n v="25102"/>
    <n v="1500000"/>
    <n v="448500000"/>
  </r>
  <r>
    <x v="17"/>
    <x v="1"/>
    <x v="19"/>
    <x v="1"/>
    <n v="49"/>
    <n v="14140"/>
    <n v="1500000"/>
    <n v="73500000"/>
  </r>
  <r>
    <x v="17"/>
    <x v="1"/>
    <x v="20"/>
    <x v="1"/>
    <n v="4"/>
    <n v="2815"/>
    <n v="1500000"/>
    <n v="6000000"/>
  </r>
  <r>
    <x v="17"/>
    <x v="1"/>
    <x v="21"/>
    <x v="1"/>
    <n v="4"/>
    <n v="4432"/>
    <n v="1500000"/>
    <n v="6000000"/>
  </r>
  <r>
    <x v="17"/>
    <x v="1"/>
    <x v="22"/>
    <x v="1"/>
    <n v="31"/>
    <n v="4183"/>
    <n v="1500000"/>
    <n v="46500000"/>
  </r>
  <r>
    <x v="17"/>
    <x v="1"/>
    <x v="23"/>
    <x v="1"/>
    <n v="493"/>
    <n v="25136"/>
    <n v="1500000"/>
    <n v="739500000"/>
  </r>
  <r>
    <x v="17"/>
    <x v="1"/>
    <x v="24"/>
    <x v="1"/>
    <n v="397"/>
    <n v="19551"/>
    <n v="1500000"/>
    <n v="595500000"/>
  </r>
  <r>
    <x v="17"/>
    <x v="1"/>
    <x v="13"/>
    <x v="1"/>
    <n v="61"/>
    <n v="11080"/>
    <n v="1500000"/>
    <n v="91500000"/>
  </r>
  <r>
    <x v="17"/>
    <x v="1"/>
    <x v="25"/>
    <x v="1"/>
    <n v="939"/>
    <n v="33643"/>
    <n v="1500000"/>
    <n v="1408500000"/>
  </r>
  <r>
    <x v="17"/>
    <x v="1"/>
    <x v="4"/>
    <x v="1"/>
    <n v="2"/>
    <n v="1047"/>
    <n v="1500000"/>
    <n v="3000000"/>
  </r>
  <r>
    <x v="17"/>
    <x v="1"/>
    <x v="26"/>
    <x v="1"/>
    <n v="40"/>
    <n v="5941"/>
    <n v="1500000"/>
    <n v="60000000"/>
  </r>
  <r>
    <x v="17"/>
    <x v="1"/>
    <x v="27"/>
    <x v="1"/>
    <n v="2"/>
    <n v="858"/>
    <n v="1500000"/>
    <n v="3000000"/>
  </r>
  <r>
    <x v="17"/>
    <x v="1"/>
    <x v="28"/>
    <x v="1"/>
    <n v="4"/>
    <n v="8968"/>
    <n v="1500000"/>
    <n v="6000000"/>
  </r>
  <r>
    <x v="17"/>
    <x v="1"/>
    <x v="29"/>
    <x v="1"/>
    <n v="150"/>
    <n v="12513"/>
    <n v="1500000"/>
    <n v="225000000"/>
  </r>
  <r>
    <x v="17"/>
    <x v="1"/>
    <x v="30"/>
    <x v="1"/>
    <n v="218"/>
    <n v="21233"/>
    <n v="1500000"/>
    <n v="327000000"/>
  </r>
  <r>
    <x v="17"/>
    <x v="1"/>
    <x v="31"/>
    <x v="1"/>
    <n v="23"/>
    <n v="22777"/>
    <n v="1500000"/>
    <n v="34500000"/>
  </r>
  <r>
    <x v="17"/>
    <x v="1"/>
    <x v="32"/>
    <x v="1"/>
    <n v="29"/>
    <n v="3066"/>
    <n v="1500000"/>
    <n v="43500000"/>
  </r>
  <r>
    <x v="17"/>
    <x v="1"/>
    <x v="33"/>
    <x v="1"/>
    <n v="123"/>
    <n v="11473"/>
    <n v="1500000"/>
    <n v="184500000"/>
  </r>
  <r>
    <x v="18"/>
    <x v="1"/>
    <x v="14"/>
    <x v="1"/>
    <n v="57"/>
    <n v="8075"/>
    <n v="1500000"/>
    <n v="85500000"/>
  </r>
  <r>
    <x v="18"/>
    <x v="1"/>
    <x v="8"/>
    <x v="1"/>
    <n v="11"/>
    <n v="7529"/>
    <n v="1500000"/>
    <n v="16500000"/>
  </r>
  <r>
    <x v="18"/>
    <x v="1"/>
    <x v="15"/>
    <x v="1"/>
    <n v="19"/>
    <n v="7888"/>
    <n v="1500000"/>
    <n v="28500000"/>
  </r>
  <r>
    <x v="18"/>
    <x v="1"/>
    <x v="9"/>
    <x v="1"/>
    <n v="16"/>
    <n v="2422"/>
    <n v="1500000"/>
    <n v="24000000"/>
  </r>
  <r>
    <x v="18"/>
    <x v="1"/>
    <x v="16"/>
    <x v="1"/>
    <n v="51"/>
    <n v="7365"/>
    <n v="1500000"/>
    <n v="76500000"/>
  </r>
  <r>
    <x v="18"/>
    <x v="1"/>
    <x v="10"/>
    <x v="1"/>
    <n v="2"/>
    <n v="432"/>
    <n v="1500000"/>
    <n v="3000000"/>
  </r>
  <r>
    <x v="18"/>
    <x v="1"/>
    <x v="11"/>
    <x v="1"/>
    <n v="633"/>
    <n v="18613"/>
    <n v="1500000"/>
    <n v="949500000"/>
  </r>
  <r>
    <x v="18"/>
    <x v="1"/>
    <x v="17"/>
    <x v="1"/>
    <n v="40"/>
    <n v="2230"/>
    <n v="1500000"/>
    <n v="60000000"/>
  </r>
  <r>
    <x v="18"/>
    <x v="1"/>
    <x v="18"/>
    <x v="1"/>
    <n v="189"/>
    <n v="31456"/>
    <n v="1500000"/>
    <n v="283500000"/>
  </r>
  <r>
    <x v="18"/>
    <x v="1"/>
    <x v="19"/>
    <x v="1"/>
    <n v="39"/>
    <n v="21475"/>
    <n v="1500000"/>
    <n v="58500000"/>
  </r>
  <r>
    <x v="18"/>
    <x v="1"/>
    <x v="20"/>
    <x v="1"/>
    <n v="2"/>
    <n v="3447"/>
    <n v="1500000"/>
    <n v="3000000"/>
  </r>
  <r>
    <x v="18"/>
    <x v="1"/>
    <x v="21"/>
    <x v="1"/>
    <n v="8"/>
    <n v="4556"/>
    <n v="1500000"/>
    <n v="12000000"/>
  </r>
  <r>
    <x v="18"/>
    <x v="1"/>
    <x v="22"/>
    <x v="1"/>
    <n v="22"/>
    <n v="6208"/>
    <n v="1500000"/>
    <n v="33000000"/>
  </r>
  <r>
    <x v="18"/>
    <x v="1"/>
    <x v="23"/>
    <x v="1"/>
    <n v="563"/>
    <n v="26091"/>
    <n v="1500000"/>
    <n v="844500000"/>
  </r>
  <r>
    <x v="18"/>
    <x v="1"/>
    <x v="24"/>
    <x v="1"/>
    <n v="419"/>
    <n v="16857"/>
    <n v="1500000"/>
    <n v="628500000"/>
  </r>
  <r>
    <x v="18"/>
    <x v="1"/>
    <x v="13"/>
    <x v="1"/>
    <n v="63"/>
    <n v="22052"/>
    <n v="1500000"/>
    <n v="94500000"/>
  </r>
  <r>
    <x v="18"/>
    <x v="1"/>
    <x v="25"/>
    <x v="1"/>
    <n v="1174"/>
    <n v="51561"/>
    <n v="1500000"/>
    <n v="1761000000"/>
  </r>
  <r>
    <x v="18"/>
    <x v="1"/>
    <x v="26"/>
    <x v="1"/>
    <n v="43"/>
    <n v="6848"/>
    <n v="1500000"/>
    <n v="64500000"/>
  </r>
  <r>
    <x v="18"/>
    <x v="1"/>
    <x v="27"/>
    <x v="1"/>
    <n v="4"/>
    <n v="754"/>
    <n v="1500000"/>
    <n v="6000000"/>
  </r>
  <r>
    <x v="18"/>
    <x v="1"/>
    <x v="28"/>
    <x v="1"/>
    <n v="3"/>
    <n v="10552"/>
    <n v="1500000"/>
    <n v="4500000"/>
  </r>
  <r>
    <x v="18"/>
    <x v="1"/>
    <x v="29"/>
    <x v="1"/>
    <n v="204"/>
    <n v="22678"/>
    <n v="1500000"/>
    <n v="306000000"/>
  </r>
  <r>
    <x v="18"/>
    <x v="1"/>
    <x v="30"/>
    <x v="1"/>
    <n v="184"/>
    <n v="18425"/>
    <n v="1500000"/>
    <n v="276000000"/>
  </r>
  <r>
    <x v="18"/>
    <x v="1"/>
    <x v="31"/>
    <x v="1"/>
    <n v="21"/>
    <n v="42577"/>
    <n v="1500000"/>
    <n v="31500000"/>
  </r>
  <r>
    <x v="18"/>
    <x v="1"/>
    <x v="32"/>
    <x v="1"/>
    <n v="50"/>
    <n v="5163"/>
    <n v="1500000"/>
    <n v="75000000"/>
  </r>
  <r>
    <x v="18"/>
    <x v="1"/>
    <x v="33"/>
    <x v="1"/>
    <n v="94"/>
    <n v="6483"/>
    <n v="1500000"/>
    <n v="141000000"/>
  </r>
  <r>
    <x v="19"/>
    <x v="1"/>
    <x v="14"/>
    <x v="1"/>
    <n v="95"/>
    <n v="6272"/>
    <n v="1500000"/>
    <n v="142500000"/>
  </r>
  <r>
    <x v="19"/>
    <x v="1"/>
    <x v="8"/>
    <x v="1"/>
    <n v="10"/>
    <n v="7676"/>
    <n v="1500000"/>
    <n v="15000000"/>
  </r>
  <r>
    <x v="19"/>
    <x v="1"/>
    <x v="15"/>
    <x v="1"/>
    <n v="6"/>
    <n v="6295"/>
    <n v="1500000"/>
    <n v="9000000"/>
  </r>
  <r>
    <x v="19"/>
    <x v="1"/>
    <x v="9"/>
    <x v="1"/>
    <n v="61"/>
    <n v="2279"/>
    <n v="1500000"/>
    <n v="91500000"/>
  </r>
  <r>
    <x v="19"/>
    <x v="1"/>
    <x v="16"/>
    <x v="1"/>
    <n v="33"/>
    <n v="3846"/>
    <n v="1500000"/>
    <n v="49500000"/>
  </r>
  <r>
    <x v="19"/>
    <x v="1"/>
    <x v="10"/>
    <x v="1"/>
    <n v="2"/>
    <n v="455"/>
    <n v="1500000"/>
    <n v="3000000"/>
  </r>
  <r>
    <x v="19"/>
    <x v="1"/>
    <x v="11"/>
    <x v="1"/>
    <n v="483"/>
    <n v="15949"/>
    <n v="1500000"/>
    <n v="724500000"/>
  </r>
  <r>
    <x v="19"/>
    <x v="1"/>
    <x v="17"/>
    <x v="1"/>
    <n v="26"/>
    <n v="1797"/>
    <n v="1500000"/>
    <n v="39000000"/>
  </r>
  <r>
    <x v="19"/>
    <x v="1"/>
    <x v="18"/>
    <x v="1"/>
    <n v="374"/>
    <n v="36212"/>
    <n v="1500000"/>
    <n v="561000000"/>
  </r>
  <r>
    <x v="19"/>
    <x v="1"/>
    <x v="19"/>
    <x v="1"/>
    <n v="133"/>
    <n v="21202"/>
    <n v="1500000"/>
    <n v="199500000"/>
  </r>
  <r>
    <x v="19"/>
    <x v="1"/>
    <x v="20"/>
    <x v="1"/>
    <n v="2"/>
    <n v="5135"/>
    <n v="1500000"/>
    <n v="3000000"/>
  </r>
  <r>
    <x v="19"/>
    <x v="1"/>
    <x v="22"/>
    <x v="1"/>
    <n v="15"/>
    <n v="4657"/>
    <n v="1500000"/>
    <n v="22500000"/>
  </r>
  <r>
    <x v="19"/>
    <x v="1"/>
    <x v="23"/>
    <x v="1"/>
    <n v="564"/>
    <n v="23618"/>
    <n v="1500000"/>
    <n v="846000000"/>
  </r>
  <r>
    <x v="19"/>
    <x v="1"/>
    <x v="24"/>
    <x v="1"/>
    <n v="325"/>
    <n v="15267"/>
    <n v="1500000"/>
    <n v="487500000"/>
  </r>
  <r>
    <x v="19"/>
    <x v="1"/>
    <x v="13"/>
    <x v="1"/>
    <n v="54"/>
    <n v="10575"/>
    <n v="1500000"/>
    <n v="81000000"/>
  </r>
  <r>
    <x v="19"/>
    <x v="1"/>
    <x v="25"/>
    <x v="1"/>
    <n v="1144"/>
    <n v="35215"/>
    <n v="1500000"/>
    <n v="1716000000"/>
  </r>
  <r>
    <x v="19"/>
    <x v="1"/>
    <x v="26"/>
    <x v="1"/>
    <n v="53"/>
    <n v="5833"/>
    <n v="1500000"/>
    <n v="79500000"/>
  </r>
  <r>
    <x v="19"/>
    <x v="1"/>
    <x v="27"/>
    <x v="1"/>
    <n v="9"/>
    <n v="782"/>
    <n v="1500000"/>
    <n v="13500000"/>
  </r>
  <r>
    <x v="19"/>
    <x v="1"/>
    <x v="29"/>
    <x v="1"/>
    <n v="113"/>
    <n v="15252"/>
    <n v="1500000"/>
    <n v="169500000"/>
  </r>
  <r>
    <x v="19"/>
    <x v="1"/>
    <x v="30"/>
    <x v="1"/>
    <n v="311"/>
    <n v="20180"/>
    <n v="1500000"/>
    <n v="466500000"/>
  </r>
  <r>
    <x v="19"/>
    <x v="1"/>
    <x v="31"/>
    <x v="1"/>
    <n v="11"/>
    <n v="31886"/>
    <n v="1500000"/>
    <n v="16500000"/>
  </r>
  <r>
    <x v="19"/>
    <x v="1"/>
    <x v="32"/>
    <x v="1"/>
    <n v="31"/>
    <n v="5199"/>
    <n v="1500000"/>
    <n v="46500000"/>
  </r>
  <r>
    <x v="19"/>
    <x v="1"/>
    <x v="33"/>
    <x v="1"/>
    <n v="121"/>
    <n v="10465"/>
    <n v="1500000"/>
    <n v="181500000"/>
  </r>
  <r>
    <x v="20"/>
    <x v="1"/>
    <x v="1"/>
    <x v="1"/>
    <n v="3"/>
    <n v="229"/>
    <n v="1500000"/>
    <n v="4500000"/>
  </r>
  <r>
    <x v="20"/>
    <x v="1"/>
    <x v="14"/>
    <x v="1"/>
    <n v="120"/>
    <n v="6769"/>
    <n v="1500000"/>
    <n v="180000000"/>
  </r>
  <r>
    <x v="20"/>
    <x v="1"/>
    <x v="8"/>
    <x v="1"/>
    <n v="4"/>
    <n v="8441"/>
    <n v="1500000"/>
    <n v="6000000"/>
  </r>
  <r>
    <x v="20"/>
    <x v="1"/>
    <x v="15"/>
    <x v="1"/>
    <n v="5"/>
    <n v="4752"/>
    <n v="1500000"/>
    <n v="7500000"/>
  </r>
  <r>
    <x v="20"/>
    <x v="1"/>
    <x v="9"/>
    <x v="1"/>
    <n v="46"/>
    <n v="2261"/>
    <n v="1500000"/>
    <n v="69000000"/>
  </r>
  <r>
    <x v="20"/>
    <x v="1"/>
    <x v="16"/>
    <x v="1"/>
    <n v="40"/>
    <n v="3887"/>
    <n v="1500000"/>
    <n v="60000000"/>
  </r>
  <r>
    <x v="20"/>
    <x v="1"/>
    <x v="10"/>
    <x v="1"/>
    <n v="2"/>
    <n v="365"/>
    <n v="1500000"/>
    <n v="3000000"/>
  </r>
  <r>
    <x v="20"/>
    <x v="1"/>
    <x v="11"/>
    <x v="1"/>
    <n v="791"/>
    <n v="15492"/>
    <n v="1500000"/>
    <n v="1186500000"/>
  </r>
  <r>
    <x v="20"/>
    <x v="1"/>
    <x v="17"/>
    <x v="1"/>
    <n v="30"/>
    <n v="1744"/>
    <n v="1500000"/>
    <n v="45000000"/>
  </r>
  <r>
    <x v="20"/>
    <x v="1"/>
    <x v="18"/>
    <x v="1"/>
    <n v="260"/>
    <n v="27614"/>
    <n v="1500000"/>
    <n v="390000000"/>
  </r>
  <r>
    <x v="20"/>
    <x v="1"/>
    <x v="19"/>
    <x v="1"/>
    <n v="177"/>
    <n v="18223"/>
    <n v="1500000"/>
    <n v="265500000"/>
  </r>
  <r>
    <x v="20"/>
    <x v="1"/>
    <x v="20"/>
    <x v="1"/>
    <n v="7"/>
    <n v="4026"/>
    <n v="1500000"/>
    <n v="10500000"/>
  </r>
  <r>
    <x v="20"/>
    <x v="1"/>
    <x v="21"/>
    <x v="1"/>
    <n v="4"/>
    <n v="5304"/>
    <n v="1500000"/>
    <n v="6000000"/>
  </r>
  <r>
    <x v="20"/>
    <x v="1"/>
    <x v="22"/>
    <x v="1"/>
    <n v="22"/>
    <n v="3979"/>
    <n v="1500000"/>
    <n v="33000000"/>
  </r>
  <r>
    <x v="20"/>
    <x v="1"/>
    <x v="23"/>
    <x v="1"/>
    <n v="438"/>
    <n v="22142"/>
    <n v="1500000"/>
    <n v="657000000"/>
  </r>
  <r>
    <x v="20"/>
    <x v="1"/>
    <x v="24"/>
    <x v="1"/>
    <n v="298"/>
    <n v="16601"/>
    <n v="1500000"/>
    <n v="447000000"/>
  </r>
  <r>
    <x v="20"/>
    <x v="1"/>
    <x v="13"/>
    <x v="1"/>
    <n v="35"/>
    <n v="11124"/>
    <n v="1500000"/>
    <n v="52500000"/>
  </r>
  <r>
    <x v="20"/>
    <x v="1"/>
    <x v="25"/>
    <x v="1"/>
    <n v="887"/>
    <n v="32422"/>
    <n v="1500000"/>
    <n v="1330500000"/>
  </r>
  <r>
    <x v="20"/>
    <x v="1"/>
    <x v="26"/>
    <x v="1"/>
    <n v="42"/>
    <n v="6616"/>
    <n v="1500000"/>
    <n v="63000000"/>
  </r>
  <r>
    <x v="20"/>
    <x v="1"/>
    <x v="27"/>
    <x v="1"/>
    <n v="4"/>
    <n v="690"/>
    <n v="1500000"/>
    <n v="6000000"/>
  </r>
  <r>
    <x v="20"/>
    <x v="1"/>
    <x v="29"/>
    <x v="1"/>
    <n v="110"/>
    <n v="12634"/>
    <n v="1500000"/>
    <n v="165000000"/>
  </r>
  <r>
    <x v="20"/>
    <x v="1"/>
    <x v="30"/>
    <x v="1"/>
    <n v="406"/>
    <n v="20201"/>
    <n v="1500000"/>
    <n v="609000000"/>
  </r>
  <r>
    <x v="20"/>
    <x v="1"/>
    <x v="31"/>
    <x v="1"/>
    <n v="13"/>
    <n v="27230"/>
    <n v="1500000"/>
    <n v="19500000"/>
  </r>
  <r>
    <x v="20"/>
    <x v="1"/>
    <x v="32"/>
    <x v="1"/>
    <n v="24"/>
    <n v="3881"/>
    <n v="1500000"/>
    <n v="36000000"/>
  </r>
  <r>
    <x v="20"/>
    <x v="1"/>
    <x v="33"/>
    <x v="1"/>
    <n v="65"/>
    <n v="8047"/>
    <n v="1500000"/>
    <n v="97500000"/>
  </r>
  <r>
    <x v="21"/>
    <x v="1"/>
    <x v="14"/>
    <x v="1"/>
    <n v="121"/>
    <n v="10775"/>
    <n v="1500000"/>
    <n v="181500000"/>
  </r>
  <r>
    <x v="21"/>
    <x v="1"/>
    <x v="8"/>
    <x v="1"/>
    <n v="5"/>
    <n v="7240"/>
    <n v="1500000"/>
    <n v="7500000"/>
  </r>
  <r>
    <x v="21"/>
    <x v="1"/>
    <x v="15"/>
    <x v="1"/>
    <n v="19"/>
    <n v="6600"/>
    <n v="1500000"/>
    <n v="28500000"/>
  </r>
  <r>
    <x v="21"/>
    <x v="1"/>
    <x v="9"/>
    <x v="1"/>
    <n v="50"/>
    <n v="2500"/>
    <n v="1500000"/>
    <n v="75000000"/>
  </r>
  <r>
    <x v="21"/>
    <x v="1"/>
    <x v="16"/>
    <x v="1"/>
    <n v="56"/>
    <n v="4880"/>
    <n v="1500000"/>
    <n v="84000000"/>
  </r>
  <r>
    <x v="21"/>
    <x v="1"/>
    <x v="11"/>
    <x v="1"/>
    <n v="331"/>
    <n v="17993"/>
    <n v="1500000"/>
    <n v="496500000"/>
  </r>
  <r>
    <x v="21"/>
    <x v="1"/>
    <x v="17"/>
    <x v="1"/>
    <n v="44"/>
    <n v="1888"/>
    <n v="1500000"/>
    <n v="66000000"/>
  </r>
  <r>
    <x v="21"/>
    <x v="1"/>
    <x v="18"/>
    <x v="1"/>
    <n v="212"/>
    <n v="25859"/>
    <n v="1500000"/>
    <n v="318000000"/>
  </r>
  <r>
    <x v="21"/>
    <x v="1"/>
    <x v="19"/>
    <x v="1"/>
    <n v="141"/>
    <n v="25164"/>
    <n v="1500000"/>
    <n v="211500000"/>
  </r>
  <r>
    <x v="21"/>
    <x v="1"/>
    <x v="20"/>
    <x v="1"/>
    <n v="5"/>
    <n v="4192"/>
    <n v="1500000"/>
    <n v="7500000"/>
  </r>
  <r>
    <x v="21"/>
    <x v="1"/>
    <x v="21"/>
    <x v="1"/>
    <n v="4"/>
    <n v="4245"/>
    <n v="1500000"/>
    <n v="6000000"/>
  </r>
  <r>
    <x v="21"/>
    <x v="1"/>
    <x v="22"/>
    <x v="1"/>
    <n v="41"/>
    <n v="5016"/>
    <n v="1500000"/>
    <n v="61500000"/>
  </r>
  <r>
    <x v="21"/>
    <x v="1"/>
    <x v="23"/>
    <x v="1"/>
    <n v="587"/>
    <n v="26011"/>
    <n v="1500000"/>
    <n v="880500000"/>
  </r>
  <r>
    <x v="21"/>
    <x v="1"/>
    <x v="24"/>
    <x v="1"/>
    <n v="344"/>
    <n v="17267"/>
    <n v="1500000"/>
    <n v="516000000"/>
  </r>
  <r>
    <x v="21"/>
    <x v="1"/>
    <x v="13"/>
    <x v="1"/>
    <n v="69"/>
    <n v="17945"/>
    <n v="1500000"/>
    <n v="103500000"/>
  </r>
  <r>
    <x v="21"/>
    <x v="1"/>
    <x v="25"/>
    <x v="1"/>
    <n v="827"/>
    <n v="44349"/>
    <n v="1500000"/>
    <n v="1240500000"/>
  </r>
  <r>
    <x v="21"/>
    <x v="1"/>
    <x v="12"/>
    <x v="1"/>
    <n v="3"/>
    <n v="892"/>
    <n v="1500000"/>
    <n v="4500000"/>
  </r>
  <r>
    <x v="21"/>
    <x v="1"/>
    <x v="26"/>
    <x v="1"/>
    <n v="51"/>
    <n v="6278"/>
    <n v="1500000"/>
    <n v="76500000"/>
  </r>
  <r>
    <x v="21"/>
    <x v="1"/>
    <x v="27"/>
    <x v="1"/>
    <n v="3"/>
    <n v="1004"/>
    <n v="1500000"/>
    <n v="4500000"/>
  </r>
  <r>
    <x v="21"/>
    <x v="1"/>
    <x v="29"/>
    <x v="1"/>
    <n v="155"/>
    <n v="18017"/>
    <n v="1500000"/>
    <n v="232500000"/>
  </r>
  <r>
    <x v="21"/>
    <x v="1"/>
    <x v="30"/>
    <x v="1"/>
    <n v="202"/>
    <n v="24430"/>
    <n v="1500000"/>
    <n v="303000000"/>
  </r>
  <r>
    <x v="21"/>
    <x v="1"/>
    <x v="31"/>
    <x v="1"/>
    <n v="26"/>
    <n v="41439"/>
    <n v="1500000"/>
    <n v="39000000"/>
  </r>
  <r>
    <x v="21"/>
    <x v="1"/>
    <x v="32"/>
    <x v="1"/>
    <n v="16"/>
    <n v="5040"/>
    <n v="1500000"/>
    <n v="24000000"/>
  </r>
  <r>
    <x v="21"/>
    <x v="1"/>
    <x v="33"/>
    <x v="1"/>
    <n v="124"/>
    <n v="9141"/>
    <n v="1500000"/>
    <n v="186000000"/>
  </r>
  <r>
    <x v="22"/>
    <x v="1"/>
    <x v="14"/>
    <x v="1"/>
    <n v="116"/>
    <n v="6628"/>
    <n v="1500000"/>
    <n v="174000000"/>
  </r>
  <r>
    <x v="22"/>
    <x v="1"/>
    <x v="8"/>
    <x v="1"/>
    <n v="13"/>
    <n v="7029"/>
    <n v="1500000"/>
    <n v="19500000"/>
  </r>
  <r>
    <x v="22"/>
    <x v="1"/>
    <x v="15"/>
    <x v="1"/>
    <n v="46"/>
    <n v="6117"/>
    <n v="1500000"/>
    <n v="69000000"/>
  </r>
  <r>
    <x v="22"/>
    <x v="1"/>
    <x v="9"/>
    <x v="1"/>
    <n v="59"/>
    <n v="2061"/>
    <n v="1500000"/>
    <n v="88500000"/>
  </r>
  <r>
    <x v="22"/>
    <x v="1"/>
    <x v="16"/>
    <x v="1"/>
    <n v="73"/>
    <n v="4196"/>
    <n v="1500000"/>
    <n v="109500000"/>
  </r>
  <r>
    <x v="22"/>
    <x v="1"/>
    <x v="10"/>
    <x v="1"/>
    <n v="3"/>
    <n v="411"/>
    <n v="1500000"/>
    <n v="4500000"/>
  </r>
  <r>
    <x v="22"/>
    <x v="1"/>
    <x v="11"/>
    <x v="1"/>
    <n v="510"/>
    <n v="14823"/>
    <n v="1500000"/>
    <n v="765000000"/>
  </r>
  <r>
    <x v="22"/>
    <x v="1"/>
    <x v="17"/>
    <x v="1"/>
    <n v="83"/>
    <n v="1760"/>
    <n v="1500000"/>
    <n v="124500000"/>
  </r>
  <r>
    <x v="22"/>
    <x v="1"/>
    <x v="18"/>
    <x v="1"/>
    <n v="271"/>
    <n v="28856"/>
    <n v="1500000"/>
    <n v="406500000"/>
  </r>
  <r>
    <x v="22"/>
    <x v="1"/>
    <x v="19"/>
    <x v="1"/>
    <n v="175"/>
    <n v="19656"/>
    <n v="1500000"/>
    <n v="262500000"/>
  </r>
  <r>
    <x v="22"/>
    <x v="1"/>
    <x v="20"/>
    <x v="1"/>
    <n v="21"/>
    <n v="3952"/>
    <n v="1500000"/>
    <n v="31500000"/>
  </r>
  <r>
    <x v="22"/>
    <x v="1"/>
    <x v="21"/>
    <x v="1"/>
    <n v="8"/>
    <n v="4449"/>
    <n v="1500000"/>
    <n v="12000000"/>
  </r>
  <r>
    <x v="22"/>
    <x v="1"/>
    <x v="22"/>
    <x v="1"/>
    <n v="33"/>
    <n v="4234"/>
    <n v="1500000"/>
    <n v="49500000"/>
  </r>
  <r>
    <x v="22"/>
    <x v="1"/>
    <x v="23"/>
    <x v="1"/>
    <n v="616"/>
    <n v="21837"/>
    <n v="1500000"/>
    <n v="924000000"/>
  </r>
  <r>
    <x v="22"/>
    <x v="1"/>
    <x v="24"/>
    <x v="1"/>
    <n v="662"/>
    <n v="14603"/>
    <n v="1500000"/>
    <n v="993000000"/>
  </r>
  <r>
    <x v="22"/>
    <x v="1"/>
    <x v="13"/>
    <x v="1"/>
    <n v="144"/>
    <n v="17295"/>
    <n v="1500000"/>
    <n v="216000000"/>
  </r>
  <r>
    <x v="22"/>
    <x v="1"/>
    <x v="25"/>
    <x v="1"/>
    <n v="1012"/>
    <n v="30727"/>
    <n v="1500000"/>
    <n v="1518000000"/>
  </r>
  <r>
    <x v="22"/>
    <x v="1"/>
    <x v="12"/>
    <x v="1"/>
    <n v="5"/>
    <n v="756"/>
    <n v="1500000"/>
    <n v="7500000"/>
  </r>
  <r>
    <x v="22"/>
    <x v="1"/>
    <x v="26"/>
    <x v="1"/>
    <n v="60"/>
    <n v="5397"/>
    <n v="1500000"/>
    <n v="90000000"/>
  </r>
  <r>
    <x v="22"/>
    <x v="1"/>
    <x v="27"/>
    <x v="1"/>
    <n v="3"/>
    <n v="703"/>
    <n v="1500000"/>
    <n v="4500000"/>
  </r>
  <r>
    <x v="22"/>
    <x v="1"/>
    <x v="28"/>
    <x v="1"/>
    <n v="18"/>
    <n v="11765"/>
    <n v="1500000"/>
    <n v="27000000"/>
  </r>
  <r>
    <x v="22"/>
    <x v="1"/>
    <x v="29"/>
    <x v="1"/>
    <n v="293"/>
    <n v="15819"/>
    <n v="1500000"/>
    <n v="439500000"/>
  </r>
  <r>
    <x v="22"/>
    <x v="1"/>
    <x v="30"/>
    <x v="1"/>
    <n v="307"/>
    <n v="18758"/>
    <n v="1500000"/>
    <n v="460500000"/>
  </r>
  <r>
    <x v="22"/>
    <x v="1"/>
    <x v="31"/>
    <x v="1"/>
    <n v="60"/>
    <n v="32464"/>
    <n v="1500000"/>
    <n v="90000000"/>
  </r>
  <r>
    <x v="22"/>
    <x v="1"/>
    <x v="32"/>
    <x v="1"/>
    <n v="23"/>
    <n v="3985"/>
    <n v="1500000"/>
    <n v="34500000"/>
  </r>
  <r>
    <x v="22"/>
    <x v="1"/>
    <x v="33"/>
    <x v="1"/>
    <n v="142"/>
    <n v="8054"/>
    <n v="1500000"/>
    <n v="213000000"/>
  </r>
  <r>
    <x v="23"/>
    <x v="1"/>
    <x v="14"/>
    <x v="1"/>
    <n v="173"/>
    <n v="7764"/>
    <n v="1500000"/>
    <n v="259500000"/>
  </r>
  <r>
    <x v="23"/>
    <x v="1"/>
    <x v="8"/>
    <x v="1"/>
    <n v="20"/>
    <n v="8324"/>
    <n v="1500000"/>
    <n v="30000000"/>
  </r>
  <r>
    <x v="23"/>
    <x v="1"/>
    <x v="15"/>
    <x v="1"/>
    <n v="47"/>
    <n v="6322"/>
    <n v="1500000"/>
    <n v="70500000"/>
  </r>
  <r>
    <x v="23"/>
    <x v="1"/>
    <x v="9"/>
    <x v="1"/>
    <n v="131"/>
    <n v="2589"/>
    <n v="1500000"/>
    <n v="196500000"/>
  </r>
  <r>
    <x v="23"/>
    <x v="1"/>
    <x v="16"/>
    <x v="1"/>
    <n v="95"/>
    <n v="5119"/>
    <n v="1500000"/>
    <n v="142500000"/>
  </r>
  <r>
    <x v="23"/>
    <x v="1"/>
    <x v="10"/>
    <x v="1"/>
    <n v="2"/>
    <n v="485"/>
    <n v="1500000"/>
    <n v="3000000"/>
  </r>
  <r>
    <x v="23"/>
    <x v="1"/>
    <x v="11"/>
    <x v="1"/>
    <n v="1544"/>
    <n v="18638"/>
    <n v="1500000"/>
    <n v="2316000000"/>
  </r>
  <r>
    <x v="23"/>
    <x v="1"/>
    <x v="17"/>
    <x v="1"/>
    <n v="112"/>
    <n v="2439"/>
    <n v="1500000"/>
    <n v="168000000"/>
  </r>
  <r>
    <x v="23"/>
    <x v="1"/>
    <x v="18"/>
    <x v="1"/>
    <n v="498"/>
    <n v="26082"/>
    <n v="1500000"/>
    <n v="747000000"/>
  </r>
  <r>
    <x v="23"/>
    <x v="1"/>
    <x v="19"/>
    <x v="1"/>
    <n v="477"/>
    <n v="21547"/>
    <n v="1500000"/>
    <n v="715500000"/>
  </r>
  <r>
    <x v="23"/>
    <x v="1"/>
    <x v="20"/>
    <x v="1"/>
    <n v="7"/>
    <n v="3574"/>
    <n v="1500000"/>
    <n v="10500000"/>
  </r>
  <r>
    <x v="23"/>
    <x v="1"/>
    <x v="21"/>
    <x v="1"/>
    <n v="17"/>
    <n v="5388"/>
    <n v="1500000"/>
    <n v="25500000"/>
  </r>
  <r>
    <x v="23"/>
    <x v="1"/>
    <x v="22"/>
    <x v="1"/>
    <n v="52"/>
    <n v="4670"/>
    <n v="1500000"/>
    <n v="78000000"/>
  </r>
  <r>
    <x v="23"/>
    <x v="1"/>
    <x v="23"/>
    <x v="1"/>
    <n v="1062"/>
    <n v="28169"/>
    <n v="1500000"/>
    <n v="1593000000"/>
  </r>
  <r>
    <x v="23"/>
    <x v="1"/>
    <x v="24"/>
    <x v="1"/>
    <n v="1107"/>
    <n v="24727"/>
    <n v="1500000"/>
    <n v="1660500000"/>
  </r>
  <r>
    <x v="23"/>
    <x v="1"/>
    <x v="13"/>
    <x v="1"/>
    <n v="159"/>
    <n v="14745"/>
    <n v="1500000"/>
    <n v="238500000"/>
  </r>
  <r>
    <x v="23"/>
    <x v="1"/>
    <x v="25"/>
    <x v="1"/>
    <n v="1389"/>
    <n v="42854"/>
    <n v="1500000"/>
    <n v="2083500000"/>
  </r>
  <r>
    <x v="23"/>
    <x v="1"/>
    <x v="26"/>
    <x v="1"/>
    <n v="74"/>
    <n v="6358"/>
    <n v="1500000"/>
    <n v="111000000"/>
  </r>
  <r>
    <x v="23"/>
    <x v="1"/>
    <x v="27"/>
    <x v="1"/>
    <n v="4"/>
    <n v="999"/>
    <n v="1500000"/>
    <n v="6000000"/>
  </r>
  <r>
    <x v="23"/>
    <x v="1"/>
    <x v="28"/>
    <x v="1"/>
    <n v="13"/>
    <n v="12430"/>
    <n v="1500000"/>
    <n v="19500000"/>
  </r>
  <r>
    <x v="23"/>
    <x v="1"/>
    <x v="29"/>
    <x v="1"/>
    <n v="425"/>
    <n v="18370"/>
    <n v="1500000"/>
    <n v="637500000"/>
  </r>
  <r>
    <x v="23"/>
    <x v="1"/>
    <x v="30"/>
    <x v="1"/>
    <n v="571"/>
    <n v="22131"/>
    <n v="1500000"/>
    <n v="856500000"/>
  </r>
  <r>
    <x v="23"/>
    <x v="1"/>
    <x v="7"/>
    <x v="1"/>
    <n v="9"/>
    <n v="329"/>
    <n v="1500000"/>
    <n v="13500000"/>
  </r>
  <r>
    <x v="23"/>
    <x v="1"/>
    <x v="31"/>
    <x v="1"/>
    <n v="431"/>
    <n v="34186"/>
    <n v="1500000"/>
    <n v="646500000"/>
  </r>
  <r>
    <x v="23"/>
    <x v="1"/>
    <x v="32"/>
    <x v="1"/>
    <n v="48"/>
    <n v="4596"/>
    <n v="1500000"/>
    <n v="72000000"/>
  </r>
  <r>
    <x v="23"/>
    <x v="1"/>
    <x v="33"/>
    <x v="1"/>
    <n v="352"/>
    <n v="8955"/>
    <n v="1500000"/>
    <n v="528000000"/>
  </r>
  <r>
    <x v="24"/>
    <x v="2"/>
    <x v="14"/>
    <x v="1"/>
    <n v="225"/>
    <n v="7229"/>
    <n v="1500000"/>
    <n v="337500000"/>
  </r>
  <r>
    <x v="24"/>
    <x v="2"/>
    <x v="8"/>
    <x v="1"/>
    <n v="20"/>
    <n v="7022"/>
    <n v="1500000"/>
    <n v="30000000"/>
  </r>
  <r>
    <x v="24"/>
    <x v="2"/>
    <x v="15"/>
    <x v="1"/>
    <n v="40"/>
    <n v="5840"/>
    <n v="1500000"/>
    <n v="60000000"/>
  </r>
  <r>
    <x v="24"/>
    <x v="2"/>
    <x v="9"/>
    <x v="1"/>
    <n v="62"/>
    <n v="2482"/>
    <n v="1500000"/>
    <n v="93000000"/>
  </r>
  <r>
    <x v="24"/>
    <x v="2"/>
    <x v="16"/>
    <x v="1"/>
    <n v="93"/>
    <n v="5558"/>
    <n v="1500000"/>
    <n v="139500000"/>
  </r>
  <r>
    <x v="24"/>
    <x v="2"/>
    <x v="11"/>
    <x v="1"/>
    <n v="551"/>
    <n v="14861"/>
    <n v="1500000"/>
    <n v="826500000"/>
  </r>
  <r>
    <x v="24"/>
    <x v="2"/>
    <x v="17"/>
    <x v="1"/>
    <n v="57"/>
    <n v="1633"/>
    <n v="1500000"/>
    <n v="85500000"/>
  </r>
  <r>
    <x v="24"/>
    <x v="2"/>
    <x v="18"/>
    <x v="1"/>
    <n v="537"/>
    <n v="28451"/>
    <n v="1500000"/>
    <n v="805500000"/>
  </r>
  <r>
    <x v="24"/>
    <x v="2"/>
    <x v="19"/>
    <x v="1"/>
    <n v="363"/>
    <n v="21914"/>
    <n v="1500000"/>
    <n v="544500000"/>
  </r>
  <r>
    <x v="24"/>
    <x v="2"/>
    <x v="20"/>
    <x v="1"/>
    <n v="9"/>
    <n v="3880"/>
    <n v="1500000"/>
    <n v="13500000"/>
  </r>
  <r>
    <x v="24"/>
    <x v="2"/>
    <x v="21"/>
    <x v="1"/>
    <n v="4"/>
    <n v="3728"/>
    <n v="1500000"/>
    <n v="6000000"/>
  </r>
  <r>
    <x v="24"/>
    <x v="2"/>
    <x v="22"/>
    <x v="1"/>
    <n v="39"/>
    <n v="4281"/>
    <n v="1500000"/>
    <n v="58500000"/>
  </r>
  <r>
    <x v="24"/>
    <x v="2"/>
    <x v="23"/>
    <x v="1"/>
    <n v="762"/>
    <n v="22368"/>
    <n v="1500000"/>
    <n v="1143000000"/>
  </r>
  <r>
    <x v="24"/>
    <x v="2"/>
    <x v="24"/>
    <x v="1"/>
    <n v="637"/>
    <n v="9171"/>
    <n v="1500000"/>
    <n v="955500000"/>
  </r>
  <r>
    <x v="24"/>
    <x v="2"/>
    <x v="13"/>
    <x v="1"/>
    <n v="95"/>
    <n v="10894"/>
    <n v="1500000"/>
    <n v="142500000"/>
  </r>
  <r>
    <x v="24"/>
    <x v="2"/>
    <x v="25"/>
    <x v="1"/>
    <n v="1139"/>
    <n v="35336"/>
    <n v="1500000"/>
    <n v="1708500000"/>
  </r>
  <r>
    <x v="24"/>
    <x v="2"/>
    <x v="4"/>
    <x v="1"/>
    <n v="2"/>
    <n v="1094"/>
    <n v="1500000"/>
    <n v="3000000"/>
  </r>
  <r>
    <x v="24"/>
    <x v="2"/>
    <x v="26"/>
    <x v="1"/>
    <n v="84"/>
    <n v="5315"/>
    <n v="1500000"/>
    <n v="126000000"/>
  </r>
  <r>
    <x v="24"/>
    <x v="2"/>
    <x v="27"/>
    <x v="1"/>
    <n v="5"/>
    <n v="735"/>
    <n v="1500000"/>
    <n v="7500000"/>
  </r>
  <r>
    <x v="24"/>
    <x v="2"/>
    <x v="28"/>
    <x v="1"/>
    <n v="22"/>
    <n v="9734"/>
    <n v="1500000"/>
    <n v="33000000"/>
  </r>
  <r>
    <x v="24"/>
    <x v="2"/>
    <x v="29"/>
    <x v="1"/>
    <n v="291"/>
    <n v="14377"/>
    <n v="1500000"/>
    <n v="436500000"/>
  </r>
  <r>
    <x v="24"/>
    <x v="2"/>
    <x v="30"/>
    <x v="1"/>
    <n v="399"/>
    <n v="18659"/>
    <n v="1500000"/>
    <n v="598500000"/>
  </r>
  <r>
    <x v="24"/>
    <x v="2"/>
    <x v="31"/>
    <x v="1"/>
    <n v="364"/>
    <n v="32143"/>
    <n v="1500000"/>
    <n v="546000000"/>
  </r>
  <r>
    <x v="24"/>
    <x v="2"/>
    <x v="32"/>
    <x v="1"/>
    <n v="47"/>
    <n v="4887"/>
    <n v="1500000"/>
    <n v="70500000"/>
  </r>
  <r>
    <x v="24"/>
    <x v="2"/>
    <x v="33"/>
    <x v="1"/>
    <n v="152"/>
    <n v="7999"/>
    <n v="1500000"/>
    <n v="228000000"/>
  </r>
  <r>
    <x v="25"/>
    <x v="2"/>
    <x v="14"/>
    <x v="1"/>
    <n v="216"/>
    <n v="8095"/>
    <n v="1500000"/>
    <n v="324000000"/>
  </r>
  <r>
    <x v="25"/>
    <x v="2"/>
    <x v="8"/>
    <x v="1"/>
    <n v="30"/>
    <n v="6994"/>
    <n v="1500000"/>
    <n v="45000000"/>
  </r>
  <r>
    <x v="25"/>
    <x v="2"/>
    <x v="15"/>
    <x v="1"/>
    <n v="46"/>
    <n v="6865"/>
    <n v="1500000"/>
    <n v="69000000"/>
  </r>
  <r>
    <x v="25"/>
    <x v="2"/>
    <x v="9"/>
    <x v="1"/>
    <n v="83"/>
    <n v="2556"/>
    <n v="1500000"/>
    <n v="124500000"/>
  </r>
  <r>
    <x v="25"/>
    <x v="2"/>
    <x v="16"/>
    <x v="1"/>
    <n v="185"/>
    <n v="3785"/>
    <n v="1500000"/>
    <n v="277500000"/>
  </r>
  <r>
    <x v="25"/>
    <x v="2"/>
    <x v="10"/>
    <x v="1"/>
    <n v="4"/>
    <n v="416"/>
    <n v="1500000"/>
    <n v="6000000"/>
  </r>
  <r>
    <x v="25"/>
    <x v="2"/>
    <x v="11"/>
    <x v="1"/>
    <n v="787"/>
    <n v="16609"/>
    <n v="1500000"/>
    <n v="1180500000"/>
  </r>
  <r>
    <x v="25"/>
    <x v="2"/>
    <x v="17"/>
    <x v="1"/>
    <n v="85"/>
    <n v="1878"/>
    <n v="1500000"/>
    <n v="127500000"/>
  </r>
  <r>
    <x v="25"/>
    <x v="2"/>
    <x v="18"/>
    <x v="1"/>
    <n v="710"/>
    <n v="25770"/>
    <n v="1500000"/>
    <n v="1065000000"/>
  </r>
  <r>
    <x v="25"/>
    <x v="2"/>
    <x v="19"/>
    <x v="1"/>
    <n v="211"/>
    <n v="21218"/>
    <n v="1500000"/>
    <n v="316500000"/>
  </r>
  <r>
    <x v="25"/>
    <x v="2"/>
    <x v="20"/>
    <x v="1"/>
    <n v="21"/>
    <n v="3565"/>
    <n v="1500000"/>
    <n v="31500000"/>
  </r>
  <r>
    <x v="25"/>
    <x v="2"/>
    <x v="21"/>
    <x v="1"/>
    <n v="14"/>
    <n v="5095"/>
    <n v="1500000"/>
    <n v="21000000"/>
  </r>
  <r>
    <x v="25"/>
    <x v="2"/>
    <x v="22"/>
    <x v="1"/>
    <n v="37"/>
    <n v="4755"/>
    <n v="1500000"/>
    <n v="55500000"/>
  </r>
  <r>
    <x v="25"/>
    <x v="2"/>
    <x v="23"/>
    <x v="1"/>
    <n v="999"/>
    <n v="22601"/>
    <n v="1500000"/>
    <n v="1498500000"/>
  </r>
  <r>
    <x v="25"/>
    <x v="2"/>
    <x v="24"/>
    <x v="1"/>
    <n v="954"/>
    <n v="14819"/>
    <n v="1500000"/>
    <n v="1431000000"/>
  </r>
  <r>
    <x v="25"/>
    <x v="2"/>
    <x v="13"/>
    <x v="1"/>
    <n v="136"/>
    <n v="12488"/>
    <n v="1500000"/>
    <n v="204000000"/>
  </r>
  <r>
    <x v="25"/>
    <x v="2"/>
    <x v="25"/>
    <x v="1"/>
    <n v="1137"/>
    <n v="35179"/>
    <n v="1500000"/>
    <n v="1705500000"/>
  </r>
  <r>
    <x v="25"/>
    <x v="2"/>
    <x v="12"/>
    <x v="1"/>
    <n v="4"/>
    <n v="119"/>
    <n v="1500000"/>
    <n v="6000000"/>
  </r>
  <r>
    <x v="25"/>
    <x v="2"/>
    <x v="4"/>
    <x v="1"/>
    <n v="2"/>
    <n v="1027"/>
    <n v="1500000"/>
    <n v="3000000"/>
  </r>
  <r>
    <x v="25"/>
    <x v="2"/>
    <x v="26"/>
    <x v="1"/>
    <n v="105"/>
    <n v="5951"/>
    <n v="1500000"/>
    <n v="157500000"/>
  </r>
  <r>
    <x v="25"/>
    <x v="2"/>
    <x v="27"/>
    <x v="1"/>
    <n v="6"/>
    <n v="943"/>
    <n v="1500000"/>
    <n v="9000000"/>
  </r>
  <r>
    <x v="25"/>
    <x v="2"/>
    <x v="28"/>
    <x v="1"/>
    <n v="63"/>
    <n v="11047"/>
    <n v="1500000"/>
    <n v="94500000"/>
  </r>
  <r>
    <x v="25"/>
    <x v="2"/>
    <x v="29"/>
    <x v="1"/>
    <n v="419"/>
    <n v="16157"/>
    <n v="1500000"/>
    <n v="628500000"/>
  </r>
  <r>
    <x v="25"/>
    <x v="2"/>
    <x v="30"/>
    <x v="1"/>
    <n v="529"/>
    <n v="20789"/>
    <n v="1500000"/>
    <n v="793500000"/>
  </r>
  <r>
    <x v="25"/>
    <x v="2"/>
    <x v="7"/>
    <x v="1"/>
    <n v="2"/>
    <n v="436"/>
    <n v="1500000"/>
    <n v="3000000"/>
  </r>
  <r>
    <x v="25"/>
    <x v="2"/>
    <x v="31"/>
    <x v="1"/>
    <n v="472"/>
    <n v="34515"/>
    <n v="1500000"/>
    <n v="708000000"/>
  </r>
  <r>
    <x v="25"/>
    <x v="2"/>
    <x v="32"/>
    <x v="1"/>
    <n v="61"/>
    <n v="4675"/>
    <n v="1500000"/>
    <n v="91500000"/>
  </r>
  <r>
    <x v="25"/>
    <x v="2"/>
    <x v="33"/>
    <x v="1"/>
    <n v="322"/>
    <n v="8672"/>
    <n v="1500000"/>
    <n v="483000000"/>
  </r>
  <r>
    <x v="26"/>
    <x v="2"/>
    <x v="14"/>
    <x v="1"/>
    <n v="156"/>
    <n v="6611"/>
    <n v="1500000"/>
    <n v="234000000"/>
  </r>
  <r>
    <x v="26"/>
    <x v="2"/>
    <x v="8"/>
    <x v="1"/>
    <n v="28"/>
    <n v="6751"/>
    <n v="1500000"/>
    <n v="42000000"/>
  </r>
  <r>
    <x v="26"/>
    <x v="2"/>
    <x v="15"/>
    <x v="1"/>
    <n v="52"/>
    <n v="6134"/>
    <n v="1500000"/>
    <n v="78000000"/>
  </r>
  <r>
    <x v="26"/>
    <x v="2"/>
    <x v="9"/>
    <x v="1"/>
    <n v="77"/>
    <n v="2597"/>
    <n v="1500000"/>
    <n v="115500000"/>
  </r>
  <r>
    <x v="26"/>
    <x v="2"/>
    <x v="16"/>
    <x v="1"/>
    <n v="114"/>
    <n v="3650"/>
    <n v="1500000"/>
    <n v="171000000"/>
  </r>
  <r>
    <x v="26"/>
    <x v="2"/>
    <x v="11"/>
    <x v="1"/>
    <n v="935"/>
    <n v="15723"/>
    <n v="1500000"/>
    <n v="1402500000"/>
  </r>
  <r>
    <x v="26"/>
    <x v="2"/>
    <x v="17"/>
    <x v="1"/>
    <n v="75"/>
    <n v="1699"/>
    <n v="1500000"/>
    <n v="112500000"/>
  </r>
  <r>
    <x v="26"/>
    <x v="2"/>
    <x v="18"/>
    <x v="1"/>
    <n v="698"/>
    <n v="24829"/>
    <n v="1500000"/>
    <n v="1047000000"/>
  </r>
  <r>
    <x v="26"/>
    <x v="2"/>
    <x v="19"/>
    <x v="1"/>
    <n v="263"/>
    <n v="21135"/>
    <n v="1500000"/>
    <n v="394500000"/>
  </r>
  <r>
    <x v="26"/>
    <x v="2"/>
    <x v="20"/>
    <x v="1"/>
    <n v="19"/>
    <n v="3448"/>
    <n v="1500000"/>
    <n v="28500000"/>
  </r>
  <r>
    <x v="26"/>
    <x v="2"/>
    <x v="21"/>
    <x v="1"/>
    <n v="18"/>
    <n v="4437"/>
    <n v="1500000"/>
    <n v="27000000"/>
  </r>
  <r>
    <x v="26"/>
    <x v="2"/>
    <x v="22"/>
    <x v="1"/>
    <n v="48"/>
    <n v="4320"/>
    <n v="1500000"/>
    <n v="72000000"/>
  </r>
  <r>
    <x v="26"/>
    <x v="2"/>
    <x v="23"/>
    <x v="1"/>
    <n v="1142"/>
    <n v="24603"/>
    <n v="1500000"/>
    <n v="1713000000"/>
  </r>
  <r>
    <x v="26"/>
    <x v="2"/>
    <x v="24"/>
    <x v="1"/>
    <n v="885"/>
    <n v="14389"/>
    <n v="1500000"/>
    <n v="1327500000"/>
  </r>
  <r>
    <x v="26"/>
    <x v="2"/>
    <x v="13"/>
    <x v="1"/>
    <n v="107"/>
    <n v="10927"/>
    <n v="1500000"/>
    <n v="160500000"/>
  </r>
  <r>
    <x v="26"/>
    <x v="2"/>
    <x v="25"/>
    <x v="1"/>
    <n v="1360"/>
    <n v="36069"/>
    <n v="1500000"/>
    <n v="2040000000"/>
  </r>
  <r>
    <x v="26"/>
    <x v="2"/>
    <x v="4"/>
    <x v="1"/>
    <n v="2"/>
    <n v="950"/>
    <n v="1500000"/>
    <n v="3000000"/>
  </r>
  <r>
    <x v="26"/>
    <x v="2"/>
    <x v="26"/>
    <x v="1"/>
    <n v="89"/>
    <n v="5873"/>
    <n v="1500000"/>
    <n v="133500000"/>
  </r>
  <r>
    <x v="26"/>
    <x v="2"/>
    <x v="27"/>
    <x v="1"/>
    <n v="8"/>
    <n v="910"/>
    <n v="1500000"/>
    <n v="12000000"/>
  </r>
  <r>
    <x v="26"/>
    <x v="2"/>
    <x v="28"/>
    <x v="1"/>
    <n v="76"/>
    <n v="10547"/>
    <n v="1500000"/>
    <n v="114000000"/>
  </r>
  <r>
    <x v="26"/>
    <x v="2"/>
    <x v="29"/>
    <x v="1"/>
    <n v="380"/>
    <n v="15534"/>
    <n v="1500000"/>
    <n v="570000000"/>
  </r>
  <r>
    <x v="26"/>
    <x v="2"/>
    <x v="30"/>
    <x v="1"/>
    <n v="572"/>
    <n v="22976"/>
    <n v="1500000"/>
    <n v="858000000"/>
  </r>
  <r>
    <x v="26"/>
    <x v="2"/>
    <x v="7"/>
    <x v="1"/>
    <n v="2"/>
    <n v="375"/>
    <n v="1500000"/>
    <n v="3000000"/>
  </r>
  <r>
    <x v="26"/>
    <x v="2"/>
    <x v="31"/>
    <x v="1"/>
    <n v="393"/>
    <n v="30578"/>
    <n v="1500000"/>
    <n v="589500000"/>
  </r>
  <r>
    <x v="26"/>
    <x v="2"/>
    <x v="32"/>
    <x v="1"/>
    <n v="42"/>
    <n v="4393"/>
    <n v="1500000"/>
    <n v="63000000"/>
  </r>
  <r>
    <x v="26"/>
    <x v="2"/>
    <x v="33"/>
    <x v="1"/>
    <n v="247"/>
    <n v="8471"/>
    <n v="1500000"/>
    <n v="370500000"/>
  </r>
  <r>
    <x v="27"/>
    <x v="2"/>
    <x v="1"/>
    <x v="1"/>
    <n v="3"/>
    <n v="163"/>
    <n v="1500000"/>
    <n v="4500000"/>
  </r>
  <r>
    <x v="27"/>
    <x v="2"/>
    <x v="14"/>
    <x v="1"/>
    <n v="157"/>
    <n v="6820"/>
    <n v="1500000"/>
    <n v="235500000"/>
  </r>
  <r>
    <x v="27"/>
    <x v="2"/>
    <x v="2"/>
    <x v="1"/>
    <n v="2"/>
    <n v="1069"/>
    <n v="1500000"/>
    <n v="3000000"/>
  </r>
  <r>
    <x v="27"/>
    <x v="2"/>
    <x v="8"/>
    <x v="1"/>
    <n v="23"/>
    <n v="7381"/>
    <n v="1500000"/>
    <n v="34500000"/>
  </r>
  <r>
    <x v="27"/>
    <x v="2"/>
    <x v="15"/>
    <x v="1"/>
    <n v="58"/>
    <n v="5189"/>
    <n v="1500000"/>
    <n v="87000000"/>
  </r>
  <r>
    <x v="27"/>
    <x v="2"/>
    <x v="9"/>
    <x v="1"/>
    <n v="71"/>
    <n v="2326"/>
    <n v="1500000"/>
    <n v="106500000"/>
  </r>
  <r>
    <x v="27"/>
    <x v="2"/>
    <x v="16"/>
    <x v="1"/>
    <n v="94"/>
    <n v="3346"/>
    <n v="1500000"/>
    <n v="141000000"/>
  </r>
  <r>
    <x v="27"/>
    <x v="2"/>
    <x v="10"/>
    <x v="1"/>
    <n v="4"/>
    <n v="391"/>
    <n v="1500000"/>
    <n v="6000000"/>
  </r>
  <r>
    <x v="27"/>
    <x v="2"/>
    <x v="11"/>
    <x v="1"/>
    <n v="831"/>
    <n v="15285"/>
    <n v="1500000"/>
    <n v="1246500000"/>
  </r>
  <r>
    <x v="27"/>
    <x v="2"/>
    <x v="17"/>
    <x v="1"/>
    <n v="84"/>
    <n v="1739"/>
    <n v="1500000"/>
    <n v="126000000"/>
  </r>
  <r>
    <x v="27"/>
    <x v="2"/>
    <x v="18"/>
    <x v="1"/>
    <n v="692"/>
    <n v="27755"/>
    <n v="1500000"/>
    <n v="1038000000"/>
  </r>
  <r>
    <x v="27"/>
    <x v="2"/>
    <x v="19"/>
    <x v="1"/>
    <n v="92"/>
    <n v="11915"/>
    <n v="1500000"/>
    <n v="138000000"/>
  </r>
  <r>
    <x v="27"/>
    <x v="2"/>
    <x v="20"/>
    <x v="1"/>
    <n v="12"/>
    <n v="3956"/>
    <n v="1500000"/>
    <n v="18000000"/>
  </r>
  <r>
    <x v="27"/>
    <x v="2"/>
    <x v="21"/>
    <x v="1"/>
    <n v="11"/>
    <n v="4435"/>
    <n v="1500000"/>
    <n v="16500000"/>
  </r>
  <r>
    <x v="27"/>
    <x v="2"/>
    <x v="22"/>
    <x v="1"/>
    <n v="31"/>
    <n v="4010"/>
    <n v="1500000"/>
    <n v="46500000"/>
  </r>
  <r>
    <x v="27"/>
    <x v="2"/>
    <x v="23"/>
    <x v="1"/>
    <n v="1221"/>
    <n v="23154"/>
    <n v="1500000"/>
    <n v="1831500000"/>
  </r>
  <r>
    <x v="27"/>
    <x v="2"/>
    <x v="24"/>
    <x v="1"/>
    <n v="871"/>
    <n v="14002"/>
    <n v="1500000"/>
    <n v="1306500000"/>
  </r>
  <r>
    <x v="27"/>
    <x v="2"/>
    <x v="13"/>
    <x v="1"/>
    <n v="138"/>
    <n v="10811"/>
    <n v="1500000"/>
    <n v="207000000"/>
  </r>
  <r>
    <x v="27"/>
    <x v="2"/>
    <x v="25"/>
    <x v="1"/>
    <n v="1103"/>
    <n v="36082"/>
    <n v="1500000"/>
    <n v="1654500000"/>
  </r>
  <r>
    <x v="27"/>
    <x v="2"/>
    <x v="12"/>
    <x v="1"/>
    <n v="6"/>
    <n v="427"/>
    <n v="1500000"/>
    <n v="9000000"/>
  </r>
  <r>
    <x v="27"/>
    <x v="2"/>
    <x v="4"/>
    <x v="1"/>
    <n v="3"/>
    <n v="1030"/>
    <n v="1500000"/>
    <n v="4500000"/>
  </r>
  <r>
    <x v="27"/>
    <x v="2"/>
    <x v="26"/>
    <x v="1"/>
    <n v="134"/>
    <n v="5745"/>
    <n v="1500000"/>
    <n v="201000000"/>
  </r>
  <r>
    <x v="27"/>
    <x v="2"/>
    <x v="27"/>
    <x v="1"/>
    <n v="7"/>
    <n v="809"/>
    <n v="1500000"/>
    <n v="10500000"/>
  </r>
  <r>
    <x v="27"/>
    <x v="2"/>
    <x v="28"/>
    <x v="1"/>
    <n v="92"/>
    <n v="10766"/>
    <n v="1500000"/>
    <n v="138000000"/>
  </r>
  <r>
    <x v="27"/>
    <x v="2"/>
    <x v="29"/>
    <x v="1"/>
    <n v="405"/>
    <n v="14064"/>
    <n v="1500000"/>
    <n v="607500000"/>
  </r>
  <r>
    <x v="27"/>
    <x v="2"/>
    <x v="30"/>
    <x v="1"/>
    <n v="630"/>
    <n v="20553"/>
    <n v="1500000"/>
    <n v="945000000"/>
  </r>
  <r>
    <x v="27"/>
    <x v="2"/>
    <x v="7"/>
    <x v="1"/>
    <n v="2"/>
    <n v="578"/>
    <n v="1500000"/>
    <n v="3000000"/>
  </r>
  <r>
    <x v="27"/>
    <x v="2"/>
    <x v="31"/>
    <x v="1"/>
    <n v="420"/>
    <n v="29214"/>
    <n v="1500000"/>
    <n v="630000000"/>
  </r>
  <r>
    <x v="27"/>
    <x v="2"/>
    <x v="32"/>
    <x v="1"/>
    <n v="53"/>
    <n v="4216"/>
    <n v="1500000"/>
    <n v="79500000"/>
  </r>
  <r>
    <x v="27"/>
    <x v="2"/>
    <x v="33"/>
    <x v="1"/>
    <n v="179"/>
    <n v="8111"/>
    <n v="1500000"/>
    <n v="268500000"/>
  </r>
  <r>
    <x v="28"/>
    <x v="2"/>
    <x v="1"/>
    <x v="1"/>
    <n v="3"/>
    <n v="183"/>
    <n v="1500000"/>
    <n v="4500000"/>
  </r>
  <r>
    <x v="28"/>
    <x v="2"/>
    <x v="14"/>
    <x v="1"/>
    <n v="104"/>
    <n v="7397"/>
    <n v="1500000"/>
    <n v="156000000"/>
  </r>
  <r>
    <x v="28"/>
    <x v="2"/>
    <x v="2"/>
    <x v="1"/>
    <n v="4"/>
    <n v="1121"/>
    <n v="1500000"/>
    <n v="6000000"/>
  </r>
  <r>
    <x v="28"/>
    <x v="2"/>
    <x v="8"/>
    <x v="1"/>
    <n v="27"/>
    <n v="7557"/>
    <n v="1500000"/>
    <n v="40500000"/>
  </r>
  <r>
    <x v="28"/>
    <x v="2"/>
    <x v="15"/>
    <x v="1"/>
    <n v="53"/>
    <n v="5334"/>
    <n v="1500000"/>
    <n v="79500000"/>
  </r>
  <r>
    <x v="28"/>
    <x v="2"/>
    <x v="9"/>
    <x v="1"/>
    <n v="80"/>
    <n v="1937"/>
    <n v="1500000"/>
    <n v="120000000"/>
  </r>
  <r>
    <x v="28"/>
    <x v="2"/>
    <x v="16"/>
    <x v="1"/>
    <n v="107"/>
    <n v="3859"/>
    <n v="1500000"/>
    <n v="160500000"/>
  </r>
  <r>
    <x v="28"/>
    <x v="2"/>
    <x v="11"/>
    <x v="1"/>
    <n v="440"/>
    <n v="15852"/>
    <n v="1500000"/>
    <n v="660000000"/>
  </r>
  <r>
    <x v="28"/>
    <x v="2"/>
    <x v="17"/>
    <x v="1"/>
    <n v="98"/>
    <n v="2177"/>
    <n v="1500000"/>
    <n v="147000000"/>
  </r>
  <r>
    <x v="28"/>
    <x v="2"/>
    <x v="18"/>
    <x v="1"/>
    <n v="512"/>
    <n v="25572"/>
    <n v="1500000"/>
    <n v="768000000"/>
  </r>
  <r>
    <x v="28"/>
    <x v="2"/>
    <x v="19"/>
    <x v="1"/>
    <n v="189"/>
    <n v="24414"/>
    <n v="1500000"/>
    <n v="283500000"/>
  </r>
  <r>
    <x v="28"/>
    <x v="2"/>
    <x v="20"/>
    <x v="1"/>
    <n v="11"/>
    <n v="3975"/>
    <n v="1500000"/>
    <n v="16500000"/>
  </r>
  <r>
    <x v="28"/>
    <x v="2"/>
    <x v="21"/>
    <x v="1"/>
    <n v="15"/>
    <n v="4843"/>
    <n v="1500000"/>
    <n v="22500000"/>
  </r>
  <r>
    <x v="28"/>
    <x v="2"/>
    <x v="22"/>
    <x v="1"/>
    <n v="52"/>
    <n v="4040"/>
    <n v="1500000"/>
    <n v="78000000"/>
  </r>
  <r>
    <x v="28"/>
    <x v="2"/>
    <x v="23"/>
    <x v="1"/>
    <n v="1196"/>
    <n v="28235"/>
    <n v="1500000"/>
    <n v="1794000000"/>
  </r>
  <r>
    <x v="28"/>
    <x v="2"/>
    <x v="24"/>
    <x v="1"/>
    <n v="736"/>
    <n v="18189"/>
    <n v="1500000"/>
    <n v="1104000000"/>
  </r>
  <r>
    <x v="28"/>
    <x v="2"/>
    <x v="13"/>
    <x v="1"/>
    <n v="112"/>
    <n v="11479"/>
    <n v="1500000"/>
    <n v="168000000"/>
  </r>
  <r>
    <x v="28"/>
    <x v="2"/>
    <x v="25"/>
    <x v="1"/>
    <n v="1070"/>
    <n v="40169"/>
    <n v="1500000"/>
    <n v="1605000000"/>
  </r>
  <r>
    <x v="28"/>
    <x v="2"/>
    <x v="12"/>
    <x v="1"/>
    <n v="6"/>
    <n v="458"/>
    <n v="1500000"/>
    <n v="9000000"/>
  </r>
  <r>
    <x v="28"/>
    <x v="2"/>
    <x v="4"/>
    <x v="1"/>
    <n v="3"/>
    <n v="1215"/>
    <n v="1500000"/>
    <n v="4500000"/>
  </r>
  <r>
    <x v="28"/>
    <x v="2"/>
    <x v="26"/>
    <x v="1"/>
    <n v="146"/>
    <n v="6282"/>
    <n v="1500000"/>
    <n v="219000000"/>
  </r>
  <r>
    <x v="28"/>
    <x v="2"/>
    <x v="27"/>
    <x v="1"/>
    <n v="14"/>
    <n v="955"/>
    <n v="1500000"/>
    <n v="21000000"/>
  </r>
  <r>
    <x v="28"/>
    <x v="2"/>
    <x v="28"/>
    <x v="1"/>
    <n v="75"/>
    <n v="11493"/>
    <n v="1500000"/>
    <n v="112500000"/>
  </r>
  <r>
    <x v="28"/>
    <x v="2"/>
    <x v="29"/>
    <x v="1"/>
    <n v="396"/>
    <n v="14786"/>
    <n v="1500000"/>
    <n v="594000000"/>
  </r>
  <r>
    <x v="28"/>
    <x v="2"/>
    <x v="30"/>
    <x v="1"/>
    <n v="591"/>
    <n v="23537"/>
    <n v="1500000"/>
    <n v="886500000"/>
  </r>
  <r>
    <x v="28"/>
    <x v="2"/>
    <x v="7"/>
    <x v="1"/>
    <n v="2"/>
    <n v="466"/>
    <n v="1500000"/>
    <n v="3000000"/>
  </r>
  <r>
    <x v="28"/>
    <x v="2"/>
    <x v="31"/>
    <x v="1"/>
    <n v="482"/>
    <n v="29829"/>
    <n v="1500000"/>
    <n v="723000000"/>
  </r>
  <r>
    <x v="28"/>
    <x v="2"/>
    <x v="32"/>
    <x v="1"/>
    <n v="50"/>
    <n v="4283"/>
    <n v="1500000"/>
    <n v="75000000"/>
  </r>
  <r>
    <x v="28"/>
    <x v="2"/>
    <x v="33"/>
    <x v="1"/>
    <n v="178"/>
    <n v="9101"/>
    <n v="1500000"/>
    <n v="267000000"/>
  </r>
  <r>
    <x v="29"/>
    <x v="2"/>
    <x v="14"/>
    <x v="1"/>
    <n v="59"/>
    <n v="7044"/>
    <n v="1500000"/>
    <n v="88500000"/>
  </r>
  <r>
    <x v="29"/>
    <x v="2"/>
    <x v="2"/>
    <x v="1"/>
    <n v="4"/>
    <n v="1003"/>
    <n v="1500000"/>
    <n v="6000000"/>
  </r>
  <r>
    <x v="29"/>
    <x v="2"/>
    <x v="8"/>
    <x v="1"/>
    <n v="23"/>
    <n v="8078"/>
    <n v="1500000"/>
    <n v="34500000"/>
  </r>
  <r>
    <x v="29"/>
    <x v="2"/>
    <x v="15"/>
    <x v="1"/>
    <n v="60"/>
    <n v="5210"/>
    <n v="1500000"/>
    <n v="90000000"/>
  </r>
  <r>
    <x v="29"/>
    <x v="2"/>
    <x v="9"/>
    <x v="1"/>
    <n v="54"/>
    <n v="1491"/>
    <n v="1500000"/>
    <n v="81000000"/>
  </r>
  <r>
    <x v="29"/>
    <x v="2"/>
    <x v="16"/>
    <x v="1"/>
    <n v="83"/>
    <n v="3993"/>
    <n v="1500000"/>
    <n v="124500000"/>
  </r>
  <r>
    <x v="29"/>
    <x v="2"/>
    <x v="10"/>
    <x v="1"/>
    <n v="6"/>
    <n v="468"/>
    <n v="1500000"/>
    <n v="9000000"/>
  </r>
  <r>
    <x v="29"/>
    <x v="2"/>
    <x v="11"/>
    <x v="1"/>
    <n v="380"/>
    <n v="15776"/>
    <n v="1500000"/>
    <n v="570000000"/>
  </r>
  <r>
    <x v="29"/>
    <x v="2"/>
    <x v="17"/>
    <x v="1"/>
    <n v="69"/>
    <n v="2801"/>
    <n v="1500000"/>
    <n v="103500000"/>
  </r>
  <r>
    <x v="29"/>
    <x v="2"/>
    <x v="18"/>
    <x v="1"/>
    <n v="633"/>
    <n v="36818"/>
    <n v="1500000"/>
    <n v="949500000"/>
  </r>
  <r>
    <x v="29"/>
    <x v="2"/>
    <x v="19"/>
    <x v="1"/>
    <n v="92"/>
    <n v="24045"/>
    <n v="1500000"/>
    <n v="138000000"/>
  </r>
  <r>
    <x v="29"/>
    <x v="2"/>
    <x v="20"/>
    <x v="1"/>
    <n v="9"/>
    <n v="3683"/>
    <n v="1500000"/>
    <n v="13500000"/>
  </r>
  <r>
    <x v="29"/>
    <x v="2"/>
    <x v="21"/>
    <x v="1"/>
    <n v="9"/>
    <n v="4430"/>
    <n v="1500000"/>
    <n v="13500000"/>
  </r>
  <r>
    <x v="29"/>
    <x v="2"/>
    <x v="22"/>
    <x v="1"/>
    <n v="22"/>
    <n v="4600"/>
    <n v="1500000"/>
    <n v="33000000"/>
  </r>
  <r>
    <x v="29"/>
    <x v="2"/>
    <x v="23"/>
    <x v="1"/>
    <n v="942"/>
    <n v="24184"/>
    <n v="1500000"/>
    <n v="1413000000"/>
  </r>
  <r>
    <x v="29"/>
    <x v="2"/>
    <x v="24"/>
    <x v="1"/>
    <n v="773"/>
    <n v="21467"/>
    <n v="1500000"/>
    <n v="1159500000"/>
  </r>
  <r>
    <x v="29"/>
    <x v="2"/>
    <x v="13"/>
    <x v="1"/>
    <n v="117"/>
    <n v="11748"/>
    <n v="1500000"/>
    <n v="175500000"/>
  </r>
  <r>
    <x v="29"/>
    <x v="2"/>
    <x v="25"/>
    <x v="1"/>
    <n v="869"/>
    <n v="43063"/>
    <n v="1500000"/>
    <n v="1303500000"/>
  </r>
  <r>
    <x v="29"/>
    <x v="2"/>
    <x v="4"/>
    <x v="1"/>
    <n v="3"/>
    <n v="1139"/>
    <n v="1500000"/>
    <n v="4500000"/>
  </r>
  <r>
    <x v="29"/>
    <x v="2"/>
    <x v="26"/>
    <x v="1"/>
    <n v="101"/>
    <n v="6354"/>
    <n v="1500000"/>
    <n v="151500000"/>
  </r>
  <r>
    <x v="29"/>
    <x v="2"/>
    <x v="27"/>
    <x v="1"/>
    <n v="10"/>
    <n v="912"/>
    <n v="1500000"/>
    <n v="15000000"/>
  </r>
  <r>
    <x v="29"/>
    <x v="2"/>
    <x v="28"/>
    <x v="1"/>
    <n v="83"/>
    <n v="12368"/>
    <n v="1500000"/>
    <n v="124500000"/>
  </r>
  <r>
    <x v="29"/>
    <x v="2"/>
    <x v="29"/>
    <x v="1"/>
    <n v="375"/>
    <n v="16356"/>
    <n v="1500000"/>
    <n v="562500000"/>
  </r>
  <r>
    <x v="29"/>
    <x v="2"/>
    <x v="30"/>
    <x v="1"/>
    <n v="543"/>
    <n v="22461"/>
    <n v="1500000"/>
    <n v="814500000"/>
  </r>
  <r>
    <x v="29"/>
    <x v="2"/>
    <x v="7"/>
    <x v="1"/>
    <n v="3"/>
    <n v="470"/>
    <n v="1500000"/>
    <n v="4500000"/>
  </r>
  <r>
    <x v="29"/>
    <x v="2"/>
    <x v="31"/>
    <x v="1"/>
    <n v="476"/>
    <n v="29087"/>
    <n v="1500000"/>
    <n v="714000000"/>
  </r>
  <r>
    <x v="29"/>
    <x v="2"/>
    <x v="32"/>
    <x v="1"/>
    <n v="30"/>
    <n v="4234"/>
    <n v="1500000"/>
    <n v="45000000"/>
  </r>
  <r>
    <x v="29"/>
    <x v="2"/>
    <x v="33"/>
    <x v="1"/>
    <n v="218"/>
    <n v="9011"/>
    <n v="1500000"/>
    <n v="327000000"/>
  </r>
  <r>
    <x v="30"/>
    <x v="2"/>
    <x v="14"/>
    <x v="1"/>
    <n v="68"/>
    <n v="7743"/>
    <n v="1500000"/>
    <n v="102000000"/>
  </r>
  <r>
    <x v="30"/>
    <x v="2"/>
    <x v="2"/>
    <x v="1"/>
    <n v="2"/>
    <n v="1111"/>
    <n v="1500000"/>
    <n v="3000000"/>
  </r>
  <r>
    <x v="30"/>
    <x v="2"/>
    <x v="8"/>
    <x v="1"/>
    <n v="24"/>
    <n v="9481"/>
    <n v="1500000"/>
    <n v="36000000"/>
  </r>
  <r>
    <x v="30"/>
    <x v="2"/>
    <x v="15"/>
    <x v="1"/>
    <n v="57"/>
    <n v="6068"/>
    <n v="1500000"/>
    <n v="85500000"/>
  </r>
  <r>
    <x v="30"/>
    <x v="2"/>
    <x v="9"/>
    <x v="1"/>
    <n v="71"/>
    <n v="1722"/>
    <n v="1500000"/>
    <n v="106500000"/>
  </r>
  <r>
    <x v="30"/>
    <x v="2"/>
    <x v="16"/>
    <x v="1"/>
    <n v="79"/>
    <n v="4920"/>
    <n v="1500000"/>
    <n v="118500000"/>
  </r>
  <r>
    <x v="30"/>
    <x v="2"/>
    <x v="10"/>
    <x v="1"/>
    <n v="12"/>
    <n v="620"/>
    <n v="1500000"/>
    <n v="18000000"/>
  </r>
  <r>
    <x v="30"/>
    <x v="2"/>
    <x v="11"/>
    <x v="1"/>
    <n v="519"/>
    <n v="16459"/>
    <n v="1500000"/>
    <n v="778500000"/>
  </r>
  <r>
    <x v="30"/>
    <x v="2"/>
    <x v="17"/>
    <x v="1"/>
    <n v="87"/>
    <n v="2094"/>
    <n v="1500000"/>
    <n v="130500000"/>
  </r>
  <r>
    <x v="30"/>
    <x v="2"/>
    <x v="18"/>
    <x v="1"/>
    <n v="670"/>
    <n v="42365"/>
    <n v="1500000"/>
    <n v="1005000000"/>
  </r>
  <r>
    <x v="30"/>
    <x v="2"/>
    <x v="19"/>
    <x v="1"/>
    <n v="220"/>
    <n v="20543"/>
    <n v="1500000"/>
    <n v="330000000"/>
  </r>
  <r>
    <x v="30"/>
    <x v="2"/>
    <x v="20"/>
    <x v="1"/>
    <n v="7"/>
    <n v="3066"/>
    <n v="1500000"/>
    <n v="10500000"/>
  </r>
  <r>
    <x v="30"/>
    <x v="2"/>
    <x v="21"/>
    <x v="1"/>
    <n v="10"/>
    <n v="4603"/>
    <n v="1500000"/>
    <n v="15000000"/>
  </r>
  <r>
    <x v="30"/>
    <x v="2"/>
    <x v="22"/>
    <x v="1"/>
    <n v="30"/>
    <n v="4837"/>
    <n v="1500000"/>
    <n v="45000000"/>
  </r>
  <r>
    <x v="30"/>
    <x v="2"/>
    <x v="23"/>
    <x v="1"/>
    <n v="1154"/>
    <n v="25652"/>
    <n v="1500000"/>
    <n v="1731000000"/>
  </r>
  <r>
    <x v="30"/>
    <x v="2"/>
    <x v="24"/>
    <x v="1"/>
    <n v="642"/>
    <n v="14522"/>
    <n v="1500000"/>
    <n v="963000000"/>
  </r>
  <r>
    <x v="30"/>
    <x v="2"/>
    <x v="13"/>
    <x v="1"/>
    <n v="112"/>
    <n v="13646"/>
    <n v="1500000"/>
    <n v="168000000"/>
  </r>
  <r>
    <x v="30"/>
    <x v="2"/>
    <x v="25"/>
    <x v="1"/>
    <n v="1404"/>
    <n v="47126"/>
    <n v="1500000"/>
    <n v="2106000000"/>
  </r>
  <r>
    <x v="30"/>
    <x v="2"/>
    <x v="12"/>
    <x v="1"/>
    <n v="2"/>
    <n v="272"/>
    <n v="1500000"/>
    <n v="3000000"/>
  </r>
  <r>
    <x v="30"/>
    <x v="2"/>
    <x v="26"/>
    <x v="1"/>
    <n v="130"/>
    <n v="8500"/>
    <n v="1500000"/>
    <n v="195000000"/>
  </r>
  <r>
    <x v="30"/>
    <x v="2"/>
    <x v="27"/>
    <x v="1"/>
    <n v="7"/>
    <n v="990"/>
    <n v="1500000"/>
    <n v="10500000"/>
  </r>
  <r>
    <x v="30"/>
    <x v="2"/>
    <x v="28"/>
    <x v="1"/>
    <n v="94"/>
    <n v="11396"/>
    <n v="1500000"/>
    <n v="141000000"/>
  </r>
  <r>
    <x v="30"/>
    <x v="2"/>
    <x v="29"/>
    <x v="1"/>
    <n v="464"/>
    <n v="18951"/>
    <n v="1500000"/>
    <n v="696000000"/>
  </r>
  <r>
    <x v="30"/>
    <x v="2"/>
    <x v="30"/>
    <x v="1"/>
    <n v="556"/>
    <n v="28342"/>
    <n v="1500000"/>
    <n v="834000000"/>
  </r>
  <r>
    <x v="30"/>
    <x v="2"/>
    <x v="7"/>
    <x v="1"/>
    <n v="3"/>
    <n v="497"/>
    <n v="1500000"/>
    <n v="4500000"/>
  </r>
  <r>
    <x v="30"/>
    <x v="2"/>
    <x v="31"/>
    <x v="1"/>
    <n v="512"/>
    <n v="33774"/>
    <n v="1500000"/>
    <n v="768000000"/>
  </r>
  <r>
    <x v="30"/>
    <x v="2"/>
    <x v="32"/>
    <x v="1"/>
    <n v="34"/>
    <n v="4562"/>
    <n v="1500000"/>
    <n v="51000000"/>
  </r>
  <r>
    <x v="30"/>
    <x v="2"/>
    <x v="33"/>
    <x v="1"/>
    <n v="238"/>
    <n v="9972"/>
    <n v="1500000"/>
    <n v="357000000"/>
  </r>
  <r>
    <x v="31"/>
    <x v="2"/>
    <x v="14"/>
    <x v="1"/>
    <n v="98"/>
    <n v="8220"/>
    <n v="1500000"/>
    <n v="147000000"/>
  </r>
  <r>
    <x v="31"/>
    <x v="2"/>
    <x v="2"/>
    <x v="1"/>
    <n v="3"/>
    <n v="1226"/>
    <n v="1500000"/>
    <n v="4500000"/>
  </r>
  <r>
    <x v="31"/>
    <x v="2"/>
    <x v="8"/>
    <x v="1"/>
    <n v="26"/>
    <n v="7960"/>
    <n v="1500000"/>
    <n v="39000000"/>
  </r>
  <r>
    <x v="31"/>
    <x v="2"/>
    <x v="15"/>
    <x v="1"/>
    <n v="50"/>
    <n v="9075"/>
    <n v="1500000"/>
    <n v="75000000"/>
  </r>
  <r>
    <x v="31"/>
    <x v="2"/>
    <x v="9"/>
    <x v="1"/>
    <n v="88"/>
    <n v="1805"/>
    <n v="1500000"/>
    <n v="132000000"/>
  </r>
  <r>
    <x v="31"/>
    <x v="2"/>
    <x v="16"/>
    <x v="1"/>
    <n v="99"/>
    <n v="5877"/>
    <n v="1500000"/>
    <n v="148500000"/>
  </r>
  <r>
    <x v="31"/>
    <x v="2"/>
    <x v="10"/>
    <x v="1"/>
    <n v="3"/>
    <n v="590"/>
    <n v="1500000"/>
    <n v="4500000"/>
  </r>
  <r>
    <x v="31"/>
    <x v="2"/>
    <x v="11"/>
    <x v="1"/>
    <n v="538"/>
    <n v="18675"/>
    <n v="1500000"/>
    <n v="807000000"/>
  </r>
  <r>
    <x v="31"/>
    <x v="2"/>
    <x v="17"/>
    <x v="1"/>
    <n v="97"/>
    <n v="2521"/>
    <n v="1500000"/>
    <n v="145500000"/>
  </r>
  <r>
    <x v="31"/>
    <x v="2"/>
    <x v="18"/>
    <x v="1"/>
    <n v="592"/>
    <n v="32601"/>
    <n v="1500000"/>
    <n v="888000000"/>
  </r>
  <r>
    <x v="31"/>
    <x v="2"/>
    <x v="19"/>
    <x v="1"/>
    <n v="215"/>
    <n v="22002"/>
    <n v="1500000"/>
    <n v="322500000"/>
  </r>
  <r>
    <x v="31"/>
    <x v="2"/>
    <x v="20"/>
    <x v="1"/>
    <n v="15"/>
    <n v="4242"/>
    <n v="1500000"/>
    <n v="22500000"/>
  </r>
  <r>
    <x v="31"/>
    <x v="2"/>
    <x v="21"/>
    <x v="1"/>
    <n v="18"/>
    <n v="4981"/>
    <n v="1500000"/>
    <n v="27000000"/>
  </r>
  <r>
    <x v="31"/>
    <x v="2"/>
    <x v="22"/>
    <x v="1"/>
    <n v="40"/>
    <n v="6684"/>
    <n v="1500000"/>
    <n v="60000000"/>
  </r>
  <r>
    <x v="31"/>
    <x v="2"/>
    <x v="23"/>
    <x v="1"/>
    <n v="822"/>
    <n v="26232"/>
    <n v="1500000"/>
    <n v="1233000000"/>
  </r>
  <r>
    <x v="31"/>
    <x v="2"/>
    <x v="24"/>
    <x v="1"/>
    <n v="641"/>
    <n v="12551"/>
    <n v="1500000"/>
    <n v="961500000"/>
  </r>
  <r>
    <x v="31"/>
    <x v="2"/>
    <x v="13"/>
    <x v="1"/>
    <n v="137"/>
    <n v="17166"/>
    <n v="1500000"/>
    <n v="205500000"/>
  </r>
  <r>
    <x v="31"/>
    <x v="2"/>
    <x v="25"/>
    <x v="1"/>
    <n v="1315"/>
    <n v="48131"/>
    <n v="1500000"/>
    <n v="1972500000"/>
  </r>
  <r>
    <x v="31"/>
    <x v="2"/>
    <x v="12"/>
    <x v="1"/>
    <n v="2"/>
    <n v="246"/>
    <n v="1500000"/>
    <n v="3000000"/>
  </r>
  <r>
    <x v="31"/>
    <x v="2"/>
    <x v="4"/>
    <x v="1"/>
    <n v="2"/>
    <n v="1387"/>
    <n v="1500000"/>
    <n v="3000000"/>
  </r>
  <r>
    <x v="31"/>
    <x v="2"/>
    <x v="26"/>
    <x v="1"/>
    <n v="177"/>
    <n v="7105"/>
    <n v="1500000"/>
    <n v="265500000"/>
  </r>
  <r>
    <x v="31"/>
    <x v="2"/>
    <x v="27"/>
    <x v="1"/>
    <n v="11"/>
    <n v="990"/>
    <n v="1500000"/>
    <n v="16500000"/>
  </r>
  <r>
    <x v="31"/>
    <x v="2"/>
    <x v="28"/>
    <x v="1"/>
    <n v="128"/>
    <n v="12992"/>
    <n v="1500000"/>
    <n v="192000000"/>
  </r>
  <r>
    <x v="31"/>
    <x v="2"/>
    <x v="29"/>
    <x v="1"/>
    <n v="539"/>
    <n v="24386"/>
    <n v="1500000"/>
    <n v="808500000"/>
  </r>
  <r>
    <x v="31"/>
    <x v="2"/>
    <x v="30"/>
    <x v="1"/>
    <n v="599"/>
    <n v="19015"/>
    <n v="1500000"/>
    <n v="898500000"/>
  </r>
  <r>
    <x v="31"/>
    <x v="2"/>
    <x v="7"/>
    <x v="1"/>
    <n v="2"/>
    <n v="657"/>
    <n v="1500000"/>
    <n v="3000000"/>
  </r>
  <r>
    <x v="31"/>
    <x v="2"/>
    <x v="31"/>
    <x v="1"/>
    <n v="446"/>
    <n v="42692"/>
    <n v="1500000"/>
    <n v="669000000"/>
  </r>
  <r>
    <x v="31"/>
    <x v="2"/>
    <x v="32"/>
    <x v="1"/>
    <n v="47"/>
    <n v="5398"/>
    <n v="1500000"/>
    <n v="70500000"/>
  </r>
  <r>
    <x v="31"/>
    <x v="2"/>
    <x v="33"/>
    <x v="1"/>
    <n v="290"/>
    <n v="9743"/>
    <n v="1500000"/>
    <n v="435000000"/>
  </r>
  <r>
    <x v="32"/>
    <x v="2"/>
    <x v="1"/>
    <x v="1"/>
    <n v="2"/>
    <n v="175"/>
    <n v="1500000"/>
    <n v="3000000"/>
  </r>
  <r>
    <x v="32"/>
    <x v="2"/>
    <x v="14"/>
    <x v="1"/>
    <n v="130"/>
    <n v="7155"/>
    <n v="1500000"/>
    <n v="195000000"/>
  </r>
  <r>
    <x v="32"/>
    <x v="2"/>
    <x v="2"/>
    <x v="1"/>
    <n v="2"/>
    <n v="1137"/>
    <n v="1500000"/>
    <n v="3000000"/>
  </r>
  <r>
    <x v="32"/>
    <x v="2"/>
    <x v="8"/>
    <x v="1"/>
    <n v="30"/>
    <n v="8111"/>
    <n v="1500000"/>
    <n v="45000000"/>
  </r>
  <r>
    <x v="32"/>
    <x v="2"/>
    <x v="15"/>
    <x v="1"/>
    <n v="59"/>
    <n v="4788"/>
    <n v="1500000"/>
    <n v="88500000"/>
  </r>
  <r>
    <x v="32"/>
    <x v="2"/>
    <x v="9"/>
    <x v="1"/>
    <n v="130"/>
    <n v="1496"/>
    <n v="1500000"/>
    <n v="195000000"/>
  </r>
  <r>
    <x v="32"/>
    <x v="2"/>
    <x v="16"/>
    <x v="1"/>
    <n v="93"/>
    <n v="3575"/>
    <n v="1500000"/>
    <n v="139500000"/>
  </r>
  <r>
    <x v="32"/>
    <x v="2"/>
    <x v="10"/>
    <x v="1"/>
    <n v="5"/>
    <n v="488"/>
    <n v="1500000"/>
    <n v="7500000"/>
  </r>
  <r>
    <x v="32"/>
    <x v="2"/>
    <x v="11"/>
    <x v="1"/>
    <n v="811"/>
    <n v="16567"/>
    <n v="1500000"/>
    <n v="1216500000"/>
  </r>
  <r>
    <x v="32"/>
    <x v="2"/>
    <x v="17"/>
    <x v="1"/>
    <n v="71"/>
    <n v="1859"/>
    <n v="1500000"/>
    <n v="106500000"/>
  </r>
  <r>
    <x v="32"/>
    <x v="2"/>
    <x v="18"/>
    <x v="1"/>
    <n v="548"/>
    <n v="26023"/>
    <n v="1500000"/>
    <n v="822000000"/>
  </r>
  <r>
    <x v="32"/>
    <x v="2"/>
    <x v="19"/>
    <x v="1"/>
    <n v="218"/>
    <n v="23698"/>
    <n v="1500000"/>
    <n v="327000000"/>
  </r>
  <r>
    <x v="32"/>
    <x v="2"/>
    <x v="20"/>
    <x v="1"/>
    <n v="16"/>
    <n v="5710"/>
    <n v="1500000"/>
    <n v="24000000"/>
  </r>
  <r>
    <x v="32"/>
    <x v="2"/>
    <x v="21"/>
    <x v="1"/>
    <n v="15"/>
    <n v="4531"/>
    <n v="1500000"/>
    <n v="22500000"/>
  </r>
  <r>
    <x v="32"/>
    <x v="2"/>
    <x v="22"/>
    <x v="1"/>
    <n v="27"/>
    <n v="4375"/>
    <n v="1500000"/>
    <n v="40500000"/>
  </r>
  <r>
    <x v="32"/>
    <x v="2"/>
    <x v="23"/>
    <x v="1"/>
    <n v="1155"/>
    <n v="22859"/>
    <n v="1500000"/>
    <n v="1732500000"/>
  </r>
  <r>
    <x v="32"/>
    <x v="2"/>
    <x v="24"/>
    <x v="1"/>
    <n v="736"/>
    <n v="13811"/>
    <n v="1500000"/>
    <n v="1104000000"/>
  </r>
  <r>
    <x v="32"/>
    <x v="2"/>
    <x v="13"/>
    <x v="1"/>
    <n v="134"/>
    <n v="9736"/>
    <n v="1500000"/>
    <n v="201000000"/>
  </r>
  <r>
    <x v="32"/>
    <x v="2"/>
    <x v="25"/>
    <x v="1"/>
    <n v="1125"/>
    <n v="32212"/>
    <n v="1500000"/>
    <n v="1687500000"/>
  </r>
  <r>
    <x v="32"/>
    <x v="2"/>
    <x v="12"/>
    <x v="1"/>
    <n v="2"/>
    <n v="206"/>
    <n v="1500000"/>
    <n v="3000000"/>
  </r>
  <r>
    <x v="32"/>
    <x v="2"/>
    <x v="26"/>
    <x v="1"/>
    <n v="186"/>
    <n v="7280"/>
    <n v="1500000"/>
    <n v="279000000"/>
  </r>
  <r>
    <x v="32"/>
    <x v="2"/>
    <x v="27"/>
    <x v="1"/>
    <n v="12"/>
    <n v="860"/>
    <n v="1500000"/>
    <n v="18000000"/>
  </r>
  <r>
    <x v="32"/>
    <x v="2"/>
    <x v="28"/>
    <x v="1"/>
    <n v="116"/>
    <n v="13632"/>
    <n v="1500000"/>
    <n v="174000000"/>
  </r>
  <r>
    <x v="32"/>
    <x v="2"/>
    <x v="29"/>
    <x v="1"/>
    <n v="348"/>
    <n v="13082"/>
    <n v="1500000"/>
    <n v="522000000"/>
  </r>
  <r>
    <x v="32"/>
    <x v="2"/>
    <x v="30"/>
    <x v="1"/>
    <n v="520"/>
    <n v="19246"/>
    <n v="1500000"/>
    <n v="780000000"/>
  </r>
  <r>
    <x v="32"/>
    <x v="2"/>
    <x v="7"/>
    <x v="1"/>
    <n v="4"/>
    <n v="489"/>
    <n v="1500000"/>
    <n v="6000000"/>
  </r>
  <r>
    <x v="32"/>
    <x v="2"/>
    <x v="31"/>
    <x v="1"/>
    <n v="498"/>
    <n v="29434"/>
    <n v="1500000"/>
    <n v="747000000"/>
  </r>
  <r>
    <x v="32"/>
    <x v="2"/>
    <x v="32"/>
    <x v="1"/>
    <n v="37"/>
    <n v="5430"/>
    <n v="1500000"/>
    <n v="55500000"/>
  </r>
  <r>
    <x v="32"/>
    <x v="2"/>
    <x v="33"/>
    <x v="1"/>
    <n v="160"/>
    <n v="8435"/>
    <n v="1500000"/>
    <n v="240000000"/>
  </r>
  <r>
    <x v="33"/>
    <x v="2"/>
    <x v="31"/>
    <x v="1"/>
    <n v="399"/>
    <n v="44334"/>
    <n v="1500000"/>
    <n v="598500000"/>
  </r>
  <r>
    <x v="33"/>
    <x v="2"/>
    <x v="25"/>
    <x v="1"/>
    <n v="1289"/>
    <n v="50156"/>
    <n v="1500000"/>
    <n v="1933500000"/>
  </r>
  <r>
    <x v="33"/>
    <x v="2"/>
    <x v="23"/>
    <x v="1"/>
    <n v="1080"/>
    <n v="30770"/>
    <n v="1500000"/>
    <n v="1620000000"/>
  </r>
  <r>
    <x v="33"/>
    <x v="2"/>
    <x v="30"/>
    <x v="1"/>
    <n v="626"/>
    <n v="28455"/>
    <n v="1500000"/>
    <n v="939000000"/>
  </r>
  <r>
    <x v="33"/>
    <x v="2"/>
    <x v="15"/>
    <x v="1"/>
    <n v="58"/>
    <n v="6824"/>
    <n v="1500000"/>
    <n v="87000000"/>
  </r>
  <r>
    <x v="33"/>
    <x v="2"/>
    <x v="24"/>
    <x v="1"/>
    <n v="734"/>
    <n v="164"/>
    <n v="1500000"/>
    <n v="1101000000"/>
  </r>
  <r>
    <x v="33"/>
    <x v="2"/>
    <x v="29"/>
    <x v="1"/>
    <n v="498"/>
    <n v="21747"/>
    <n v="1500000"/>
    <n v="747000000"/>
  </r>
  <r>
    <x v="33"/>
    <x v="2"/>
    <x v="11"/>
    <x v="1"/>
    <n v="1345"/>
    <n v="21520"/>
    <n v="1500000"/>
    <n v="2017500000"/>
  </r>
  <r>
    <x v="33"/>
    <x v="2"/>
    <x v="13"/>
    <x v="1"/>
    <n v="172"/>
    <n v="19326"/>
    <n v="1500000"/>
    <n v="258000000"/>
  </r>
  <r>
    <x v="33"/>
    <x v="2"/>
    <x v="18"/>
    <x v="1"/>
    <n v="494"/>
    <n v="33379"/>
    <n v="1500000"/>
    <n v="741000000"/>
  </r>
  <r>
    <x v="33"/>
    <x v="2"/>
    <x v="26"/>
    <x v="1"/>
    <n v="150"/>
    <n v="7500"/>
    <n v="1500000"/>
    <n v="225000000"/>
  </r>
  <r>
    <x v="33"/>
    <x v="2"/>
    <x v="8"/>
    <x v="1"/>
    <n v="21"/>
    <n v="7242"/>
    <n v="1500000"/>
    <n v="31500000"/>
  </r>
  <r>
    <x v="33"/>
    <x v="2"/>
    <x v="19"/>
    <x v="1"/>
    <n v="282"/>
    <n v="28776"/>
    <n v="1500000"/>
    <n v="423000000"/>
  </r>
  <r>
    <x v="33"/>
    <x v="2"/>
    <x v="16"/>
    <x v="1"/>
    <n v="91"/>
    <n v="4946"/>
    <n v="1500000"/>
    <n v="136500000"/>
  </r>
  <r>
    <x v="33"/>
    <x v="2"/>
    <x v="33"/>
    <x v="1"/>
    <n v="184"/>
    <n v="10223"/>
    <n v="1500000"/>
    <n v="276000000"/>
  </r>
  <r>
    <x v="33"/>
    <x v="2"/>
    <x v="28"/>
    <x v="1"/>
    <n v="105"/>
    <n v="15000"/>
    <n v="1500000"/>
    <n v="157500000"/>
  </r>
  <r>
    <x v="33"/>
    <x v="2"/>
    <x v="14"/>
    <x v="1"/>
    <n v="123"/>
    <n v="8483"/>
    <n v="1500000"/>
    <n v="184500000"/>
  </r>
  <r>
    <x v="33"/>
    <x v="2"/>
    <x v="22"/>
    <x v="1"/>
    <n v="29"/>
    <n v="4678"/>
    <n v="1500000"/>
    <n v="43500000"/>
  </r>
  <r>
    <x v="33"/>
    <x v="2"/>
    <x v="32"/>
    <x v="1"/>
    <n v="49"/>
    <n v="5385"/>
    <n v="1500000"/>
    <n v="73500000"/>
  </r>
  <r>
    <x v="33"/>
    <x v="2"/>
    <x v="21"/>
    <x v="1"/>
    <n v="10"/>
    <n v="5264"/>
    <n v="1500000"/>
    <n v="15000000"/>
  </r>
  <r>
    <x v="33"/>
    <x v="2"/>
    <x v="17"/>
    <x v="1"/>
    <n v="86"/>
    <n v="2331"/>
    <n v="1500000"/>
    <n v="129000000"/>
  </r>
  <r>
    <x v="33"/>
    <x v="2"/>
    <x v="9"/>
    <x v="1"/>
    <n v="101"/>
    <n v="1624"/>
    <n v="1500000"/>
    <n v="151500000"/>
  </r>
  <r>
    <x v="33"/>
    <x v="2"/>
    <x v="7"/>
    <x v="1"/>
    <n v="2"/>
    <n v="466"/>
    <n v="1500000"/>
    <n v="3000000"/>
  </r>
  <r>
    <x v="33"/>
    <x v="2"/>
    <x v="27"/>
    <x v="1"/>
    <n v="10"/>
    <n v="1250"/>
    <n v="1500000"/>
    <n v="15000000"/>
  </r>
  <r>
    <x v="33"/>
    <x v="2"/>
    <x v="20"/>
    <x v="1"/>
    <n v="13"/>
    <n v="4815"/>
    <n v="1500000"/>
    <n v="19500000"/>
  </r>
  <r>
    <x v="33"/>
    <x v="2"/>
    <x v="10"/>
    <x v="1"/>
    <n v="3"/>
    <n v="527"/>
    <n v="1500000"/>
    <n v="4500000"/>
  </r>
  <r>
    <x v="33"/>
    <x v="2"/>
    <x v="12"/>
    <x v="1"/>
    <n v="7"/>
    <n v="433"/>
    <n v="1500000"/>
    <n v="10500000"/>
  </r>
  <r>
    <x v="33"/>
    <x v="2"/>
    <x v="2"/>
    <x v="1"/>
    <n v="5"/>
    <n v="1174"/>
    <n v="1500000"/>
    <n v="7500000"/>
  </r>
  <r>
    <x v="34"/>
    <x v="2"/>
    <x v="31"/>
    <x v="1"/>
    <n v="394"/>
    <n v="37170"/>
    <n v="1500000"/>
    <n v="591000000"/>
  </r>
  <r>
    <x v="34"/>
    <x v="2"/>
    <x v="25"/>
    <x v="1"/>
    <n v="1227"/>
    <n v="36302"/>
    <n v="1500000"/>
    <n v="1840500000"/>
  </r>
  <r>
    <x v="34"/>
    <x v="2"/>
    <x v="23"/>
    <x v="1"/>
    <n v="923"/>
    <n v="24812"/>
    <n v="1500000"/>
    <n v="1384500000"/>
  </r>
  <r>
    <x v="34"/>
    <x v="2"/>
    <x v="30"/>
    <x v="1"/>
    <n v="595"/>
    <n v="23063"/>
    <n v="1500000"/>
    <n v="892500000"/>
  </r>
  <r>
    <x v="34"/>
    <x v="2"/>
    <x v="29"/>
    <x v="1"/>
    <n v="517"/>
    <n v="19149"/>
    <n v="1500000"/>
    <n v="775500000"/>
  </r>
  <r>
    <x v="34"/>
    <x v="2"/>
    <x v="15"/>
    <x v="1"/>
    <n v="71"/>
    <n v="6762"/>
    <n v="1500000"/>
    <n v="106500000"/>
  </r>
  <r>
    <x v="34"/>
    <x v="2"/>
    <x v="13"/>
    <x v="1"/>
    <n v="146"/>
    <n v="18025"/>
    <n v="1500000"/>
    <n v="219000000"/>
  </r>
  <r>
    <x v="34"/>
    <x v="2"/>
    <x v="24"/>
    <x v="1"/>
    <n v="684"/>
    <n v="12281"/>
    <n v="1500000"/>
    <n v="1026000000"/>
  </r>
  <r>
    <x v="34"/>
    <x v="2"/>
    <x v="18"/>
    <x v="1"/>
    <n v="510"/>
    <n v="25758"/>
    <n v="1500000"/>
    <n v="765000000"/>
  </r>
  <r>
    <x v="34"/>
    <x v="2"/>
    <x v="11"/>
    <x v="1"/>
    <n v="596"/>
    <n v="17898"/>
    <n v="1500000"/>
    <n v="894000000"/>
  </r>
  <r>
    <x v="34"/>
    <x v="2"/>
    <x v="8"/>
    <x v="1"/>
    <n v="24"/>
    <n v="6858"/>
    <n v="1500000"/>
    <n v="36000000"/>
  </r>
  <r>
    <x v="34"/>
    <x v="2"/>
    <x v="26"/>
    <x v="1"/>
    <n v="203"/>
    <n v="6305"/>
    <n v="1500000"/>
    <n v="304500000"/>
  </r>
  <r>
    <x v="34"/>
    <x v="2"/>
    <x v="16"/>
    <x v="1"/>
    <n v="99"/>
    <n v="4125"/>
    <n v="1500000"/>
    <n v="148500000"/>
  </r>
  <r>
    <x v="34"/>
    <x v="2"/>
    <x v="28"/>
    <x v="1"/>
    <n v="111"/>
    <n v="14051"/>
    <n v="1500000"/>
    <n v="166500000"/>
  </r>
  <r>
    <x v="34"/>
    <x v="2"/>
    <x v="14"/>
    <x v="1"/>
    <n v="128"/>
    <n v="6125"/>
    <n v="1500000"/>
    <n v="192000000"/>
  </r>
  <r>
    <x v="34"/>
    <x v="2"/>
    <x v="19"/>
    <x v="1"/>
    <n v="312"/>
    <n v="26000"/>
    <n v="1500000"/>
    <n v="468000000"/>
  </r>
  <r>
    <x v="34"/>
    <x v="2"/>
    <x v="33"/>
    <x v="1"/>
    <n v="185"/>
    <n v="8487"/>
    <n v="1500000"/>
    <n v="277500000"/>
  </r>
  <r>
    <x v="34"/>
    <x v="2"/>
    <x v="22"/>
    <x v="1"/>
    <n v="42"/>
    <n v="4667"/>
    <n v="1500000"/>
    <n v="63000000"/>
  </r>
  <r>
    <x v="34"/>
    <x v="2"/>
    <x v="32"/>
    <x v="1"/>
    <n v="60"/>
    <n v="5826"/>
    <n v="1500000"/>
    <n v="90000000"/>
  </r>
  <r>
    <x v="34"/>
    <x v="2"/>
    <x v="21"/>
    <x v="1"/>
    <n v="24"/>
    <n v="4211"/>
    <n v="1500000"/>
    <n v="36000000"/>
  </r>
  <r>
    <x v="34"/>
    <x v="2"/>
    <x v="17"/>
    <x v="1"/>
    <n v="99"/>
    <n v="1772"/>
    <n v="1500000"/>
    <n v="148500000"/>
  </r>
  <r>
    <x v="34"/>
    <x v="2"/>
    <x v="7"/>
    <x v="1"/>
    <n v="5"/>
    <n v="538"/>
    <n v="1500000"/>
    <n v="7500000"/>
  </r>
  <r>
    <x v="34"/>
    <x v="2"/>
    <x v="9"/>
    <x v="1"/>
    <n v="84"/>
    <n v="1321"/>
    <n v="1500000"/>
    <n v="126000000"/>
  </r>
  <r>
    <x v="34"/>
    <x v="2"/>
    <x v="27"/>
    <x v="1"/>
    <n v="16"/>
    <n v="1177"/>
    <n v="1500000"/>
    <n v="24000000"/>
  </r>
  <r>
    <x v="34"/>
    <x v="2"/>
    <x v="20"/>
    <x v="1"/>
    <n v="11"/>
    <n v="4584"/>
    <n v="1500000"/>
    <n v="16500000"/>
  </r>
  <r>
    <x v="34"/>
    <x v="2"/>
    <x v="12"/>
    <x v="1"/>
    <n v="7"/>
    <n v="310"/>
    <n v="1500000"/>
    <n v="10500000"/>
  </r>
  <r>
    <x v="34"/>
    <x v="2"/>
    <x v="10"/>
    <x v="1"/>
    <n v="5"/>
    <n v="444"/>
    <n v="1500000"/>
    <n v="7500000"/>
  </r>
  <r>
    <x v="34"/>
    <x v="2"/>
    <x v="4"/>
    <x v="1"/>
    <n v="4"/>
    <n v="1261"/>
    <n v="1500000"/>
    <n v="6000000"/>
  </r>
  <r>
    <x v="34"/>
    <x v="2"/>
    <x v="2"/>
    <x v="1"/>
    <n v="4"/>
    <n v="1184"/>
    <n v="1500000"/>
    <n v="6000000"/>
  </r>
  <r>
    <x v="35"/>
    <x v="2"/>
    <x v="25"/>
    <x v="1"/>
    <n v="1079"/>
    <n v="36826"/>
    <n v="1500000"/>
    <n v="1618500000"/>
  </r>
  <r>
    <x v="35"/>
    <x v="2"/>
    <x v="31"/>
    <x v="1"/>
    <n v="389"/>
    <n v="34425"/>
    <n v="1500000"/>
    <n v="583500000"/>
  </r>
  <r>
    <x v="35"/>
    <x v="2"/>
    <x v="23"/>
    <x v="1"/>
    <n v="1482"/>
    <n v="26751"/>
    <n v="1500000"/>
    <n v="2223000000"/>
  </r>
  <r>
    <x v="35"/>
    <x v="2"/>
    <x v="30"/>
    <x v="1"/>
    <n v="749"/>
    <n v="22095"/>
    <n v="1500000"/>
    <n v="1123500000"/>
  </r>
  <r>
    <x v="35"/>
    <x v="2"/>
    <x v="29"/>
    <x v="1"/>
    <n v="493"/>
    <n v="16942"/>
    <n v="1500000"/>
    <n v="739500000"/>
  </r>
  <r>
    <x v="35"/>
    <x v="2"/>
    <x v="11"/>
    <x v="1"/>
    <n v="897"/>
    <n v="15905"/>
    <n v="1500000"/>
    <n v="1345500000"/>
  </r>
  <r>
    <x v="35"/>
    <x v="2"/>
    <x v="24"/>
    <x v="1"/>
    <n v="876"/>
    <n v="13861"/>
    <n v="1500000"/>
    <n v="1314000000"/>
  </r>
  <r>
    <x v="35"/>
    <x v="2"/>
    <x v="18"/>
    <x v="1"/>
    <n v="661"/>
    <n v="25424"/>
    <n v="1500000"/>
    <n v="991500000"/>
  </r>
  <r>
    <x v="35"/>
    <x v="2"/>
    <x v="15"/>
    <x v="1"/>
    <n v="99"/>
    <n v="6972"/>
    <n v="1500000"/>
    <n v="148500000"/>
  </r>
  <r>
    <x v="35"/>
    <x v="2"/>
    <x v="13"/>
    <x v="1"/>
    <n v="143"/>
    <n v="14743"/>
    <n v="1500000"/>
    <n v="214500000"/>
  </r>
  <r>
    <x v="35"/>
    <x v="2"/>
    <x v="14"/>
    <x v="1"/>
    <n v="366"/>
    <n v="7838"/>
    <n v="1500000"/>
    <n v="549000000"/>
  </r>
  <r>
    <x v="35"/>
    <x v="2"/>
    <x v="8"/>
    <x v="1"/>
    <n v="53"/>
    <n v="7465"/>
    <n v="1500000"/>
    <n v="79500000"/>
  </r>
  <r>
    <x v="35"/>
    <x v="2"/>
    <x v="16"/>
    <x v="1"/>
    <n v="120"/>
    <n v="4348"/>
    <n v="1500000"/>
    <n v="180000000"/>
  </r>
  <r>
    <x v="35"/>
    <x v="2"/>
    <x v="28"/>
    <x v="1"/>
    <n v="132"/>
    <n v="14348"/>
    <n v="1500000"/>
    <n v="198000000"/>
  </r>
  <r>
    <x v="35"/>
    <x v="2"/>
    <x v="33"/>
    <x v="1"/>
    <n v="495"/>
    <n v="8089"/>
    <n v="1500000"/>
    <n v="742500000"/>
  </r>
  <r>
    <x v="35"/>
    <x v="2"/>
    <x v="19"/>
    <x v="1"/>
    <n v="305"/>
    <n v="23644"/>
    <n v="1500000"/>
    <n v="457500000"/>
  </r>
  <r>
    <x v="35"/>
    <x v="2"/>
    <x v="22"/>
    <x v="1"/>
    <n v="52"/>
    <n v="4483"/>
    <n v="1500000"/>
    <n v="78000000"/>
  </r>
  <r>
    <x v="35"/>
    <x v="2"/>
    <x v="17"/>
    <x v="1"/>
    <n v="123"/>
    <n v="1730"/>
    <n v="1500000"/>
    <n v="184500000"/>
  </r>
  <r>
    <x v="35"/>
    <x v="2"/>
    <x v="32"/>
    <x v="1"/>
    <n v="51"/>
    <n v="4812"/>
    <n v="1500000"/>
    <n v="76500000"/>
  </r>
  <r>
    <x v="35"/>
    <x v="2"/>
    <x v="21"/>
    <x v="1"/>
    <n v="18"/>
    <n v="4500"/>
    <n v="1500000"/>
    <n v="27000000"/>
  </r>
  <r>
    <x v="35"/>
    <x v="2"/>
    <x v="7"/>
    <x v="1"/>
    <n v="3"/>
    <n v="556"/>
    <n v="1500000"/>
    <n v="4500000"/>
  </r>
  <r>
    <x v="35"/>
    <x v="2"/>
    <x v="9"/>
    <x v="1"/>
    <n v="119"/>
    <n v="1294"/>
    <n v="1500000"/>
    <n v="178500000"/>
  </r>
  <r>
    <x v="35"/>
    <x v="2"/>
    <x v="27"/>
    <x v="1"/>
    <n v="5"/>
    <n v="1042"/>
    <n v="1500000"/>
    <n v="7500000"/>
  </r>
  <r>
    <x v="35"/>
    <x v="2"/>
    <x v="4"/>
    <x v="1"/>
    <n v="3"/>
    <n v="1200"/>
    <n v="1500000"/>
    <n v="4500000"/>
  </r>
  <r>
    <x v="35"/>
    <x v="2"/>
    <x v="20"/>
    <x v="1"/>
    <n v="17"/>
    <n v="4147"/>
    <n v="1500000"/>
    <n v="25500000"/>
  </r>
  <r>
    <x v="35"/>
    <x v="2"/>
    <x v="10"/>
    <x v="1"/>
    <n v="4"/>
    <n v="429"/>
    <n v="1500000"/>
    <n v="6000000"/>
  </r>
  <r>
    <x v="35"/>
    <x v="2"/>
    <x v="12"/>
    <x v="1"/>
    <n v="2"/>
    <n v="370"/>
    <n v="1500000"/>
    <n v="3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76D49-A616-481C-867D-345473FE0E8A}" name="Metrics" cacheId="12" applyNumberFormats="0" applyBorderFormats="0" applyFontFormats="0" applyPatternFormats="0" applyAlignmentFormats="0" applyWidthHeightFormats="1" dataCaption="Values" tag="74295b06-ff08-42b0-bc0f-39ef436a8bbf" updatedVersion="8" minRefreshableVersion="3" useAutoFormatting="1" subtotalHiddenItems="1" rowGrandTotals="0" colGrandTotals="0" itemPrintTitles="1" createdVersion="8" indent="0" outline="1" outlineData="1" multipleFieldFilters="0" rowHeaderCaption="Vehicals Category">
  <location ref="A3:F5"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5">
    <i>
      <x/>
    </i>
    <i i="1">
      <x v="1"/>
    </i>
    <i i="2">
      <x v="2"/>
    </i>
    <i i="3">
      <x v="3"/>
    </i>
    <i i="4">
      <x v="4"/>
    </i>
  </colItems>
  <dataFields count="5">
    <dataField fld="5" subtotal="count" baseField="0" baseItem="0" numFmtId="10"/>
    <dataField fld="4" subtotal="count" baseField="0" baseItem="0" numFmtId="10"/>
    <dataField fld="3" subtotal="count" baseField="0" baseItem="0" numFmtId="10"/>
    <dataField fld="1" subtotal="count" baseField="0" baseItem="0"/>
    <dataField fld="2" subtotal="count" baseField="0" baseItem="0"/>
  </dataFields>
  <formats count="35">
    <format dxfId="104">
      <pivotArea outline="0" collapsedLevelsAreSubtotals="1" fieldPosition="0">
        <references count="1">
          <reference field="4294967294" count="1" selected="0">
            <x v="2"/>
          </reference>
        </references>
      </pivotArea>
    </format>
    <format dxfId="103">
      <pivotArea outline="0" collapsedLevelsAreSubtotals="1" fieldPosition="0">
        <references count="1">
          <reference field="4294967294" count="1" selected="0">
            <x v="1"/>
          </reference>
        </references>
      </pivotArea>
    </format>
    <format dxfId="102">
      <pivotArea outline="0" collapsedLevelsAreSubtotals="1" fieldPosition="0">
        <references count="1">
          <reference field="4294967294" count="1" selected="0">
            <x v="0"/>
          </reference>
        </references>
      </pivotArea>
    </format>
    <format dxfId="101">
      <pivotArea type="all" dataOnly="0" outline="0" fieldPosition="0"/>
    </format>
    <format dxfId="100">
      <pivotArea outline="0" collapsedLevelsAreSubtotals="1"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outline="0" fieldPosition="0">
        <references count="1">
          <reference field="4294967294" count="5">
            <x v="0"/>
            <x v="1"/>
            <x v="2"/>
            <x v="3"/>
            <x v="4"/>
          </reference>
        </references>
      </pivotArea>
    </format>
    <format dxfId="96">
      <pivotArea field="0" type="button" dataOnly="0" labelOnly="1" outline="0" axis="axisRow" fieldPosition="0"/>
    </format>
    <format dxfId="95">
      <pivotArea dataOnly="0" labelOnly="1" outline="0" fieldPosition="0">
        <references count="1">
          <reference field="4294967294" count="5">
            <x v="0"/>
            <x v="1"/>
            <x v="2"/>
            <x v="3"/>
            <x v="4"/>
          </reference>
        </references>
      </pivotArea>
    </format>
    <format dxfId="94">
      <pivotArea field="0" type="button" dataOnly="0" labelOnly="1" outline="0" axis="axisRow" fieldPosition="0"/>
    </format>
    <format dxfId="93">
      <pivotArea dataOnly="0" labelOnly="1" fieldPosition="0">
        <references count="1">
          <reference field="0" count="0"/>
        </references>
      </pivotArea>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outline="0" fieldPosition="0">
        <references count="1">
          <reference field="4294967294" count="5">
            <x v="0"/>
            <x v="1"/>
            <x v="2"/>
            <x v="3"/>
            <x v="4"/>
          </reference>
        </references>
      </pivotArea>
    </format>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outline="0" fieldPosition="0">
        <references count="1">
          <reference field="4294967294" count="5">
            <x v="0"/>
            <x v="1"/>
            <x v="2"/>
            <x v="3"/>
            <x v="4"/>
          </reference>
        </references>
      </pivotArea>
    </format>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outline="0" fieldPosition="0">
        <references count="1">
          <reference field="4294967294" count="5">
            <x v="0"/>
            <x v="1"/>
            <x v="2"/>
            <x v="3"/>
            <x v="4"/>
          </reference>
        </references>
      </pivotArea>
    </format>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fieldPosition="0">
        <references count="1">
          <reference field="0" count="0"/>
        </references>
      </pivotArea>
    </format>
    <format dxfId="73">
      <pivotArea dataOnly="0" labelOnly="1" outline="0" fieldPosition="0">
        <references count="1">
          <reference field="4294967294" count="5">
            <x v="0"/>
            <x v="1"/>
            <x v="2"/>
            <x v="3"/>
            <x v="4"/>
          </reference>
        </references>
      </pivotArea>
    </format>
    <format dxfId="72">
      <pivotArea field="0" type="button" dataOnly="0" labelOnly="1" outline="0" axis="axisRow" fieldPosition="0"/>
    </format>
    <format dxfId="71">
      <pivotArea dataOnly="0" labelOnly="1" outline="0" fieldPosition="0">
        <references count="1">
          <reference field="4294967294" count="5">
            <x v="0"/>
            <x v="1"/>
            <x v="2"/>
            <x v="3"/>
            <x v="4"/>
          </reference>
        </references>
      </pivotArea>
    </format>
    <format dxfId="70">
      <pivotArea dataOnly="0" labelOnly="1" fieldPosition="0">
        <references count="1">
          <reference field="0" count="0"/>
        </references>
      </pivotArea>
    </format>
  </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v_Sold"/>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vehicals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CEC9D-BA82-4488-B4D5-D0EF1CAD5548}" name="PivotTable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21:D23" firstHeaderRow="0" firstDataRow="1" firstDataCol="1"/>
  <pivotFields count="7">
    <pivotField axis="axisRow" showAll="0">
      <items count="3">
        <item x="0"/>
        <item x="1"/>
        <item t="default"/>
      </items>
    </pivotField>
    <pivotField numFmtId="1" showAll="0"/>
    <pivotField dataField="1" showAll="0"/>
    <pivotField dataField="1" showAll="0"/>
    <pivotField dataField="1" numFmtId="10" showAll="0"/>
    <pivotField numFmtId="1" showAll="0"/>
    <pivotField numFmtId="10" showAll="0"/>
  </pivotFields>
  <rowFields count="1">
    <field x="0"/>
  </rowFields>
  <rowItems count="2">
    <i>
      <x/>
    </i>
    <i>
      <x v="1"/>
    </i>
  </rowItems>
  <colFields count="1">
    <field x="-2"/>
  </colFields>
  <colItems count="3">
    <i>
      <x/>
    </i>
    <i i="1">
      <x v="1"/>
    </i>
    <i i="2">
      <x v="2"/>
    </i>
  </colItems>
  <dataFields count="3">
    <dataField name="Sum of Total_Revenue_2022" fld="2" baseField="0" baseItem="0"/>
    <dataField name="Sum of Total_Revenue_2024" fld="3" baseField="0" baseItem="0"/>
    <dataField name="Sum of Growth_Rate_2022-2024" fld="4" baseField="0" baseItem="0" numFmtId="10"/>
  </dataFields>
  <formats count="1">
    <format dxfId="68">
      <pivotArea collapsedLevelsAreSubtotals="1" fieldPosition="0">
        <references count="2">
          <reference field="4294967294" count="1" selected="0">
            <x v="1"/>
          </reference>
          <reference field="0"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E3153-7E35-410B-87E8-74E6F2DBBF88}" name="PivotTable3"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28:D30" firstHeaderRow="0" firstDataRow="1" firstDataCol="1"/>
  <pivotFields count="7">
    <pivotField axis="axisRow" showAll="0">
      <items count="3">
        <item x="0"/>
        <item x="1"/>
        <item t="default"/>
      </items>
    </pivotField>
    <pivotField numFmtId="1" showAll="0"/>
    <pivotField showAll="0"/>
    <pivotField dataField="1" showAll="0"/>
    <pivotField numFmtId="10" showAll="0"/>
    <pivotField dataField="1" numFmtId="1" showAll="0"/>
    <pivotField dataField="1" numFmtId="10" showAll="0"/>
  </pivotFields>
  <rowFields count="1">
    <field x="0"/>
  </rowFields>
  <rowItems count="2">
    <i>
      <x/>
    </i>
    <i>
      <x v="1"/>
    </i>
  </rowItems>
  <colFields count="1">
    <field x="-2"/>
  </colFields>
  <colItems count="3">
    <i>
      <x/>
    </i>
    <i i="1">
      <x v="1"/>
    </i>
    <i i="2">
      <x v="2"/>
    </i>
  </colItems>
  <dataFields count="3">
    <dataField name="Sum of Total_Revenue_2023" fld="5" baseField="0" baseItem="0" numFmtId="1"/>
    <dataField name="Sum of Total_Revenue_2024" fld="3" baseField="0" baseItem="0"/>
    <dataField name="Sum of Growth_Rate_2023-2024" fld="6" baseField="0" baseItem="0" numFmtId="10"/>
  </dataFields>
  <formats count="1">
    <format dxfId="69">
      <pivotArea collapsedLevelsAreSubtotals="1" fieldPosition="0">
        <references count="2">
          <reference field="4294967294" count="1" selected="0">
            <x v="1"/>
          </reference>
          <reference field="0"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D8143-B9CE-42EE-AD23-DBDCADF71667}" name="DL vs KR" cacheId="58" applyNumberFormats="0" applyBorderFormats="0" applyFontFormats="0" applyPatternFormats="0" applyAlignmentFormats="0" applyWidthHeightFormats="1" dataCaption="Values" tag="7fc49f16-38f3-45b4-b2fb-55dc63ab385e" updatedVersion="8" minRefreshableVersion="3" useAutoFormatting="1" rowGrandTotals="0" itemPrintTitles="1" createdVersion="8" indent="0" outline="1" outlineData="1" multipleFieldFilters="0" chartFormat="4">
  <location ref="A3:C5" firstHeaderRow="0" firstDataRow="1" firstDataCol="1"/>
  <pivotFields count="5">
    <pivotField dataField="1" subtotalTop="0" showAll="0" defaultSubtotal="0"/>
    <pivotField axis="axisRow" allDrilled="1" showAll="0" dataSourceSort="1" defaultAttributeDrillState="1">
      <items count="3">
        <item s="1" x="0"/>
        <item s="1" x="1"/>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Fields count="1">
    <field x="-2"/>
  </colFields>
  <colItems count="2">
    <i>
      <x/>
    </i>
    <i i="1">
      <x v="1"/>
    </i>
  </colItems>
  <dataFields count="2">
    <dataField name="Sum of electric_vehicles_sold" fld="0" baseField="0" baseItem="0"/>
    <dataField fld="2" subtotal="count" baseField="0" baseItem="0" numFmtId="10"/>
  </dataFields>
  <formats count="1">
    <format dxfId="67">
      <pivotArea outline="0" collapsedLevelsAreSubtotals="1" fieldPosition="0">
        <references count="1">
          <reference field="4294967294" count="1" selected="0">
            <x v="1"/>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1" count="1" selected="0">
            <x v="0"/>
          </reference>
        </references>
      </pivotArea>
    </chartFormat>
    <chartFormat chart="1" format="7">
      <pivotArea type="data" outline="0" fieldPosition="0">
        <references count="2">
          <reference field="4294967294" count="1" selected="0">
            <x v="1"/>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1" count="1" selected="0">
            <x v="0"/>
          </reference>
        </references>
      </pivotArea>
    </chartFormat>
    <chartFormat chart="2" format="13">
      <pivotArea type="data" outline="0" fieldPosition="0">
        <references count="2">
          <reference field="4294967294" count="1" selected="0">
            <x v="1"/>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lectric_vehicle_sales_by_state].[fiscal_year].&amp;[2024]"/>
      </members>
    </pivotHierarchy>
    <pivotHierarchy dragToData="1"/>
    <pivotHierarchy multipleItemSelectionAllowed="1" dragToData="1">
      <members count="1" level="1">
        <member name="[electric_vehicle_sales_by_state].[vehicle_category].&amp;[4-Wheel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_date.csv!electric_vehicle_sales_by_state">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021584-FF51-49FF-994A-4263C69B04E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2:T5" firstHeaderRow="0" firstDataRow="1" firstDataCol="1"/>
  <pivotFields count="4">
    <pivotField axis="axisRow" showAll="0" defaultSubtotal="0">
      <items count="2">
        <item x="0"/>
        <item x="1"/>
      </items>
    </pivotField>
    <pivotField dataField="1" showAll="0" defaultSubtotal="0"/>
    <pivotField dataField="1" showAll="0" defaultSubtotal="0"/>
    <pivotField dataField="1" showAll="0" defaultSubtotal="0"/>
  </pivotFields>
  <rowFields count="1">
    <field x="0"/>
  </rowFields>
  <rowItems count="3">
    <i>
      <x/>
    </i>
    <i>
      <x v="1"/>
    </i>
    <i t="grand">
      <x/>
    </i>
  </rowItems>
  <colFields count="1">
    <field x="-2"/>
  </colFields>
  <colItems count="3">
    <i>
      <x/>
    </i>
    <i i="1">
      <x v="1"/>
    </i>
    <i i="2">
      <x v="2"/>
    </i>
  </colItems>
  <dataFields count="3">
    <dataField name="Sum of EV_2022" fld="1" baseField="0" baseItem="0"/>
    <dataField name="Sum of EV_2023" fld="2" baseField="0" baseItem="0"/>
    <dataField name="Sum of EV_2024"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9D9E5A-B6C1-499B-882E-F0BE3356A3B7}" name="EV maket shar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Q13:S17" firstHeaderRow="1" firstDataRow="2" firstDataCol="1"/>
  <pivotFields count="13">
    <pivotField numFmtId="16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Col" showAll="0">
      <items count="4">
        <item x="0"/>
        <item h="1" x="1"/>
        <item h="1" x="2"/>
        <item t="default"/>
      </items>
    </pivotField>
    <pivotField showAll="0"/>
    <pivotField axis="axisRow" showAll="0">
      <items count="3">
        <item x="0"/>
        <item x="1"/>
        <item t="default"/>
      </items>
    </pivotField>
    <pivotField dataField="1" showAll="0"/>
    <pivotField showAll="0"/>
    <pivotField showAll="0"/>
    <pivotField showAll="0"/>
    <pivotField showAll="0" defaultSubtotal="0">
      <items count="14">
        <item h="1" x="0"/>
        <item h="1" x="1"/>
        <item h="1" x="2"/>
        <item x="3"/>
        <item h="1"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3"/>
  </rowFields>
  <rowItems count="3">
    <i>
      <x/>
    </i>
    <i>
      <x v="1"/>
    </i>
    <i t="grand">
      <x/>
    </i>
  </rowItems>
  <colFields count="1">
    <field x="1"/>
  </colFields>
  <colItems count="2">
    <i>
      <x/>
    </i>
    <i t="grand">
      <x/>
    </i>
  </colItems>
  <dataFields count="1">
    <dataField name="Sum of electric_vehicles_sold" fld="4" baseField="0" baseItem="0"/>
  </dataFields>
  <chartFormats count="3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3">
          <reference field="4294967294" count="1" selected="0">
            <x v="0"/>
          </reference>
          <reference field="1" count="1" selected="0">
            <x v="1"/>
          </reference>
          <reference field="3" count="1" selected="0">
            <x v="1"/>
          </reference>
        </references>
      </pivotArea>
    </chartFormat>
    <chartFormat chart="0" format="7">
      <pivotArea type="data" outline="0" fieldPosition="0">
        <references count="3">
          <reference field="4294967294" count="1" selected="0">
            <x v="0"/>
          </reference>
          <reference field="1" count="1" selected="0">
            <x v="1"/>
          </reference>
          <reference field="3" count="1" selected="0">
            <x v="0"/>
          </reference>
        </references>
      </pivotArea>
    </chartFormat>
    <chartFormat chart="0" format="8">
      <pivotArea type="data" outline="0" fieldPosition="0">
        <references count="3">
          <reference field="4294967294" count="1" selected="0">
            <x v="0"/>
          </reference>
          <reference field="1" count="1" selected="0">
            <x v="0"/>
          </reference>
          <reference field="3" count="1" selected="0">
            <x v="1"/>
          </reference>
        </references>
      </pivotArea>
    </chartFormat>
    <chartFormat chart="7" format="18" series="1">
      <pivotArea type="data" outline="0" fieldPosition="0">
        <references count="2">
          <reference field="4294967294" count="1" selected="0">
            <x v="0"/>
          </reference>
          <reference field="1" count="1" selected="0">
            <x v="0"/>
          </reference>
        </references>
      </pivotArea>
    </chartFormat>
    <chartFormat chart="7" format="19">
      <pivotArea type="data" outline="0" fieldPosition="0">
        <references count="3">
          <reference field="4294967294" count="1" selected="0">
            <x v="0"/>
          </reference>
          <reference field="1" count="1" selected="0">
            <x v="0"/>
          </reference>
          <reference field="3" count="1" selected="0">
            <x v="0"/>
          </reference>
        </references>
      </pivotArea>
    </chartFormat>
    <chartFormat chart="7" format="20">
      <pivotArea type="data" outline="0" fieldPosition="0">
        <references count="3">
          <reference field="4294967294" count="1" selected="0">
            <x v="0"/>
          </reference>
          <reference field="1" count="1" selected="0">
            <x v="0"/>
          </reference>
          <reference field="3" count="1" selected="0">
            <x v="1"/>
          </reference>
        </references>
      </pivotArea>
    </chartFormat>
    <chartFormat chart="7" format="21" series="1">
      <pivotArea type="data" outline="0" fieldPosition="0">
        <references count="2">
          <reference field="4294967294" count="1" selected="0">
            <x v="0"/>
          </reference>
          <reference field="1" count="1" selected="0">
            <x v="1"/>
          </reference>
        </references>
      </pivotArea>
    </chartFormat>
    <chartFormat chart="7" format="22">
      <pivotArea type="data" outline="0" fieldPosition="0">
        <references count="3">
          <reference field="4294967294" count="1" selected="0">
            <x v="0"/>
          </reference>
          <reference field="1" count="1" selected="0">
            <x v="1"/>
          </reference>
          <reference field="3" count="1" selected="0">
            <x v="0"/>
          </reference>
        </references>
      </pivotArea>
    </chartFormat>
    <chartFormat chart="7" format="23">
      <pivotArea type="data" outline="0" fieldPosition="0">
        <references count="3">
          <reference field="4294967294" count="1" selected="0">
            <x v="0"/>
          </reference>
          <reference field="1" count="1" selected="0">
            <x v="1"/>
          </reference>
          <reference field="3" count="1" selected="0">
            <x v="1"/>
          </reference>
        </references>
      </pivotArea>
    </chartFormat>
    <chartFormat chart="7" format="24" series="1">
      <pivotArea type="data" outline="0" fieldPosition="0">
        <references count="2">
          <reference field="4294967294" count="1" selected="0">
            <x v="0"/>
          </reference>
          <reference field="1" count="1" selected="0">
            <x v="2"/>
          </reference>
        </references>
      </pivotArea>
    </chartFormat>
    <chartFormat chart="7" format="25">
      <pivotArea type="data" outline="0" fieldPosition="0">
        <references count="3">
          <reference field="4294967294" count="1" selected="0">
            <x v="0"/>
          </reference>
          <reference field="1" count="1" selected="0">
            <x v="2"/>
          </reference>
          <reference field="3" count="1" selected="0">
            <x v="0"/>
          </reference>
        </references>
      </pivotArea>
    </chartFormat>
    <chartFormat chart="7" format="26">
      <pivotArea type="data" outline="0" fieldPosition="0">
        <references count="3">
          <reference field="4294967294" count="1" selected="0">
            <x v="0"/>
          </reference>
          <reference field="1" count="1" selected="0">
            <x v="2"/>
          </reference>
          <reference field="3" count="1" selected="0">
            <x v="1"/>
          </reference>
        </references>
      </pivotArea>
    </chartFormat>
    <chartFormat chart="0" format="9">
      <pivotArea type="data" outline="0" fieldPosition="0">
        <references count="3">
          <reference field="4294967294" count="1" selected="0">
            <x v="0"/>
          </reference>
          <reference field="1" count="1" selected="0">
            <x v="0"/>
          </reference>
          <reference field="3" count="1" selected="0">
            <x v="0"/>
          </reference>
        </references>
      </pivotArea>
    </chartFormat>
    <chartFormat chart="0" format="10">
      <pivotArea type="data" outline="0" fieldPosition="0">
        <references count="3">
          <reference field="4294967294" count="1" selected="0">
            <x v="0"/>
          </reference>
          <reference field="1" count="1" selected="0">
            <x v="2"/>
          </reference>
          <reference field="3" count="1" selected="0">
            <x v="0"/>
          </reference>
        </references>
      </pivotArea>
    </chartFormat>
    <chartFormat chart="15" format="36" series="1">
      <pivotArea type="data" outline="0" fieldPosition="0">
        <references count="2">
          <reference field="4294967294" count="1" selected="0">
            <x v="0"/>
          </reference>
          <reference field="1" count="1" selected="0">
            <x v="0"/>
          </reference>
        </references>
      </pivotArea>
    </chartFormat>
    <chartFormat chart="15" format="37">
      <pivotArea type="data" outline="0" fieldPosition="0">
        <references count="3">
          <reference field="4294967294" count="1" selected="0">
            <x v="0"/>
          </reference>
          <reference field="1" count="1" selected="0">
            <x v="0"/>
          </reference>
          <reference field="3" count="1" selected="0">
            <x v="0"/>
          </reference>
        </references>
      </pivotArea>
    </chartFormat>
    <chartFormat chart="15" format="38">
      <pivotArea type="data" outline="0" fieldPosition="0">
        <references count="3">
          <reference field="4294967294" count="1" selected="0">
            <x v="0"/>
          </reference>
          <reference field="1" count="1" selected="0">
            <x v="0"/>
          </reference>
          <reference field="3" count="1" selected="0">
            <x v="1"/>
          </reference>
        </references>
      </pivotArea>
    </chartFormat>
    <chartFormat chart="15" format="39" series="1">
      <pivotArea type="data" outline="0" fieldPosition="0">
        <references count="2">
          <reference field="4294967294" count="1" selected="0">
            <x v="0"/>
          </reference>
          <reference field="1" count="1" selected="0">
            <x v="1"/>
          </reference>
        </references>
      </pivotArea>
    </chartFormat>
    <chartFormat chart="15" format="40">
      <pivotArea type="data" outline="0" fieldPosition="0">
        <references count="3">
          <reference field="4294967294" count="1" selected="0">
            <x v="0"/>
          </reference>
          <reference field="1" count="1" selected="0">
            <x v="1"/>
          </reference>
          <reference field="3" count="1" selected="0">
            <x v="0"/>
          </reference>
        </references>
      </pivotArea>
    </chartFormat>
    <chartFormat chart="15" format="41">
      <pivotArea type="data" outline="0" fieldPosition="0">
        <references count="3">
          <reference field="4294967294" count="1" selected="0">
            <x v="0"/>
          </reference>
          <reference field="1" count="1" selected="0">
            <x v="1"/>
          </reference>
          <reference field="3" count="1" selected="0">
            <x v="1"/>
          </reference>
        </references>
      </pivotArea>
    </chartFormat>
    <chartFormat chart="15" format="42" series="1">
      <pivotArea type="data" outline="0" fieldPosition="0">
        <references count="2">
          <reference field="4294967294" count="1" selected="0">
            <x v="0"/>
          </reference>
          <reference field="1" count="1" selected="0">
            <x v="2"/>
          </reference>
        </references>
      </pivotArea>
    </chartFormat>
    <chartFormat chart="15" format="43">
      <pivotArea type="data" outline="0" fieldPosition="0">
        <references count="3">
          <reference field="4294967294" count="1" selected="0">
            <x v="0"/>
          </reference>
          <reference field="1" count="1" selected="0">
            <x v="2"/>
          </reference>
          <reference field="3" count="1" selected="0">
            <x v="0"/>
          </reference>
        </references>
      </pivotArea>
    </chartFormat>
    <chartFormat chart="15" format="44">
      <pivotArea type="data" outline="0" fieldPosition="0">
        <references count="3">
          <reference field="4294967294" count="1" selected="0">
            <x v="0"/>
          </reference>
          <reference field="1" count="1" selected="0">
            <x v="2"/>
          </reference>
          <reference field="3" count="1" selected="0">
            <x v="1"/>
          </reference>
        </references>
      </pivotArea>
    </chartFormat>
    <chartFormat chart="18" format="36" series="1">
      <pivotArea type="data" outline="0" fieldPosition="0">
        <references count="2">
          <reference field="4294967294" count="1" selected="0">
            <x v="0"/>
          </reference>
          <reference field="1" count="1" selected="0">
            <x v="0"/>
          </reference>
        </references>
      </pivotArea>
    </chartFormat>
    <chartFormat chart="18" format="37">
      <pivotArea type="data" outline="0" fieldPosition="0">
        <references count="3">
          <reference field="4294967294" count="1" selected="0">
            <x v="0"/>
          </reference>
          <reference field="1" count="1" selected="0">
            <x v="0"/>
          </reference>
          <reference field="3" count="1" selected="0">
            <x v="0"/>
          </reference>
        </references>
      </pivotArea>
    </chartFormat>
    <chartFormat chart="18" format="38">
      <pivotArea type="data" outline="0" fieldPosition="0">
        <references count="3">
          <reference field="4294967294" count="1" selected="0">
            <x v="0"/>
          </reference>
          <reference field="1" count="1" selected="0">
            <x v="0"/>
          </reference>
          <reference field="3" count="1" selected="0">
            <x v="1"/>
          </reference>
        </references>
      </pivotArea>
    </chartFormat>
    <chartFormat chart="18" format="39" series="1">
      <pivotArea type="data" outline="0" fieldPosition="0">
        <references count="2">
          <reference field="4294967294" count="1" selected="0">
            <x v="0"/>
          </reference>
          <reference field="1" count="1" selected="0">
            <x v="1"/>
          </reference>
        </references>
      </pivotArea>
    </chartFormat>
    <chartFormat chart="18" format="40">
      <pivotArea type="data" outline="0" fieldPosition="0">
        <references count="3">
          <reference field="4294967294" count="1" selected="0">
            <x v="0"/>
          </reference>
          <reference field="1" count="1" selected="0">
            <x v="1"/>
          </reference>
          <reference field="3" count="1" selected="0">
            <x v="0"/>
          </reference>
        </references>
      </pivotArea>
    </chartFormat>
    <chartFormat chart="18" format="41">
      <pivotArea type="data" outline="0" fieldPosition="0">
        <references count="3">
          <reference field="4294967294" count="1" selected="0">
            <x v="0"/>
          </reference>
          <reference field="1" count="1" selected="0">
            <x v="1"/>
          </reference>
          <reference field="3" count="1" selected="0">
            <x v="1"/>
          </reference>
        </references>
      </pivotArea>
    </chartFormat>
    <chartFormat chart="18" format="42" series="1">
      <pivotArea type="data" outline="0" fieldPosition="0">
        <references count="2">
          <reference field="4294967294" count="1" selected="0">
            <x v="0"/>
          </reference>
          <reference field="1" count="1" selected="0">
            <x v="2"/>
          </reference>
        </references>
      </pivotArea>
    </chartFormat>
    <chartFormat chart="18" format="43">
      <pivotArea type="data" outline="0" fieldPosition="0">
        <references count="3">
          <reference field="4294967294" count="1" selected="0">
            <x v="0"/>
          </reference>
          <reference field="1" count="1" selected="0">
            <x v="2"/>
          </reference>
          <reference field="3" count="1" selected="0">
            <x v="0"/>
          </reference>
        </references>
      </pivotArea>
    </chartFormat>
    <chartFormat chart="18" format="44">
      <pivotArea type="data" outline="0" fieldPosition="0">
        <references count="3">
          <reference field="4294967294" count="1" selected="0">
            <x v="0"/>
          </reference>
          <reference field="1" count="1" selected="0">
            <x v="2"/>
          </reference>
          <reference field="3" count="1" selected="0">
            <x v="1"/>
          </reference>
        </references>
      </pivotArea>
    </chartFormat>
    <chartFormat chart="0" format="11">
      <pivotArea type="data" outline="0" fieldPosition="0">
        <references count="3">
          <reference field="4294967294" count="1" selected="0">
            <x v="0"/>
          </reference>
          <reference field="1" count="1" selected="0">
            <x v="2"/>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976076-3C74-4740-AC23-072A3F1F75C1}" name="States Wise CAGR" cacheId="62" applyNumberFormats="0" applyBorderFormats="0" applyFontFormats="0" applyPatternFormats="0" applyAlignmentFormats="0" applyWidthHeightFormats="1" dataCaption="Values" tag="069e5db9-335b-4c27-a545-141c297ebb22" updatedVersion="8" minRefreshableVersion="3" useAutoFormatting="1" subtotalHiddenItems="1" rowGrandTotals="0" colGrandTotals="0" itemPrintTitles="1" createdVersion="8" indent="0" outline="1" outlineData="1" multipleFieldFilters="0" chartFormat="16">
  <location ref="A29:C34" firstHeaderRow="0" firstDataRow="1" firstDataCol="1"/>
  <pivotFields count="5">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i>
    <i>
      <x v="3"/>
    </i>
    <i>
      <x v="4"/>
    </i>
    <i>
      <x v="2"/>
    </i>
  </rowItems>
  <colFields count="1">
    <field x="-2"/>
  </colFields>
  <colItems count="2">
    <i>
      <x/>
    </i>
    <i i="1">
      <x v="1"/>
    </i>
  </colItems>
  <dataFields count="2">
    <dataField name="CAGR in Total Vehicals Sales" fld="1" subtotal="count" baseField="0" baseItem="3"/>
    <dataField name="CAGR in EV Sales" fld="2" subtotal="count" baseField="0" baseItem="3"/>
  </dataFields>
  <formats count="1">
    <format dxfId="56">
      <pivotArea dataOnly="0" labelOnly="1" outline="0" axis="axisValues" fieldPosition="0"/>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lectric_vehicle_sales_by_state].[fiscal_year].&amp;[2024]"/>
      </members>
    </pivotHierarchy>
    <pivotHierarchy dragToData="1"/>
    <pivotHierarchy multipleItemSelectionAllowed="1" dragToData="1">
      <members count="1" level="1">
        <member name="[electric_vehicle_sales_by_state].[vehicle_category].&amp;[4-Wheel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GR in Total Vehicals Sales"/>
    <pivotHierarchy dragToRow="0" dragToCol="0" dragToPage="0" dragToData="1"/>
    <pivotHierarchy dragToRow="0" dragToCol="0" dragToPage="0" dragToData="1" caption="EV_2022"/>
    <pivotHierarchy dragToRow="0" dragToCol="0" dragToPage="0" dragToData="1" caption="CAGR in EV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35">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_date.csv!electric_vehicle_sales_by_state">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0CFBB4-1D80-4E19-9B81-B1853417EB63}" name="Projected 2030 Sales" cacheId="60" applyNumberFormats="0" applyBorderFormats="0" applyFontFormats="0" applyPatternFormats="0" applyAlignmentFormats="0" applyWidthHeightFormats="1" dataCaption="Values" tag="2d5a55ea-e977-4d03-b042-84f8f16b4fad" updatedVersion="8" minRefreshableVersion="3" useAutoFormatting="1" subtotalHiddenItems="1" rowGrandTotals="0" colGrandTotals="0" itemPrintTitles="1" createdVersion="8" indent="0" outline="1" outlineData="1" multipleFieldFilters="0" chartFormat="14">
  <location ref="A3:D13" firstHeaderRow="0" firstDataRow="1" firstDataCol="1"/>
  <pivotFields count="6">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5"/>
    </i>
    <i>
      <x/>
    </i>
    <i>
      <x v="2"/>
    </i>
    <i>
      <x v="4"/>
    </i>
    <i>
      <x v="3"/>
    </i>
    <i>
      <x v="6"/>
    </i>
    <i>
      <x v="9"/>
    </i>
    <i>
      <x v="8"/>
    </i>
    <i>
      <x v="7"/>
    </i>
    <i>
      <x v="1"/>
    </i>
  </rowItems>
  <colFields count="1">
    <field x="-2"/>
  </colFields>
  <colItems count="3">
    <i>
      <x/>
    </i>
    <i i="1">
      <x v="1"/>
    </i>
    <i i="2">
      <x v="2"/>
    </i>
  </colItems>
  <dataFields count="3">
    <dataField fld="1" subtotal="count" baseField="0" baseItem="0"/>
    <dataField fld="3" subtotal="count" baseField="0" baseItem="0" numFmtId="165"/>
    <dataField fld="2" subtotal="count" baseField="0" baseItem="0" numFmtId="10"/>
  </dataFields>
  <formats count="2">
    <format dxfId="58">
      <pivotArea outline="0" collapsedLevelsAreSubtotals="1" fieldPosition="0">
        <references count="1">
          <reference field="4294967294" count="1" selected="0">
            <x v="2"/>
          </reference>
        </references>
      </pivotArea>
    </format>
    <format dxfId="57">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2"/>
          </reference>
        </references>
      </pivotArea>
    </chartFormat>
    <chartFormat chart="10" format="8"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lectric_vehicle_sales_by_state].[fiscal_year].&amp;[2024]"/>
      </members>
    </pivotHierarchy>
    <pivotHierarchy dragToData="1"/>
    <pivotHierarchy multipleItemSelectionAllowed="1" dragToData="1">
      <members count="1" level="1">
        <member name="[electric_vehicle_sales_by_state].[vehicle_category].&amp;[4-Wheel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EV_202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_date.csv!electric_vehicle_sales_by_state">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38C6CF-7A86-4417-9DC6-AED90A1E434C}" name="PivotTable2" cacheId="194" applyNumberFormats="0" applyBorderFormats="0" applyFontFormats="0" applyPatternFormats="0" applyAlignmentFormats="0" applyWidthHeightFormats="1" dataCaption="Values" tag="e6ff0b57-6fdd-47bd-a0c5-3c16128f0ee2" updatedVersion="8" minRefreshableVersion="3" useAutoFormatting="1" subtotalHiddenItems="1" itemPrintTitles="1" createdVersion="8" indent="0" outline="1" outlineData="1" multipleFieldFilters="0" chartFormat="13">
  <location ref="A3:C10" firstHeaderRow="1" firstDataRow="2" firstDataCol="1"/>
  <pivotFields count="6">
    <pivotField allDrilled="1" showAll="0" dataSourceSort="1" defaultSubtotal="0" defaultAttributeDrillState="1">
      <items count="2">
        <item s="1" x="0"/>
        <item s="1" x="1"/>
      </items>
    </pivotField>
    <pivotField axis="axisCol" allDrilled="1" subtotalTop="0" showAll="0" sortType="ascending" defaultAttributeDrillState="1">
      <items count="3">
        <item s="1" x="0"/>
        <item x="1"/>
        <item t="default"/>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pivotField allDrilled="1" subtotalTop="0" showAll="0" dataSourceSort="1" defaultSubtotal="0" defaultAttributeDrillState="1"/>
  </pivotFields>
  <rowFields count="1">
    <field x="2"/>
  </rowFields>
  <rowItems count="6">
    <i>
      <x v="1"/>
    </i>
    <i>
      <x/>
    </i>
    <i>
      <x v="3"/>
    </i>
    <i>
      <x v="2"/>
    </i>
    <i>
      <x v="4"/>
    </i>
    <i t="grand">
      <x/>
    </i>
  </rowItems>
  <colFields count="1">
    <field x="1"/>
  </colFields>
  <colItems count="2">
    <i>
      <x/>
    </i>
    <i t="grand">
      <x/>
    </i>
  </colItems>
  <dataFields count="1">
    <dataField name="Sum of electric_vehicles_sold" fld="3" baseField="0" baseItem="0"/>
  </dataFields>
  <chartFormats count="5">
    <chartFormat chart="5" format="9"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1" iMeasureHier="25">
      <autoFilter ref="A1">
        <filterColumn colId="0">
          <top10 val="5" filterVal="5"/>
        </filterColumn>
      </autoFilter>
    </filter>
    <filter fld="4" type="count" evalOrder="-1" id="4" iMeasureHier="25">
      <autoFilter ref="A1">
        <filterColumn colId="0">
          <top10 top="0" val="1" filterVal="1"/>
        </filterColumn>
      </autoFilter>
    </filter>
  </filters>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CA673A-89C8-4AC5-BAFA-D89BB536D7AC}"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87:B95" firstHeaderRow="1" firstDataRow="1" firstDataCol="1"/>
  <pivotFields count="5">
    <pivotField axis="axisRow" showAll="0" measureFilter="1" sortType="descending">
      <items count="27">
        <item x="0"/>
        <item x="1"/>
        <item x="2"/>
        <item x="3"/>
        <item x="4"/>
        <item x="5"/>
        <item x="6"/>
        <item x="7"/>
        <item x="8"/>
        <item x="9"/>
        <item x="10"/>
        <item x="11"/>
        <item x="12"/>
        <item x="13"/>
        <item x="14"/>
        <item x="15"/>
        <item x="16"/>
        <item x="17"/>
        <item x="18"/>
        <item x="19"/>
        <item x="20"/>
        <item x="21"/>
        <item x="22"/>
        <item x="23"/>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0" showAll="0"/>
  </pivotFields>
  <rowFields count="1">
    <field x="0"/>
  </rowFields>
  <rowItems count="8">
    <i>
      <x v="6"/>
    </i>
    <i>
      <x v="25"/>
    </i>
    <i>
      <x v="7"/>
    </i>
    <i>
      <x v="9"/>
    </i>
    <i>
      <x v="14"/>
    </i>
    <i>
      <x v="13"/>
    </i>
    <i>
      <x v="15"/>
    </i>
    <i>
      <x v="23"/>
    </i>
  </rowItems>
  <colItems count="1">
    <i/>
  </colItems>
  <dataFields count="1">
    <dataField name="Average of CAGR" fld="4" subtotal="average" baseField="0" baseItem="14"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5490C0-733F-4832-BDA7-EE9802182733}" name="Overall Monthly sales"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78:C190" firstHeaderRow="0" firstDataRow="1" firstDataCol="1"/>
  <pivotFields count="13">
    <pivotField numFmtId="16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h="1" x="1"/>
        <item h="1" x="2"/>
        <item t="default"/>
      </items>
    </pivotField>
    <pivotField showAll="0"/>
    <pivotField showAll="0"/>
    <pivotField dataField="1"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 dragToRow="0" dragToCol="0" dragToPage="0" showAll="0" defaultSubtotal="0"/>
  </pivotFields>
  <rowFields count="1">
    <field x="8"/>
  </rowFields>
  <rowItems count="12">
    <i>
      <x v="1"/>
    </i>
    <i>
      <x v="2"/>
    </i>
    <i>
      <x v="3"/>
    </i>
    <i>
      <x v="4"/>
    </i>
    <i>
      <x v="5"/>
    </i>
    <i>
      <x v="6"/>
    </i>
    <i>
      <x v="7"/>
    </i>
    <i>
      <x v="8"/>
    </i>
    <i>
      <x v="9"/>
    </i>
    <i>
      <x v="10"/>
    </i>
    <i>
      <x v="11"/>
    </i>
    <i>
      <x v="12"/>
    </i>
  </rowItems>
  <colFields count="1">
    <field x="-2"/>
  </colFields>
  <colItems count="2">
    <i>
      <x/>
    </i>
    <i i="1">
      <x v="1"/>
    </i>
  </colItems>
  <dataFields count="2">
    <dataField name="Sum of electric_vehicles_sold" fld="4" baseField="0" baseItem="0"/>
    <dataField name="Sum of total_vehicles_sold" fld="5"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E5193C-1393-4C43-A690-DF9E05243E27}" name="Makers CAGR" cacheId="199" applyNumberFormats="0" applyBorderFormats="0" applyFontFormats="0" applyPatternFormats="0" applyAlignmentFormats="0" applyWidthHeightFormats="1" dataCaption="Values" tag="cbc7e3ef-e070-4407-8a69-50993fd3ad28" updatedVersion="8" minRefreshableVersion="3" useAutoFormatting="1" subtotalHiddenItems="1" rowGrandTotals="0" colGrandTotals="0" itemPrintTitles="1" createdVersion="8" indent="0" outline="1" outlineData="1" multipleFieldFilters="0" chartFormat="29">
  <location ref="AQ57:AR62" firstHeaderRow="1" firstDataRow="1" firstDataCol="1"/>
  <pivotFields count="6">
    <pivotField allDrilled="1" showAll="0" dataSourceSort="1" defaultSubtotal="0" defaultAttributeDrillState="1">
      <items count="2">
        <item s="1" x="0"/>
        <item s="1" x="1"/>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4"/>
    </i>
    <i>
      <x v="1"/>
    </i>
    <i>
      <x v="2"/>
    </i>
    <i>
      <x v="3"/>
    </i>
  </rowItems>
  <colItems count="1">
    <i/>
  </colItems>
  <dataFields count="1">
    <dataField fld="3" subtotal="count" baseField="0" baseItem="0"/>
  </dataFields>
  <chartFormats count="2">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multipleItemSelectionAllowed="1" dragToData="1">
      <members count="1" level="1">
        <member name="[electric_vehicle_sales_by_makers].[vehicle_category].&amp;[4-Wheeler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5" iMeasureHier="41">
      <autoFilter ref="A1">
        <filterColumn colId="0">
          <top10 val="5" filterVal="5"/>
        </filterColumn>
      </autoFilter>
    </filter>
    <filter fld="2" type="count" evalOrder="-1" id="4" iMeasureHier="25">
      <autoFilter ref="A1">
        <filterColumn colId="0">
          <top10 top="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AD8E6A-B07B-4820-B23E-1734BDE6177A}" name="Top 10 in 2 Wheeler" cacheId="179" applyNumberFormats="0" applyBorderFormats="0" applyFontFormats="0" applyPatternFormats="0" applyAlignmentFormats="0" applyWidthHeightFormats="1" dataCaption="Values" tag="13b9715e-c1f3-46cf-9004-c983acf9309a" updatedVersion="8" minRefreshableVersion="3" useAutoFormatting="1" subtotalHiddenItems="1" rowGrandTotals="0" colGrandTotals="0" itemPrintTitles="1" createdVersion="8" indent="0" outline="1" outlineData="1" multipleFieldFilters="0" chartFormat="24">
  <location ref="Z70:AA80" firstHeaderRow="1" firstDataRow="1" firstDataCol="1"/>
  <pivotFields count="6">
    <pivotField allDrilled="1" showAll="0" dataSourceSort="1" defaultSubtotal="0" defaultAttributeDrillState="1">
      <items count="2">
        <item s="1" x="0"/>
        <item s="1" x="1"/>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10">
    <i>
      <x v="4"/>
    </i>
    <i>
      <x v="8"/>
    </i>
    <i>
      <x v="2"/>
    </i>
    <i>
      <x v="7"/>
    </i>
    <i>
      <x v="1"/>
    </i>
    <i>
      <x v="9"/>
    </i>
    <i>
      <x/>
    </i>
    <i>
      <x v="3"/>
    </i>
    <i>
      <x v="5"/>
    </i>
    <i>
      <x v="6"/>
    </i>
  </rowItems>
  <colItems count="1">
    <i/>
  </colItems>
  <dataFields count="1">
    <dataField name="Sum of electric_vehicles_sold" fld="4" baseField="0" baseItem="0"/>
  </dataFields>
  <chartFormats count="3">
    <chartFormat chart="9"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evalOrder="-1" id="4" iMeasureHier="25">
      <autoFilter ref="A1">
        <filterColumn colId="0">
          <top10 top="0" val="1" filterVal="1"/>
        </filterColumn>
      </autoFilter>
    </filter>
    <filter fld="1" type="count" id="11" iMeasureHier="2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099D52-A3E3-4213-9655-95E735504F01}" name="PivotTable4" cacheId="197" applyNumberFormats="0" applyBorderFormats="0" applyFontFormats="0" applyPatternFormats="0" applyAlignmentFormats="0" applyWidthHeightFormats="1" dataCaption="Values" missingCaption="0" tag="4c463d76-44ae-417b-b95d-b55ead2da573" updatedVersion="8" minRefreshableVersion="3" useAutoFormatting="1" subtotalHiddenItems="1" itemPrintTitles="1" createdVersion="8" indent="0" showEmptyRow="1" showEmptyCol="1" outline="1" outlineData="1" multipleFieldFilters="0" chartFormat="7">
  <location ref="F3:H10" firstHeaderRow="1" firstDataRow="2" firstDataCol="1"/>
  <pivotFields count="6">
    <pivotField allDrilled="1" showAll="0" dataSourceSort="1" defaultSubtotal="0" defaultAttributeDrillState="1">
      <items count="2">
        <item s="1" x="0"/>
        <item s="1" x="1"/>
      </items>
    </pivotField>
    <pivotField axis="axisCol" allDrilled="1" subtotalTop="0" showAll="0" sortType="ascending" defaultAttributeDrillState="1">
      <items count="3">
        <item s="1" x="0"/>
        <item x="1"/>
        <item t="default"/>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pivotField allDrilled="1" subtotalTop="0" showAll="0" dataSourceSort="1" defaultSubtotal="0" defaultAttributeDrillState="1"/>
  </pivotFields>
  <rowFields count="1">
    <field x="2"/>
  </rowFields>
  <rowItems count="6">
    <i>
      <x/>
    </i>
    <i>
      <x v="1"/>
    </i>
    <i>
      <x v="3"/>
    </i>
    <i>
      <x v="4"/>
    </i>
    <i>
      <x v="2"/>
    </i>
    <i t="grand">
      <x/>
    </i>
  </rowItems>
  <colFields count="1">
    <field x="1"/>
  </colFields>
  <colItems count="2">
    <i>
      <x/>
    </i>
    <i t="grand">
      <x/>
    </i>
  </colItems>
  <dataFields count="1">
    <dataField name="Bottom 3 makers" fld="3" baseField="0" baseItem="0"/>
  </dataFields>
  <chartFormats count="4">
    <chartFormat chart="6" format="4"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6" format="5"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2" iMeasureHier="25">
      <autoFilter ref="A1">
        <filterColumn colId="0">
          <top10 top="0" val="5" filterVal="5"/>
        </filterColumn>
      </autoFilter>
    </filter>
    <filter fld="4" type="count" evalOrder="-1" id="4" iMeasureHier="25">
      <autoFilter ref="A1">
        <filterColumn colId="0">
          <top10 top="0" val="1" filterVal="1"/>
        </filterColumn>
      </autoFilter>
    </filter>
  </filters>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07E613-AFF2-4D1F-8DB8-12EFA0043943}"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2" firstHeaderRow="1" firstDataRow="1" firstDataCol="1"/>
  <pivotFields count="12">
    <pivotField axis="axisRow" showAll="0" measureFilter="1" sortType="ascending">
      <items count="36">
        <item x="34"/>
        <item x="1"/>
        <item x="15"/>
        <item x="2"/>
        <item x="3"/>
        <item x="16"/>
        <item x="17"/>
        <item x="4"/>
        <item x="18"/>
        <item x="5"/>
        <item x="19"/>
        <item x="20"/>
        <item x="21"/>
        <item x="14"/>
        <item x="6"/>
        <item x="22"/>
        <item x="23"/>
        <item x="24"/>
        <item x="7"/>
        <item x="25"/>
        <item x="26"/>
        <item x="8"/>
        <item x="9"/>
        <item x="10"/>
        <item x="11"/>
        <item x="27"/>
        <item x="12"/>
        <item x="28"/>
        <item x="29"/>
        <item x="0"/>
        <item x="30"/>
        <item x="13"/>
        <item x="31"/>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0" showAll="0"/>
    <pivotField numFmtId="10" showAll="0"/>
    <pivotField numFmtId="10" showAll="0"/>
    <pivotField dataField="1" numFmtId="10" showAll="0">
      <items count="35">
        <item x="1"/>
        <item x="0"/>
        <item x="2"/>
        <item x="11"/>
        <item x="9"/>
        <item x="7"/>
        <item x="8"/>
        <item x="10"/>
        <item x="3"/>
        <item x="13"/>
        <item x="28"/>
        <item x="6"/>
        <item x="16"/>
        <item x="14"/>
        <item x="5"/>
        <item x="31"/>
        <item x="33"/>
        <item x="21"/>
        <item x="22"/>
        <item x="25"/>
        <item x="30"/>
        <item x="12"/>
        <item x="32"/>
        <item x="15"/>
        <item x="17"/>
        <item x="27"/>
        <item x="29"/>
        <item x="18"/>
        <item x="23"/>
        <item x="4"/>
        <item x="20"/>
        <item x="26"/>
        <item x="24"/>
        <item x="19"/>
        <item t="default"/>
      </items>
    </pivotField>
    <pivotField numFmtId="10" showAll="0"/>
  </pivotFields>
  <rowFields count="1">
    <field x="0"/>
  </rowFields>
  <rowItems count="2">
    <i>
      <x v="1"/>
    </i>
    <i t="grand">
      <x/>
    </i>
  </rowItems>
  <colItems count="1">
    <i/>
  </colItems>
  <dataFields count="1">
    <dataField name="Sum of PRC_2022-2023" fld="10" baseField="0" baseItem="0" numFmtId="10"/>
  </dataFields>
  <chartFormats count="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0" type="valueLessThan" evalOrder="-1" id="3"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8B7BFB-B1FF-4867-A797-1EDBCE4ED6E9}" name="PivotTable3" cacheId="10" applyNumberFormats="0" applyBorderFormats="0" applyFontFormats="0" applyPatternFormats="0" applyAlignmentFormats="0" applyWidthHeightFormats="1" dataCaption="Values" tag="11ee3e04-674d-4cc8-aa10-461e5bb3c923" updatedVersion="8" minRefreshableVersion="3" useAutoFormatting="1" subtotalHiddenItems="1" itemPrintTitles="1" createdVersion="8" indent="0" outline="1" outlineData="1" multipleFieldFilters="0">
  <location ref="A23:C29" firstHeaderRow="1" firstDataRow="3" firstDataCol="1"/>
  <pivotFields count="6">
    <pivotField allDrilled="1" showAll="0" dataSourceSort="1" defaultSubtotal="0" defaultAttributeDrillState="1">
      <items count="2">
        <item s="1" x="0"/>
        <item s="1" x="1"/>
      </items>
    </pivotField>
    <pivotField axis="axisCol" allDrilled="1" subtotalTop="0" showAll="0" sortType="ascending" defaultAttributeDrillState="1">
      <items count="2">
        <item s="1" x="0"/>
        <item t="default"/>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1">
        <item s="1" x="0"/>
      </items>
    </pivotField>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pivotFields>
  <rowFields count="1">
    <field x="3"/>
  </rowFields>
  <rowItems count="4">
    <i>
      <x v="1"/>
    </i>
    <i>
      <x v="2"/>
    </i>
    <i>
      <x/>
    </i>
    <i t="grand">
      <x/>
    </i>
  </rowItems>
  <colFields count="2">
    <field x="2"/>
    <field x="1"/>
  </colFields>
  <colItems count="2">
    <i>
      <x/>
      <x/>
    </i>
    <i t="grand">
      <x/>
    </i>
  </colItems>
  <dataFields count="1">
    <dataField name="Sum of electric_vehicles_sold" fld="4"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count" evalOrder="-1" id="4" iMeasureHier="25">
      <autoFilter ref="A1">
        <filterColumn colId="0">
          <top10 top="0" val="1" filterVal="1"/>
        </filterColumn>
      </autoFilter>
    </filter>
    <filter fld="3" type="count" id="10" iMeasureHier="25">
      <autoFilter ref="A1">
        <filterColumn colId="0">
          <top10 val="3" filterVal="3"/>
        </filterColumn>
      </autoFilter>
    </filter>
  </filters>
  <rowHierarchiesUsage count="1">
    <rowHierarchyUsage hierarchyUsage="6"/>
  </rowHierarchiesUsage>
  <colHierarchiesUsage count="2">
    <colHierarchyUsage hierarchyUsage="4"/>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A544375-9567-44E3-9EF9-A625481F56F1}" name="Top 5 by PR"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5:X11" firstHeaderRow="1" firstDataRow="1" firstDataCol="1"/>
  <pivotFields count="13">
    <pivotField numFmtId="16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h="1" x="1"/>
        <item h="1" x="2"/>
        <item t="default"/>
      </items>
    </pivotField>
    <pivotField axis="axisRow" showAll="0" measureFilter="1" sortType="ascending">
      <items count="36">
        <item x="34"/>
        <item x="1"/>
        <item x="14"/>
        <item x="2"/>
        <item x="8"/>
        <item x="15"/>
        <item x="9"/>
        <item x="16"/>
        <item x="11"/>
        <item x="10"/>
        <item x="17"/>
        <item x="18"/>
        <item x="19"/>
        <item x="20"/>
        <item x="21"/>
        <item x="22"/>
        <item x="23"/>
        <item x="24"/>
        <item x="3"/>
        <item x="13"/>
        <item x="25"/>
        <item x="12"/>
        <item x="4"/>
        <item x="5"/>
        <item x="6"/>
        <item x="26"/>
        <item x="27"/>
        <item x="28"/>
        <item x="29"/>
        <item x="0"/>
        <item x="30"/>
        <item x="7"/>
        <item x="31"/>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items count="14">
        <item h="1" x="0"/>
        <item h="1" x="1"/>
        <item h="1" x="2"/>
        <item x="3"/>
        <item h="1"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 dataField="1" dragToRow="0" dragToCol="0" dragToPage="0" showAll="0" defaultSubtotal="0"/>
    <pivotField dragToRow="0" dragToCol="0" dragToPage="0" showAll="0" defaultSubtotal="0"/>
  </pivotFields>
  <rowFields count="1">
    <field x="2"/>
  </rowFields>
  <rowItems count="6">
    <i>
      <x v="2"/>
    </i>
    <i>
      <x v="10"/>
    </i>
    <i>
      <x v="16"/>
    </i>
    <i>
      <x v="20"/>
    </i>
    <i>
      <x v="8"/>
    </i>
    <i t="grand">
      <x/>
    </i>
  </rowItems>
  <colItems count="1">
    <i/>
  </colItems>
  <dataFields count="1">
    <dataField name="Sum of Penetration_Rate" fld="11" baseField="0" baseItem="0" numFmtId="10"/>
  </dataFields>
  <formats count="4">
    <format dxfId="51">
      <pivotArea outline="0" collapsedLevelsAreSubtotals="1" fieldPosition="0">
        <references count="1">
          <reference field="4294967294" count="1" selected="0">
            <x v="0"/>
          </reference>
        </references>
      </pivotArea>
    </format>
    <format dxfId="50">
      <pivotArea collapsedLevelsAreSubtotals="1" fieldPosition="0">
        <references count="1">
          <reference field="2" count="5">
            <x v="8"/>
            <x v="10"/>
            <x v="16"/>
            <x v="17"/>
            <x v="20"/>
          </reference>
        </references>
      </pivotArea>
    </format>
    <format dxfId="49">
      <pivotArea grandRow="1" outline="0" collapsedLevelsAreSubtotals="1" fieldPosition="0"/>
    </format>
    <format dxfId="48">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1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1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10"/>
          </reference>
        </references>
      </pivotArea>
    </chartFormat>
    <chartFormat chart="12" format="10">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019C8EE-7FCC-41C8-AF50-7B47EA0DEC5B}"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02:B112" firstHeaderRow="1" firstDataRow="1" firstDataCol="1"/>
  <pivotFields count="4">
    <pivotField axis="axisRow" showAll="0" measureFilter="1" sortType="ascending">
      <items count="36">
        <item x="34"/>
        <item x="1"/>
        <item x="15"/>
        <item x="2"/>
        <item x="3"/>
        <item x="16"/>
        <item x="17"/>
        <item x="4"/>
        <item x="18"/>
        <item x="5"/>
        <item x="19"/>
        <item x="20"/>
        <item x="21"/>
        <item x="14"/>
        <item x="6"/>
        <item x="22"/>
        <item x="23"/>
        <item x="24"/>
        <item x="7"/>
        <item x="25"/>
        <item x="26"/>
        <item x="8"/>
        <item x="9"/>
        <item x="10"/>
        <item x="11"/>
        <item x="27"/>
        <item x="12"/>
        <item x="28"/>
        <item x="29"/>
        <item x="0"/>
        <item x="30"/>
        <item x="13"/>
        <item x="31"/>
        <item x="32"/>
        <item x="33"/>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s>
  <rowFields count="1">
    <field x="0"/>
  </rowFields>
  <rowItems count="10">
    <i>
      <x v="12"/>
    </i>
    <i>
      <x v="3"/>
    </i>
    <i>
      <x v="23"/>
    </i>
    <i>
      <x v="4"/>
    </i>
    <i>
      <x v="11"/>
    </i>
    <i>
      <x v="28"/>
    </i>
    <i>
      <x v="8"/>
    </i>
    <i>
      <x v="16"/>
    </i>
    <i>
      <x v="10"/>
    </i>
    <i>
      <x v="22"/>
    </i>
  </rowItems>
  <colItems count="1">
    <i/>
  </colItems>
  <dataFields count="1">
    <dataField name="Sum of CAGR" fld="3" baseField="0" baseItem="0" numFmtId="1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2"/>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11"/>
          </reference>
        </references>
      </pivotArea>
    </chartFormat>
    <chartFormat chart="0" format="6">
      <pivotArea type="data" outline="0" fieldPosition="0">
        <references count="2">
          <reference field="4294967294" count="1" selected="0">
            <x v="0"/>
          </reference>
          <reference field="0" count="1" selected="0">
            <x v="28"/>
          </reference>
        </references>
      </pivotArea>
    </chartFormat>
    <chartFormat chart="0" format="7">
      <pivotArea type="data" outline="0" fieldPosition="0">
        <references count="2">
          <reference field="4294967294" count="1" selected="0">
            <x v="0"/>
          </reference>
          <reference field="0" count="1" selected="0">
            <x v="8"/>
          </reference>
        </references>
      </pivotArea>
    </chartFormat>
    <chartFormat chart="0" format="8">
      <pivotArea type="data" outline="0" fieldPosition="0">
        <references count="2">
          <reference field="4294967294" count="1" selected="0">
            <x v="0"/>
          </reference>
          <reference field="0" count="1" selected="0">
            <x v="16"/>
          </reference>
        </references>
      </pivotArea>
    </chartFormat>
    <chartFormat chart="0" format="9">
      <pivotArea type="data" outline="0" fieldPosition="0">
        <references count="2">
          <reference field="4294967294" count="1" selected="0">
            <x v="0"/>
          </reference>
          <reference field="0" count="1" selected="0">
            <x v="10"/>
          </reference>
        </references>
      </pivotArea>
    </chartFormat>
    <chartFormat chart="0" format="10">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A0F418B-A863-439D-A40D-DB19124C2930}" name="PivotTable5" cacheId="11" applyNumberFormats="0" applyBorderFormats="0" applyFontFormats="0" applyPatternFormats="0" applyAlignmentFormats="0" applyWidthHeightFormats="1" dataCaption="Values" errorCaption="0" showError="1" tag="0ac5ce71-afdd-4866-aa6f-14d11716e336" updatedVersion="8" minRefreshableVersion="3" useAutoFormatting="1" subtotalHiddenItems="1" itemPrintTitles="1" createdVersion="8" indent="0" outline="1" outlineData="1" multipleFieldFilters="0">
  <location ref="F23:H29" firstHeaderRow="1" firstDataRow="3" firstDataCol="1"/>
  <pivotFields count="6">
    <pivotField allDrilled="1" showAll="0" dataSourceSort="1" defaultSubtotal="0" defaultAttributeDrillState="1">
      <items count="2">
        <item s="1" x="0"/>
        <item s="1" x="1"/>
      </items>
    </pivotField>
    <pivotField axis="axisCol" allDrilled="1" subtotalTop="0" showAll="0" sortType="ascending" defaultAttributeDrillState="1">
      <items count="2">
        <item s="1" x="0"/>
        <item t="default"/>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1">
        <item s="1" x="0"/>
      </items>
    </pivotField>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pivotFields>
  <rowFields count="1">
    <field x="3"/>
  </rowFields>
  <rowItems count="4">
    <i>
      <x/>
    </i>
    <i>
      <x v="2"/>
    </i>
    <i>
      <x v="1"/>
    </i>
    <i t="grand">
      <x/>
    </i>
  </rowItems>
  <colFields count="2">
    <field x="2"/>
    <field x="1"/>
  </colFields>
  <colItems count="2">
    <i>
      <x/>
      <x/>
    </i>
    <i t="grand">
      <x/>
    </i>
  </colItems>
  <dataFields count="1">
    <dataField name="Sum of electric_vehicles_sold" fld="4"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11" iMeasureHier="25">
      <autoFilter ref="A1">
        <filterColumn colId="0">
          <top10 top="0" val="3" filterVal="3"/>
        </filterColumn>
      </autoFilter>
    </filter>
    <filter fld="5" type="count" evalOrder="-1" id="4" iMeasureHier="25">
      <autoFilter ref="A1">
        <filterColumn colId="0">
          <top10 top="0" val="1" filterVal="1"/>
        </filterColumn>
      </autoFilter>
    </filter>
  </filters>
  <rowHierarchiesUsage count="1">
    <rowHierarchyUsage hierarchyUsage="6"/>
  </rowHierarchiesUsage>
  <colHierarchiesUsage count="2">
    <colHierarchyUsage hierarchyUsage="4"/>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BD23BC-CB12-48EA-95CF-4BF42DB38D68}"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D20:AE24" firstHeaderRow="1" firstDataRow="1" firstDataCol="1"/>
  <pivotFields count="13">
    <pivotField numFmtId="16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4">
        <item x="0"/>
        <item x="1"/>
        <item x="2"/>
        <item t="default"/>
      </items>
    </pivotField>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
  </rowFields>
  <rowItems count="4">
    <i>
      <x/>
    </i>
    <i>
      <x v="1"/>
    </i>
    <i>
      <x v="2"/>
    </i>
    <i t="grand">
      <x/>
    </i>
  </rowItems>
  <colItems count="1">
    <i/>
  </colItems>
  <dataFields count="1">
    <dataField name="Sum of Revenue" fld="7" baseField="0" baseItem="0" numFmtId="166"/>
  </dataFields>
  <formats count="1">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3818BCF-BEEC-4C37-998B-0C23CC84C85B}" name="PivotTable19" cacheId="182" applyNumberFormats="0" applyBorderFormats="0" applyFontFormats="0" applyPatternFormats="0" applyAlignmentFormats="0" applyWidthHeightFormats="1" dataCaption="Values" tag="bd115f8c-9114-4fee-93e2-21e68e3159e4" updatedVersion="8" minRefreshableVersion="3" useAutoFormatting="1" subtotalHiddenItems="1" rowGrandTotals="0" colGrandTotals="0" itemPrintTitles="1" createdVersion="8" indent="0" outline="1" outlineData="1" multipleFieldFilters="0" chartFormat="30">
  <location ref="Z107:AB120" firstHeaderRow="1" firstDataRow="2" firstDataCol="1"/>
  <pivotFields count="7">
    <pivotField allDrilled="1" showAll="0" dataSourceSort="1" defaultSubtotal="0" defaultAttributeDrillState="1">
      <items count="2">
        <item s="1" x="0"/>
        <item s="1" x="1"/>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4"/>
  </rowFields>
  <rowItems count="12">
    <i>
      <x/>
    </i>
    <i>
      <x v="1"/>
    </i>
    <i>
      <x v="2"/>
    </i>
    <i>
      <x v="3"/>
    </i>
    <i>
      <x v="4"/>
    </i>
    <i>
      <x v="5"/>
    </i>
    <i>
      <x v="6"/>
    </i>
    <i>
      <x v="7"/>
    </i>
    <i>
      <x v="8"/>
    </i>
    <i>
      <x v="9"/>
    </i>
    <i>
      <x v="10"/>
    </i>
    <i>
      <x v="11"/>
    </i>
  </rowItems>
  <colFields count="1">
    <field x="3"/>
  </colFields>
  <colItems count="2">
    <i>
      <x/>
    </i>
    <i>
      <x v="1"/>
    </i>
  </colItems>
  <dataFields count="1">
    <dataField name="Sum of electric_vehicles_sold" fld="5" baseField="0" baseItem="0"/>
  </dataFields>
  <chartFormats count="6">
    <chartFormat chart="24" format="0" series="1">
      <pivotArea type="data" outline="0" fieldPosition="0">
        <references count="2">
          <reference field="4294967294" count="1" selected="0">
            <x v="0"/>
          </reference>
          <reference field="3" count="1" selected="0">
            <x v="0"/>
          </reference>
        </references>
      </pivotArea>
    </chartFormat>
    <chartFormat chart="24" format="1" series="1">
      <pivotArea type="data" outline="0" fieldPosition="0">
        <references count="2">
          <reference field="4294967294" count="1" selected="0">
            <x v="0"/>
          </reference>
          <reference field="3" count="1" selected="0">
            <x v="1"/>
          </reference>
        </references>
      </pivotArea>
    </chartFormat>
    <chartFormat chart="27" format="2" series="1">
      <pivotArea type="data" outline="0" fieldPosition="0">
        <references count="2">
          <reference field="4294967294" count="1" selected="0">
            <x v="0"/>
          </reference>
          <reference field="3" count="1" selected="0">
            <x v="0"/>
          </reference>
        </references>
      </pivotArea>
    </chartFormat>
    <chartFormat chart="27" format="3" series="1">
      <pivotArea type="data" outline="0" fieldPosition="0">
        <references count="2">
          <reference field="4294967294" count="1" selected="0">
            <x v="0"/>
          </reference>
          <reference field="3" count="1" selected="0">
            <x v="1"/>
          </reference>
        </references>
      </pivotArea>
    </chartFormat>
    <chartFormat chart="28" format="4" series="1">
      <pivotArea type="data" outline="0" fieldPosition="0">
        <references count="2">
          <reference field="4294967294" count="1" selected="0">
            <x v="0"/>
          </reference>
          <reference field="3" count="1" selected="0">
            <x v="0"/>
          </reference>
        </references>
      </pivotArea>
    </chartFormat>
    <chartFormat chart="28" format="5" series="1">
      <pivotArea type="data" outline="0" fieldPosition="0">
        <references count="2">
          <reference field="4294967294" count="1" selected="0">
            <x v="0"/>
          </reference>
          <reference field="3" count="1" selected="0">
            <x v="1"/>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evalOrder="-1" id="4" iMeasureHier="25">
      <autoFilter ref="A1">
        <filterColumn colId="0">
          <top10 top="0" val="1" filterVal="1"/>
        </filterColumn>
      </autoFilter>
    </filter>
    <filter fld="1" type="count" id="12" iMeasureHier="25">
      <autoFilter ref="A1">
        <filterColumn colId="0">
          <top10 val="5" filterVal="5"/>
        </filterColumn>
      </autoFilter>
    </filter>
  </filters>
  <rowHierarchiesUsage count="1">
    <rowHierarchyUsage hierarchyUsage="10"/>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6FB14FA-7C6D-4E33-88C7-0A55C7B1AEF1}" name="Total value"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95:E199" firstHeaderRow="0" firstDataRow="1" firstDataCol="1"/>
  <pivotFields count="5">
    <pivotField axis="axisRow" showAll="0">
      <items count="5">
        <item x="0"/>
        <item x="1"/>
        <item x="2"/>
        <item x="3"/>
        <item t="default"/>
      </items>
    </pivotField>
    <pivotField dataField="1" showAll="0"/>
    <pivotField dataField="1" showAll="0"/>
    <pivotField dataField="1" numFmtId="10" showAll="0"/>
    <pivotField dataField="1" numFmtId="166" showAll="0"/>
  </pivotFields>
  <rowFields count="1">
    <field x="0"/>
  </rowFields>
  <rowItems count="4">
    <i>
      <x/>
    </i>
    <i>
      <x v="1"/>
    </i>
    <i>
      <x v="2"/>
    </i>
    <i>
      <x v="3"/>
    </i>
  </rowItems>
  <colFields count="1">
    <field x="-2"/>
  </colFields>
  <colItems count="4">
    <i>
      <x/>
    </i>
    <i i="1">
      <x v="1"/>
    </i>
    <i i="2">
      <x v="2"/>
    </i>
    <i i="3">
      <x v="3"/>
    </i>
  </colItems>
  <dataFields count="4">
    <dataField name="Sum of Sum of Sum of total_vehicles_sold" fld="1" baseField="0" baseItem="0"/>
    <dataField name="Sum of Sum of Sum of electric_vehicles_sold" fld="2" baseField="0" baseItem="0" numFmtId="165"/>
    <dataField name="Sum of Sum of Penetration_rate_EV" fld="3" baseField="0" baseItem="0" numFmtId="10"/>
    <dataField name="Sum of Sum of Total_EV_Revenve" fld="4" baseField="0" baseItem="0" numFmtId="166"/>
  </dataFields>
  <formats count="1">
    <format dxfId="5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F582630-F2BF-4509-9A1E-5AB7774D9E2B}" name="Top 5 makers by ev "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4:M10" firstHeaderRow="1" firstDataRow="1" firstDataCol="1"/>
  <pivotFields count="8">
    <pivotField numFmtId="164" showAll="0">
      <items count="37">
        <item x="0"/>
        <item x="3"/>
        <item x="6"/>
        <item x="9"/>
        <item x="12"/>
        <item x="15"/>
        <item x="18"/>
        <item x="21"/>
        <item x="24"/>
        <item x="27"/>
        <item x="30"/>
        <item x="33"/>
        <item x="1"/>
        <item x="4"/>
        <item x="7"/>
        <item x="10"/>
        <item x="13"/>
        <item x="16"/>
        <item x="19"/>
        <item x="22"/>
        <item x="25"/>
        <item x="28"/>
        <item x="31"/>
        <item x="34"/>
        <item x="2"/>
        <item x="5"/>
        <item x="8"/>
        <item x="11"/>
        <item x="14"/>
        <item x="17"/>
        <item x="20"/>
        <item x="23"/>
        <item x="26"/>
        <item x="29"/>
        <item x="32"/>
        <item x="35"/>
        <item t="default"/>
      </items>
    </pivotField>
    <pivotField showAll="0">
      <items count="4">
        <item x="0"/>
        <item x="1"/>
        <item x="2"/>
        <item t="default"/>
      </items>
    </pivotField>
    <pivotField showAll="0">
      <items count="3">
        <item x="0"/>
        <item h="1" x="1"/>
        <item t="default"/>
      </items>
    </pivotField>
    <pivotField axis="axisRow" showAll="0" measureFilter="1" sortType="ascending">
      <items count="27">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25"/>
    </i>
    <i>
      <x v="17"/>
    </i>
    <i>
      <x v="24"/>
    </i>
    <i>
      <x v="1"/>
    </i>
    <i>
      <x v="7"/>
    </i>
    <i t="grand">
      <x/>
    </i>
  </rowItems>
  <colItems count="1">
    <i/>
  </colItems>
  <dataFields count="1">
    <dataField name="Sum of electric_vehicles_sold" fld="4" baseField="0" baseItem="0"/>
  </dataField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B46444-B16A-4693-878F-33A701E5107D}" name="Maker Market share " cacheId="201" applyNumberFormats="0" applyBorderFormats="0" applyFontFormats="0" applyPatternFormats="0" applyAlignmentFormats="0" applyWidthHeightFormats="1" dataCaption="Values" tag="c82cadb2-6c29-4b8c-82ac-8e91ad7a4b16" updatedVersion="8" minRefreshableVersion="3" useAutoFormatting="1" subtotalHiddenItems="1" rowGrandTotals="0" colGrandTotals="0" itemPrintTitles="1" createdVersion="8" indent="0" outline="1" outlineData="1" multipleFieldFilters="0" chartFormat="33">
  <location ref="AG38:AH41" firstHeaderRow="1" firstDataRow="1" firstDataCol="1"/>
  <pivotFields count="6">
    <pivotField allDrilled="1" showAll="0" dataSourceSort="1" defaultSubtotal="0" defaultAttributeDrillState="1">
      <items count="2">
        <item s="1" x="0"/>
        <item s="1" x="1"/>
      </items>
    </pivotField>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2"/>
    </i>
    <i>
      <x/>
    </i>
    <i>
      <x v="1"/>
    </i>
  </rowItems>
  <colItems count="1">
    <i/>
  </colItems>
  <dataFields count="1">
    <dataField fld="3" subtotal="count" baseField="0" baseItem="0" numFmtId="10"/>
  </dataFields>
  <formats count="1">
    <format dxfId="54">
      <pivotArea outline="0" collapsedLevelsAreSubtotals="1" fieldPosition="0"/>
    </format>
  </formats>
  <chartFormats count="16">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 count="1" selected="0">
            <x v="5"/>
          </reference>
        </references>
      </pivotArea>
    </chartFormat>
    <chartFormat chart="31" format="7">
      <pivotArea type="data" outline="0" fieldPosition="0">
        <references count="2">
          <reference field="4294967294" count="1" selected="0">
            <x v="0"/>
          </reference>
          <reference field="1" count="1" selected="0">
            <x v="7"/>
          </reference>
        </references>
      </pivotArea>
    </chartFormat>
    <chartFormat chart="31" format="8">
      <pivotArea type="data" outline="0" fieldPosition="0">
        <references count="2">
          <reference field="4294967294" count="1" selected="0">
            <x v="0"/>
          </reference>
          <reference field="1" count="1" selected="0">
            <x v="6"/>
          </reference>
        </references>
      </pivotArea>
    </chartFormat>
    <chartFormat chart="31" format="9">
      <pivotArea type="data" outline="0" fieldPosition="0">
        <references count="2">
          <reference field="4294967294" count="1" selected="0">
            <x v="0"/>
          </reference>
          <reference field="1" count="1" selected="0">
            <x v="1"/>
          </reference>
        </references>
      </pivotArea>
    </chartFormat>
    <chartFormat chart="31" format="10">
      <pivotArea type="data" outline="0" fieldPosition="0">
        <references count="2">
          <reference field="4294967294" count="1" selected="0">
            <x v="0"/>
          </reference>
          <reference field="1" count="1" selected="0">
            <x v="0"/>
          </reference>
        </references>
      </pivotArea>
    </chartFormat>
    <chartFormat chart="31" format="11">
      <pivotArea type="data" outline="0" fieldPosition="0">
        <references count="2">
          <reference field="4294967294" count="1" selected="0">
            <x v="0"/>
          </reference>
          <reference field="1" count="1" selected="0">
            <x v="2"/>
          </reference>
        </references>
      </pivotArea>
    </chartFormat>
    <chartFormat chart="31" format="12">
      <pivotArea type="data" outline="0" fieldPosition="0">
        <references count="2">
          <reference field="4294967294" count="1" selected="0">
            <x v="0"/>
          </reference>
          <reference field="1" count="1" selected="0">
            <x v="3"/>
          </reference>
        </references>
      </pivotArea>
    </chartFormat>
    <chartFormat chart="31" format="13">
      <pivotArea type="data" outline="0" fieldPosition="0">
        <references count="2">
          <reference field="4294967294" count="1" selected="0">
            <x v="0"/>
          </reference>
          <reference field="1" count="1" selected="0">
            <x v="4"/>
          </reference>
        </references>
      </pivotArea>
    </chartFormat>
    <chartFormat chart="29" format="4">
      <pivotArea type="data" outline="0" fieldPosition="0">
        <references count="2">
          <reference field="4294967294" count="1" selected="0">
            <x v="0"/>
          </reference>
          <reference field="1" count="1" selected="0">
            <x v="5"/>
          </reference>
        </references>
      </pivotArea>
    </chartFormat>
    <chartFormat chart="29" format="5">
      <pivotArea type="data" outline="0" fieldPosition="0">
        <references count="2">
          <reference field="4294967294" count="1" selected="0">
            <x v="0"/>
          </reference>
          <reference field="1" count="1" selected="0">
            <x v="7"/>
          </reference>
        </references>
      </pivotArea>
    </chartFormat>
    <chartFormat chart="29" format="6">
      <pivotArea type="data" outline="0" fieldPosition="0">
        <references count="2">
          <reference field="4294967294" count="1" selected="0">
            <x v="0"/>
          </reference>
          <reference field="1" count="1" selected="0">
            <x v="6"/>
          </reference>
        </references>
      </pivotArea>
    </chartFormat>
    <chartFormat chart="29" format="7">
      <pivotArea type="data" outline="0" fieldPosition="0">
        <references count="2">
          <reference field="4294967294" count="1" selected="0">
            <x v="0"/>
          </reference>
          <reference field="1" count="1" selected="0">
            <x v="2"/>
          </reference>
        </references>
      </pivotArea>
    </chartFormat>
    <chartFormat chart="29" format="8">
      <pivotArea type="data" outline="0" fieldPosition="0">
        <references count="2">
          <reference field="4294967294" count="1" selected="0">
            <x v="0"/>
          </reference>
          <reference field="1" count="1" selected="0">
            <x v="0"/>
          </reference>
        </references>
      </pivotArea>
    </chartFormat>
    <chartFormat chart="29" format="9">
      <pivotArea type="data" outline="0" fieldPosition="0">
        <references count="2">
          <reference field="4294967294" count="1" selected="0">
            <x v="0"/>
          </reference>
          <reference field="1" count="1" selected="0">
            <x v="1"/>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multipleItemSelectionAllowed="1" dragToData="1">
      <members count="1" level="1">
        <member name="[electric_vehicle_sales_by_makers].[vehicle_category].&amp;[4-Wheeler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evalOrder="-1" id="4" iMeasureHier="25">
      <autoFilter ref="A1">
        <filterColumn colId="0">
          <top10 top="0" val="1" filterVal="1"/>
        </filterColumn>
      </autoFilter>
    </filter>
    <filter fld="1" type="count" id="18" iMeasureHier="42">
      <autoFilter ref="A1">
        <filterColumn colId="0">
          <top10 val="3" filterVal="3"/>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C2B0E83-A9C3-4DC6-AD98-C046EF0958A2}"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77:B82" firstHeaderRow="1" firstDataRow="1" firstDataCol="1"/>
  <pivotFields count="18">
    <pivotField axis="axisRow" showAll="0" measureFilter="1" sortType="ascending">
      <items count="36">
        <item x="34"/>
        <item x="1"/>
        <item x="15"/>
        <item x="2"/>
        <item x="3"/>
        <item x="16"/>
        <item x="17"/>
        <item x="4"/>
        <item x="18"/>
        <item x="5"/>
        <item x="19"/>
        <item x="20"/>
        <item x="21"/>
        <item x="14"/>
        <item x="6"/>
        <item x="22"/>
        <item x="23"/>
        <item x="24"/>
        <item x="7"/>
        <item x="25"/>
        <item x="26"/>
        <item x="8"/>
        <item x="9"/>
        <item x="10"/>
        <item x="11"/>
        <item x="27"/>
        <item x="12"/>
        <item x="28"/>
        <item x="29"/>
        <item x="0"/>
        <item x="30"/>
        <item x="13"/>
        <item x="31"/>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dataField="1" numFmtId="10" showAll="0"/>
  </pivotFields>
  <rowFields count="1">
    <field x="0"/>
  </rowFields>
  <rowItems count="5">
    <i>
      <x v="10"/>
    </i>
    <i>
      <x v="16"/>
    </i>
    <i>
      <x v="8"/>
    </i>
    <i>
      <x v="6"/>
    </i>
    <i>
      <x v="17"/>
    </i>
  </rowItems>
  <colItems count="1">
    <i/>
  </colItems>
  <dataFields count="1">
    <dataField name="Sum of PR_4-wheeler_2024" fld="17" baseField="0" baseItem="0" numFmtId="1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E3847E3-6929-48B1-89F9-47052211AE79}"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68:B73" firstHeaderRow="1" firstDataRow="1" firstDataCol="1"/>
  <pivotFields count="18">
    <pivotField axis="axisRow" showAll="0" measureFilter="1" sortType="ascending">
      <items count="36">
        <item x="34"/>
        <item x="1"/>
        <item x="15"/>
        <item x="2"/>
        <item x="3"/>
        <item x="16"/>
        <item x="17"/>
        <item x="4"/>
        <item x="18"/>
        <item x="5"/>
        <item x="19"/>
        <item x="20"/>
        <item x="21"/>
        <item x="14"/>
        <item x="6"/>
        <item x="22"/>
        <item x="23"/>
        <item x="24"/>
        <item x="7"/>
        <item x="25"/>
        <item x="26"/>
        <item x="8"/>
        <item x="9"/>
        <item x="10"/>
        <item x="11"/>
        <item x="27"/>
        <item x="12"/>
        <item x="28"/>
        <item x="29"/>
        <item x="0"/>
        <item x="30"/>
        <item x="13"/>
        <item x="31"/>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dataField="1" numFmtId="10" showAll="0"/>
    <pivotField numFmtId="10" showAll="0"/>
  </pivotFields>
  <rowFields count="1">
    <field x="0"/>
  </rowFields>
  <rowItems count="5">
    <i>
      <x v="8"/>
    </i>
    <i>
      <x v="20"/>
    </i>
    <i>
      <x v="16"/>
    </i>
    <i>
      <x v="17"/>
    </i>
    <i>
      <x v="10"/>
    </i>
  </rowItems>
  <colItems count="1">
    <i/>
  </colItems>
  <dataFields count="1">
    <dataField name="Sum of PR_2-wheeler_2024" fld="16"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29C5284-EE70-456B-85F9-0AF4FCF7635B}" name="Quartely sales" cacheId="203" applyNumberFormats="0" applyBorderFormats="0" applyFontFormats="0" applyPatternFormats="0" applyAlignmentFormats="0" applyWidthHeightFormats="1" dataCaption="Values" tag="eb644019-402c-4013-9287-4bacddbcf819" updatedVersion="8" minRefreshableVersion="3" useAutoFormatting="1" subtotalHiddenItems="1" rowGrandTotals="0" colGrandTotals="0" itemPrintTitles="1" createdVersion="8" indent="0" outline="1" outlineData="1" multipleFieldFilters="0" chartFormat="24">
  <location ref="A34:F39" firstHeaderRow="1" firstDataRow="2" firstDataCol="1"/>
  <pivotFields count="5">
    <pivotField axis="axisCol" allDrilled="1" subtotalTop="0" showAll="0" measureFilter="1"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Fields count="1">
    <field x="0"/>
  </colFields>
  <colItems count="5">
    <i>
      <x v="1"/>
    </i>
    <i>
      <x/>
    </i>
    <i>
      <x v="3"/>
    </i>
    <i>
      <x v="2"/>
    </i>
    <i>
      <x v="4"/>
    </i>
  </colItems>
  <dataFields count="1">
    <dataField name="Sum of electric_vehicles_sold" fld="2" baseField="0" baseItem="0"/>
  </dataFields>
  <chartFormats count="79">
    <chartFormat chart="0" format="0" series="1">
      <pivotArea type="data" outline="0" fieldPosition="0">
        <references count="2">
          <reference field="4294967294" count="1" selected="0">
            <x v="0"/>
          </reference>
          <reference field="0" count="1" selected="0">
            <x v="4"/>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6"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7"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8"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9"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10" series="1">
      <pivotArea type="data" outline="0" fieldPosition="0">
        <references count="3">
          <reference field="4294967294" count="1" selected="0">
            <x v="0"/>
          </reference>
          <reference field="0" count="1" selected="0">
            <x v="3"/>
          </reference>
          <reference field="1" count="1" selected="0">
            <x v="2"/>
          </reference>
        </references>
      </pivotArea>
    </chartFormat>
    <chartFormat chart="0" format="11"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12"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13"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14"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15"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16"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17"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18"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19"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20" series="1">
      <pivotArea type="data" outline="0" fieldPosition="0">
        <references count="2">
          <reference field="4294967294" count="1" selected="0">
            <x v="0"/>
          </reference>
          <reference field="1" count="1" selected="0">
            <x v="0"/>
          </reference>
        </references>
      </pivotArea>
    </chartFormat>
    <chartFormat chart="0" format="21" series="1">
      <pivotArea type="data" outline="0" fieldPosition="0">
        <references count="2">
          <reference field="4294967294" count="1" selected="0">
            <x v="0"/>
          </reference>
          <reference field="1" count="1" selected="0">
            <x v="1"/>
          </reference>
        </references>
      </pivotArea>
    </chartFormat>
    <chartFormat chart="0" format="22" series="1">
      <pivotArea type="data" outline="0" fieldPosition="0">
        <references count="2">
          <reference field="4294967294" count="1" selected="0">
            <x v="0"/>
          </reference>
          <reference field="1" count="1" selected="0">
            <x v="2"/>
          </reference>
        </references>
      </pivotArea>
    </chartFormat>
    <chartFormat chart="0" format="23" series="1">
      <pivotArea type="data" outline="0" fieldPosition="0">
        <references count="2">
          <reference field="4294967294" count="1" selected="0">
            <x v="0"/>
          </reference>
          <reference field="1" count="1" selected="0">
            <x v="3"/>
          </reference>
        </references>
      </pivotArea>
    </chartFormat>
    <chartFormat chart="0" format="40" series="1">
      <pivotArea type="data" outline="0" fieldPosition="0">
        <references count="2">
          <reference field="4294967294" count="1" selected="0">
            <x v="0"/>
          </reference>
          <reference field="0" count="1" selected="0">
            <x v="8"/>
          </reference>
        </references>
      </pivotArea>
    </chartFormat>
    <chartFormat chart="0" format="41" series="1">
      <pivotArea type="data" outline="0" fieldPosition="0">
        <references count="2">
          <reference field="4294967294" count="1" selected="0">
            <x v="0"/>
          </reference>
          <reference field="0" count="1" selected="0">
            <x v="9"/>
          </reference>
        </references>
      </pivotArea>
    </chartFormat>
    <chartFormat chart="0" format="42" series="1">
      <pivotArea type="data" outline="0" fieldPosition="0">
        <references count="2">
          <reference field="4294967294" count="1" selected="0">
            <x v="0"/>
          </reference>
          <reference field="0" count="1" selected="0">
            <x v="10"/>
          </reference>
        </references>
      </pivotArea>
    </chartFormat>
    <chartFormat chart="0" format="43" series="1">
      <pivotArea type="data" outline="0" fieldPosition="0">
        <references count="2">
          <reference field="4294967294" count="1" selected="0">
            <x v="0"/>
          </reference>
          <reference field="0" count="1" selected="0">
            <x v="6"/>
          </reference>
        </references>
      </pivotArea>
    </chartFormat>
    <chartFormat chart="0" format="44" series="1">
      <pivotArea type="data" outline="0" fieldPosition="0">
        <references count="2">
          <reference field="4294967294" count="1" selected="0">
            <x v="0"/>
          </reference>
          <reference field="0" count="1" selected="0">
            <x v="5"/>
          </reference>
        </references>
      </pivotArea>
    </chartFormat>
    <chartFormat chart="0" format="45" series="1">
      <pivotArea type="data" outline="0" fieldPosition="0">
        <references count="3">
          <reference field="4294967294" count="1" selected="0">
            <x v="0"/>
          </reference>
          <reference field="0" count="1" selected="0">
            <x v="9"/>
          </reference>
          <reference field="1" count="1" selected="0">
            <x v="1"/>
          </reference>
        </references>
      </pivotArea>
    </chartFormat>
    <chartFormat chart="0" format="46" series="1">
      <pivotArea type="data" outline="0" fieldPosition="0">
        <references count="3">
          <reference field="4294967294" count="1" selected="0">
            <x v="0"/>
          </reference>
          <reference field="0" count="1" selected="0">
            <x v="9"/>
          </reference>
          <reference field="1" count="1" selected="0">
            <x v="2"/>
          </reference>
        </references>
      </pivotArea>
    </chartFormat>
    <chartFormat chart="0" format="47" series="1">
      <pivotArea type="data" outline="0" fieldPosition="0">
        <references count="3">
          <reference field="4294967294" count="1" selected="0">
            <x v="0"/>
          </reference>
          <reference field="0" count="1" selected="0">
            <x v="9"/>
          </reference>
          <reference field="1" count="1" selected="0">
            <x v="3"/>
          </reference>
        </references>
      </pivotArea>
    </chartFormat>
    <chartFormat chart="0" format="48" series="1">
      <pivotArea type="data" outline="0" fieldPosition="0">
        <references count="3">
          <reference field="4294967294" count="1" selected="0">
            <x v="0"/>
          </reference>
          <reference field="0" count="1" selected="0">
            <x v="10"/>
          </reference>
          <reference field="1" count="1" selected="0">
            <x v="0"/>
          </reference>
        </references>
      </pivotArea>
    </chartFormat>
    <chartFormat chart="0" format="49" series="1">
      <pivotArea type="data" outline="0" fieldPosition="0">
        <references count="3">
          <reference field="4294967294" count="1" selected="0">
            <x v="0"/>
          </reference>
          <reference field="0" count="1" selected="0">
            <x v="10"/>
          </reference>
          <reference field="1" count="1" selected="0">
            <x v="1"/>
          </reference>
        </references>
      </pivotArea>
    </chartFormat>
    <chartFormat chart="0" format="50" series="1">
      <pivotArea type="data" outline="0" fieldPosition="0">
        <references count="3">
          <reference field="4294967294" count="1" selected="0">
            <x v="0"/>
          </reference>
          <reference field="0" count="1" selected="0">
            <x v="10"/>
          </reference>
          <reference field="1" count="1" selected="0">
            <x v="2"/>
          </reference>
        </references>
      </pivotArea>
    </chartFormat>
    <chartFormat chart="0" format="51" series="1">
      <pivotArea type="data" outline="0" fieldPosition="0">
        <references count="3">
          <reference field="4294967294" count="1" selected="0">
            <x v="0"/>
          </reference>
          <reference field="0" count="1" selected="0">
            <x v="10"/>
          </reference>
          <reference field="1" count="1" selected="0">
            <x v="3"/>
          </reference>
        </references>
      </pivotArea>
    </chartFormat>
    <chartFormat chart="0" format="52" series="1">
      <pivotArea type="data" outline="0" fieldPosition="0">
        <references count="3">
          <reference field="4294967294" count="1" selected="0">
            <x v="0"/>
          </reference>
          <reference field="0" count="1" selected="0">
            <x v="6"/>
          </reference>
          <reference field="1" count="1" selected="0">
            <x v="0"/>
          </reference>
        </references>
      </pivotArea>
    </chartFormat>
    <chartFormat chart="0" format="53" series="1">
      <pivotArea type="data" outline="0" fieldPosition="0">
        <references count="3">
          <reference field="4294967294" count="1" selected="0">
            <x v="0"/>
          </reference>
          <reference field="0" count="1" selected="0">
            <x v="6"/>
          </reference>
          <reference field="1" count="1" selected="0">
            <x v="1"/>
          </reference>
        </references>
      </pivotArea>
    </chartFormat>
    <chartFormat chart="0" format="54" series="1">
      <pivotArea type="data" outline="0" fieldPosition="0">
        <references count="3">
          <reference field="4294967294" count="1" selected="0">
            <x v="0"/>
          </reference>
          <reference field="0" count="1" selected="0">
            <x v="6"/>
          </reference>
          <reference field="1" count="1" selected="0">
            <x v="2"/>
          </reference>
        </references>
      </pivotArea>
    </chartFormat>
    <chartFormat chart="0" format="55" series="1">
      <pivotArea type="data" outline="0" fieldPosition="0">
        <references count="3">
          <reference field="4294967294" count="1" selected="0">
            <x v="0"/>
          </reference>
          <reference field="0" count="1" selected="0">
            <x v="6"/>
          </reference>
          <reference field="1" count="1" selected="0">
            <x v="3"/>
          </reference>
        </references>
      </pivotArea>
    </chartFormat>
    <chartFormat chart="0" format="56" series="1">
      <pivotArea type="data" outline="0" fieldPosition="0">
        <references count="3">
          <reference field="4294967294" count="1" selected="0">
            <x v="0"/>
          </reference>
          <reference field="0" count="1" selected="0">
            <x v="5"/>
          </reference>
          <reference field="1" count="1" selected="0">
            <x v="0"/>
          </reference>
        </references>
      </pivotArea>
    </chartFormat>
    <chartFormat chart="0" format="57" series="1">
      <pivotArea type="data" outline="0" fieldPosition="0">
        <references count="3">
          <reference field="4294967294" count="1" selected="0">
            <x v="0"/>
          </reference>
          <reference field="0" count="1" selected="0">
            <x v="5"/>
          </reference>
          <reference field="1" count="1" selected="0">
            <x v="1"/>
          </reference>
        </references>
      </pivotArea>
    </chartFormat>
    <chartFormat chart="0" format="58" series="1">
      <pivotArea type="data" outline="0" fieldPosition="0">
        <references count="3">
          <reference field="4294967294" count="1" selected="0">
            <x v="0"/>
          </reference>
          <reference field="0" count="1" selected="0">
            <x v="5"/>
          </reference>
          <reference field="1" count="1" selected="0">
            <x v="2"/>
          </reference>
        </references>
      </pivotArea>
    </chartFormat>
    <chartFormat chart="0" format="59" series="1">
      <pivotArea type="data" outline="0" fieldPosition="0">
        <references count="3">
          <reference field="4294967294" count="1" selected="0">
            <x v="0"/>
          </reference>
          <reference field="0" count="1" selected="0">
            <x v="5"/>
          </reference>
          <reference field="1" count="1" selected="0">
            <x v="3"/>
          </reference>
        </references>
      </pivotArea>
    </chartFormat>
    <chartFormat chart="0" format="67" series="1">
      <pivotArea type="data" outline="0" fieldPosition="0">
        <references count="2">
          <reference field="4294967294" count="1" selected="0">
            <x v="0"/>
          </reference>
          <reference field="0" count="1" selected="0">
            <x v="13"/>
          </reference>
        </references>
      </pivotArea>
    </chartFormat>
    <chartFormat chart="0" format="68" series="1">
      <pivotArea type="data" outline="0" fieldPosition="0">
        <references count="2">
          <reference field="4294967294" count="1" selected="0">
            <x v="0"/>
          </reference>
          <reference field="0" count="1" selected="0">
            <x v="14"/>
          </reference>
        </references>
      </pivotArea>
    </chartFormat>
    <chartFormat chart="0" format="69" series="1">
      <pivotArea type="data" outline="0" fieldPosition="0">
        <references count="2">
          <reference field="4294967294" count="1" selected="0">
            <x v="0"/>
          </reference>
          <reference field="0" count="1" selected="0">
            <x v="17"/>
          </reference>
        </references>
      </pivotArea>
    </chartFormat>
    <chartFormat chart="0" format="70" series="1">
      <pivotArea type="data" outline="0" fieldPosition="0">
        <references count="2">
          <reference field="4294967294" count="1" selected="0">
            <x v="0"/>
          </reference>
          <reference field="0" count="1" selected="0">
            <x v="15"/>
          </reference>
        </references>
      </pivotArea>
    </chartFormat>
    <chartFormat chart="0" format="71" series="1">
      <pivotArea type="data" outline="0" fieldPosition="0">
        <references count="2">
          <reference field="4294967294" count="1" selected="0">
            <x v="0"/>
          </reference>
          <reference field="0" count="1" selected="0">
            <x v="16"/>
          </reference>
        </references>
      </pivotArea>
    </chartFormat>
    <chartFormat chart="7" format="82" series="1">
      <pivotArea type="data" outline="0" fieldPosition="0">
        <references count="2">
          <reference field="4294967294" count="1" selected="0">
            <x v="0"/>
          </reference>
          <reference field="0" count="1" selected="0">
            <x v="5"/>
          </reference>
        </references>
      </pivotArea>
    </chartFormat>
    <chartFormat chart="7" format="83" series="1">
      <pivotArea type="data" outline="0" fieldPosition="0">
        <references count="2">
          <reference field="4294967294" count="1" selected="0">
            <x v="0"/>
          </reference>
          <reference field="0" count="1" selected="0">
            <x v="6"/>
          </reference>
        </references>
      </pivotArea>
    </chartFormat>
    <chartFormat chart="7" format="84" series="1">
      <pivotArea type="data" outline="0" fieldPosition="0">
        <references count="2">
          <reference field="4294967294" count="1" selected="0">
            <x v="0"/>
          </reference>
          <reference field="0" count="1" selected="0">
            <x v="10"/>
          </reference>
        </references>
      </pivotArea>
    </chartFormat>
    <chartFormat chart="7" format="85" series="1">
      <pivotArea type="data" outline="0" fieldPosition="0">
        <references count="2">
          <reference field="4294967294" count="1" selected="0">
            <x v="0"/>
          </reference>
          <reference field="0" count="1" selected="0">
            <x v="9"/>
          </reference>
        </references>
      </pivotArea>
    </chartFormat>
    <chartFormat chart="7" format="86" series="1">
      <pivotArea type="data" outline="0" fieldPosition="0">
        <references count="2">
          <reference field="4294967294" count="1" selected="0">
            <x v="0"/>
          </reference>
          <reference field="0" count="1" selected="0">
            <x v="8"/>
          </reference>
        </references>
      </pivotArea>
    </chartFormat>
    <chartFormat chart="7" format="87">
      <pivotArea type="data" outline="0" fieldPosition="0">
        <references count="3">
          <reference field="4294967294" count="1" selected="0">
            <x v="0"/>
          </reference>
          <reference field="0" count="1" selected="0">
            <x v="8"/>
          </reference>
          <reference field="1" count="1" selected="0">
            <x v="0"/>
          </reference>
        </references>
      </pivotArea>
    </chartFormat>
    <chartFormat chart="7" format="88">
      <pivotArea type="data" outline="0" fieldPosition="0">
        <references count="3">
          <reference field="4294967294" count="1" selected="0">
            <x v="0"/>
          </reference>
          <reference field="0" count="1" selected="0">
            <x v="9"/>
          </reference>
          <reference field="1" count="1" selected="0">
            <x v="0"/>
          </reference>
        </references>
      </pivotArea>
    </chartFormat>
    <chartFormat chart="7" format="89">
      <pivotArea type="data" outline="0" fieldPosition="0">
        <references count="3">
          <reference field="4294967294" count="1" selected="0">
            <x v="0"/>
          </reference>
          <reference field="0" count="1" selected="0">
            <x v="9"/>
          </reference>
          <reference field="1" count="1" selected="0">
            <x v="3"/>
          </reference>
        </references>
      </pivotArea>
    </chartFormat>
    <chartFormat chart="7" format="90">
      <pivotArea type="data" outline="0" fieldPosition="0">
        <references count="3">
          <reference field="4294967294" count="1" selected="0">
            <x v="0"/>
          </reference>
          <reference field="0" count="1" selected="0">
            <x v="8"/>
          </reference>
          <reference field="1" count="1" selected="0">
            <x v="3"/>
          </reference>
        </references>
      </pivotArea>
    </chartFormat>
    <chartFormat chart="7" format="91" series="1">
      <pivotArea type="data" outline="0" fieldPosition="0">
        <references count="2">
          <reference field="4294967294" count="1" selected="0">
            <x v="0"/>
          </reference>
          <reference field="0" count="1" selected="0">
            <x v="1"/>
          </reference>
        </references>
      </pivotArea>
    </chartFormat>
    <chartFormat chart="7" format="92" series="1">
      <pivotArea type="data" outline="0" fieldPosition="0">
        <references count="2">
          <reference field="4294967294" count="1" selected="0">
            <x v="0"/>
          </reference>
          <reference field="0" count="1" selected="0">
            <x v="0"/>
          </reference>
        </references>
      </pivotArea>
    </chartFormat>
    <chartFormat chart="7" format="93" series="1">
      <pivotArea type="data" outline="0" fieldPosition="0">
        <references count="2">
          <reference field="4294967294" count="1" selected="0">
            <x v="0"/>
          </reference>
          <reference field="0" count="1" selected="0">
            <x v="3"/>
          </reference>
        </references>
      </pivotArea>
    </chartFormat>
    <chartFormat chart="7" format="94" series="1">
      <pivotArea type="data" outline="0" fieldPosition="0">
        <references count="2">
          <reference field="4294967294" count="1" selected="0">
            <x v="0"/>
          </reference>
          <reference field="0" count="1" selected="0">
            <x v="2"/>
          </reference>
        </references>
      </pivotArea>
    </chartFormat>
    <chartFormat chart="7" format="95" series="1">
      <pivotArea type="data" outline="0" fieldPosition="0">
        <references count="2">
          <reference field="4294967294" count="1" selected="0">
            <x v="0"/>
          </reference>
          <reference field="0" count="1" selected="0">
            <x v="4"/>
          </reference>
        </references>
      </pivotArea>
    </chartFormat>
    <chartFormat chart="7" format="96">
      <pivotArea type="data" outline="0" fieldPosition="0">
        <references count="3">
          <reference field="4294967294" count="1" selected="0">
            <x v="0"/>
          </reference>
          <reference field="0" count="1" selected="0">
            <x v="4"/>
          </reference>
          <reference field="1" count="1" selected="0">
            <x v="0"/>
          </reference>
        </references>
      </pivotArea>
    </chartFormat>
    <chartFormat chart="7" format="97">
      <pivotArea type="data" outline="0" fieldPosition="0">
        <references count="3">
          <reference field="4294967294" count="1" selected="0">
            <x v="0"/>
          </reference>
          <reference field="0" count="1" selected="0">
            <x v="2"/>
          </reference>
          <reference field="1" count="1" selected="0">
            <x v="0"/>
          </reference>
        </references>
      </pivotArea>
    </chartFormat>
    <chartFormat chart="7" format="98">
      <pivotArea type="data" outline="0" fieldPosition="0">
        <references count="3">
          <reference field="4294967294" count="1" selected="0">
            <x v="0"/>
          </reference>
          <reference field="0" count="1" selected="0">
            <x v="4"/>
          </reference>
          <reference field="1" count="1" selected="0">
            <x v="3"/>
          </reference>
        </references>
      </pivotArea>
    </chartFormat>
    <chartFormat chart="7" format="99">
      <pivotArea type="data" outline="0" fieldPosition="0">
        <references count="3">
          <reference field="4294967294" count="1" selected="0">
            <x v="0"/>
          </reference>
          <reference field="0" count="1" selected="0">
            <x v="2"/>
          </reference>
          <reference field="1" count="1" selected="0">
            <x v="3"/>
          </reference>
        </references>
      </pivotArea>
    </chartFormat>
    <chartFormat chart="7" format="100" series="1">
      <pivotArea type="data" outline="0" fieldPosition="0">
        <references count="2">
          <reference field="4294967294" count="1" selected="0">
            <x v="0"/>
          </reference>
          <reference field="0" count="1" selected="0">
            <x v="13"/>
          </reference>
        </references>
      </pivotArea>
    </chartFormat>
    <chartFormat chart="7" format="101">
      <pivotArea type="data" outline="0" fieldPosition="0">
        <references count="3">
          <reference field="4294967294" count="1" selected="0">
            <x v="0"/>
          </reference>
          <reference field="0" count="1" selected="0">
            <x v="13"/>
          </reference>
          <reference field="1" count="1" selected="0">
            <x v="0"/>
          </reference>
        </references>
      </pivotArea>
    </chartFormat>
    <chartFormat chart="7" format="102" series="1">
      <pivotArea type="data" outline="0" fieldPosition="0">
        <references count="2">
          <reference field="4294967294" count="1" selected="0">
            <x v="0"/>
          </reference>
          <reference field="0" count="1" selected="0">
            <x v="11"/>
          </reference>
        </references>
      </pivotArea>
    </chartFormat>
    <chartFormat chart="7" format="103" series="1">
      <pivotArea type="data" outline="0" fieldPosition="0">
        <references count="2">
          <reference field="4294967294" count="1" selected="0">
            <x v="0"/>
          </reference>
          <reference field="0" count="1" selected="0">
            <x v="7"/>
          </reference>
        </references>
      </pivotArea>
    </chartFormat>
    <chartFormat chart="0" format="72" series="1">
      <pivotArea type="data" outline="0" fieldPosition="0">
        <references count="2">
          <reference field="4294967294" count="1" selected="0">
            <x v="0"/>
          </reference>
          <reference field="0" count="1" selected="0">
            <x v="11"/>
          </reference>
        </references>
      </pivotArea>
    </chartFormat>
    <chartFormat chart="0" format="73" series="1">
      <pivotArea type="data" outline="0" fieldPosition="0">
        <references count="2">
          <reference field="4294967294" count="1" selected="0">
            <x v="0"/>
          </reference>
          <reference field="0" count="1" selected="0">
            <x v="7"/>
          </reference>
        </references>
      </pivotArea>
    </chartFormat>
    <chartFormat chart="7" format="104">
      <pivotArea type="data" outline="0" fieldPosition="0">
        <references count="3">
          <reference field="4294967294" count="1" selected="0">
            <x v="0"/>
          </reference>
          <reference field="0" count="1" selected="0">
            <x v="6"/>
          </reference>
          <reference field="1" count="1" selected="0">
            <x v="3"/>
          </reference>
        </references>
      </pivotArea>
    </chartFormat>
    <chartFormat chart="7" format="105">
      <pivotArea type="data" outline="0" fieldPosition="0">
        <references count="3">
          <reference field="4294967294" count="1" selected="0">
            <x v="0"/>
          </reference>
          <reference field="0" count="1" selected="0">
            <x v="6"/>
          </reference>
          <reference field="1" count="1" selected="0">
            <x v="0"/>
          </reference>
        </references>
      </pivotArea>
    </chartFormat>
    <chartFormat chart="7" format="106" series="1">
      <pivotArea type="data" outline="0" fieldPosition="0">
        <references count="2">
          <reference field="4294967294" count="1" selected="0">
            <x v="0"/>
          </reference>
          <reference field="0" count="1" selected="0">
            <x v="12"/>
          </reference>
        </references>
      </pivotArea>
    </chartFormat>
    <chartFormat chart="0" format="74" series="1">
      <pivotArea type="data" outline="0" fieldPosition="0">
        <references count="2">
          <reference field="4294967294" count="1" selected="0">
            <x v="0"/>
          </reference>
          <reference field="0" count="1" selected="0">
            <x v="12"/>
          </reference>
        </references>
      </pivotArea>
    </chartFormat>
    <chartFormat chart="7" format="107">
      <pivotArea type="data" outline="0" fieldPosition="0">
        <references count="3">
          <reference field="4294967294" count="1" selected="0">
            <x v="0"/>
          </reference>
          <reference field="0" count="1" selected="0">
            <x v="10"/>
          </reference>
          <reference field="1" count="1" selected="0">
            <x v="0"/>
          </reference>
        </references>
      </pivotArea>
    </chartFormat>
    <chartFormat chart="7" format="108">
      <pivotArea type="data" outline="0" fieldPosition="0">
        <references count="3">
          <reference field="4294967294" count="1" selected="0">
            <x v="0"/>
          </reference>
          <reference field="0" count="1" selected="0">
            <x v="5"/>
          </reference>
          <reference field="1" count="1" selected="0">
            <x v="0"/>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multipleItemSelectionAllowed="1" dragToData="1">
      <members count="1" level="1">
        <member name="[electric_vehicle_sales_by_makers].[vehicle_category].&amp;[4-Wheel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5">
      <autoFilter ref="A1">
        <filterColumn colId="0">
          <top10 val="5" filterVal="5"/>
        </filterColumn>
      </autoFilter>
    </filter>
  </filters>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sales_by_mak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405B677-94AB-4487-B6FE-28FD28BB1780}" name="top 5 in 4 wheeler" cacheId="176" applyNumberFormats="0" applyBorderFormats="0" applyFontFormats="0" applyPatternFormats="0" applyAlignmentFormats="0" applyWidthHeightFormats="1" dataCaption="Values" tag="9df678a3-2764-4544-9ca3-b515f134b32f" updatedVersion="8" minRefreshableVersion="3" useAutoFormatting="1" subtotalHiddenItems="1" rowGrandTotals="0" colGrandTotals="0" itemPrintTitles="1" createdVersion="8" indent="0" outline="1" outlineData="1" multipleFieldFilters="0" chartFormat="24">
  <location ref="Z87:AA93" firstHeaderRow="1" firstDataRow="2" firstDataCol="1"/>
  <pivotFields count="6">
    <pivotField allDrilled="1" showAll="0" dataSourceSort="1" defaultSubtotal="0" defaultAttributeDrillState="1">
      <items count="2">
        <item s="1" x="0"/>
        <item s="1" x="1"/>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pivotField axis="axisCol"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s>
  <rowFields count="1">
    <field x="1"/>
  </rowFields>
  <rowItems count="5">
    <i>
      <x v="4"/>
    </i>
    <i>
      <x v="2"/>
    </i>
    <i>
      <x v="3"/>
    </i>
    <i>
      <x/>
    </i>
    <i>
      <x v="1"/>
    </i>
  </rowItems>
  <colFields count="1">
    <field x="3"/>
  </colFields>
  <colItems count="1">
    <i>
      <x/>
    </i>
  </colItems>
  <dataFields count="1">
    <dataField name="Sum of electric_vehicles_sold" fld="4" baseField="0" baseItem="0"/>
  </dataFields>
  <chartFormats count="7">
    <chartFormat chart="4" format="0" series="1">
      <pivotArea type="data" outline="0" fieldPosition="0">
        <references count="2">
          <reference field="4294967294" count="1" selected="0">
            <x v="0"/>
          </reference>
          <reference field="3" count="1" selected="0">
            <x v="1"/>
          </reference>
        </references>
      </pivotArea>
    </chartFormat>
    <chartFormat chart="4" format="1" series="1">
      <pivotArea type="data" outline="0" fieldPosition="0">
        <references count="2">
          <reference field="4294967294" count="1" selected="0">
            <x v="0"/>
          </reference>
          <reference field="3"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members count="1" level="1">
        <member name="[electric_vehicle_sales_by_makers].[fiscal_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electric_vehicles_sold"/>
    <pivotHierarchy dragToData="1" caption="Min of electric_vehicles_sold"/>
    <pivotHierarchy dragToData="1" caption="Average of electric_vehicles_sold"/>
    <pivotHierarchy dragToData="1" caption="Distinct Count of electric_vehicles_sol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2" iMeasureHier="25">
      <autoFilter ref="A1">
        <filterColumn colId="0">
          <top10 val="5" filterVal="5"/>
        </filterColumn>
      </autoFilter>
    </filter>
    <filter fld="2" type="count" evalOrder="-1" id="4" iMeasureHier="25">
      <autoFilter ref="A1">
        <filterColumn colId="0">
          <top10 top="0" val="1" filterVal="1"/>
        </filterColumn>
      </autoFilter>
    </filter>
  </filters>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electric_vehicle_sales_by_makers]"/>
        <x15:activeTabTopLevelEntity name="[electric_vehicle_sales_by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FE7E684-137B-47DC-94E2-5F4FE00AED15}"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19:D130" firstHeaderRow="0" firstDataRow="1" firstDataCol="1"/>
  <pivotFields count="9">
    <pivotField axis="axisRow" showAll="0" measureFilter="1" sortType="descending">
      <items count="36">
        <item x="34"/>
        <item x="1"/>
        <item x="15"/>
        <item x="2"/>
        <item x="3"/>
        <item x="16"/>
        <item x="17"/>
        <item x="4"/>
        <item x="18"/>
        <item x="5"/>
        <item x="19"/>
        <item x="20"/>
        <item x="21"/>
        <item x="14"/>
        <item x="6"/>
        <item x="22"/>
        <item x="23"/>
        <item x="24"/>
        <item x="7"/>
        <item x="25"/>
        <item x="26"/>
        <item x="8"/>
        <item x="9"/>
        <item x="10"/>
        <item x="11"/>
        <item x="27"/>
        <item x="12"/>
        <item x="28"/>
        <item x="29"/>
        <item x="0"/>
        <item x="30"/>
        <item x="13"/>
        <item x="31"/>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numFmtId="10" showAll="0"/>
    <pivotField numFmtId="10" showAll="0"/>
    <pivotField dataField="1" numFmtId="1" showAll="0"/>
  </pivotFields>
  <rowFields count="1">
    <field x="0"/>
  </rowFields>
  <rowItems count="11">
    <i>
      <x v="20"/>
    </i>
    <i>
      <x v="16"/>
    </i>
    <i>
      <x v="30"/>
    </i>
    <i>
      <x v="11"/>
    </i>
    <i>
      <x v="17"/>
    </i>
    <i>
      <x v="8"/>
    </i>
    <i>
      <x v="25"/>
    </i>
    <i>
      <x v="7"/>
    </i>
    <i>
      <x v="10"/>
    </i>
    <i>
      <x v="6"/>
    </i>
    <i t="grand">
      <x/>
    </i>
  </rowItems>
  <colFields count="1">
    <field x="-2"/>
  </colFields>
  <colItems count="3">
    <i>
      <x/>
    </i>
    <i i="1">
      <x v="1"/>
    </i>
    <i i="2">
      <x v="2"/>
    </i>
  </colItems>
  <dataFields count="3">
    <dataField name="Sum of EV_2024" fld="4" baseField="0" baseItem="0"/>
    <dataField name="Sum of Project_Sales_2030" fld="8" baseField="0" baseItem="0" numFmtId="1"/>
    <dataField name="Average of Pentration_Rate" fld="6" subtotal="average" baseField="0" baseItem="20" numFmtId="10"/>
  </dataField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5"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47ACE95-7190-4D38-859C-15E97E19F6BC}" name="Overall State Wise Revenu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C4:AD15" firstHeaderRow="1" firstDataRow="1" firstDataCol="1"/>
  <pivotFields count="13">
    <pivotField numFmtId="16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h="1" x="1"/>
        <item h="1" x="2"/>
        <item t="default"/>
      </items>
    </pivotField>
    <pivotField axis="axisRow" showAll="0" measureFilter="1" sortType="ascending">
      <items count="36">
        <item x="34"/>
        <item x="1"/>
        <item x="14"/>
        <item x="2"/>
        <item x="8"/>
        <item x="15"/>
        <item x="9"/>
        <item x="16"/>
        <item x="11"/>
        <item x="10"/>
        <item x="17"/>
        <item x="18"/>
        <item x="19"/>
        <item x="20"/>
        <item x="21"/>
        <item x="22"/>
        <item x="23"/>
        <item x="24"/>
        <item x="3"/>
        <item x="13"/>
        <item x="25"/>
        <item x="12"/>
        <item x="4"/>
        <item x="5"/>
        <item x="6"/>
        <item x="26"/>
        <item x="27"/>
        <item x="28"/>
        <item x="29"/>
        <item x="0"/>
        <item x="30"/>
        <item x="7"/>
        <item x="31"/>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h="1" x="0"/>
        <item h="1" x="1"/>
        <item h="1" x="2"/>
        <item x="3"/>
        <item h="1"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2"/>
  </rowFields>
  <rowItems count="11">
    <i>
      <x v="32"/>
    </i>
    <i>
      <x v="25"/>
    </i>
    <i>
      <x v="2"/>
    </i>
    <i>
      <x v="28"/>
    </i>
    <i>
      <x v="8"/>
    </i>
    <i>
      <x v="17"/>
    </i>
    <i>
      <x v="11"/>
    </i>
    <i>
      <x v="30"/>
    </i>
    <i>
      <x v="16"/>
    </i>
    <i>
      <x v="20"/>
    </i>
    <i t="grand">
      <x/>
    </i>
  </rowItems>
  <colItems count="1">
    <i/>
  </colItems>
  <dataFields count="1">
    <dataField name="Sum of Revenue" fld="7" baseField="0" baseItem="0"/>
  </dataFields>
  <formats count="1">
    <format dxfId="55">
      <pivotArea collapsedLevelsAreSubtotals="1" fieldPosition="0">
        <references count="1">
          <reference field="2" count="10">
            <x v="2"/>
            <x v="8"/>
            <x v="11"/>
            <x v="16"/>
            <x v="17"/>
            <x v="19"/>
            <x v="20"/>
            <x v="28"/>
            <x v="30"/>
            <x v="32"/>
          </reference>
        </references>
      </pivotArea>
    </format>
  </formats>
  <chartFormats count="1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19"/>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5" format="6">
      <pivotArea type="data" outline="0" fieldPosition="0">
        <references count="2">
          <reference field="4294967294" count="1" selected="0">
            <x v="0"/>
          </reference>
          <reference field="2" count="1" selected="0">
            <x v="32"/>
          </reference>
        </references>
      </pivotArea>
    </chartFormat>
    <chartFormat chart="5" format="7">
      <pivotArea type="data" outline="0" fieldPosition="0">
        <references count="2">
          <reference field="4294967294" count="1" selected="0">
            <x v="0"/>
          </reference>
          <reference field="2" count="1" selected="0">
            <x v="28"/>
          </reference>
        </references>
      </pivotArea>
    </chartFormat>
    <chartFormat chart="5" format="8">
      <pivotArea type="data" outline="0" fieldPosition="0">
        <references count="2">
          <reference field="4294967294" count="1" selected="0">
            <x v="0"/>
          </reference>
          <reference field="2" count="1" selected="0">
            <x v="11"/>
          </reference>
        </references>
      </pivotArea>
    </chartFormat>
    <chartFormat chart="5" format="9">
      <pivotArea type="data" outline="0" fieldPosition="0">
        <references count="2">
          <reference field="4294967294" count="1" selected="0">
            <x v="0"/>
          </reference>
          <reference field="2" count="1" selected="0">
            <x v="30"/>
          </reference>
        </references>
      </pivotArea>
    </chartFormat>
    <chartFormat chart="5" format="10">
      <pivotArea type="data" outline="0" fieldPosition="0">
        <references count="2">
          <reference field="4294967294" count="1" selected="0">
            <x v="0"/>
          </reference>
          <reference field="2" count="1" selected="0">
            <x v="8"/>
          </reference>
        </references>
      </pivotArea>
    </chartFormat>
    <chartFormat chart="5" format="11">
      <pivotArea type="data" outline="0" fieldPosition="0">
        <references count="2">
          <reference field="4294967294" count="1" selected="0">
            <x v="0"/>
          </reference>
          <reference field="2" count="1" selected="0">
            <x v="17"/>
          </reference>
        </references>
      </pivotArea>
    </chartFormat>
    <chartFormat chart="5" format="12">
      <pivotArea type="data" outline="0" fieldPosition="0">
        <references count="2">
          <reference field="4294967294" count="1" selected="0">
            <x v="0"/>
          </reference>
          <reference field="2" count="1" selected="0">
            <x v="16"/>
          </reference>
        </references>
      </pivotArea>
    </chartFormat>
    <chartFormat chart="5" format="13">
      <pivotArea type="data" outline="0" fieldPosition="0">
        <references count="2">
          <reference field="4294967294" count="1" selected="0">
            <x v="0"/>
          </reference>
          <reference field="2" count="1" selected="0">
            <x v="20"/>
          </reference>
        </references>
      </pivotArea>
    </chartFormat>
    <chartFormat chart="20" format="15" series="1">
      <pivotArea type="data" outline="0" fieldPosition="0">
        <references count="1">
          <reference field="4294967294" count="1" selected="0">
            <x v="0"/>
          </reference>
        </references>
      </pivotArea>
    </chartFormat>
    <chartFormat chart="2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2700EBA-C4AF-4C20-BDC3-61600E0BB84D}"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55:B61" firstHeaderRow="1" firstDataRow="1" firstDataCol="1"/>
  <pivotFields count="12">
    <pivotField axis="axisRow" showAll="0" measureFilter="1" sortType="descending">
      <items count="36">
        <item x="33"/>
        <item x="32"/>
        <item x="31"/>
        <item x="13"/>
        <item x="30"/>
        <item x="0"/>
        <item x="29"/>
        <item x="28"/>
        <item x="12"/>
        <item x="27"/>
        <item x="11"/>
        <item x="10"/>
        <item x="9"/>
        <item x="8"/>
        <item x="26"/>
        <item x="25"/>
        <item x="7"/>
        <item x="24"/>
        <item x="23"/>
        <item x="22"/>
        <item x="6"/>
        <item x="14"/>
        <item x="21"/>
        <item x="20"/>
        <item x="19"/>
        <item x="5"/>
        <item x="18"/>
        <item x="4"/>
        <item x="17"/>
        <item x="16"/>
        <item x="3"/>
        <item x="2"/>
        <item x="15"/>
        <item x="1"/>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0" showAll="0"/>
    <pivotField numFmtId="10" showAll="0"/>
    <pivotField numFmtId="10" showAll="0"/>
    <pivotField numFmtId="10" showAll="0"/>
    <pivotField dataField="1" numFmtId="10" showAll="0"/>
  </pivotFields>
  <rowFields count="1">
    <field x="0"/>
  </rowFields>
  <rowItems count="6">
    <i>
      <x v="21"/>
    </i>
    <i>
      <x v="19"/>
    </i>
    <i>
      <x v="23"/>
    </i>
    <i>
      <x v="1"/>
    </i>
    <i>
      <x v="22"/>
    </i>
    <i>
      <x v="6"/>
    </i>
  </rowItems>
  <colItems count="1">
    <i/>
  </colItems>
  <dataFields count="1">
    <dataField name="Sum of PRC_2023-2024" fld="11" baseField="0" baseItem="0" numFmtId="1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filters count="1">
    <filter fld="0"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E8A680-E9D3-4680-B6DB-D76987CE29B1}" autoFormatId="16" applyNumberFormats="0" applyBorderFormats="0" applyFontFormats="0" applyPatternFormats="0" applyAlignmentFormats="0" applyWidthHeightFormats="0">
  <queryTableRefresh nextId="4">
    <queryTableFields count="3">
      <queryTableField id="1" name="date" tableColumnId="1"/>
      <queryTableField id="2" name="fiscal_year" tableColumnId="2"/>
      <queryTableField id="3" name="quarter"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77A3617-5A4B-49E6-9466-65F462053059}" autoFormatId="16" applyNumberFormats="0" applyBorderFormats="0" applyFontFormats="0" applyPatternFormats="0" applyAlignmentFormats="0" applyWidthHeightFormats="0">
  <queryTableRefresh nextId="8">
    <queryTableFields count="5">
      <queryTableField id="1" name="date" tableColumnId="1"/>
      <queryTableField id="5" dataBound="0" tableColumnId="5"/>
      <queryTableField id="2" name="vehicle_category" tableColumnId="2"/>
      <queryTableField id="3" name="maker" tableColumnId="3"/>
      <queryTableField id="4" name="electric_vehicles_sol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3CB0B4F-6D6E-4EAA-B3D3-D5CAE4A31C57}" autoFormatId="16" applyNumberFormats="0" applyBorderFormats="0" applyFontFormats="0" applyPatternFormats="0" applyAlignmentFormats="0" applyWidthHeightFormats="0">
  <queryTableRefresh nextId="22" unboundColumnsRight="2">
    <queryTableFields count="8">
      <queryTableField id="1" name="date" tableColumnId="1"/>
      <queryTableField id="6" dataBound="0" tableColumnId="6"/>
      <queryTableField id="2" name="state" tableColumnId="2"/>
      <queryTableField id="3" name="vehicle_category" tableColumnId="3"/>
      <queryTableField id="4" name="electric_vehicles_sold" tableColumnId="4"/>
      <queryTableField id="5" name="total_vehicles_sold" tableColumnId="5"/>
      <queryTableField id="20" dataBound="0" tableColumnId="11"/>
      <queryTableField id="21"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 xr10:uid="{ED930DE1-45D7-418C-A069-A3C28F52D64E}" sourceName="fiscal_year">
  <pivotTables>
    <pivotTable tabId="7" name="Overall Monthly sales"/>
    <pivotTable tabId="7" name="Overall State Wise Revenue"/>
    <pivotTable tabId="7" name="Top 5 by PR"/>
    <pivotTable tabId="18" name="EV maket share"/>
  </pivotTables>
  <data>
    <tabular pivotCacheId="213342589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ategory" xr10:uid="{1D196473-9408-4738-A5E1-5F57EFD3074B}" sourceName="vehicle_category">
  <pivotTables>
    <pivotTable tabId="7" name="Top 5 makers by ev "/>
  </pivotTables>
  <data>
    <tabular pivotCacheId="22748703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F5A2F74-38B8-45ED-B33F-FBE76EEDDA33}" sourceName="Months (date)">
  <pivotTables>
    <pivotTable tabId="7" name="Overall State Wise Revenue"/>
    <pivotTable tabId="7" name="Top 5 by PR"/>
    <pivotTable tabId="18" name="EV maket share"/>
  </pivotTables>
  <data>
    <tabular pivotCacheId="2133425893">
      <items count="14">
        <i x="1"/>
        <i x="2"/>
        <i x="3" s="1"/>
        <i x="4"/>
        <i x="5"/>
        <i x="6"/>
        <i x="7"/>
        <i x="8"/>
        <i x="9"/>
        <i x="10"/>
        <i x="11"/>
        <i x="12"/>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ategory1" xr10:uid="{DE917793-1A04-4837-9412-D3067E7FB3E9}" sourceName="[electric_vehicle_sales_by_state].[vehicle_category]">
  <pivotTables>
    <pivotTable tabId="22" name="Projected 2030 Sales"/>
    <pivotTable tabId="23" name="DL vs KR"/>
    <pivotTable tabId="22" name="States Wise CAGR"/>
  </pivotTables>
  <data>
    <olap pivotCacheId="1942633130">
      <levels count="2">
        <level uniqueName="[electric_vehicle_sales_by_state].[vehicle_category].[(All)]" sourceCaption="(All)" count="0"/>
        <level uniqueName="[electric_vehicle_sales_by_state].[vehicle_category].[vehicle_category]" sourceCaption="vehicle_category" count="2" sortOrder="ascending">
          <ranges>
            <range startItem="0">
              <i n="[electric_vehicle_sales_by_state].[vehicle_category].&amp;[2-Wheelers]" c="2-Wheelers"/>
              <i n="[electric_vehicle_sales_by_state].[vehicle_category].&amp;[4-Wheelers]" c="4-Wheelers"/>
            </range>
          </ranges>
        </level>
      </levels>
      <selections count="1">
        <selection n="[electric_vehicle_sales_by_state].[vehicle_category].&amp;[4-Wheeler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1" xr10:uid="{A0DB0517-5038-4B55-9CD7-3ED02E991800}" sourceName="[electric_vehicle_sales_by_state].[fiscal_year]">
  <pivotTables>
    <pivotTable tabId="23" name="DL vs KR"/>
    <pivotTable tabId="22" name="Projected 2030 Sales"/>
    <pivotTable tabId="22" name="States Wise CAGR"/>
  </pivotTables>
  <data>
    <olap pivotCacheId="1942633130">
      <levels count="2">
        <level uniqueName="[electric_vehicle_sales_by_state].[fiscal_year].[(All)]" sourceCaption="(All)" count="0"/>
        <level uniqueName="[electric_vehicle_sales_by_state].[fiscal_year].[fiscal_year]" sourceCaption="fiscal_year" count="3">
          <ranges>
            <range startItem="0">
              <i n="[electric_vehicle_sales_by_state].[fiscal_year].&amp;[2022]" c="2022"/>
              <i n="[electric_vehicle_sales_by_state].[fiscal_year].&amp;[2023]" c="2023"/>
              <i n="[electric_vehicle_sales_by_state].[fiscal_year].&amp;[2024]" c="2024"/>
            </range>
          </ranges>
        </level>
      </levels>
      <selections count="1">
        <selection n="[electric_vehicle_sales_by_state].[fiscal_year].&amp;[2024]"/>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ategory2" xr10:uid="{B536A116-4390-4F2C-8C5A-A24C28626B0F}" sourceName="[electric_vehicle_sales_by_state].[vehicle_category]">
  <pivotTables>
    <pivotTable tabId="7" name="PivotTable19"/>
    <pivotTable tabId="7" name="Top 10 in 2 Wheeler"/>
    <pivotTable tabId="7" name="top 5 in 4 wheeler"/>
    <pivotTable tabId="7" name="Makers CAGR"/>
    <pivotTable tabId="7" name="Maker Market share "/>
  </pivotTables>
  <data>
    <olap pivotCacheId="1721784019">
      <levels count="2">
        <level uniqueName="[electric_vehicle_sales_by_state].[vehicle_category].[(All)]" sourceCaption="(All)" count="0"/>
        <level uniqueName="[electric_vehicle_sales_by_state].[vehicle_category].[vehicle_category]" sourceCaption="vehicle_category" count="2">
          <ranges>
            <range startItem="0">
              <i n="[electric_vehicle_sales_by_state].[vehicle_category].&amp;[2-Wheelers]" c="2-Wheelers"/>
              <i n="[electric_vehicle_sales_by_state].[vehicle_category].&amp;[4-Wheelers]" c="4-Wheelers"/>
            </range>
          </ranges>
        </level>
      </levels>
      <selections count="1">
        <selection n="[electric_vehicle_sales_by_state].[vehicle_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ategory3" xr10:uid="{8E4D8E9C-4A1D-4B73-9267-A0F3A62B05A3}" sourceName="[electric_vehicle_sales_by_makers].[vehicle_category]">
  <pivotTables>
    <pivotTable tabId="7" name="PivotTable2"/>
    <pivotTable tabId="7" name="PivotTable4"/>
    <pivotTable tabId="7" name="Makers CAGR"/>
    <pivotTable tabId="7" name="Maker Market share "/>
    <pivotTable tabId="7" name="Quartely sales"/>
  </pivotTables>
  <data>
    <olap pivotCacheId="1193003623">
      <levels count="2">
        <level uniqueName="[electric_vehicle_sales_by_makers].[vehicle_category].[(All)]" sourceCaption="(All)" count="0"/>
        <level uniqueName="[electric_vehicle_sales_by_makers].[vehicle_category].[vehicle_category]" sourceCaption="vehicle_category" count="2">
          <ranges>
            <range startItem="0">
              <i n="[electric_vehicle_sales_by_makers].[vehicle_category].&amp;[2-Wheelers]" c="2-Wheelers"/>
              <i n="[electric_vehicle_sales_by_makers].[vehicle_category].&amp;[4-Wheelers]" c="4-Wheelers"/>
            </range>
          </ranges>
        </level>
      </levels>
      <selections count="1">
        <selection n="[electric_vehicle_sales_by_makers].[vehicle_category].&amp;[4-Wheelers]"/>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3" xr10:uid="{6023BA5C-B465-4646-8D36-FFB5413EAA87}" sourceName="[electric_vehicle_sales_by_makers].[fiscal_year]">
  <pivotTables>
    <pivotTable tabId="7" name="Quartely sales"/>
    <pivotTable tabId="7" name="Maker Market share "/>
    <pivotTable tabId="7" name="Makers CAGR"/>
    <pivotTable tabId="7" name="top 5 in 4 wheeler"/>
    <pivotTable tabId="7" name="Top 10 in 2 Wheeler"/>
    <pivotTable tabId="7" name="PivotTable19"/>
    <pivotTable tabId="7" name="PivotTable2"/>
    <pivotTable tabId="7" name="PivotTable4"/>
  </pivotTables>
  <data>
    <olap pivotCacheId="1193003623">
      <levels count="2">
        <level uniqueName="[electric_vehicle_sales_by_makers].[fiscal_year].[(All)]" sourceCaption="(All)" count="0"/>
        <level uniqueName="[electric_vehicle_sales_by_makers].[fiscal_year].[fiscal_year]" sourceCaption="fiscal_year" count="3">
          <ranges>
            <range startItem="0">
              <i n="[electric_vehicle_sales_by_makers].[fiscal_year].&amp;[2022]" c="2022"/>
              <i n="[electric_vehicle_sales_by_makers].[fiscal_year].&amp;[2023]" c="2023"/>
              <i n="[electric_vehicle_sales_by_makers].[fiscal_year].&amp;[2024]" c="2024"/>
            </range>
          </ranges>
        </level>
      </levels>
      <selections count="1">
        <selection n="[electric_vehicle_sales_by_makers].[fiscal_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_year" xr10:uid="{E20B42FD-AB3C-4153-A6F2-E2C9EB0BD093}" cache="Slicer_fiscal_year" caption="Fiscal_year" style="Slicer Style 1" rowHeight="234950"/>
  <slicer name="vehicle_category" xr10:uid="{535442E1-4B23-4256-87FE-BA56360D9B4C}" cache="Slicer_vehicle_category" caption="vehicle_category" style="Slicer Style 1" rowHeight="234950"/>
  <slicer name="Months (date)" xr10:uid="{B3E52AF2-F0C3-438C-9115-4F3015B865F0}" cache="Slicer_Months__date" caption="Months (date)" columnCount="2" style="Slicer Style 1" rowHeight="234950"/>
  <slicer name="vehicle_category 1" xr10:uid="{CD5DB694-495D-4142-B851-5CF805CAB3EE}" cache="Slicer_vehicle_category1" caption="vehicle_category" columnCount="2" level="1" style="Slicer Style 1" rowHeight="234950"/>
  <slicer name="fiscal_year 1" xr10:uid="{4C56594D-DDAA-4513-B59A-97DB69276774}" cache="Slicer_fiscal_year1" caption="fiscal_year" level="1" style="Slicer Style 1" rowHeight="234950"/>
  <slicer name="vehicle_category 2" xr10:uid="{67411279-E261-4F03-8119-6871B467AE9F}" cache="Slicer_vehicle_category2" caption="vehicle_category" columnCount="2" level="1" style="Slicer Style 1" rowHeight="234950"/>
  <slicer name="vehicle_category 3" xr10:uid="{BF6EF9EC-F97C-4DBC-A672-88C817F26AC5}" cache="Slicer_vehicle_category3" caption="vehicle_category" level="1" style="Slicer Style 1" rowHeight="234950"/>
  <slicer name="fiscal_year 3" xr10:uid="{265E132C-15EB-43C2-AF01-EFA5B7D10953}" cache="Slicer_fiscal_year3" caption="fiscal_year" level="1" style="Slicer Style 1" rowHeight="234950"/>
  <slicer name="fiscal_year 2" xr10:uid="{C80FF10D-46A1-45F6-B9A8-D8E8112BD7FC}" cache="Slicer_fiscal_year3" caption="fiscal_year"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796484-4E20-48EE-8091-2F661C9BBB79}" name="dim_date" displayName="dim_date" ref="A1:C37" tableType="queryTable" totalsRowShown="0">
  <autoFilter ref="A1:C37" xr:uid="{20796484-4E20-48EE-8091-2F661C9BBB79}"/>
  <tableColumns count="3">
    <tableColumn id="1" xr3:uid="{C41A75F8-2A1A-454A-AB70-7AE7489285B1}" uniqueName="1" name="date" queryTableFieldId="1" dataDxfId="132"/>
    <tableColumn id="2" xr3:uid="{A134846D-F586-4338-B764-39CF012A0794}" uniqueName="2" name="fiscal_year" queryTableFieldId="2"/>
    <tableColumn id="3" xr3:uid="{0BBA936B-9F74-44CE-9199-665B02C4FCD6}" uniqueName="3" name="quarter" queryTableFieldId="3" dataDxfId="1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3A34B-278B-42D8-BF40-AE989722EA41}" name="electric_vehicle_sales_by_makers" displayName="electric_vehicle_sales_by_makers" ref="A1:E818" tableType="queryTable" totalsRowCount="1">
  <autoFilter ref="A1:E817" xr:uid="{A4A3A34B-278B-42D8-BF40-AE989722EA41}"/>
  <tableColumns count="5">
    <tableColumn id="1" xr3:uid="{2CBC17BE-C3DE-481E-B155-45339604AA09}" uniqueName="1" name="date" queryTableFieldId="1" dataDxfId="130" totalsRowDxfId="129"/>
    <tableColumn id="5" xr3:uid="{B2DAFAB7-78E5-4733-A08E-23EBDAFA0B6C}" uniqueName="5" name="fiscal_year" queryTableFieldId="5" dataDxfId="128" totalsRowDxfId="127">
      <calculatedColumnFormula>VLOOKUP(electric_vehicle_sales_by_makers[[#This Row],[date]], dim_date!A:C, 2, FALSE)</calculatedColumnFormula>
    </tableColumn>
    <tableColumn id="2" xr3:uid="{AAC5FCBA-B6A3-49E0-A933-2D5CC588F421}" uniqueName="2" name="vehicle_category" queryTableFieldId="2" dataDxfId="126"/>
    <tableColumn id="3" xr3:uid="{D0479218-2E9A-473B-8801-FE9225F150E5}" uniqueName="3" name="maker" queryTableFieldId="3" dataDxfId="125"/>
    <tableColumn id="4" xr3:uid="{55E667D9-D05B-4741-9B97-FB617347BB92}" uniqueName="4" name="electric_vehicles_sold"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890044-E579-4EE6-BB17-655B2B4EEE89}" name="electric_vehicle_sales_by_state" displayName="electric_vehicle_sales_by_state" ref="A1:H2446" tableType="queryTable" totalsRowShown="0">
  <autoFilter ref="A1:H2446" xr:uid="{67890044-E579-4EE6-BB17-655B2B4EEE89}"/>
  <tableColumns count="8">
    <tableColumn id="1" xr3:uid="{9AB2D40C-8AE3-4927-9271-B3E77FA89EF7}" uniqueName="1" name="date" queryTableFieldId="1" dataDxfId="124"/>
    <tableColumn id="6" xr3:uid="{BB077EA6-D9E5-4DD1-ABC4-288ECD549959}" uniqueName="6" name="fiscal_year" queryTableFieldId="6" dataDxfId="123">
      <calculatedColumnFormula>VLOOKUP(electric_vehicle_sales_by_state[[#This Row],[date]], dim_date[#All],2, FALSE)</calculatedColumnFormula>
    </tableColumn>
    <tableColumn id="2" xr3:uid="{8D15BABB-9CD5-4838-A606-FA9F5220637B}" uniqueName="2" name="state" queryTableFieldId="2" dataDxfId="122"/>
    <tableColumn id="3" xr3:uid="{BC873ADC-FD0F-461B-9A8D-5C9701A7F71B}" uniqueName="3" name="vehicle_category" queryTableFieldId="3" dataDxfId="121"/>
    <tableColumn id="4" xr3:uid="{48D104D4-9E4B-4A75-A506-C4547EB15211}" uniqueName="4" name="electric_vehicles_sold" queryTableFieldId="4"/>
    <tableColumn id="5" xr3:uid="{8FB54BF2-D05C-4656-9A40-BD5CB9CEB7AC}" uniqueName="5" name="total_vehicles_sold" queryTableFieldId="5"/>
    <tableColumn id="11" xr3:uid="{A7F830F8-F9E7-46F1-8AF1-935A8BA9BF49}" uniqueName="11" name="Avg_Price" queryTableFieldId="20" dataDxfId="120">
      <calculatedColumnFormula>IF(electric_vehicle_sales_by_state[[#This Row],[vehicle_category]]="2-Wheelers",85000,1500000)</calculatedColumnFormula>
    </tableColumn>
    <tableColumn id="12" xr3:uid="{774F2E6D-2122-402F-A665-6871E4AB3EF8}" uniqueName="12" name="Revenue" queryTableFieldId="21" dataDxfId="119">
      <calculatedColumnFormula>(electric_vehicle_sales_by_state[[#This Row],[electric_vehicles_sold]]*electric_vehicle_sales_by_state[[#This Row],[Avg_Price]])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634F3EF-22E0-4A52-8C78-52B76423043D}" name="Table8" displayName="Table8" ref="A2:S37" totalsRowShown="0" headerRowDxfId="118">
  <autoFilter ref="A2:S37" xr:uid="{F634F3EF-22E0-4A52-8C78-52B76423043D}"/>
  <tableColumns count="19">
    <tableColumn id="1" xr3:uid="{CEA46222-8647-4C0E-9227-2F729BF3DC2E}" name="State" dataDxfId="117"/>
    <tableColumn id="2" xr3:uid="{C8F7B177-9FAB-40D7-83EC-34C7BB25698E}" name="Total_EV_Sales">
      <calculatedColumnFormula>SUMIFS(electric_vehicle_sales_by_state[electric_vehicles_sold],electric_vehicle_sales_by_state[state], A3,electric_vehicle_sales_by_state[fiscal_year],2022)</calculatedColumnFormula>
    </tableColumn>
    <tableColumn id="3" xr3:uid="{FEAA8C58-893B-4365-AE2E-B0923F81C3AA}" name="Total_vehicles_sold">
      <calculatedColumnFormula>SUMIFS(electric_vehicle_sales_by_state[total_vehicles_sold],electric_vehicle_sales_by_state[state], A3,electric_vehicle_sales_by_state[fiscal_year],2022)</calculatedColumnFormula>
    </tableColumn>
    <tableColumn id="4" xr3:uid="{5B1037C7-6230-42F4-B678-A03F3542A6EA}" name="Total_EV_Sales2">
      <calculatedColumnFormula>SUMIFS(electric_vehicle_sales_by_state[electric_vehicles_sold],electric_vehicle_sales_by_state[state], A3,electric_vehicle_sales_by_state[fiscal_year],2023)</calculatedColumnFormula>
    </tableColumn>
    <tableColumn id="5" xr3:uid="{28205100-367F-4C64-A935-120CFFD5B280}" name="Total_vehicles_sold3">
      <calculatedColumnFormula>SUMIFS(electric_vehicle_sales_by_state[total_vehicles_sold],electric_vehicle_sales_by_state[state], A3,electric_vehicle_sales_by_state[fiscal_year],2023)</calculatedColumnFormula>
    </tableColumn>
    <tableColumn id="6" xr3:uid="{3AAC5EDC-F015-4F3D-B04A-8518B20A3E05}" name="Total_EV_Sales4">
      <calculatedColumnFormula>SUMIFS(electric_vehicle_sales_by_state[electric_vehicles_sold],electric_vehicle_sales_by_state[state], A3,electric_vehicle_sales_by_state[fiscal_year],2024)</calculatedColumnFormula>
    </tableColumn>
    <tableColumn id="7" xr3:uid="{E200F520-092F-4E07-86DC-0E8E8B90B787}" name="Total_vehicles_sold5">
      <calculatedColumnFormula>SUMIFS(electric_vehicle_sales_by_state[total_vehicles_sold],electric_vehicle_sales_by_state[state], A3,electric_vehicle_sales_by_state[fiscal_year],2024)</calculatedColumnFormula>
    </tableColumn>
    <tableColumn id="8" xr3:uid="{C0F64628-BA8E-4B22-8E41-FADCF1F994D3}" name="PR_2022" dataDxfId="116" dataCellStyle="Percent">
      <calculatedColumnFormula>IFERROR((B3/C3), 0)</calculatedColumnFormula>
    </tableColumn>
    <tableColumn id="9" xr3:uid="{85DE6D6C-E52B-4DF7-B422-5000AB73DACE}" name="PR_2023" dataDxfId="115" dataCellStyle="Percent">
      <calculatedColumnFormula>IFERROR((D3/E3), 0)</calculatedColumnFormula>
    </tableColumn>
    <tableColumn id="10" xr3:uid="{492752B4-BF4D-4ABB-857D-DC77AFA36F79}" name="PR_2024" dataDxfId="114">
      <calculatedColumnFormula>IFERROR((F3/G3), 0)</calculatedColumnFormula>
    </tableColumn>
    <tableColumn id="11" xr3:uid="{681A511F-8DD6-4376-A0D8-01CCDA2B4A1D}" name="PRC_2022-2023" dataDxfId="113" dataCellStyle="Percent">
      <calculatedColumnFormula>IFERROR((I3-H3),0)</calculatedColumnFormula>
    </tableColumn>
    <tableColumn id="12" xr3:uid="{44589493-3D3B-480E-8A61-BE691B29B75B}" name="PRC_2023-2024" dataDxfId="112" dataCellStyle="Percent">
      <calculatedColumnFormula>IFERROR((J3-I3),0)</calculatedColumnFormula>
    </tableColumn>
    <tableColumn id="20" xr3:uid="{C1C14628-9CBF-48D0-999B-501BE923935D}" name="PRC_2022-2024" dataDxfId="111" dataCellStyle="Percent">
      <calculatedColumnFormula>IFERROR((Table8[[#This Row],[PR_2024]]-Table8[[#This Row],[PR_2022]]),0)</calculatedColumnFormula>
    </tableColumn>
    <tableColumn id="13" xr3:uid="{6AB1617A-C733-4928-96AC-F102058F890E}" name="PR_2-wheeler_2022" dataDxfId="110" dataCellStyle="Percent">
      <calculatedColumnFormula xml:space="preserve"> IFERROR(
    SUMIFS(
        electric_vehicle_sales_by_state[electric_vehicles_sold],
        electric_vehicle_sales_by_state[state], A3,
        electric_vehicle_sales_by_state[vehicle_category], "2-Wheelers",
        electric_vehicle_sales_by_state[fiscal_year], 2022
    )
  /
    SUMIFS(
        electric_vehicle_sales_by_state[total_vehicles_sold],
        electric_vehicle_sales_by_state[state], A3,
        electric_vehicle_sales_by_state[vehicle_category], "2-Wheelers",
        electric_vehicle_sales_by_state[fiscal_year], 2022
    ), 0)</calculatedColumnFormula>
    </tableColumn>
    <tableColumn id="14" xr3:uid="{50653211-3427-45F2-90BC-B5098B596908}" name="PR_4-wheeler_2022" dataDxfId="109">
      <calculatedColumnFormula xml:space="preserve"> IFERROR(
    SUMIFS(
        electric_vehicle_sales_by_state[electric_vehicles_sold],
        electric_vehicle_sales_by_state[state], A3,
        electric_vehicle_sales_by_state[vehicle_category], "4-Wheelers",
        electric_vehicle_sales_by_state[fiscal_year], 2022
    )
  /
    SUMIFS(
        electric_vehicle_sales_by_state[total_vehicles_sold],
        electric_vehicle_sales_by_state[state], A3,
        electric_vehicle_sales_by_state[vehicle_category], "4-Wheelers",
        electric_vehicle_sales_by_state[fiscal_year], 2022
    ), 0)</calculatedColumnFormula>
    </tableColumn>
    <tableColumn id="15" xr3:uid="{F154B35E-C312-411E-A40A-EED81C74092B}" name="PR_2-wheeler_2023" dataDxfId="108" dataCellStyle="Percent">
      <calculatedColumnFormula xml:space="preserve"> IFERROR(
    SUMIFS(
        electric_vehicle_sales_by_state[electric_vehicles_sold],
        electric_vehicle_sales_by_state[state], A3,
        electric_vehicle_sales_by_state[vehicle_category], "2-Wheelers",
        electric_vehicle_sales_by_state[fiscal_year], 2023
    )
  /
    SUMIFS(
        electric_vehicle_sales_by_state[total_vehicles_sold],
        electric_vehicle_sales_by_state[state], A3,
        electric_vehicle_sales_by_state[vehicle_category], "2-Wheelers",
        electric_vehicle_sales_by_state[fiscal_year], 2023
    ), 0)</calculatedColumnFormula>
    </tableColumn>
    <tableColumn id="16" xr3:uid="{DEA09DF5-4779-4D6B-AC2A-CEA60A979AA3}" name="PR_4-wheeler_2023" dataDxfId="107">
      <calculatedColumnFormula xml:space="preserve"> IFERROR(
    SUMIFS(
        electric_vehicle_sales_by_state[electric_vehicles_sold],
        electric_vehicle_sales_by_state[state], A3,
        electric_vehicle_sales_by_state[vehicle_category], "4-Wheelers",
        electric_vehicle_sales_by_state[fiscal_year], 2023
    )
  /
    SUMIFS(
        electric_vehicle_sales_by_state[total_vehicles_sold],
        electric_vehicle_sales_by_state[state], A3,
        electric_vehicle_sales_by_state[vehicle_category], "4-Wheelers",
        electric_vehicle_sales_by_state[fiscal_year], 2023
    ), 0)</calculatedColumnFormula>
    </tableColumn>
    <tableColumn id="17" xr3:uid="{E08EC9C1-8EB5-41A7-9D9D-8878693E20D1}" name="PR_2-wheeler_2024" dataDxfId="106">
      <calculatedColumnFormula xml:space="preserve"> IFERROR(
    SUMIFS(
        electric_vehicle_sales_by_state[electric_vehicles_sold],
        electric_vehicle_sales_by_state[state], A3,
        electric_vehicle_sales_by_state[vehicle_category], "2-Wheelers",
        electric_vehicle_sales_by_state[fiscal_year], 2024
    )
  /
    SUMIFS(
        electric_vehicle_sales_by_state[total_vehicles_sold],
        electric_vehicle_sales_by_state[state], A3,
        electric_vehicle_sales_by_state[vehicle_category], "2-Wheelers",
        electric_vehicle_sales_by_state[fiscal_year], 2024
    ), 0)</calculatedColumnFormula>
    </tableColumn>
    <tableColumn id="18" xr3:uid="{1D5CA581-54AF-4EEE-84E2-DFB731387760}" name="PR_4-wheeler_2024" dataDxfId="105">
      <calculatedColumnFormula xml:space="preserve"> IFERROR(
    SUMIFS(
        electric_vehicle_sales_by_state[electric_vehicles_sold],
        electric_vehicle_sales_by_state[state], A3,
        electric_vehicle_sales_by_state[vehicle_category], "4-Wheelers",
        electric_vehicle_sales_by_state[fiscal_year], 2024
    )
  /
    SUMIFS(
        electric_vehicle_sales_by_state[total_vehicles_sold],
        electric_vehicle_sales_by_state[state], A3,
        electric_vehicle_sales_by_state[vehicle_category], "4-Wheelers",
        electric_vehicle_sales_by_state[fiscal_year], 2024
    ), 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4324AE-6019-435E-BD97-9DCD521BE0BE}" name="Table6" displayName="Table6" ref="A2:D212" totalsRowShown="0" headerRowDxfId="66">
  <autoFilter ref="A2:D212" xr:uid="{3E4324AE-6019-435E-BD97-9DCD521BE0BE}"/>
  <tableColumns count="4">
    <tableColumn id="1" xr3:uid="{4DD74BC4-40C4-4714-842A-A59D00E481A0}" name="State">
      <calculatedColumnFormula array="1">INDEX($F$3:$F$37, INT((ROW()-3)/6)+1)</calculatedColumnFormula>
    </tableColumn>
    <tableColumn id="2" xr3:uid="{FD60DBE5-EB48-4EC1-AEE4-F8ADBA6BC0AB}" name="Vehical-category"/>
    <tableColumn id="3" xr3:uid="{50D1D72B-0509-4F48-BFA4-9E73CC20EE5D}" name="fiscal_year"/>
    <tableColumn id="4" xr3:uid="{9050E244-4E68-4ACC-94F8-255C3A4E41FE}" name="electric_vehicles_sold">
      <calculatedColumnFormula>SUMIFS(
    electric_vehicle_sales_by_state[electric_vehicles_sold],
    electric_vehicle_sales_by_state[state], Table6[[#This Row],[State]],
    electric_vehicle_sales_by_state[vehicle_category], Table6[[#This Row],[Vehical-category]],
    electric_vehicle_sales_by_state[fiscal_year], Table6[[#This Row],[fiscal_year]]
)</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FDD897-6DAA-458F-90DA-C5C931CFBEB7}" name="Table7" displayName="Table7" ref="F2:N72" totalsRowShown="0">
  <autoFilter ref="F2:N72" xr:uid="{09FDD897-6DAA-458F-90DA-C5C931CFBEB7}"/>
  <tableColumns count="9">
    <tableColumn id="1" xr3:uid="{F2FF8FC6-5E9C-4785-BF2A-F4A63F8B26EF}" name="State"/>
    <tableColumn id="2" xr3:uid="{B6A30327-8819-4FC4-8790-52A22D268A54}" name="Vehical-category"/>
    <tableColumn id="3" xr3:uid="{6BC62435-C8A2-47D0-952C-3B324680E10E}" name="EV_2022">
      <calculatedColumnFormula>SUMIFS(
    Table6[electric_vehicles_sold],
    Table6[State],Table7[[#This Row],[State]],
    Table6[Vehical-category], Table7[[#This Row],[Vehical-category]],
    Table6[fiscal_year], 2022
)</calculatedColumnFormula>
    </tableColumn>
    <tableColumn id="12" xr3:uid="{8943BB89-E761-4954-999C-A4F8A3E48807}" name="EV_2023">
      <calculatedColumnFormula>SUMIFS(
    Table6[electric_vehicles_sold],
    Table6[State],Table7[[#This Row],[State]],
    Table6[Vehical-category], Table7[[#This Row],[Vehical-category]],
    Table6[fiscal_year], 2023
)</calculatedColumnFormula>
    </tableColumn>
    <tableColumn id="4" xr3:uid="{A2367EED-5BF3-40F4-8A81-8B9E4EA9AE3B}" name="EV_2024">
      <calculatedColumnFormula>SUMIFS(
    Table6[electric_vehicles_sold],
    Table6[State],Table7[[#This Row],[State]],
    Table6[Vehical-category], Table7[[#This Row],[Vehical-category]],
    Table6[fiscal_year], 2024
)</calculatedColumnFormula>
    </tableColumn>
    <tableColumn id="10" xr3:uid="{E67311EF-F90E-4891-803D-ABEEDA6F0C9A}" name="Total_Vehicals_Sales_2024">
      <calculatedColumnFormula>SUMIFS(electric_vehicle_sales_by_state[total_vehicles_sold], electric_vehicle_sales_by_state[state],Table7[[#This Row],[State]],electric_vehicle_sales_by_state[vehicle_category],Table7[[#This Row],[Vehical-category]], electric_vehicle_sales_by_state[fiscal_year], 2024)</calculatedColumnFormula>
    </tableColumn>
    <tableColumn id="9" xr3:uid="{58AA2536-8742-4666-9574-97A27E95C0FF}" name="Pentration_Rate" dataDxfId="65">
      <calculatedColumnFormula>(Table7[[#This Row],[EV_2024]]/(SUMIFS(electric_vehicle_sales_by_state[total_vehicles_sold],electric_vehicle_sales_by_state[state],Table7[[#This Row],[State]],electric_vehicle_sales_by_state[vehicle_category],Table7[[#This Row],[Vehical-category]],electric_vehicle_sales_by_state[fiscal_year], 2024)))</calculatedColumnFormula>
    </tableColumn>
    <tableColumn id="5" xr3:uid="{7C0E3850-0803-4D4E-B81C-74062CF1ED4C}" name="CAGR">
      <calculatedColumnFormula>IF(AND(Table7[[#This Row],[EV_2022]]&gt;0, Table7[[#This Row],[EV_2024]]&gt;0),
    ((Table7[[#This Row],[EV_2024]]/Table7[[#This Row],[EV_2022]])^(1/2) - 1),
    0
)</calculatedColumnFormula>
    </tableColumn>
    <tableColumn id="6" xr3:uid="{7BF1277C-2EB6-4D7B-A9CE-398AB3B97EA6}" name="Project_Sales_2030" dataDxfId="64">
      <calculatedColumnFormula>IF(Table7[[#This Row],[EV_2024]]&gt;0,
   (Table7[[#This Row],[EV_2024]] * ((1 + Table7[[#This Row],[CAGR]])^6)),
    0
)</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907897-30AA-4E94-8DBD-6478EBEEFD49}" name="Table4" displayName="Table4" ref="AC1:AJ36" totalsRowShown="0">
  <autoFilter ref="AC1:AJ36" xr:uid="{87907897-30AA-4E94-8DBD-6478EBEEFD49}"/>
  <tableColumns count="8">
    <tableColumn id="1" xr3:uid="{E9796F06-7AC5-42D1-A2C4-06D663E0E2B7}" name="State"/>
    <tableColumn id="2" xr3:uid="{9AE43FFA-BA6A-46A7-8EDE-E7C106D22B4D}" name="Total Sales">
      <calculatedColumnFormula>SUMIFS(electric_vehicle_sales_by_state[total_vehicles_sold],electric_vehicle_sales_by_state[state],Table4[[#This Row],[State]])</calculatedColumnFormula>
    </tableColumn>
    <tableColumn id="3" xr3:uid="{EB0B8B89-16A5-4203-9A7B-CC3415903344}" name="EV_Sales">
      <calculatedColumnFormula>SUMIFS(electric_vehicle_sales_by_state[electric_vehicles_sold],electric_vehicle_sales_by_state[state],Table4[[#This Row],[State]])</calculatedColumnFormula>
    </tableColumn>
    <tableColumn id="4" xr3:uid="{ED19423E-AD75-4F5E-8626-092D2FFB2653}" name="PR%" dataDxfId="63">
      <calculatedColumnFormula>(Table4[[#This Row],[EV_Sales]]/Table4[[#This Row],[Total Sales]])</calculatedColumnFormula>
    </tableColumn>
    <tableColumn id="5" xr3:uid="{E391478C-0C93-4549-93BA-2E3220EA9E7C}" name="Penetration Change 2022-2023" dataDxfId="62">
      <calculatedColumnFormula>VLOOKUP(Table4[[#This Row],[State]],PRC!A2:L37,11, FALSE)</calculatedColumnFormula>
    </tableColumn>
    <tableColumn id="6" xr3:uid="{ABA844B5-2400-484F-9F9F-35337B488418}" name="Penetration Change 2023-2024" dataDxfId="61">
      <calculatedColumnFormula>VLOOKUP(Table4[[#This Row],[State]],Table8[#All],12,FALSE)</calculatedColumnFormula>
    </tableColumn>
    <tableColumn id="7" xr3:uid="{0962F135-4AEF-4D35-B5B4-312770EB4B26}" name="Penetration Change 2022-2024" dataDxfId="60">
      <calculatedColumnFormula>VLOOKUP(Table4[[#This Row],[State]],Table8[#All],13,FALSE)</calculatedColumnFormula>
    </tableColumn>
    <tableColumn id="8" xr3:uid="{49E57F00-958C-44CF-8AD6-E5E17ECF9C63}" name="EV Sales Distribution" dataDxfId="59">
      <calculatedColumnFormula>(Table4[[#This Row],[EV_Sales]]/(SUM(Table4[EV_Sales])))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pivotTable" Target="../pivotTables/pivotTable29.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5" Type="http://schemas.openxmlformats.org/officeDocument/2006/relationships/drawing" Target="../drawings/drawing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24" Type="http://schemas.openxmlformats.org/officeDocument/2006/relationships/printerSettings" Target="../printerSettings/printerSettings4.bin"/><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openxmlformats.org/officeDocument/2006/relationships/pivotTable" Target="../pivotTables/pivotTable31.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pivotTable" Target="../pivotTables/pivotTable3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EC3E-E9B2-43E0-96B5-73B94D6DAE43}">
  <sheetPr codeName="Sheet1"/>
  <dimension ref="A1:C37"/>
  <sheetViews>
    <sheetView workbookViewId="0">
      <selection activeCell="D11" sqref="D11"/>
    </sheetView>
  </sheetViews>
  <sheetFormatPr defaultRowHeight="14.4" x14ac:dyDescent="0.3"/>
  <cols>
    <col min="1" max="1" width="29.21875" style="1" customWidth="1"/>
    <col min="2" max="2" width="26.77734375" customWidth="1"/>
    <col min="3" max="3" width="9.44140625" bestFit="1" customWidth="1"/>
  </cols>
  <sheetData>
    <row r="1" spans="1:3" x14ac:dyDescent="0.3">
      <c r="A1" s="1" t="s">
        <v>0</v>
      </c>
      <c r="B1" t="s">
        <v>1</v>
      </c>
      <c r="C1" t="s">
        <v>2</v>
      </c>
    </row>
    <row r="2" spans="1:3" x14ac:dyDescent="0.3">
      <c r="A2" s="1">
        <v>44287</v>
      </c>
      <c r="B2">
        <v>2022</v>
      </c>
      <c r="C2" t="s">
        <v>3</v>
      </c>
    </row>
    <row r="3" spans="1:3" x14ac:dyDescent="0.3">
      <c r="A3" s="1">
        <v>44317</v>
      </c>
      <c r="B3">
        <v>2022</v>
      </c>
      <c r="C3" t="s">
        <v>3</v>
      </c>
    </row>
    <row r="4" spans="1:3" x14ac:dyDescent="0.3">
      <c r="A4" s="1">
        <v>44348</v>
      </c>
      <c r="B4">
        <v>2022</v>
      </c>
      <c r="C4" t="s">
        <v>3</v>
      </c>
    </row>
    <row r="5" spans="1:3" x14ac:dyDescent="0.3">
      <c r="A5" s="1">
        <v>44378</v>
      </c>
      <c r="B5">
        <v>2022</v>
      </c>
      <c r="C5" t="s">
        <v>4</v>
      </c>
    </row>
    <row r="6" spans="1:3" x14ac:dyDescent="0.3">
      <c r="A6" s="1">
        <v>44409</v>
      </c>
      <c r="B6">
        <v>2022</v>
      </c>
      <c r="C6" t="s">
        <v>4</v>
      </c>
    </row>
    <row r="7" spans="1:3" x14ac:dyDescent="0.3">
      <c r="A7" s="1">
        <v>44440</v>
      </c>
      <c r="B7">
        <v>2022</v>
      </c>
      <c r="C7" t="s">
        <v>4</v>
      </c>
    </row>
    <row r="8" spans="1:3" x14ac:dyDescent="0.3">
      <c r="A8" s="1">
        <v>44470</v>
      </c>
      <c r="B8">
        <v>2022</v>
      </c>
      <c r="C8" t="s">
        <v>5</v>
      </c>
    </row>
    <row r="9" spans="1:3" x14ac:dyDescent="0.3">
      <c r="A9" s="1">
        <v>44501</v>
      </c>
      <c r="B9">
        <v>2022</v>
      </c>
      <c r="C9" t="s">
        <v>5</v>
      </c>
    </row>
    <row r="10" spans="1:3" x14ac:dyDescent="0.3">
      <c r="A10" s="1">
        <v>44531</v>
      </c>
      <c r="B10">
        <v>2022</v>
      </c>
      <c r="C10" t="s">
        <v>5</v>
      </c>
    </row>
    <row r="11" spans="1:3" x14ac:dyDescent="0.3">
      <c r="A11" s="1">
        <v>44562</v>
      </c>
      <c r="B11">
        <v>2022</v>
      </c>
      <c r="C11" t="s">
        <v>6</v>
      </c>
    </row>
    <row r="12" spans="1:3" x14ac:dyDescent="0.3">
      <c r="A12" s="1">
        <v>44593</v>
      </c>
      <c r="B12">
        <v>2022</v>
      </c>
      <c r="C12" t="s">
        <v>6</v>
      </c>
    </row>
    <row r="13" spans="1:3" x14ac:dyDescent="0.3">
      <c r="A13" s="1">
        <v>44621</v>
      </c>
      <c r="B13">
        <v>2022</v>
      </c>
      <c r="C13" t="s">
        <v>6</v>
      </c>
    </row>
    <row r="14" spans="1:3" x14ac:dyDescent="0.3">
      <c r="A14" s="1">
        <v>44652</v>
      </c>
      <c r="B14">
        <v>2023</v>
      </c>
      <c r="C14" t="s">
        <v>3</v>
      </c>
    </row>
    <row r="15" spans="1:3" x14ac:dyDescent="0.3">
      <c r="A15" s="1">
        <v>44682</v>
      </c>
      <c r="B15">
        <v>2023</v>
      </c>
      <c r="C15" t="s">
        <v>3</v>
      </c>
    </row>
    <row r="16" spans="1:3" x14ac:dyDescent="0.3">
      <c r="A16" s="1">
        <v>44713</v>
      </c>
      <c r="B16">
        <v>2023</v>
      </c>
      <c r="C16" t="s">
        <v>3</v>
      </c>
    </row>
    <row r="17" spans="1:3" x14ac:dyDescent="0.3">
      <c r="A17" s="1">
        <v>44743</v>
      </c>
      <c r="B17">
        <v>2023</v>
      </c>
      <c r="C17" t="s">
        <v>4</v>
      </c>
    </row>
    <row r="18" spans="1:3" x14ac:dyDescent="0.3">
      <c r="A18" s="1">
        <v>44774</v>
      </c>
      <c r="B18">
        <v>2023</v>
      </c>
      <c r="C18" t="s">
        <v>4</v>
      </c>
    </row>
    <row r="19" spans="1:3" x14ac:dyDescent="0.3">
      <c r="A19" s="1">
        <v>44805</v>
      </c>
      <c r="B19">
        <v>2023</v>
      </c>
      <c r="C19" t="s">
        <v>4</v>
      </c>
    </row>
    <row r="20" spans="1:3" x14ac:dyDescent="0.3">
      <c r="A20" s="1">
        <v>44835</v>
      </c>
      <c r="B20">
        <v>2023</v>
      </c>
      <c r="C20" t="s">
        <v>5</v>
      </c>
    </row>
    <row r="21" spans="1:3" x14ac:dyDescent="0.3">
      <c r="A21" s="1">
        <v>44866</v>
      </c>
      <c r="B21">
        <v>2023</v>
      </c>
      <c r="C21" t="s">
        <v>5</v>
      </c>
    </row>
    <row r="22" spans="1:3" x14ac:dyDescent="0.3">
      <c r="A22" s="1">
        <v>44896</v>
      </c>
      <c r="B22">
        <v>2023</v>
      </c>
      <c r="C22" t="s">
        <v>5</v>
      </c>
    </row>
    <row r="23" spans="1:3" x14ac:dyDescent="0.3">
      <c r="A23" s="1">
        <v>44927</v>
      </c>
      <c r="B23">
        <v>2023</v>
      </c>
      <c r="C23" t="s">
        <v>6</v>
      </c>
    </row>
    <row r="24" spans="1:3" x14ac:dyDescent="0.3">
      <c r="A24" s="1">
        <v>44958</v>
      </c>
      <c r="B24">
        <v>2023</v>
      </c>
      <c r="C24" t="s">
        <v>6</v>
      </c>
    </row>
    <row r="25" spans="1:3" x14ac:dyDescent="0.3">
      <c r="A25" s="1">
        <v>44986</v>
      </c>
      <c r="B25">
        <v>2023</v>
      </c>
      <c r="C25" t="s">
        <v>6</v>
      </c>
    </row>
    <row r="26" spans="1:3" x14ac:dyDescent="0.3">
      <c r="A26" s="1">
        <v>45017</v>
      </c>
      <c r="B26">
        <v>2024</v>
      </c>
      <c r="C26" t="s">
        <v>3</v>
      </c>
    </row>
    <row r="27" spans="1:3" x14ac:dyDescent="0.3">
      <c r="A27" s="1">
        <v>45047</v>
      </c>
      <c r="B27">
        <v>2024</v>
      </c>
      <c r="C27" t="s">
        <v>3</v>
      </c>
    </row>
    <row r="28" spans="1:3" x14ac:dyDescent="0.3">
      <c r="A28" s="1">
        <v>45078</v>
      </c>
      <c r="B28">
        <v>2024</v>
      </c>
      <c r="C28" t="s">
        <v>3</v>
      </c>
    </row>
    <row r="29" spans="1:3" x14ac:dyDescent="0.3">
      <c r="A29" s="1">
        <v>45108</v>
      </c>
      <c r="B29">
        <v>2024</v>
      </c>
      <c r="C29" t="s">
        <v>4</v>
      </c>
    </row>
    <row r="30" spans="1:3" x14ac:dyDescent="0.3">
      <c r="A30" s="1">
        <v>45139</v>
      </c>
      <c r="B30">
        <v>2024</v>
      </c>
      <c r="C30" t="s">
        <v>4</v>
      </c>
    </row>
    <row r="31" spans="1:3" x14ac:dyDescent="0.3">
      <c r="A31" s="1">
        <v>45170</v>
      </c>
      <c r="B31">
        <v>2024</v>
      </c>
      <c r="C31" t="s">
        <v>4</v>
      </c>
    </row>
    <row r="32" spans="1:3" x14ac:dyDescent="0.3">
      <c r="A32" s="1">
        <v>45200</v>
      </c>
      <c r="B32">
        <v>2024</v>
      </c>
      <c r="C32" t="s">
        <v>5</v>
      </c>
    </row>
    <row r="33" spans="1:3" x14ac:dyDescent="0.3">
      <c r="A33" s="1">
        <v>45231</v>
      </c>
      <c r="B33">
        <v>2024</v>
      </c>
      <c r="C33" t="s">
        <v>5</v>
      </c>
    </row>
    <row r="34" spans="1:3" x14ac:dyDescent="0.3">
      <c r="A34" s="1">
        <v>45261</v>
      </c>
      <c r="B34">
        <v>2024</v>
      </c>
      <c r="C34" t="s">
        <v>5</v>
      </c>
    </row>
    <row r="35" spans="1:3" x14ac:dyDescent="0.3">
      <c r="A35" s="1">
        <v>45292</v>
      </c>
      <c r="B35">
        <v>2024</v>
      </c>
      <c r="C35" t="s">
        <v>6</v>
      </c>
    </row>
    <row r="36" spans="1:3" x14ac:dyDescent="0.3">
      <c r="A36" s="1">
        <v>45323</v>
      </c>
      <c r="B36">
        <v>2024</v>
      </c>
      <c r="C36" t="s">
        <v>6</v>
      </c>
    </row>
    <row r="37" spans="1:3" x14ac:dyDescent="0.3">
      <c r="A37" s="1">
        <v>45352</v>
      </c>
      <c r="B37">
        <v>2024</v>
      </c>
      <c r="C37" t="s">
        <v>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A944B-5739-45BB-A8DB-D5EED8529AD9}">
  <sheetPr codeName="Sheet2"/>
  <dimension ref="A1:E817"/>
  <sheetViews>
    <sheetView zoomScale="85" zoomScaleNormal="85" workbookViewId="0">
      <selection activeCell="E1" sqref="E1:E1048576"/>
    </sheetView>
  </sheetViews>
  <sheetFormatPr defaultRowHeight="14.4" x14ac:dyDescent="0.3"/>
  <cols>
    <col min="1" max="1" width="10.77734375" style="1" bestFit="1" customWidth="1"/>
    <col min="2" max="2" width="12.88671875" style="1" bestFit="1" customWidth="1"/>
    <col min="3" max="3" width="18.77734375" bestFit="1" customWidth="1"/>
    <col min="4" max="4" width="19.88671875" bestFit="1" customWidth="1"/>
    <col min="5" max="5" width="23.109375" bestFit="1" customWidth="1"/>
  </cols>
  <sheetData>
    <row r="1" spans="1:5" x14ac:dyDescent="0.3">
      <c r="A1" s="1" t="s">
        <v>0</v>
      </c>
      <c r="B1" s="1" t="s">
        <v>1</v>
      </c>
      <c r="C1" t="s">
        <v>7</v>
      </c>
      <c r="D1" t="s">
        <v>8</v>
      </c>
      <c r="E1" t="s">
        <v>9</v>
      </c>
    </row>
    <row r="2" spans="1:5" x14ac:dyDescent="0.3">
      <c r="A2" s="1">
        <v>44287</v>
      </c>
      <c r="B2">
        <f>VLOOKUP(electric_vehicle_sales_by_makers[[#This Row],[date]], dim_date!A:C, 2, FALSE)</f>
        <v>2022</v>
      </c>
      <c r="C2" t="s">
        <v>10</v>
      </c>
      <c r="D2" t="s">
        <v>26</v>
      </c>
      <c r="E2">
        <v>751</v>
      </c>
    </row>
    <row r="3" spans="1:5" x14ac:dyDescent="0.3">
      <c r="A3" s="1">
        <v>44652</v>
      </c>
      <c r="B3">
        <f>VLOOKUP(electric_vehicle_sales_by_makers[[#This Row],[date]], dim_date!A:C, 2, FALSE)</f>
        <v>2023</v>
      </c>
      <c r="C3" t="s">
        <v>10</v>
      </c>
      <c r="D3" t="s">
        <v>26</v>
      </c>
      <c r="E3">
        <v>6864</v>
      </c>
    </row>
    <row r="4" spans="1:5" x14ac:dyDescent="0.3">
      <c r="A4" s="1">
        <v>45017</v>
      </c>
      <c r="B4">
        <f>VLOOKUP(electric_vehicle_sales_by_makers[[#This Row],[date]], dim_date!A:C, 2, FALSE)</f>
        <v>2024</v>
      </c>
      <c r="C4" t="s">
        <v>10</v>
      </c>
      <c r="D4" t="s">
        <v>26</v>
      </c>
      <c r="E4">
        <v>8767</v>
      </c>
    </row>
    <row r="5" spans="1:5" x14ac:dyDescent="0.3">
      <c r="A5" s="1">
        <v>44317</v>
      </c>
      <c r="B5">
        <f>VLOOKUP(electric_vehicle_sales_by_makers[[#This Row],[date]], dim_date!A:C, 2, FALSE)</f>
        <v>2022</v>
      </c>
      <c r="C5" t="s">
        <v>10</v>
      </c>
      <c r="D5" t="s">
        <v>26</v>
      </c>
      <c r="E5">
        <v>147</v>
      </c>
    </row>
    <row r="6" spans="1:5" x14ac:dyDescent="0.3">
      <c r="A6" s="1">
        <v>44682</v>
      </c>
      <c r="B6">
        <f>VLOOKUP(electric_vehicle_sales_by_makers[[#This Row],[date]], dim_date!A:C, 2, FALSE)</f>
        <v>2023</v>
      </c>
      <c r="C6" t="s">
        <v>10</v>
      </c>
      <c r="D6" t="s">
        <v>26</v>
      </c>
      <c r="E6">
        <v>6176</v>
      </c>
    </row>
    <row r="7" spans="1:5" x14ac:dyDescent="0.3">
      <c r="A7" s="1">
        <v>45047</v>
      </c>
      <c r="B7">
        <f>VLOOKUP(electric_vehicle_sales_by_makers[[#This Row],[date]], dim_date!A:C, 2, FALSE)</f>
        <v>2024</v>
      </c>
      <c r="C7" t="s">
        <v>10</v>
      </c>
      <c r="D7" t="s">
        <v>26</v>
      </c>
      <c r="E7">
        <v>10659</v>
      </c>
    </row>
    <row r="8" spans="1:5" x14ac:dyDescent="0.3">
      <c r="A8" s="1">
        <v>44348</v>
      </c>
      <c r="B8">
        <f>VLOOKUP(electric_vehicle_sales_by_makers[[#This Row],[date]], dim_date!A:C, 2, FALSE)</f>
        <v>2022</v>
      </c>
      <c r="C8" t="s">
        <v>10</v>
      </c>
      <c r="D8" t="s">
        <v>26</v>
      </c>
      <c r="E8">
        <v>299</v>
      </c>
    </row>
    <row r="9" spans="1:5" x14ac:dyDescent="0.3">
      <c r="A9" s="1">
        <v>44713</v>
      </c>
      <c r="B9">
        <f>VLOOKUP(electric_vehicle_sales_by_makers[[#This Row],[date]], dim_date!A:C, 2, FALSE)</f>
        <v>2023</v>
      </c>
      <c r="C9" t="s">
        <v>10</v>
      </c>
      <c r="D9" t="s">
        <v>26</v>
      </c>
      <c r="E9">
        <v>6919</v>
      </c>
    </row>
    <row r="10" spans="1:5" x14ac:dyDescent="0.3">
      <c r="A10" s="1">
        <v>45078</v>
      </c>
      <c r="B10">
        <f>VLOOKUP(electric_vehicle_sales_by_makers[[#This Row],[date]], dim_date!A:C, 2, FALSE)</f>
        <v>2024</v>
      </c>
      <c r="C10" t="s">
        <v>10</v>
      </c>
      <c r="D10" t="s">
        <v>26</v>
      </c>
      <c r="E10">
        <v>3006</v>
      </c>
    </row>
    <row r="11" spans="1:5" x14ac:dyDescent="0.3">
      <c r="A11" s="1">
        <v>44378</v>
      </c>
      <c r="B11">
        <f>VLOOKUP(electric_vehicle_sales_by_makers[[#This Row],[date]], dim_date!A:C, 2, FALSE)</f>
        <v>2022</v>
      </c>
      <c r="C11" t="s">
        <v>10</v>
      </c>
      <c r="D11" t="s">
        <v>26</v>
      </c>
      <c r="E11">
        <v>663</v>
      </c>
    </row>
    <row r="12" spans="1:5" x14ac:dyDescent="0.3">
      <c r="A12" s="1">
        <v>44743</v>
      </c>
      <c r="B12">
        <f>VLOOKUP(electric_vehicle_sales_by_makers[[#This Row],[date]], dim_date!A:C, 2, FALSE)</f>
        <v>2023</v>
      </c>
      <c r="C12" t="s">
        <v>10</v>
      </c>
      <c r="D12" t="s">
        <v>26</v>
      </c>
      <c r="E12">
        <v>6812</v>
      </c>
    </row>
    <row r="13" spans="1:5" x14ac:dyDescent="0.3">
      <c r="A13" s="1">
        <v>45108</v>
      </c>
      <c r="B13">
        <f>VLOOKUP(electric_vehicle_sales_by_makers[[#This Row],[date]], dim_date!A:C, 2, FALSE)</f>
        <v>2024</v>
      </c>
      <c r="C13" t="s">
        <v>10</v>
      </c>
      <c r="D13" t="s">
        <v>26</v>
      </c>
      <c r="E13">
        <v>3530</v>
      </c>
    </row>
    <row r="14" spans="1:5" x14ac:dyDescent="0.3">
      <c r="A14" s="1">
        <v>44409</v>
      </c>
      <c r="B14">
        <f>VLOOKUP(electric_vehicle_sales_by_makers[[#This Row],[date]], dim_date!A:C, 2, FALSE)</f>
        <v>2022</v>
      </c>
      <c r="C14" t="s">
        <v>10</v>
      </c>
      <c r="D14" t="s">
        <v>26</v>
      </c>
      <c r="E14">
        <v>810</v>
      </c>
    </row>
    <row r="15" spans="1:5" x14ac:dyDescent="0.3">
      <c r="A15" s="1">
        <v>44774</v>
      </c>
      <c r="B15">
        <f>VLOOKUP(electric_vehicle_sales_by_makers[[#This Row],[date]], dim_date!A:C, 2, FALSE)</f>
        <v>2023</v>
      </c>
      <c r="C15" t="s">
        <v>10</v>
      </c>
      <c r="D15" t="s">
        <v>26</v>
      </c>
      <c r="E15">
        <v>6771</v>
      </c>
    </row>
    <row r="16" spans="1:5" x14ac:dyDescent="0.3">
      <c r="A16" s="1">
        <v>45139</v>
      </c>
      <c r="B16">
        <f>VLOOKUP(electric_vehicle_sales_by_makers[[#This Row],[date]], dim_date!A:C, 2, FALSE)</f>
        <v>2024</v>
      </c>
      <c r="C16" t="s">
        <v>10</v>
      </c>
      <c r="D16" t="s">
        <v>26</v>
      </c>
      <c r="E16">
        <v>3654</v>
      </c>
    </row>
    <row r="17" spans="1:5" x14ac:dyDescent="0.3">
      <c r="A17" s="1">
        <v>44440</v>
      </c>
      <c r="B17">
        <f>VLOOKUP(electric_vehicle_sales_by_makers[[#This Row],[date]], dim_date!A:C, 2, FALSE)</f>
        <v>2022</v>
      </c>
      <c r="C17" t="s">
        <v>10</v>
      </c>
      <c r="D17" t="s">
        <v>26</v>
      </c>
      <c r="E17">
        <v>807</v>
      </c>
    </row>
    <row r="18" spans="1:5" x14ac:dyDescent="0.3">
      <c r="A18" s="1">
        <v>44805</v>
      </c>
      <c r="B18">
        <f>VLOOKUP(electric_vehicle_sales_by_makers[[#This Row],[date]], dim_date!A:C, 2, FALSE)</f>
        <v>2023</v>
      </c>
      <c r="C18" t="s">
        <v>10</v>
      </c>
      <c r="D18" t="s">
        <v>26</v>
      </c>
      <c r="E18">
        <v>6488</v>
      </c>
    </row>
    <row r="19" spans="1:5" x14ac:dyDescent="0.3">
      <c r="A19" s="1">
        <v>45170</v>
      </c>
      <c r="B19">
        <f>VLOOKUP(electric_vehicle_sales_by_makers[[#This Row],[date]], dim_date!A:C, 2, FALSE)</f>
        <v>2024</v>
      </c>
      <c r="C19" t="s">
        <v>10</v>
      </c>
      <c r="D19" t="s">
        <v>26</v>
      </c>
      <c r="E19">
        <v>4148</v>
      </c>
    </row>
    <row r="20" spans="1:5" x14ac:dyDescent="0.3">
      <c r="A20" s="1">
        <v>44470</v>
      </c>
      <c r="B20">
        <f>VLOOKUP(electric_vehicle_sales_by_makers[[#This Row],[date]], dim_date!A:C, 2, FALSE)</f>
        <v>2022</v>
      </c>
      <c r="C20" t="s">
        <v>10</v>
      </c>
      <c r="D20" t="s">
        <v>26</v>
      </c>
      <c r="E20">
        <v>1083</v>
      </c>
    </row>
    <row r="21" spans="1:5" x14ac:dyDescent="0.3">
      <c r="A21" s="1">
        <v>44835</v>
      </c>
      <c r="B21">
        <f>VLOOKUP(electric_vehicle_sales_by_makers[[#This Row],[date]], dim_date!A:C, 2, FALSE)</f>
        <v>2023</v>
      </c>
      <c r="C21" t="s">
        <v>10</v>
      </c>
      <c r="D21" t="s">
        <v>26</v>
      </c>
      <c r="E21">
        <v>10113</v>
      </c>
    </row>
    <row r="22" spans="1:5" x14ac:dyDescent="0.3">
      <c r="A22" s="1">
        <v>45200</v>
      </c>
      <c r="B22">
        <f>VLOOKUP(electric_vehicle_sales_by_makers[[#This Row],[date]], dim_date!A:C, 2, FALSE)</f>
        <v>2024</v>
      </c>
      <c r="C22" t="s">
        <v>10</v>
      </c>
      <c r="D22" t="s">
        <v>26</v>
      </c>
      <c r="E22">
        <v>4487</v>
      </c>
    </row>
    <row r="23" spans="1:5" x14ac:dyDescent="0.3">
      <c r="A23" s="1">
        <v>44501</v>
      </c>
      <c r="B23">
        <f>VLOOKUP(electric_vehicle_sales_by_makers[[#This Row],[date]], dim_date!A:C, 2, FALSE)</f>
        <v>2022</v>
      </c>
      <c r="C23" t="s">
        <v>10</v>
      </c>
      <c r="D23" t="s">
        <v>26</v>
      </c>
      <c r="E23">
        <v>2077</v>
      </c>
    </row>
    <row r="24" spans="1:5" x14ac:dyDescent="0.3">
      <c r="A24" s="1">
        <v>44866</v>
      </c>
      <c r="B24">
        <f>VLOOKUP(electric_vehicle_sales_by_makers[[#This Row],[date]], dim_date!A:C, 2, FALSE)</f>
        <v>2023</v>
      </c>
      <c r="C24" t="s">
        <v>10</v>
      </c>
      <c r="D24" t="s">
        <v>26</v>
      </c>
      <c r="E24">
        <v>12446</v>
      </c>
    </row>
    <row r="25" spans="1:5" x14ac:dyDescent="0.3">
      <c r="A25" s="1">
        <v>45231</v>
      </c>
      <c r="B25">
        <f>VLOOKUP(electric_vehicle_sales_by_makers[[#This Row],[date]], dim_date!A:C, 2, FALSE)</f>
        <v>2024</v>
      </c>
      <c r="C25" t="s">
        <v>10</v>
      </c>
      <c r="D25" t="s">
        <v>26</v>
      </c>
      <c r="E25">
        <v>4638</v>
      </c>
    </row>
    <row r="26" spans="1:5" x14ac:dyDescent="0.3">
      <c r="A26" s="1">
        <v>44531</v>
      </c>
      <c r="B26">
        <f>VLOOKUP(electric_vehicle_sales_by_makers[[#This Row],[date]], dim_date!A:C, 2, FALSE)</f>
        <v>2022</v>
      </c>
      <c r="C26" t="s">
        <v>10</v>
      </c>
      <c r="D26" t="s">
        <v>26</v>
      </c>
      <c r="E26">
        <v>3410</v>
      </c>
    </row>
    <row r="27" spans="1:5" x14ac:dyDescent="0.3">
      <c r="A27" s="1">
        <v>44896</v>
      </c>
      <c r="B27">
        <f>VLOOKUP(electric_vehicle_sales_by_makers[[#This Row],[date]], dim_date!A:C, 2, FALSE)</f>
        <v>2023</v>
      </c>
      <c r="C27" t="s">
        <v>10</v>
      </c>
      <c r="D27" t="s">
        <v>26</v>
      </c>
      <c r="E27">
        <v>4592</v>
      </c>
    </row>
    <row r="28" spans="1:5" x14ac:dyDescent="0.3">
      <c r="A28" s="1">
        <v>45261</v>
      </c>
      <c r="B28">
        <f>VLOOKUP(electric_vehicle_sales_by_makers[[#This Row],[date]], dim_date!A:C, 2, FALSE)</f>
        <v>2024</v>
      </c>
      <c r="C28" t="s">
        <v>10</v>
      </c>
      <c r="D28" t="s">
        <v>26</v>
      </c>
      <c r="E28">
        <v>3309</v>
      </c>
    </row>
    <row r="29" spans="1:5" x14ac:dyDescent="0.3">
      <c r="A29" s="1">
        <v>44562</v>
      </c>
      <c r="B29">
        <f>VLOOKUP(electric_vehicle_sales_by_makers[[#This Row],[date]], dim_date!A:C, 2, FALSE)</f>
        <v>2022</v>
      </c>
      <c r="C29" t="s">
        <v>10</v>
      </c>
      <c r="D29" t="s">
        <v>26</v>
      </c>
      <c r="E29">
        <v>4366</v>
      </c>
    </row>
    <row r="30" spans="1:5" x14ac:dyDescent="0.3">
      <c r="A30" s="1">
        <v>44927</v>
      </c>
      <c r="B30">
        <f>VLOOKUP(electric_vehicle_sales_by_makers[[#This Row],[date]], dim_date!A:C, 2, FALSE)</f>
        <v>2023</v>
      </c>
      <c r="C30" t="s">
        <v>10</v>
      </c>
      <c r="D30" t="s">
        <v>26</v>
      </c>
      <c r="E30">
        <v>4456</v>
      </c>
    </row>
    <row r="31" spans="1:5" x14ac:dyDescent="0.3">
      <c r="A31" s="1">
        <v>45292</v>
      </c>
      <c r="B31">
        <f>VLOOKUP(electric_vehicle_sales_by_makers[[#This Row],[date]], dim_date!A:C, 2, FALSE)</f>
        <v>2024</v>
      </c>
      <c r="C31" t="s">
        <v>10</v>
      </c>
      <c r="D31" t="s">
        <v>26</v>
      </c>
      <c r="E31">
        <v>2505</v>
      </c>
    </row>
    <row r="32" spans="1:5" x14ac:dyDescent="0.3">
      <c r="A32" s="1">
        <v>44593</v>
      </c>
      <c r="B32">
        <f>VLOOKUP(electric_vehicle_sales_by_makers[[#This Row],[date]], dim_date!A:C, 2, FALSE)</f>
        <v>2022</v>
      </c>
      <c r="C32" t="s">
        <v>10</v>
      </c>
      <c r="D32" t="s">
        <v>26</v>
      </c>
      <c r="E32">
        <v>4431</v>
      </c>
    </row>
    <row r="33" spans="1:5" x14ac:dyDescent="0.3">
      <c r="A33" s="1">
        <v>44958</v>
      </c>
      <c r="B33">
        <f>VLOOKUP(electric_vehicle_sales_by_makers[[#This Row],[date]], dim_date!A:C, 2, FALSE)</f>
        <v>2023</v>
      </c>
      <c r="C33" t="s">
        <v>10</v>
      </c>
      <c r="D33" t="s">
        <v>26</v>
      </c>
      <c r="E33">
        <v>6003</v>
      </c>
    </row>
    <row r="34" spans="1:5" x14ac:dyDescent="0.3">
      <c r="A34" s="1">
        <v>45323</v>
      </c>
      <c r="B34">
        <f>VLOOKUP(electric_vehicle_sales_by_makers[[#This Row],[date]], dim_date!A:C, 2, FALSE)</f>
        <v>2024</v>
      </c>
      <c r="C34" t="s">
        <v>10</v>
      </c>
      <c r="D34" t="s">
        <v>26</v>
      </c>
      <c r="E34">
        <v>2577</v>
      </c>
    </row>
    <row r="35" spans="1:5" x14ac:dyDescent="0.3">
      <c r="A35" s="1">
        <v>44621</v>
      </c>
      <c r="B35">
        <f>VLOOKUP(electric_vehicle_sales_by_makers[[#This Row],[date]], dim_date!A:C, 2, FALSE)</f>
        <v>2022</v>
      </c>
      <c r="C35" t="s">
        <v>10</v>
      </c>
      <c r="D35" t="s">
        <v>26</v>
      </c>
      <c r="E35">
        <v>6666</v>
      </c>
    </row>
    <row r="36" spans="1:5" x14ac:dyDescent="0.3">
      <c r="A36" s="1">
        <v>44986</v>
      </c>
      <c r="B36">
        <f>VLOOKUP(electric_vehicle_sales_by_makers[[#This Row],[date]], dim_date!A:C, 2, FALSE)</f>
        <v>2023</v>
      </c>
      <c r="C36" t="s">
        <v>10</v>
      </c>
      <c r="D36" t="s">
        <v>26</v>
      </c>
      <c r="E36">
        <v>9736</v>
      </c>
    </row>
    <row r="37" spans="1:5" x14ac:dyDescent="0.3">
      <c r="A37" s="1">
        <v>45352</v>
      </c>
      <c r="B37">
        <f>VLOOKUP(electric_vehicle_sales_by_makers[[#This Row],[date]], dim_date!A:C, 2, FALSE)</f>
        <v>2024</v>
      </c>
      <c r="C37" t="s">
        <v>10</v>
      </c>
      <c r="D37" t="s">
        <v>26</v>
      </c>
      <c r="E37">
        <v>3108</v>
      </c>
    </row>
    <row r="38" spans="1:5" x14ac:dyDescent="0.3">
      <c r="A38" s="1">
        <v>44287</v>
      </c>
      <c r="B38">
        <f>VLOOKUP(electric_vehicle_sales_by_makers[[#This Row],[date]], dim_date!A:C, 2, FALSE)</f>
        <v>2022</v>
      </c>
      <c r="C38" t="s">
        <v>10</v>
      </c>
      <c r="D38" t="s">
        <v>27</v>
      </c>
      <c r="E38">
        <v>903</v>
      </c>
    </row>
    <row r="39" spans="1:5" x14ac:dyDescent="0.3">
      <c r="A39" s="1">
        <v>44652</v>
      </c>
      <c r="B39">
        <f>VLOOKUP(electric_vehicle_sales_by_makers[[#This Row],[date]], dim_date!A:C, 2, FALSE)</f>
        <v>2023</v>
      </c>
      <c r="C39" t="s">
        <v>10</v>
      </c>
      <c r="D39" t="s">
        <v>27</v>
      </c>
      <c r="E39">
        <v>2451</v>
      </c>
    </row>
    <row r="40" spans="1:5" x14ac:dyDescent="0.3">
      <c r="A40" s="1">
        <v>45017</v>
      </c>
      <c r="B40">
        <f>VLOOKUP(electric_vehicle_sales_by_makers[[#This Row],[date]], dim_date!A:C, 2, FALSE)</f>
        <v>2024</v>
      </c>
      <c r="C40" t="s">
        <v>10</v>
      </c>
      <c r="D40" t="s">
        <v>27</v>
      </c>
      <c r="E40">
        <v>7707</v>
      </c>
    </row>
    <row r="41" spans="1:5" x14ac:dyDescent="0.3">
      <c r="A41" s="1">
        <v>44317</v>
      </c>
      <c r="B41">
        <f>VLOOKUP(electric_vehicle_sales_by_makers[[#This Row],[date]], dim_date!A:C, 2, FALSE)</f>
        <v>2022</v>
      </c>
      <c r="C41" t="s">
        <v>10</v>
      </c>
      <c r="D41" t="s">
        <v>27</v>
      </c>
      <c r="E41">
        <v>160</v>
      </c>
    </row>
    <row r="42" spans="1:5" x14ac:dyDescent="0.3">
      <c r="A42" s="1">
        <v>44682</v>
      </c>
      <c r="B42">
        <f>VLOOKUP(electric_vehicle_sales_by_makers[[#This Row],[date]], dim_date!A:C, 2, FALSE)</f>
        <v>2023</v>
      </c>
      <c r="C42" t="s">
        <v>10</v>
      </c>
      <c r="D42" t="s">
        <v>27</v>
      </c>
      <c r="E42">
        <v>3337</v>
      </c>
    </row>
    <row r="43" spans="1:5" x14ac:dyDescent="0.3">
      <c r="A43" s="1">
        <v>45047</v>
      </c>
      <c r="B43">
        <f>VLOOKUP(electric_vehicle_sales_by_makers[[#This Row],[date]], dim_date!A:C, 2, FALSE)</f>
        <v>2024</v>
      </c>
      <c r="C43" t="s">
        <v>10</v>
      </c>
      <c r="D43" t="s">
        <v>27</v>
      </c>
      <c r="E43">
        <v>15243</v>
      </c>
    </row>
    <row r="44" spans="1:5" x14ac:dyDescent="0.3">
      <c r="A44" s="1">
        <v>44348</v>
      </c>
      <c r="B44">
        <f>VLOOKUP(electric_vehicle_sales_by_makers[[#This Row],[date]], dim_date!A:C, 2, FALSE)</f>
        <v>2022</v>
      </c>
      <c r="C44" t="s">
        <v>10</v>
      </c>
      <c r="D44" t="s">
        <v>27</v>
      </c>
      <c r="E44">
        <v>320</v>
      </c>
    </row>
    <row r="45" spans="1:5" x14ac:dyDescent="0.3">
      <c r="A45" s="1">
        <v>44713</v>
      </c>
      <c r="B45">
        <f>VLOOKUP(electric_vehicle_sales_by_makers[[#This Row],[date]], dim_date!A:C, 2, FALSE)</f>
        <v>2023</v>
      </c>
      <c r="C45" t="s">
        <v>10</v>
      </c>
      <c r="D45" t="s">
        <v>27</v>
      </c>
      <c r="E45">
        <v>3829</v>
      </c>
    </row>
    <row r="46" spans="1:5" x14ac:dyDescent="0.3">
      <c r="A46" s="1">
        <v>45078</v>
      </c>
      <c r="B46">
        <f>VLOOKUP(electric_vehicle_sales_by_makers[[#This Row],[date]], dim_date!A:C, 2, FALSE)</f>
        <v>2024</v>
      </c>
      <c r="C46" t="s">
        <v>10</v>
      </c>
      <c r="D46" t="s">
        <v>27</v>
      </c>
      <c r="E46">
        <v>4547</v>
      </c>
    </row>
    <row r="47" spans="1:5" x14ac:dyDescent="0.3">
      <c r="A47" s="1">
        <v>44378</v>
      </c>
      <c r="B47">
        <f>VLOOKUP(electric_vehicle_sales_by_makers[[#This Row],[date]], dim_date!A:C, 2, FALSE)</f>
        <v>2022</v>
      </c>
      <c r="C47" t="s">
        <v>10</v>
      </c>
      <c r="D47" t="s">
        <v>27</v>
      </c>
      <c r="E47">
        <v>1799</v>
      </c>
    </row>
    <row r="48" spans="1:5" x14ac:dyDescent="0.3">
      <c r="A48" s="1">
        <v>44743</v>
      </c>
      <c r="B48">
        <f>VLOOKUP(electric_vehicle_sales_by_makers[[#This Row],[date]], dim_date!A:C, 2, FALSE)</f>
        <v>2023</v>
      </c>
      <c r="C48" t="s">
        <v>10</v>
      </c>
      <c r="D48" t="s">
        <v>27</v>
      </c>
      <c r="E48">
        <v>1289</v>
      </c>
    </row>
    <row r="49" spans="1:5" x14ac:dyDescent="0.3">
      <c r="A49" s="1">
        <v>45108</v>
      </c>
      <c r="B49">
        <f>VLOOKUP(electric_vehicle_sales_by_makers[[#This Row],[date]], dim_date!A:C, 2, FALSE)</f>
        <v>2024</v>
      </c>
      <c r="C49" t="s">
        <v>10</v>
      </c>
      <c r="D49" t="s">
        <v>27</v>
      </c>
      <c r="E49">
        <v>6604</v>
      </c>
    </row>
    <row r="50" spans="1:5" x14ac:dyDescent="0.3">
      <c r="A50" s="1">
        <v>44409</v>
      </c>
      <c r="B50">
        <f>VLOOKUP(electric_vehicle_sales_by_makers[[#This Row],[date]], dim_date!A:C, 2, FALSE)</f>
        <v>2022</v>
      </c>
      <c r="C50" t="s">
        <v>10</v>
      </c>
      <c r="D50" t="s">
        <v>27</v>
      </c>
      <c r="E50">
        <v>1613</v>
      </c>
    </row>
    <row r="51" spans="1:5" x14ac:dyDescent="0.3">
      <c r="A51" s="1">
        <v>44774</v>
      </c>
      <c r="B51">
        <f>VLOOKUP(electric_vehicle_sales_by_makers[[#This Row],[date]], dim_date!A:C, 2, FALSE)</f>
        <v>2023</v>
      </c>
      <c r="C51" t="s">
        <v>10</v>
      </c>
      <c r="D51" t="s">
        <v>27</v>
      </c>
      <c r="E51">
        <v>5376</v>
      </c>
    </row>
    <row r="52" spans="1:5" x14ac:dyDescent="0.3">
      <c r="A52" s="1">
        <v>45139</v>
      </c>
      <c r="B52">
        <f>VLOOKUP(electric_vehicle_sales_by_makers[[#This Row],[date]], dim_date!A:C, 2, FALSE)</f>
        <v>2024</v>
      </c>
      <c r="C52" t="s">
        <v>10</v>
      </c>
      <c r="D52" t="s">
        <v>27</v>
      </c>
      <c r="E52">
        <v>7065</v>
      </c>
    </row>
    <row r="53" spans="1:5" x14ac:dyDescent="0.3">
      <c r="A53" s="1">
        <v>44440</v>
      </c>
      <c r="B53">
        <f>VLOOKUP(electric_vehicle_sales_by_makers[[#This Row],[date]], dim_date!A:C, 2, FALSE)</f>
        <v>2022</v>
      </c>
      <c r="C53" t="s">
        <v>10</v>
      </c>
      <c r="D53" t="s">
        <v>27</v>
      </c>
      <c r="E53">
        <v>2174</v>
      </c>
    </row>
    <row r="54" spans="1:5" x14ac:dyDescent="0.3">
      <c r="A54" s="1">
        <v>44805</v>
      </c>
      <c r="B54">
        <f>VLOOKUP(electric_vehicle_sales_by_makers[[#This Row],[date]], dim_date!A:C, 2, FALSE)</f>
        <v>2023</v>
      </c>
      <c r="C54" t="s">
        <v>10</v>
      </c>
      <c r="D54" t="s">
        <v>27</v>
      </c>
      <c r="E54">
        <v>6280</v>
      </c>
    </row>
    <row r="55" spans="1:5" x14ac:dyDescent="0.3">
      <c r="A55" s="1">
        <v>45170</v>
      </c>
      <c r="B55">
        <f>VLOOKUP(electric_vehicle_sales_by_makers[[#This Row],[date]], dim_date!A:C, 2, FALSE)</f>
        <v>2024</v>
      </c>
      <c r="C55" t="s">
        <v>10</v>
      </c>
      <c r="D55" t="s">
        <v>27</v>
      </c>
      <c r="E55">
        <v>7107</v>
      </c>
    </row>
    <row r="56" spans="1:5" x14ac:dyDescent="0.3">
      <c r="A56" s="1">
        <v>44470</v>
      </c>
      <c r="B56">
        <f>VLOOKUP(electric_vehicle_sales_by_makers[[#This Row],[date]], dim_date!A:C, 2, FALSE)</f>
        <v>2022</v>
      </c>
      <c r="C56" t="s">
        <v>10</v>
      </c>
      <c r="D56" t="s">
        <v>27</v>
      </c>
      <c r="E56">
        <v>2647</v>
      </c>
    </row>
    <row r="57" spans="1:5" x14ac:dyDescent="0.3">
      <c r="A57" s="1">
        <v>44835</v>
      </c>
      <c r="B57">
        <f>VLOOKUP(electric_vehicle_sales_by_makers[[#This Row],[date]], dim_date!A:C, 2, FALSE)</f>
        <v>2023</v>
      </c>
      <c r="C57" t="s">
        <v>10</v>
      </c>
      <c r="D57" t="s">
        <v>27</v>
      </c>
      <c r="E57">
        <v>7356</v>
      </c>
    </row>
    <row r="58" spans="1:5" x14ac:dyDescent="0.3">
      <c r="A58" s="1">
        <v>45200</v>
      </c>
      <c r="B58">
        <f>VLOOKUP(electric_vehicle_sales_by_makers[[#This Row],[date]], dim_date!A:C, 2, FALSE)</f>
        <v>2024</v>
      </c>
      <c r="C58" t="s">
        <v>10</v>
      </c>
      <c r="D58" t="s">
        <v>27</v>
      </c>
      <c r="E58">
        <v>8375</v>
      </c>
    </row>
    <row r="59" spans="1:5" x14ac:dyDescent="0.3">
      <c r="A59" s="1">
        <v>44501</v>
      </c>
      <c r="B59">
        <f>VLOOKUP(electric_vehicle_sales_by_makers[[#This Row],[date]], dim_date!A:C, 2, FALSE)</f>
        <v>2022</v>
      </c>
      <c r="C59" t="s">
        <v>10</v>
      </c>
      <c r="D59" t="s">
        <v>27</v>
      </c>
      <c r="E59">
        <v>2202</v>
      </c>
    </row>
    <row r="60" spans="1:5" x14ac:dyDescent="0.3">
      <c r="A60" s="1">
        <v>44866</v>
      </c>
      <c r="B60">
        <f>VLOOKUP(electric_vehicle_sales_by_makers[[#This Row],[date]], dim_date!A:C, 2, FALSE)</f>
        <v>2023</v>
      </c>
      <c r="C60" t="s">
        <v>10</v>
      </c>
      <c r="D60" t="s">
        <v>27</v>
      </c>
      <c r="E60">
        <v>7837</v>
      </c>
    </row>
    <row r="61" spans="1:5" x14ac:dyDescent="0.3">
      <c r="A61" s="1">
        <v>45231</v>
      </c>
      <c r="B61">
        <f>VLOOKUP(electric_vehicle_sales_by_makers[[#This Row],[date]], dim_date!A:C, 2, FALSE)</f>
        <v>2024</v>
      </c>
      <c r="C61" t="s">
        <v>10</v>
      </c>
      <c r="D61" t="s">
        <v>27</v>
      </c>
      <c r="E61">
        <v>9220</v>
      </c>
    </row>
    <row r="62" spans="1:5" x14ac:dyDescent="0.3">
      <c r="A62" s="1">
        <v>44531</v>
      </c>
      <c r="B62">
        <f>VLOOKUP(electric_vehicle_sales_by_makers[[#This Row],[date]], dim_date!A:C, 2, FALSE)</f>
        <v>2022</v>
      </c>
      <c r="C62" t="s">
        <v>10</v>
      </c>
      <c r="D62" t="s">
        <v>27</v>
      </c>
      <c r="E62">
        <v>1813</v>
      </c>
    </row>
    <row r="63" spans="1:5" x14ac:dyDescent="0.3">
      <c r="A63" s="1">
        <v>44896</v>
      </c>
      <c r="B63">
        <f>VLOOKUP(electric_vehicle_sales_by_makers[[#This Row],[date]], dim_date!A:C, 2, FALSE)</f>
        <v>2023</v>
      </c>
      <c r="C63" t="s">
        <v>10</v>
      </c>
      <c r="D63" t="s">
        <v>27</v>
      </c>
      <c r="E63">
        <v>7693</v>
      </c>
    </row>
    <row r="64" spans="1:5" x14ac:dyDescent="0.3">
      <c r="A64" s="1">
        <v>45261</v>
      </c>
      <c r="B64">
        <f>VLOOKUP(electric_vehicle_sales_by_makers[[#This Row],[date]], dim_date!A:C, 2, FALSE)</f>
        <v>2024</v>
      </c>
      <c r="C64" t="s">
        <v>10</v>
      </c>
      <c r="D64" t="s">
        <v>27</v>
      </c>
      <c r="E64">
        <v>6471</v>
      </c>
    </row>
    <row r="65" spans="1:5" x14ac:dyDescent="0.3">
      <c r="A65" s="1">
        <v>44562</v>
      </c>
      <c r="B65">
        <f>VLOOKUP(electric_vehicle_sales_by_makers[[#This Row],[date]], dim_date!A:C, 2, FALSE)</f>
        <v>2022</v>
      </c>
      <c r="C65" t="s">
        <v>10</v>
      </c>
      <c r="D65" t="s">
        <v>27</v>
      </c>
      <c r="E65">
        <v>1881</v>
      </c>
    </row>
    <row r="66" spans="1:5" x14ac:dyDescent="0.3">
      <c r="A66" s="1">
        <v>44927</v>
      </c>
      <c r="B66">
        <f>VLOOKUP(electric_vehicle_sales_by_makers[[#This Row],[date]], dim_date!A:C, 2, FALSE)</f>
        <v>2023</v>
      </c>
      <c r="C66" t="s">
        <v>10</v>
      </c>
      <c r="D66" t="s">
        <v>27</v>
      </c>
      <c r="E66">
        <v>9224</v>
      </c>
    </row>
    <row r="67" spans="1:5" x14ac:dyDescent="0.3">
      <c r="A67" s="1">
        <v>45292</v>
      </c>
      <c r="B67">
        <f>VLOOKUP(electric_vehicle_sales_by_makers[[#This Row],[date]], dim_date!A:C, 2, FALSE)</f>
        <v>2024</v>
      </c>
      <c r="C67" t="s">
        <v>10</v>
      </c>
      <c r="D67" t="s">
        <v>27</v>
      </c>
      <c r="E67">
        <v>9244</v>
      </c>
    </row>
    <row r="68" spans="1:5" x14ac:dyDescent="0.3">
      <c r="A68" s="1">
        <v>44593</v>
      </c>
      <c r="B68">
        <f>VLOOKUP(electric_vehicle_sales_by_makers[[#This Row],[date]], dim_date!A:C, 2, FALSE)</f>
        <v>2022</v>
      </c>
      <c r="C68" t="s">
        <v>10</v>
      </c>
      <c r="D68" t="s">
        <v>27</v>
      </c>
      <c r="E68">
        <v>2232</v>
      </c>
    </row>
    <row r="69" spans="1:5" x14ac:dyDescent="0.3">
      <c r="A69" s="1">
        <v>44958</v>
      </c>
      <c r="B69">
        <f>VLOOKUP(electric_vehicle_sales_by_makers[[#This Row],[date]], dim_date!A:C, 2, FALSE)</f>
        <v>2023</v>
      </c>
      <c r="C69" t="s">
        <v>10</v>
      </c>
      <c r="D69" t="s">
        <v>27</v>
      </c>
      <c r="E69">
        <v>10069</v>
      </c>
    </row>
    <row r="70" spans="1:5" x14ac:dyDescent="0.3">
      <c r="A70" s="1">
        <v>45323</v>
      </c>
      <c r="B70">
        <f>VLOOKUP(electric_vehicle_sales_by_makers[[#This Row],[date]], dim_date!A:C, 2, FALSE)</f>
        <v>2024</v>
      </c>
      <c r="C70" t="s">
        <v>10</v>
      </c>
      <c r="D70" t="s">
        <v>27</v>
      </c>
      <c r="E70">
        <v>8957</v>
      </c>
    </row>
    <row r="71" spans="1:5" x14ac:dyDescent="0.3">
      <c r="A71" s="1">
        <v>44621</v>
      </c>
      <c r="B71">
        <f>VLOOKUP(electric_vehicle_sales_by_makers[[#This Row],[date]], dim_date!A:C, 2, FALSE)</f>
        <v>2022</v>
      </c>
      <c r="C71" t="s">
        <v>10</v>
      </c>
      <c r="D71" t="s">
        <v>27</v>
      </c>
      <c r="E71">
        <v>2232</v>
      </c>
    </row>
    <row r="72" spans="1:5" x14ac:dyDescent="0.3">
      <c r="A72" s="1">
        <v>44986</v>
      </c>
      <c r="B72">
        <f>VLOOKUP(electric_vehicle_sales_by_makers[[#This Row],[date]], dim_date!A:C, 2, FALSE)</f>
        <v>2023</v>
      </c>
      <c r="C72" t="s">
        <v>10</v>
      </c>
      <c r="D72" t="s">
        <v>27</v>
      </c>
      <c r="E72">
        <v>12180</v>
      </c>
    </row>
    <row r="73" spans="1:5" x14ac:dyDescent="0.3">
      <c r="A73" s="1">
        <v>45352</v>
      </c>
      <c r="B73">
        <f>VLOOKUP(electric_vehicle_sales_by_makers[[#This Row],[date]], dim_date!A:C, 2, FALSE)</f>
        <v>2024</v>
      </c>
      <c r="C73" t="s">
        <v>10</v>
      </c>
      <c r="D73" t="s">
        <v>27</v>
      </c>
      <c r="E73">
        <v>17012</v>
      </c>
    </row>
    <row r="74" spans="1:5" x14ac:dyDescent="0.3">
      <c r="A74" s="1">
        <v>44287</v>
      </c>
      <c r="B74">
        <f>VLOOKUP(electric_vehicle_sales_by_makers[[#This Row],[date]], dim_date!A:C, 2, FALSE)</f>
        <v>2022</v>
      </c>
      <c r="C74" t="s">
        <v>10</v>
      </c>
      <c r="D74" t="s">
        <v>31</v>
      </c>
      <c r="E74">
        <v>48</v>
      </c>
    </row>
    <row r="75" spans="1:5" x14ac:dyDescent="0.3">
      <c r="A75" s="1">
        <v>44652</v>
      </c>
      <c r="B75">
        <f>VLOOKUP(electric_vehicle_sales_by_makers[[#This Row],[date]], dim_date!A:C, 2, FALSE)</f>
        <v>2023</v>
      </c>
      <c r="C75" t="s">
        <v>10</v>
      </c>
      <c r="D75" t="s">
        <v>31</v>
      </c>
      <c r="E75">
        <v>1223</v>
      </c>
    </row>
    <row r="76" spans="1:5" x14ac:dyDescent="0.3">
      <c r="A76" s="1">
        <v>45017</v>
      </c>
      <c r="B76">
        <f>VLOOKUP(electric_vehicle_sales_by_makers[[#This Row],[date]], dim_date!A:C, 2, FALSE)</f>
        <v>2024</v>
      </c>
      <c r="C76" t="s">
        <v>10</v>
      </c>
      <c r="D76" t="s">
        <v>31</v>
      </c>
      <c r="E76">
        <v>4043</v>
      </c>
    </row>
    <row r="77" spans="1:5" x14ac:dyDescent="0.3">
      <c r="A77" s="1">
        <v>44317</v>
      </c>
      <c r="B77">
        <f>VLOOKUP(electric_vehicle_sales_by_makers[[#This Row],[date]], dim_date!A:C, 2, FALSE)</f>
        <v>2022</v>
      </c>
      <c r="C77" t="s">
        <v>10</v>
      </c>
      <c r="D77" t="s">
        <v>31</v>
      </c>
      <c r="E77">
        <v>20</v>
      </c>
    </row>
    <row r="78" spans="1:5" x14ac:dyDescent="0.3">
      <c r="A78" s="1">
        <v>44682</v>
      </c>
      <c r="B78">
        <f>VLOOKUP(electric_vehicle_sales_by_makers[[#This Row],[date]], dim_date!A:C, 2, FALSE)</f>
        <v>2023</v>
      </c>
      <c r="C78" t="s">
        <v>10</v>
      </c>
      <c r="D78" t="s">
        <v>31</v>
      </c>
      <c r="E78">
        <v>1812</v>
      </c>
    </row>
    <row r="79" spans="1:5" x14ac:dyDescent="0.3">
      <c r="A79" s="1">
        <v>45047</v>
      </c>
      <c r="B79">
        <f>VLOOKUP(electric_vehicle_sales_by_makers[[#This Row],[date]], dim_date!A:C, 2, FALSE)</f>
        <v>2024</v>
      </c>
      <c r="C79" t="s">
        <v>10</v>
      </c>
      <c r="D79" t="s">
        <v>31</v>
      </c>
      <c r="E79">
        <v>9976</v>
      </c>
    </row>
    <row r="80" spans="1:5" x14ac:dyDescent="0.3">
      <c r="A80" s="1">
        <v>44348</v>
      </c>
      <c r="B80">
        <f>VLOOKUP(electric_vehicle_sales_by_makers[[#This Row],[date]], dim_date!A:C, 2, FALSE)</f>
        <v>2022</v>
      </c>
      <c r="C80" t="s">
        <v>10</v>
      </c>
      <c r="D80" t="s">
        <v>31</v>
      </c>
      <c r="E80">
        <v>176</v>
      </c>
    </row>
    <row r="81" spans="1:5" x14ac:dyDescent="0.3">
      <c r="A81" s="1">
        <v>44713</v>
      </c>
      <c r="B81">
        <f>VLOOKUP(electric_vehicle_sales_by_makers[[#This Row],[date]], dim_date!A:C, 2, FALSE)</f>
        <v>2023</v>
      </c>
      <c r="C81" t="s">
        <v>10</v>
      </c>
      <c r="D81" t="s">
        <v>31</v>
      </c>
      <c r="E81">
        <v>1824</v>
      </c>
    </row>
    <row r="82" spans="1:5" x14ac:dyDescent="0.3">
      <c r="A82" s="1">
        <v>45078</v>
      </c>
      <c r="B82">
        <f>VLOOKUP(electric_vehicle_sales_by_makers[[#This Row],[date]], dim_date!A:C, 2, FALSE)</f>
        <v>2024</v>
      </c>
      <c r="C82" t="s">
        <v>10</v>
      </c>
      <c r="D82" t="s">
        <v>31</v>
      </c>
      <c r="E82">
        <v>2975</v>
      </c>
    </row>
    <row r="83" spans="1:5" x14ac:dyDescent="0.3">
      <c r="A83" s="1">
        <v>44378</v>
      </c>
      <c r="B83">
        <f>VLOOKUP(electric_vehicle_sales_by_makers[[#This Row],[date]], dim_date!A:C, 2, FALSE)</f>
        <v>2022</v>
      </c>
      <c r="C83" t="s">
        <v>10</v>
      </c>
      <c r="D83" t="s">
        <v>31</v>
      </c>
      <c r="E83">
        <v>730</v>
      </c>
    </row>
    <row r="84" spans="1:5" x14ac:dyDescent="0.3">
      <c r="A84" s="1">
        <v>44743</v>
      </c>
      <c r="B84">
        <f>VLOOKUP(electric_vehicle_sales_by_makers[[#This Row],[date]], dim_date!A:C, 2, FALSE)</f>
        <v>2023</v>
      </c>
      <c r="C84" t="s">
        <v>10</v>
      </c>
      <c r="D84" t="s">
        <v>31</v>
      </c>
      <c r="E84">
        <v>2482</v>
      </c>
    </row>
    <row r="85" spans="1:5" x14ac:dyDescent="0.3">
      <c r="A85" s="1">
        <v>45108</v>
      </c>
      <c r="B85">
        <f>VLOOKUP(electric_vehicle_sales_by_makers[[#This Row],[date]], dim_date!A:C, 2, FALSE)</f>
        <v>2024</v>
      </c>
      <c r="C85" t="s">
        <v>10</v>
      </c>
      <c r="D85" t="s">
        <v>31</v>
      </c>
      <c r="E85">
        <v>4081</v>
      </c>
    </row>
    <row r="86" spans="1:5" x14ac:dyDescent="0.3">
      <c r="A86" s="1">
        <v>44409</v>
      </c>
      <c r="B86">
        <f>VLOOKUP(electric_vehicle_sales_by_makers[[#This Row],[date]], dim_date!A:C, 2, FALSE)</f>
        <v>2022</v>
      </c>
      <c r="C86" t="s">
        <v>10</v>
      </c>
      <c r="D86" t="s">
        <v>31</v>
      </c>
      <c r="E86">
        <v>796</v>
      </c>
    </row>
    <row r="87" spans="1:5" x14ac:dyDescent="0.3">
      <c r="A87" s="1">
        <v>44774</v>
      </c>
      <c r="B87">
        <f>VLOOKUP(electric_vehicle_sales_by_makers[[#This Row],[date]], dim_date!A:C, 2, FALSE)</f>
        <v>2023</v>
      </c>
      <c r="C87" t="s">
        <v>10</v>
      </c>
      <c r="D87" t="s">
        <v>31</v>
      </c>
      <c r="E87">
        <v>2620</v>
      </c>
    </row>
    <row r="88" spans="1:5" x14ac:dyDescent="0.3">
      <c r="A88" s="1">
        <v>45139</v>
      </c>
      <c r="B88">
        <f>VLOOKUP(electric_vehicle_sales_by_makers[[#This Row],[date]], dim_date!A:C, 2, FALSE)</f>
        <v>2024</v>
      </c>
      <c r="C88" t="s">
        <v>10</v>
      </c>
      <c r="D88" t="s">
        <v>31</v>
      </c>
      <c r="E88">
        <v>6508</v>
      </c>
    </row>
    <row r="89" spans="1:5" x14ac:dyDescent="0.3">
      <c r="A89" s="1">
        <v>44440</v>
      </c>
      <c r="B89">
        <f>VLOOKUP(electric_vehicle_sales_by_makers[[#This Row],[date]], dim_date!A:C, 2, FALSE)</f>
        <v>2022</v>
      </c>
      <c r="C89" t="s">
        <v>10</v>
      </c>
      <c r="D89" t="s">
        <v>31</v>
      </c>
      <c r="E89">
        <v>381</v>
      </c>
    </row>
    <row r="90" spans="1:5" x14ac:dyDescent="0.3">
      <c r="A90" s="1">
        <v>44805</v>
      </c>
      <c r="B90">
        <f>VLOOKUP(electric_vehicle_sales_by_makers[[#This Row],[date]], dim_date!A:C, 2, FALSE)</f>
        <v>2023</v>
      </c>
      <c r="C90" t="s">
        <v>10</v>
      </c>
      <c r="D90" t="s">
        <v>31</v>
      </c>
      <c r="E90">
        <v>3649</v>
      </c>
    </row>
    <row r="91" spans="1:5" x14ac:dyDescent="0.3">
      <c r="A91" s="1">
        <v>45170</v>
      </c>
      <c r="B91">
        <f>VLOOKUP(electric_vehicle_sales_by_makers[[#This Row],[date]], dim_date!A:C, 2, FALSE)</f>
        <v>2024</v>
      </c>
      <c r="C91" t="s">
        <v>10</v>
      </c>
      <c r="D91" t="s">
        <v>31</v>
      </c>
      <c r="E91">
        <v>7019</v>
      </c>
    </row>
    <row r="92" spans="1:5" x14ac:dyDescent="0.3">
      <c r="A92" s="1">
        <v>44470</v>
      </c>
      <c r="B92">
        <f>VLOOKUP(electric_vehicle_sales_by_makers[[#This Row],[date]], dim_date!A:C, 2, FALSE)</f>
        <v>2022</v>
      </c>
      <c r="C92" t="s">
        <v>10</v>
      </c>
      <c r="D92" t="s">
        <v>31</v>
      </c>
      <c r="E92">
        <v>754</v>
      </c>
    </row>
    <row r="93" spans="1:5" x14ac:dyDescent="0.3">
      <c r="A93" s="1">
        <v>44835</v>
      </c>
      <c r="B93">
        <f>VLOOKUP(electric_vehicle_sales_by_makers[[#This Row],[date]], dim_date!A:C, 2, FALSE)</f>
        <v>2023</v>
      </c>
      <c r="C93" t="s">
        <v>10</v>
      </c>
      <c r="D93" t="s">
        <v>31</v>
      </c>
      <c r="E93">
        <v>3549</v>
      </c>
    </row>
    <row r="94" spans="1:5" x14ac:dyDescent="0.3">
      <c r="A94" s="1">
        <v>45200</v>
      </c>
      <c r="B94">
        <f>VLOOKUP(electric_vehicle_sales_by_makers[[#This Row],[date]], dim_date!A:C, 2, FALSE)</f>
        <v>2024</v>
      </c>
      <c r="C94" t="s">
        <v>10</v>
      </c>
      <c r="D94" t="s">
        <v>31</v>
      </c>
      <c r="E94">
        <v>8960</v>
      </c>
    </row>
    <row r="95" spans="1:5" x14ac:dyDescent="0.3">
      <c r="A95" s="1">
        <v>44501</v>
      </c>
      <c r="B95">
        <f>VLOOKUP(electric_vehicle_sales_by_makers[[#This Row],[date]], dim_date!A:C, 2, FALSE)</f>
        <v>2022</v>
      </c>
      <c r="C95" t="s">
        <v>10</v>
      </c>
      <c r="D95" t="s">
        <v>31</v>
      </c>
      <c r="E95">
        <v>728</v>
      </c>
    </row>
    <row r="96" spans="1:5" x14ac:dyDescent="0.3">
      <c r="A96" s="1">
        <v>44866</v>
      </c>
      <c r="B96">
        <f>VLOOKUP(electric_vehicle_sales_by_makers[[#This Row],[date]], dim_date!A:C, 2, FALSE)</f>
        <v>2023</v>
      </c>
      <c r="C96" t="s">
        <v>10</v>
      </c>
      <c r="D96" t="s">
        <v>31</v>
      </c>
      <c r="E96">
        <v>3057</v>
      </c>
    </row>
    <row r="97" spans="1:5" x14ac:dyDescent="0.3">
      <c r="A97" s="1">
        <v>45231</v>
      </c>
      <c r="B97">
        <f>VLOOKUP(electric_vehicle_sales_by_makers[[#This Row],[date]], dim_date!A:C, 2, FALSE)</f>
        <v>2024</v>
      </c>
      <c r="C97" t="s">
        <v>10</v>
      </c>
      <c r="D97" t="s">
        <v>31</v>
      </c>
      <c r="E97">
        <v>11769</v>
      </c>
    </row>
    <row r="98" spans="1:5" x14ac:dyDescent="0.3">
      <c r="A98" s="1">
        <v>44531</v>
      </c>
      <c r="B98">
        <f>VLOOKUP(electric_vehicle_sales_by_makers[[#This Row],[date]], dim_date!A:C, 2, FALSE)</f>
        <v>2022</v>
      </c>
      <c r="C98" t="s">
        <v>10</v>
      </c>
      <c r="D98" t="s">
        <v>31</v>
      </c>
      <c r="E98">
        <v>642</v>
      </c>
    </row>
    <row r="99" spans="1:5" x14ac:dyDescent="0.3">
      <c r="A99" s="1">
        <v>44896</v>
      </c>
      <c r="B99">
        <f>VLOOKUP(electric_vehicle_sales_by_makers[[#This Row],[date]], dim_date!A:C, 2, FALSE)</f>
        <v>2023</v>
      </c>
      <c r="C99" t="s">
        <v>10</v>
      </c>
      <c r="D99" t="s">
        <v>31</v>
      </c>
      <c r="E99">
        <v>3240</v>
      </c>
    </row>
    <row r="100" spans="1:5" x14ac:dyDescent="0.3">
      <c r="A100" s="1">
        <v>45261</v>
      </c>
      <c r="B100">
        <f>VLOOKUP(electric_vehicle_sales_by_makers[[#This Row],[date]], dim_date!A:C, 2, FALSE)</f>
        <v>2024</v>
      </c>
      <c r="C100" t="s">
        <v>10</v>
      </c>
      <c r="D100" t="s">
        <v>31</v>
      </c>
      <c r="E100">
        <v>10292</v>
      </c>
    </row>
    <row r="101" spans="1:5" x14ac:dyDescent="0.3">
      <c r="A101" s="1">
        <v>44562</v>
      </c>
      <c r="B101">
        <f>VLOOKUP(electric_vehicle_sales_by_makers[[#This Row],[date]], dim_date!A:C, 2, FALSE)</f>
        <v>2022</v>
      </c>
      <c r="C101" t="s">
        <v>10</v>
      </c>
      <c r="D101" t="s">
        <v>31</v>
      </c>
      <c r="E101">
        <v>612</v>
      </c>
    </row>
    <row r="102" spans="1:5" x14ac:dyDescent="0.3">
      <c r="A102" s="1">
        <v>44927</v>
      </c>
      <c r="B102">
        <f>VLOOKUP(electric_vehicle_sales_by_makers[[#This Row],[date]], dim_date!A:C, 2, FALSE)</f>
        <v>2023</v>
      </c>
      <c r="C102" t="s">
        <v>10</v>
      </c>
      <c r="D102" t="s">
        <v>31</v>
      </c>
      <c r="E102">
        <v>2252</v>
      </c>
    </row>
    <row r="103" spans="1:5" x14ac:dyDescent="0.3">
      <c r="A103" s="1">
        <v>45292</v>
      </c>
      <c r="B103">
        <f>VLOOKUP(electric_vehicle_sales_by_makers[[#This Row],[date]], dim_date!A:C, 2, FALSE)</f>
        <v>2024</v>
      </c>
      <c r="C103" t="s">
        <v>10</v>
      </c>
      <c r="D103" t="s">
        <v>31</v>
      </c>
      <c r="E103">
        <v>10753</v>
      </c>
    </row>
    <row r="104" spans="1:5" x14ac:dyDescent="0.3">
      <c r="A104" s="1">
        <v>44593</v>
      </c>
      <c r="B104">
        <f>VLOOKUP(electric_vehicle_sales_by_makers[[#This Row],[date]], dim_date!A:C, 2, FALSE)</f>
        <v>2022</v>
      </c>
      <c r="C104" t="s">
        <v>10</v>
      </c>
      <c r="D104" t="s">
        <v>31</v>
      </c>
      <c r="E104">
        <v>1372</v>
      </c>
    </row>
    <row r="105" spans="1:5" x14ac:dyDescent="0.3">
      <c r="A105" s="1">
        <v>44958</v>
      </c>
      <c r="B105">
        <f>VLOOKUP(electric_vehicle_sales_by_makers[[#This Row],[date]], dim_date!A:C, 2, FALSE)</f>
        <v>2023</v>
      </c>
      <c r="C105" t="s">
        <v>10</v>
      </c>
      <c r="D105" t="s">
        <v>31</v>
      </c>
      <c r="E105">
        <v>2537</v>
      </c>
    </row>
    <row r="106" spans="1:5" x14ac:dyDescent="0.3">
      <c r="A106" s="1">
        <v>45323</v>
      </c>
      <c r="B106">
        <f>VLOOKUP(electric_vehicle_sales_by_makers[[#This Row],[date]], dim_date!A:C, 2, FALSE)</f>
        <v>2024</v>
      </c>
      <c r="C106" t="s">
        <v>10</v>
      </c>
      <c r="D106" t="s">
        <v>31</v>
      </c>
      <c r="E106">
        <v>11603</v>
      </c>
    </row>
    <row r="107" spans="1:5" x14ac:dyDescent="0.3">
      <c r="A107" s="1">
        <v>44621</v>
      </c>
      <c r="B107">
        <f>VLOOKUP(electric_vehicle_sales_by_makers[[#This Row],[date]], dim_date!A:C, 2, FALSE)</f>
        <v>2022</v>
      </c>
      <c r="C107" t="s">
        <v>10</v>
      </c>
      <c r="D107" t="s">
        <v>31</v>
      </c>
      <c r="E107">
        <v>855</v>
      </c>
    </row>
    <row r="108" spans="1:5" x14ac:dyDescent="0.3">
      <c r="A108" s="1">
        <v>44986</v>
      </c>
      <c r="B108">
        <f>VLOOKUP(electric_vehicle_sales_by_makers[[#This Row],[date]], dim_date!A:C, 2, FALSE)</f>
        <v>2023</v>
      </c>
      <c r="C108" t="s">
        <v>10</v>
      </c>
      <c r="D108" t="s">
        <v>31</v>
      </c>
      <c r="E108">
        <v>4552</v>
      </c>
    </row>
    <row r="109" spans="1:5" x14ac:dyDescent="0.3">
      <c r="A109" s="1">
        <v>45352</v>
      </c>
      <c r="B109">
        <f>VLOOKUP(electric_vehicle_sales_by_makers[[#This Row],[date]], dim_date!A:C, 2, FALSE)</f>
        <v>2024</v>
      </c>
      <c r="C109" t="s">
        <v>10</v>
      </c>
      <c r="D109" t="s">
        <v>31</v>
      </c>
      <c r="E109">
        <v>17716</v>
      </c>
    </row>
    <row r="110" spans="1:5" x14ac:dyDescent="0.3">
      <c r="A110" s="1">
        <v>45017</v>
      </c>
      <c r="B110">
        <f>VLOOKUP(electric_vehicle_sales_by_makers[[#This Row],[date]], dim_date!A:C, 2, FALSE)</f>
        <v>2024</v>
      </c>
      <c r="C110" t="s">
        <v>10</v>
      </c>
      <c r="D110" t="s">
        <v>36</v>
      </c>
      <c r="E110">
        <v>644</v>
      </c>
    </row>
    <row r="111" spans="1:5" x14ac:dyDescent="0.3">
      <c r="A111" s="1">
        <v>45047</v>
      </c>
      <c r="B111">
        <f>VLOOKUP(electric_vehicle_sales_by_makers[[#This Row],[date]], dim_date!A:C, 2, FALSE)</f>
        <v>2024</v>
      </c>
      <c r="C111" t="s">
        <v>10</v>
      </c>
      <c r="D111" t="s">
        <v>36</v>
      </c>
      <c r="E111">
        <v>1185</v>
      </c>
    </row>
    <row r="112" spans="1:5" x14ac:dyDescent="0.3">
      <c r="A112" s="1">
        <v>45078</v>
      </c>
      <c r="B112">
        <f>VLOOKUP(electric_vehicle_sales_by_makers[[#This Row],[date]], dim_date!A:C, 2, FALSE)</f>
        <v>2024</v>
      </c>
      <c r="C112" t="s">
        <v>10</v>
      </c>
      <c r="D112" t="s">
        <v>36</v>
      </c>
      <c r="E112">
        <v>82</v>
      </c>
    </row>
    <row r="113" spans="1:5" x14ac:dyDescent="0.3">
      <c r="A113" s="1">
        <v>45108</v>
      </c>
      <c r="B113">
        <f>VLOOKUP(electric_vehicle_sales_by_makers[[#This Row],[date]], dim_date!A:C, 2, FALSE)</f>
        <v>2024</v>
      </c>
      <c r="C113" t="s">
        <v>10</v>
      </c>
      <c r="D113" t="s">
        <v>36</v>
      </c>
      <c r="E113">
        <v>133</v>
      </c>
    </row>
    <row r="114" spans="1:5" x14ac:dyDescent="0.3">
      <c r="A114" s="1">
        <v>45139</v>
      </c>
      <c r="B114">
        <f>VLOOKUP(electric_vehicle_sales_by_makers[[#This Row],[date]], dim_date!A:C, 2, FALSE)</f>
        <v>2024</v>
      </c>
      <c r="C114" t="s">
        <v>10</v>
      </c>
      <c r="D114" t="s">
        <v>36</v>
      </c>
      <c r="E114">
        <v>287</v>
      </c>
    </row>
    <row r="115" spans="1:5" x14ac:dyDescent="0.3">
      <c r="A115" s="1">
        <v>45170</v>
      </c>
      <c r="B115">
        <f>VLOOKUP(electric_vehicle_sales_by_makers[[#This Row],[date]], dim_date!A:C, 2, FALSE)</f>
        <v>2024</v>
      </c>
      <c r="C115" t="s">
        <v>10</v>
      </c>
      <c r="D115" t="s">
        <v>36</v>
      </c>
      <c r="E115">
        <v>255</v>
      </c>
    </row>
    <row r="116" spans="1:5" x14ac:dyDescent="0.3">
      <c r="A116" s="1">
        <v>45200</v>
      </c>
      <c r="B116">
        <f>VLOOKUP(electric_vehicle_sales_by_makers[[#This Row],[date]], dim_date!A:C, 2, FALSE)</f>
        <v>2024</v>
      </c>
      <c r="C116" t="s">
        <v>10</v>
      </c>
      <c r="D116" t="s">
        <v>36</v>
      </c>
      <c r="E116">
        <v>227</v>
      </c>
    </row>
    <row r="117" spans="1:5" x14ac:dyDescent="0.3">
      <c r="A117" s="1">
        <v>45231</v>
      </c>
      <c r="B117">
        <f>VLOOKUP(electric_vehicle_sales_by_makers[[#This Row],[date]], dim_date!A:C, 2, FALSE)</f>
        <v>2024</v>
      </c>
      <c r="C117" t="s">
        <v>10</v>
      </c>
      <c r="D117" t="s">
        <v>36</v>
      </c>
      <c r="E117">
        <v>659</v>
      </c>
    </row>
    <row r="118" spans="1:5" x14ac:dyDescent="0.3">
      <c r="A118" s="1">
        <v>45261</v>
      </c>
      <c r="B118">
        <f>VLOOKUP(electric_vehicle_sales_by_makers[[#This Row],[date]], dim_date!A:C, 2, FALSE)</f>
        <v>2024</v>
      </c>
      <c r="C118" t="s">
        <v>10</v>
      </c>
      <c r="D118" t="s">
        <v>36</v>
      </c>
      <c r="E118">
        <v>241</v>
      </c>
    </row>
    <row r="119" spans="1:5" x14ac:dyDescent="0.3">
      <c r="A119" s="1">
        <v>45292</v>
      </c>
      <c r="B119">
        <f>VLOOKUP(electric_vehicle_sales_by_makers[[#This Row],[date]], dim_date!A:C, 2, FALSE)</f>
        <v>2024</v>
      </c>
      <c r="C119" t="s">
        <v>10</v>
      </c>
      <c r="D119" t="s">
        <v>36</v>
      </c>
      <c r="E119">
        <v>284</v>
      </c>
    </row>
    <row r="120" spans="1:5" x14ac:dyDescent="0.3">
      <c r="A120" s="1">
        <v>45323</v>
      </c>
      <c r="B120">
        <f>VLOOKUP(electric_vehicle_sales_by_makers[[#This Row],[date]], dim_date!A:C, 2, FALSE)</f>
        <v>2024</v>
      </c>
      <c r="C120" t="s">
        <v>10</v>
      </c>
      <c r="D120" t="s">
        <v>36</v>
      </c>
      <c r="E120">
        <v>219</v>
      </c>
    </row>
    <row r="121" spans="1:5" x14ac:dyDescent="0.3">
      <c r="A121" s="1">
        <v>45352</v>
      </c>
      <c r="B121">
        <f>VLOOKUP(electric_vehicle_sales_by_makers[[#This Row],[date]], dim_date!A:C, 2, FALSE)</f>
        <v>2024</v>
      </c>
      <c r="C121" t="s">
        <v>10</v>
      </c>
      <c r="D121" t="s">
        <v>36</v>
      </c>
      <c r="E121">
        <v>625</v>
      </c>
    </row>
    <row r="122" spans="1:5" x14ac:dyDescent="0.3">
      <c r="A122" s="1">
        <v>44287</v>
      </c>
      <c r="B122">
        <f>VLOOKUP(electric_vehicle_sales_by_makers[[#This Row],[date]], dim_date!A:C, 2, FALSE)</f>
        <v>2022</v>
      </c>
      <c r="C122" t="s">
        <v>10</v>
      </c>
      <c r="D122" t="s">
        <v>32</v>
      </c>
      <c r="E122">
        <v>171</v>
      </c>
    </row>
    <row r="123" spans="1:5" x14ac:dyDescent="0.3">
      <c r="A123" s="1">
        <v>44652</v>
      </c>
      <c r="B123">
        <f>VLOOKUP(electric_vehicle_sales_by_makers[[#This Row],[date]], dim_date!A:C, 2, FALSE)</f>
        <v>2023</v>
      </c>
      <c r="C123" t="s">
        <v>10</v>
      </c>
      <c r="D123" t="s">
        <v>32</v>
      </c>
      <c r="E123">
        <v>874</v>
      </c>
    </row>
    <row r="124" spans="1:5" x14ac:dyDescent="0.3">
      <c r="A124" s="1">
        <v>44317</v>
      </c>
      <c r="B124">
        <f>VLOOKUP(electric_vehicle_sales_by_makers[[#This Row],[date]], dim_date!A:C, 2, FALSE)</f>
        <v>2022</v>
      </c>
      <c r="C124" t="s">
        <v>10</v>
      </c>
      <c r="D124" t="s">
        <v>32</v>
      </c>
      <c r="E124">
        <v>54</v>
      </c>
    </row>
    <row r="125" spans="1:5" x14ac:dyDescent="0.3">
      <c r="A125" s="1">
        <v>44682</v>
      </c>
      <c r="B125">
        <f>VLOOKUP(electric_vehicle_sales_by_makers[[#This Row],[date]], dim_date!A:C, 2, FALSE)</f>
        <v>2023</v>
      </c>
      <c r="C125" t="s">
        <v>10</v>
      </c>
      <c r="D125" t="s">
        <v>32</v>
      </c>
      <c r="E125">
        <v>862</v>
      </c>
    </row>
    <row r="126" spans="1:5" x14ac:dyDescent="0.3">
      <c r="A126" s="1">
        <v>44348</v>
      </c>
      <c r="B126">
        <f>VLOOKUP(electric_vehicle_sales_by_makers[[#This Row],[date]], dim_date!A:C, 2, FALSE)</f>
        <v>2022</v>
      </c>
      <c r="C126" t="s">
        <v>10</v>
      </c>
      <c r="D126" t="s">
        <v>32</v>
      </c>
      <c r="E126">
        <v>198</v>
      </c>
    </row>
    <row r="127" spans="1:5" x14ac:dyDescent="0.3">
      <c r="A127" s="1">
        <v>44713</v>
      </c>
      <c r="B127">
        <f>VLOOKUP(electric_vehicle_sales_by_makers[[#This Row],[date]], dim_date!A:C, 2, FALSE)</f>
        <v>2023</v>
      </c>
      <c r="C127" t="s">
        <v>10</v>
      </c>
      <c r="D127" t="s">
        <v>32</v>
      </c>
      <c r="E127">
        <v>1005</v>
      </c>
    </row>
    <row r="128" spans="1:5" x14ac:dyDescent="0.3">
      <c r="A128" s="1">
        <v>44378</v>
      </c>
      <c r="B128">
        <f>VLOOKUP(electric_vehicle_sales_by_makers[[#This Row],[date]], dim_date!A:C, 2, FALSE)</f>
        <v>2022</v>
      </c>
      <c r="C128" t="s">
        <v>10</v>
      </c>
      <c r="D128" t="s">
        <v>32</v>
      </c>
      <c r="E128">
        <v>494</v>
      </c>
    </row>
    <row r="129" spans="1:5" x14ac:dyDescent="0.3">
      <c r="A129" s="1">
        <v>44743</v>
      </c>
      <c r="B129">
        <f>VLOOKUP(electric_vehicle_sales_by_makers[[#This Row],[date]], dim_date!A:C, 2, FALSE)</f>
        <v>2023</v>
      </c>
      <c r="C129" t="s">
        <v>10</v>
      </c>
      <c r="D129" t="s">
        <v>32</v>
      </c>
      <c r="E129">
        <v>1245</v>
      </c>
    </row>
    <row r="130" spans="1:5" x14ac:dyDescent="0.3">
      <c r="A130" s="1">
        <v>44409</v>
      </c>
      <c r="B130">
        <f>VLOOKUP(electric_vehicle_sales_by_makers[[#This Row],[date]], dim_date!A:C, 2, FALSE)</f>
        <v>2022</v>
      </c>
      <c r="C130" t="s">
        <v>10</v>
      </c>
      <c r="D130" t="s">
        <v>32</v>
      </c>
      <c r="E130">
        <v>325</v>
      </c>
    </row>
    <row r="131" spans="1:5" x14ac:dyDescent="0.3">
      <c r="A131" s="1">
        <v>44774</v>
      </c>
      <c r="B131">
        <f>VLOOKUP(electric_vehicle_sales_by_makers[[#This Row],[date]], dim_date!A:C, 2, FALSE)</f>
        <v>2023</v>
      </c>
      <c r="C131" t="s">
        <v>10</v>
      </c>
      <c r="D131" t="s">
        <v>32</v>
      </c>
      <c r="E131">
        <v>1099</v>
      </c>
    </row>
    <row r="132" spans="1:5" x14ac:dyDescent="0.3">
      <c r="A132" s="1">
        <v>44440</v>
      </c>
      <c r="B132">
        <f>VLOOKUP(electric_vehicle_sales_by_makers[[#This Row],[date]], dim_date!A:C, 2, FALSE)</f>
        <v>2022</v>
      </c>
      <c r="C132" t="s">
        <v>10</v>
      </c>
      <c r="D132" t="s">
        <v>32</v>
      </c>
      <c r="E132">
        <v>337</v>
      </c>
    </row>
    <row r="133" spans="1:5" x14ac:dyDescent="0.3">
      <c r="A133" s="1">
        <v>44805</v>
      </c>
      <c r="B133">
        <f>VLOOKUP(electric_vehicle_sales_by_makers[[#This Row],[date]], dim_date!A:C, 2, FALSE)</f>
        <v>2023</v>
      </c>
      <c r="C133" t="s">
        <v>10</v>
      </c>
      <c r="D133" t="s">
        <v>32</v>
      </c>
      <c r="E133">
        <v>975</v>
      </c>
    </row>
    <row r="134" spans="1:5" x14ac:dyDescent="0.3">
      <c r="A134" s="1">
        <v>44470</v>
      </c>
      <c r="B134">
        <f>VLOOKUP(electric_vehicle_sales_by_makers[[#This Row],[date]], dim_date!A:C, 2, FALSE)</f>
        <v>2022</v>
      </c>
      <c r="C134" t="s">
        <v>10</v>
      </c>
      <c r="D134" t="s">
        <v>32</v>
      </c>
      <c r="E134">
        <v>469</v>
      </c>
    </row>
    <row r="135" spans="1:5" x14ac:dyDescent="0.3">
      <c r="A135" s="1">
        <v>44835</v>
      </c>
      <c r="B135">
        <f>VLOOKUP(electric_vehicle_sales_by_makers[[#This Row],[date]], dim_date!A:C, 2, FALSE)</f>
        <v>2023</v>
      </c>
      <c r="C135" t="s">
        <v>10</v>
      </c>
      <c r="D135" t="s">
        <v>32</v>
      </c>
      <c r="E135">
        <v>1422</v>
      </c>
    </row>
    <row r="136" spans="1:5" x14ac:dyDescent="0.3">
      <c r="A136" s="1">
        <v>44501</v>
      </c>
      <c r="B136">
        <f>VLOOKUP(electric_vehicle_sales_by_makers[[#This Row],[date]], dim_date!A:C, 2, FALSE)</f>
        <v>2022</v>
      </c>
      <c r="C136" t="s">
        <v>10</v>
      </c>
      <c r="D136" t="s">
        <v>32</v>
      </c>
      <c r="E136">
        <v>912</v>
      </c>
    </row>
    <row r="137" spans="1:5" x14ac:dyDescent="0.3">
      <c r="A137" s="1">
        <v>44866</v>
      </c>
      <c r="B137">
        <f>VLOOKUP(electric_vehicle_sales_by_makers[[#This Row],[date]], dim_date!A:C, 2, FALSE)</f>
        <v>2023</v>
      </c>
      <c r="C137" t="s">
        <v>10</v>
      </c>
      <c r="D137" t="s">
        <v>32</v>
      </c>
      <c r="E137">
        <v>1216</v>
      </c>
    </row>
    <row r="138" spans="1:5" x14ac:dyDescent="0.3">
      <c r="A138" s="1">
        <v>44531</v>
      </c>
      <c r="B138">
        <f>VLOOKUP(electric_vehicle_sales_by_makers[[#This Row],[date]], dim_date!A:C, 2, FALSE)</f>
        <v>2022</v>
      </c>
      <c r="C138" t="s">
        <v>10</v>
      </c>
      <c r="D138" t="s">
        <v>32</v>
      </c>
      <c r="E138">
        <v>1190</v>
      </c>
    </row>
    <row r="139" spans="1:5" x14ac:dyDescent="0.3">
      <c r="A139" s="1">
        <v>44896</v>
      </c>
      <c r="B139">
        <f>VLOOKUP(electric_vehicle_sales_by_makers[[#This Row],[date]], dim_date!A:C, 2, FALSE)</f>
        <v>2023</v>
      </c>
      <c r="C139" t="s">
        <v>10</v>
      </c>
      <c r="D139" t="s">
        <v>32</v>
      </c>
      <c r="E139">
        <v>966</v>
      </c>
    </row>
    <row r="140" spans="1:5" x14ac:dyDescent="0.3">
      <c r="A140" s="1">
        <v>44562</v>
      </c>
      <c r="B140">
        <f>VLOOKUP(electric_vehicle_sales_by_makers[[#This Row],[date]], dim_date!A:C, 2, FALSE)</f>
        <v>2022</v>
      </c>
      <c r="C140" t="s">
        <v>10</v>
      </c>
      <c r="D140" t="s">
        <v>32</v>
      </c>
      <c r="E140">
        <v>1062</v>
      </c>
    </row>
    <row r="141" spans="1:5" x14ac:dyDescent="0.3">
      <c r="A141" s="1">
        <v>44927</v>
      </c>
      <c r="B141">
        <f>VLOOKUP(electric_vehicle_sales_by_makers[[#This Row],[date]], dim_date!A:C, 2, FALSE)</f>
        <v>2023</v>
      </c>
      <c r="C141" t="s">
        <v>10</v>
      </c>
      <c r="D141" t="s">
        <v>32</v>
      </c>
      <c r="E141">
        <v>571</v>
      </c>
    </row>
    <row r="142" spans="1:5" x14ac:dyDescent="0.3">
      <c r="A142" s="1">
        <v>44593</v>
      </c>
      <c r="B142">
        <f>VLOOKUP(electric_vehicle_sales_by_makers[[#This Row],[date]], dim_date!A:C, 2, FALSE)</f>
        <v>2022</v>
      </c>
      <c r="C142" t="s">
        <v>10</v>
      </c>
      <c r="D142" t="s">
        <v>32</v>
      </c>
      <c r="E142">
        <v>1149</v>
      </c>
    </row>
    <row r="143" spans="1:5" x14ac:dyDescent="0.3">
      <c r="A143" s="1">
        <v>44958</v>
      </c>
      <c r="B143">
        <f>VLOOKUP(electric_vehicle_sales_by_makers[[#This Row],[date]], dim_date!A:C, 2, FALSE)</f>
        <v>2023</v>
      </c>
      <c r="C143" t="s">
        <v>10</v>
      </c>
      <c r="D143" t="s">
        <v>32</v>
      </c>
      <c r="E143">
        <v>337</v>
      </c>
    </row>
    <row r="144" spans="1:5" x14ac:dyDescent="0.3">
      <c r="A144" s="1">
        <v>44621</v>
      </c>
      <c r="B144">
        <f>VLOOKUP(electric_vehicle_sales_by_makers[[#This Row],[date]], dim_date!A:C, 2, FALSE)</f>
        <v>2022</v>
      </c>
      <c r="C144" t="s">
        <v>10</v>
      </c>
      <c r="D144" t="s">
        <v>32</v>
      </c>
      <c r="E144">
        <v>1013</v>
      </c>
    </row>
    <row r="145" spans="1:5" x14ac:dyDescent="0.3">
      <c r="A145" s="1">
        <v>44986</v>
      </c>
      <c r="B145">
        <f>VLOOKUP(electric_vehicle_sales_by_makers[[#This Row],[date]], dim_date!A:C, 2, FALSE)</f>
        <v>2023</v>
      </c>
      <c r="C145" t="s">
        <v>10</v>
      </c>
      <c r="D145" t="s">
        <v>32</v>
      </c>
      <c r="E145">
        <v>446</v>
      </c>
    </row>
    <row r="146" spans="1:5" x14ac:dyDescent="0.3">
      <c r="A146" s="1">
        <v>45017</v>
      </c>
      <c r="B146">
        <f>VLOOKUP(electric_vehicle_sales_by_makers[[#This Row],[date]], dim_date!A:C, 2, FALSE)</f>
        <v>2024</v>
      </c>
      <c r="C146" t="s">
        <v>10</v>
      </c>
      <c r="D146" t="s">
        <v>35</v>
      </c>
      <c r="E146">
        <v>762</v>
      </c>
    </row>
    <row r="147" spans="1:5" x14ac:dyDescent="0.3">
      <c r="A147" s="1">
        <v>45047</v>
      </c>
      <c r="B147">
        <f>VLOOKUP(electric_vehicle_sales_by_makers[[#This Row],[date]], dim_date!A:C, 2, FALSE)</f>
        <v>2024</v>
      </c>
      <c r="C147" t="s">
        <v>10</v>
      </c>
      <c r="D147" t="s">
        <v>35</v>
      </c>
      <c r="E147">
        <v>1792</v>
      </c>
    </row>
    <row r="148" spans="1:5" x14ac:dyDescent="0.3">
      <c r="A148" s="1">
        <v>45078</v>
      </c>
      <c r="B148">
        <f>VLOOKUP(electric_vehicle_sales_by_makers[[#This Row],[date]], dim_date!A:C, 2, FALSE)</f>
        <v>2024</v>
      </c>
      <c r="C148" t="s">
        <v>10</v>
      </c>
      <c r="D148" t="s">
        <v>35</v>
      </c>
      <c r="E148">
        <v>189</v>
      </c>
    </row>
    <row r="149" spans="1:5" x14ac:dyDescent="0.3">
      <c r="A149" s="1">
        <v>45108</v>
      </c>
      <c r="B149">
        <f>VLOOKUP(electric_vehicle_sales_by_makers[[#This Row],[date]], dim_date!A:C, 2, FALSE)</f>
        <v>2024</v>
      </c>
      <c r="C149" t="s">
        <v>10</v>
      </c>
      <c r="D149" t="s">
        <v>35</v>
      </c>
      <c r="E149">
        <v>653</v>
      </c>
    </row>
    <row r="150" spans="1:5" x14ac:dyDescent="0.3">
      <c r="A150" s="1">
        <v>45139</v>
      </c>
      <c r="B150">
        <f>VLOOKUP(electric_vehicle_sales_by_makers[[#This Row],[date]], dim_date!A:C, 2, FALSE)</f>
        <v>2024</v>
      </c>
      <c r="C150" t="s">
        <v>10</v>
      </c>
      <c r="D150" t="s">
        <v>35</v>
      </c>
      <c r="E150">
        <v>912</v>
      </c>
    </row>
    <row r="151" spans="1:5" x14ac:dyDescent="0.3">
      <c r="A151" s="1">
        <v>45170</v>
      </c>
      <c r="B151">
        <f>VLOOKUP(electric_vehicle_sales_by_makers[[#This Row],[date]], dim_date!A:C, 2, FALSE)</f>
        <v>2024</v>
      </c>
      <c r="C151" t="s">
        <v>10</v>
      </c>
      <c r="D151" t="s">
        <v>35</v>
      </c>
      <c r="E151">
        <v>924</v>
      </c>
    </row>
    <row r="152" spans="1:5" x14ac:dyDescent="0.3">
      <c r="A152" s="1">
        <v>45200</v>
      </c>
      <c r="B152">
        <f>VLOOKUP(electric_vehicle_sales_by_makers[[#This Row],[date]], dim_date!A:C, 2, FALSE)</f>
        <v>2024</v>
      </c>
      <c r="C152" t="s">
        <v>10</v>
      </c>
      <c r="D152" t="s">
        <v>35</v>
      </c>
      <c r="E152">
        <v>1157</v>
      </c>
    </row>
    <row r="153" spans="1:5" x14ac:dyDescent="0.3">
      <c r="A153" s="1">
        <v>45231</v>
      </c>
      <c r="B153">
        <f>VLOOKUP(electric_vehicle_sales_by_makers[[#This Row],[date]], dim_date!A:C, 2, FALSE)</f>
        <v>2024</v>
      </c>
      <c r="C153" t="s">
        <v>10</v>
      </c>
      <c r="D153" t="s">
        <v>35</v>
      </c>
      <c r="E153">
        <v>1589</v>
      </c>
    </row>
    <row r="154" spans="1:5" x14ac:dyDescent="0.3">
      <c r="A154" s="1">
        <v>45261</v>
      </c>
      <c r="B154">
        <f>VLOOKUP(electric_vehicle_sales_by_makers[[#This Row],[date]], dim_date!A:C, 2, FALSE)</f>
        <v>2024</v>
      </c>
      <c r="C154" t="s">
        <v>10</v>
      </c>
      <c r="D154" t="s">
        <v>35</v>
      </c>
      <c r="E154">
        <v>1200</v>
      </c>
    </row>
    <row r="155" spans="1:5" x14ac:dyDescent="0.3">
      <c r="A155" s="1">
        <v>45292</v>
      </c>
      <c r="B155">
        <f>VLOOKUP(electric_vehicle_sales_by_makers[[#This Row],[date]], dim_date!A:C, 2, FALSE)</f>
        <v>2024</v>
      </c>
      <c r="C155" t="s">
        <v>10</v>
      </c>
      <c r="D155" t="s">
        <v>35</v>
      </c>
      <c r="E155">
        <v>1469</v>
      </c>
    </row>
    <row r="156" spans="1:5" x14ac:dyDescent="0.3">
      <c r="A156" s="1">
        <v>45323</v>
      </c>
      <c r="B156">
        <f>VLOOKUP(electric_vehicle_sales_by_makers[[#This Row],[date]], dim_date!A:C, 2, FALSE)</f>
        <v>2024</v>
      </c>
      <c r="C156" t="s">
        <v>10</v>
      </c>
      <c r="D156" t="s">
        <v>35</v>
      </c>
      <c r="E156">
        <v>1334</v>
      </c>
    </row>
    <row r="157" spans="1:5" x14ac:dyDescent="0.3">
      <c r="A157" s="1">
        <v>45352</v>
      </c>
      <c r="B157">
        <f>VLOOKUP(electric_vehicle_sales_by_makers[[#This Row],[date]], dim_date!A:C, 2, FALSE)</f>
        <v>2024</v>
      </c>
      <c r="C157" t="s">
        <v>10</v>
      </c>
      <c r="D157" t="s">
        <v>35</v>
      </c>
      <c r="E157">
        <v>3070</v>
      </c>
    </row>
    <row r="158" spans="1:5" x14ac:dyDescent="0.3">
      <c r="A158" s="1">
        <v>44287</v>
      </c>
      <c r="B158">
        <f>VLOOKUP(electric_vehicle_sales_by_makers[[#This Row],[date]], dim_date!A:C, 2, FALSE)</f>
        <v>2022</v>
      </c>
      <c r="C158" t="s">
        <v>13</v>
      </c>
      <c r="D158" t="s">
        <v>16</v>
      </c>
      <c r="E158">
        <v>0</v>
      </c>
    </row>
    <row r="159" spans="1:5" x14ac:dyDescent="0.3">
      <c r="A159" s="1">
        <v>44317</v>
      </c>
      <c r="B159">
        <f>VLOOKUP(electric_vehicle_sales_by_makers[[#This Row],[date]], dim_date!A:C, 2, FALSE)</f>
        <v>2022</v>
      </c>
      <c r="C159" t="s">
        <v>13</v>
      </c>
      <c r="D159" t="s">
        <v>16</v>
      </c>
      <c r="E159">
        <v>0</v>
      </c>
    </row>
    <row r="160" spans="1:5" x14ac:dyDescent="0.3">
      <c r="A160" s="1">
        <v>44348</v>
      </c>
      <c r="B160">
        <f>VLOOKUP(electric_vehicle_sales_by_makers[[#This Row],[date]], dim_date!A:C, 2, FALSE)</f>
        <v>2022</v>
      </c>
      <c r="C160" t="s">
        <v>13</v>
      </c>
      <c r="D160" t="s">
        <v>16</v>
      </c>
      <c r="E160">
        <v>0</v>
      </c>
    </row>
    <row r="161" spans="1:5" x14ac:dyDescent="0.3">
      <c r="A161" s="1">
        <v>44378</v>
      </c>
      <c r="B161">
        <f>VLOOKUP(electric_vehicle_sales_by_makers[[#This Row],[date]], dim_date!A:C, 2, FALSE)</f>
        <v>2022</v>
      </c>
      <c r="C161" t="s">
        <v>13</v>
      </c>
      <c r="D161" t="s">
        <v>16</v>
      </c>
      <c r="E161">
        <v>0</v>
      </c>
    </row>
    <row r="162" spans="1:5" x14ac:dyDescent="0.3">
      <c r="A162" s="1">
        <v>44409</v>
      </c>
      <c r="B162">
        <f>VLOOKUP(electric_vehicle_sales_by_makers[[#This Row],[date]], dim_date!A:C, 2, FALSE)</f>
        <v>2022</v>
      </c>
      <c r="C162" t="s">
        <v>13</v>
      </c>
      <c r="D162" t="s">
        <v>16</v>
      </c>
      <c r="E162">
        <v>0</v>
      </c>
    </row>
    <row r="163" spans="1:5" x14ac:dyDescent="0.3">
      <c r="A163" s="1">
        <v>44440</v>
      </c>
      <c r="B163">
        <f>VLOOKUP(electric_vehicle_sales_by_makers[[#This Row],[date]], dim_date!A:C, 2, FALSE)</f>
        <v>2022</v>
      </c>
      <c r="C163" t="s">
        <v>13</v>
      </c>
      <c r="D163" t="s">
        <v>16</v>
      </c>
      <c r="E163">
        <v>0</v>
      </c>
    </row>
    <row r="164" spans="1:5" x14ac:dyDescent="0.3">
      <c r="A164" s="1">
        <v>44470</v>
      </c>
      <c r="B164">
        <f>VLOOKUP(electric_vehicle_sales_by_makers[[#This Row],[date]], dim_date!A:C, 2, FALSE)</f>
        <v>2022</v>
      </c>
      <c r="C164" t="s">
        <v>13</v>
      </c>
      <c r="D164" t="s">
        <v>16</v>
      </c>
      <c r="E164">
        <v>0</v>
      </c>
    </row>
    <row r="165" spans="1:5" x14ac:dyDescent="0.3">
      <c r="A165" s="1">
        <v>44501</v>
      </c>
      <c r="B165">
        <f>VLOOKUP(electric_vehicle_sales_by_makers[[#This Row],[date]], dim_date!A:C, 2, FALSE)</f>
        <v>2022</v>
      </c>
      <c r="C165" t="s">
        <v>13</v>
      </c>
      <c r="D165" t="s">
        <v>16</v>
      </c>
      <c r="E165">
        <v>0</v>
      </c>
    </row>
    <row r="166" spans="1:5" x14ac:dyDescent="0.3">
      <c r="A166" s="1">
        <v>44531</v>
      </c>
      <c r="B166">
        <f>VLOOKUP(electric_vehicle_sales_by_makers[[#This Row],[date]], dim_date!A:C, 2, FALSE)</f>
        <v>2022</v>
      </c>
      <c r="C166" t="s">
        <v>13</v>
      </c>
      <c r="D166" t="s">
        <v>16</v>
      </c>
      <c r="E166">
        <v>0</v>
      </c>
    </row>
    <row r="167" spans="1:5" x14ac:dyDescent="0.3">
      <c r="A167" s="1">
        <v>44562</v>
      </c>
      <c r="B167">
        <f>VLOOKUP(electric_vehicle_sales_by_makers[[#This Row],[date]], dim_date!A:C, 2, FALSE)</f>
        <v>2022</v>
      </c>
      <c r="C167" t="s">
        <v>13</v>
      </c>
      <c r="D167" t="s">
        <v>16</v>
      </c>
      <c r="E167">
        <v>0</v>
      </c>
    </row>
    <row r="168" spans="1:5" x14ac:dyDescent="0.3">
      <c r="A168" s="1">
        <v>44593</v>
      </c>
      <c r="B168">
        <f>VLOOKUP(electric_vehicle_sales_by_makers[[#This Row],[date]], dim_date!A:C, 2, FALSE)</f>
        <v>2022</v>
      </c>
      <c r="C168" t="s">
        <v>13</v>
      </c>
      <c r="D168" t="s">
        <v>16</v>
      </c>
      <c r="E168">
        <v>0</v>
      </c>
    </row>
    <row r="169" spans="1:5" x14ac:dyDescent="0.3">
      <c r="A169" s="1">
        <v>44652</v>
      </c>
      <c r="B169">
        <f>VLOOKUP(electric_vehicle_sales_by_makers[[#This Row],[date]], dim_date!A:C, 2, FALSE)</f>
        <v>2023</v>
      </c>
      <c r="C169" t="s">
        <v>13</v>
      </c>
      <c r="D169" t="s">
        <v>16</v>
      </c>
      <c r="E169">
        <v>12</v>
      </c>
    </row>
    <row r="170" spans="1:5" x14ac:dyDescent="0.3">
      <c r="A170" s="1">
        <v>45017</v>
      </c>
      <c r="B170">
        <f>VLOOKUP(electric_vehicle_sales_by_makers[[#This Row],[date]], dim_date!A:C, 2, FALSE)</f>
        <v>2024</v>
      </c>
      <c r="C170" t="s">
        <v>13</v>
      </c>
      <c r="D170" t="s">
        <v>16</v>
      </c>
      <c r="E170">
        <v>51</v>
      </c>
    </row>
    <row r="171" spans="1:5" x14ac:dyDescent="0.3">
      <c r="A171" s="1">
        <v>44682</v>
      </c>
      <c r="B171">
        <f>VLOOKUP(electric_vehicle_sales_by_makers[[#This Row],[date]], dim_date!A:C, 2, FALSE)</f>
        <v>2023</v>
      </c>
      <c r="C171" t="s">
        <v>13</v>
      </c>
      <c r="D171" t="s">
        <v>16</v>
      </c>
      <c r="E171">
        <v>6</v>
      </c>
    </row>
    <row r="172" spans="1:5" x14ac:dyDescent="0.3">
      <c r="A172" s="1">
        <v>45047</v>
      </c>
      <c r="B172">
        <f>VLOOKUP(electric_vehicle_sales_by_makers[[#This Row],[date]], dim_date!A:C, 2, FALSE)</f>
        <v>2024</v>
      </c>
      <c r="C172" t="s">
        <v>13</v>
      </c>
      <c r="D172" t="s">
        <v>16</v>
      </c>
      <c r="E172">
        <v>57</v>
      </c>
    </row>
    <row r="173" spans="1:5" x14ac:dyDescent="0.3">
      <c r="A173" s="1">
        <v>44713</v>
      </c>
      <c r="B173">
        <f>VLOOKUP(electric_vehicle_sales_by_makers[[#This Row],[date]], dim_date!A:C, 2, FALSE)</f>
        <v>2023</v>
      </c>
      <c r="C173" t="s">
        <v>13</v>
      </c>
      <c r="D173" t="s">
        <v>16</v>
      </c>
      <c r="E173">
        <v>4</v>
      </c>
    </row>
    <row r="174" spans="1:5" x14ac:dyDescent="0.3">
      <c r="A174" s="1">
        <v>45078</v>
      </c>
      <c r="B174">
        <f>VLOOKUP(electric_vehicle_sales_by_makers[[#This Row],[date]], dim_date!A:C, 2, FALSE)</f>
        <v>2024</v>
      </c>
      <c r="C174" t="s">
        <v>13</v>
      </c>
      <c r="D174" t="s">
        <v>16</v>
      </c>
      <c r="E174">
        <v>76</v>
      </c>
    </row>
    <row r="175" spans="1:5" x14ac:dyDescent="0.3">
      <c r="A175" s="1">
        <v>44743</v>
      </c>
      <c r="B175">
        <f>VLOOKUP(electric_vehicle_sales_by_makers[[#This Row],[date]], dim_date!A:C, 2, FALSE)</f>
        <v>2023</v>
      </c>
      <c r="C175" t="s">
        <v>13</v>
      </c>
      <c r="D175" t="s">
        <v>16</v>
      </c>
      <c r="E175">
        <v>4</v>
      </c>
    </row>
    <row r="176" spans="1:5" x14ac:dyDescent="0.3">
      <c r="A176" s="1">
        <v>45108</v>
      </c>
      <c r="B176">
        <f>VLOOKUP(electric_vehicle_sales_by_makers[[#This Row],[date]], dim_date!A:C, 2, FALSE)</f>
        <v>2024</v>
      </c>
      <c r="C176" t="s">
        <v>13</v>
      </c>
      <c r="D176" t="s">
        <v>16</v>
      </c>
      <c r="E176">
        <v>81</v>
      </c>
    </row>
    <row r="177" spans="1:5" x14ac:dyDescent="0.3">
      <c r="A177" s="1">
        <v>44774</v>
      </c>
      <c r="B177">
        <f>VLOOKUP(electric_vehicle_sales_by_makers[[#This Row],[date]], dim_date!A:C, 2, FALSE)</f>
        <v>2023</v>
      </c>
      <c r="C177" t="s">
        <v>13</v>
      </c>
      <c r="D177" t="s">
        <v>16</v>
      </c>
      <c r="E177">
        <v>19</v>
      </c>
    </row>
    <row r="178" spans="1:5" x14ac:dyDescent="0.3">
      <c r="A178" s="1">
        <v>45139</v>
      </c>
      <c r="B178">
        <f>VLOOKUP(electric_vehicle_sales_by_makers[[#This Row],[date]], dim_date!A:C, 2, FALSE)</f>
        <v>2024</v>
      </c>
      <c r="C178" t="s">
        <v>13</v>
      </c>
      <c r="D178" t="s">
        <v>16</v>
      </c>
      <c r="E178">
        <v>64</v>
      </c>
    </row>
    <row r="179" spans="1:5" x14ac:dyDescent="0.3">
      <c r="A179" s="1">
        <v>44805</v>
      </c>
      <c r="B179">
        <f>VLOOKUP(electric_vehicle_sales_by_makers[[#This Row],[date]], dim_date!A:C, 2, FALSE)</f>
        <v>2023</v>
      </c>
      <c r="C179" t="s">
        <v>13</v>
      </c>
      <c r="D179" t="s">
        <v>16</v>
      </c>
      <c r="E179">
        <v>21</v>
      </c>
    </row>
    <row r="180" spans="1:5" x14ac:dyDescent="0.3">
      <c r="A180" s="1">
        <v>45170</v>
      </c>
      <c r="B180">
        <f>VLOOKUP(electric_vehicle_sales_by_makers[[#This Row],[date]], dim_date!A:C, 2, FALSE)</f>
        <v>2024</v>
      </c>
      <c r="C180" t="s">
        <v>13</v>
      </c>
      <c r="D180" t="s">
        <v>16</v>
      </c>
      <c r="E180">
        <v>58</v>
      </c>
    </row>
    <row r="181" spans="1:5" x14ac:dyDescent="0.3">
      <c r="A181" s="1">
        <v>44835</v>
      </c>
      <c r="B181">
        <f>VLOOKUP(electric_vehicle_sales_by_makers[[#This Row],[date]], dim_date!A:C, 2, FALSE)</f>
        <v>2023</v>
      </c>
      <c r="C181" t="s">
        <v>13</v>
      </c>
      <c r="D181" t="s">
        <v>16</v>
      </c>
      <c r="E181">
        <v>4</v>
      </c>
    </row>
    <row r="182" spans="1:5" x14ac:dyDescent="0.3">
      <c r="A182" s="1">
        <v>45200</v>
      </c>
      <c r="B182">
        <f>VLOOKUP(electric_vehicle_sales_by_makers[[#This Row],[date]], dim_date!A:C, 2, FALSE)</f>
        <v>2024</v>
      </c>
      <c r="C182" t="s">
        <v>13</v>
      </c>
      <c r="D182" t="s">
        <v>16</v>
      </c>
      <c r="E182">
        <v>71</v>
      </c>
    </row>
    <row r="183" spans="1:5" x14ac:dyDescent="0.3">
      <c r="A183" s="1">
        <v>44866</v>
      </c>
      <c r="B183">
        <f>VLOOKUP(electric_vehicle_sales_by_makers[[#This Row],[date]], dim_date!A:C, 2, FALSE)</f>
        <v>2023</v>
      </c>
      <c r="C183" t="s">
        <v>13</v>
      </c>
      <c r="D183" t="s">
        <v>16</v>
      </c>
      <c r="E183">
        <v>14</v>
      </c>
    </row>
    <row r="184" spans="1:5" x14ac:dyDescent="0.3">
      <c r="A184" s="1">
        <v>45231</v>
      </c>
      <c r="B184">
        <f>VLOOKUP(electric_vehicle_sales_by_makers[[#This Row],[date]], dim_date!A:C, 2, FALSE)</f>
        <v>2024</v>
      </c>
      <c r="C184" t="s">
        <v>13</v>
      </c>
      <c r="D184" t="s">
        <v>16</v>
      </c>
      <c r="E184">
        <v>215</v>
      </c>
    </row>
    <row r="185" spans="1:5" x14ac:dyDescent="0.3">
      <c r="A185" s="1">
        <v>44896</v>
      </c>
      <c r="B185">
        <f>VLOOKUP(electric_vehicle_sales_by_makers[[#This Row],[date]], dim_date!A:C, 2, FALSE)</f>
        <v>2023</v>
      </c>
      <c r="C185" t="s">
        <v>13</v>
      </c>
      <c r="D185" t="s">
        <v>16</v>
      </c>
      <c r="E185">
        <v>27</v>
      </c>
    </row>
    <row r="186" spans="1:5" x14ac:dyDescent="0.3">
      <c r="A186" s="1">
        <v>45261</v>
      </c>
      <c r="B186">
        <f>VLOOKUP(electric_vehicle_sales_by_makers[[#This Row],[date]], dim_date!A:C, 2, FALSE)</f>
        <v>2024</v>
      </c>
      <c r="C186" t="s">
        <v>13</v>
      </c>
      <c r="D186" t="s">
        <v>16</v>
      </c>
      <c r="E186">
        <v>137</v>
      </c>
    </row>
    <row r="187" spans="1:5" x14ac:dyDescent="0.3">
      <c r="A187" s="1">
        <v>44927</v>
      </c>
      <c r="B187">
        <f>VLOOKUP(electric_vehicle_sales_by_makers[[#This Row],[date]], dim_date!A:C, 2, FALSE)</f>
        <v>2023</v>
      </c>
      <c r="C187" t="s">
        <v>13</v>
      </c>
      <c r="D187" t="s">
        <v>16</v>
      </c>
      <c r="E187">
        <v>91</v>
      </c>
    </row>
    <row r="188" spans="1:5" x14ac:dyDescent="0.3">
      <c r="A188" s="1">
        <v>45292</v>
      </c>
      <c r="B188">
        <f>VLOOKUP(electric_vehicle_sales_by_makers[[#This Row],[date]], dim_date!A:C, 2, FALSE)</f>
        <v>2024</v>
      </c>
      <c r="C188" t="s">
        <v>13</v>
      </c>
      <c r="D188" t="s">
        <v>16</v>
      </c>
      <c r="E188">
        <v>116</v>
      </c>
    </row>
    <row r="189" spans="1:5" x14ac:dyDescent="0.3">
      <c r="A189" s="1">
        <v>44958</v>
      </c>
      <c r="B189">
        <f>VLOOKUP(electric_vehicle_sales_by_makers[[#This Row],[date]], dim_date!A:C, 2, FALSE)</f>
        <v>2023</v>
      </c>
      <c r="C189" t="s">
        <v>13</v>
      </c>
      <c r="D189" t="s">
        <v>16</v>
      </c>
      <c r="E189">
        <v>43</v>
      </c>
    </row>
    <row r="190" spans="1:5" x14ac:dyDescent="0.3">
      <c r="A190" s="1">
        <v>45323</v>
      </c>
      <c r="B190">
        <f>VLOOKUP(electric_vehicle_sales_by_makers[[#This Row],[date]], dim_date!A:C, 2, FALSE)</f>
        <v>2024</v>
      </c>
      <c r="C190" t="s">
        <v>13</v>
      </c>
      <c r="D190" t="s">
        <v>16</v>
      </c>
      <c r="E190">
        <v>97</v>
      </c>
    </row>
    <row r="191" spans="1:5" x14ac:dyDescent="0.3">
      <c r="A191" s="1">
        <v>44621</v>
      </c>
      <c r="B191">
        <f>VLOOKUP(electric_vehicle_sales_by_makers[[#This Row],[date]], dim_date!A:C, 2, FALSE)</f>
        <v>2022</v>
      </c>
      <c r="C191" t="s">
        <v>13</v>
      </c>
      <c r="D191" t="s">
        <v>16</v>
      </c>
      <c r="E191">
        <v>7</v>
      </c>
    </row>
    <row r="192" spans="1:5" x14ac:dyDescent="0.3">
      <c r="A192" s="1">
        <v>44986</v>
      </c>
      <c r="B192">
        <f>VLOOKUP(electric_vehicle_sales_by_makers[[#This Row],[date]], dim_date!A:C, 2, FALSE)</f>
        <v>2023</v>
      </c>
      <c r="C192" t="s">
        <v>13</v>
      </c>
      <c r="D192" t="s">
        <v>16</v>
      </c>
      <c r="E192">
        <v>40</v>
      </c>
    </row>
    <row r="193" spans="1:5" x14ac:dyDescent="0.3">
      <c r="A193" s="1">
        <v>45352</v>
      </c>
      <c r="B193">
        <f>VLOOKUP(electric_vehicle_sales_by_makers[[#This Row],[date]], dim_date!A:C, 2, FALSE)</f>
        <v>2024</v>
      </c>
      <c r="C193" t="s">
        <v>13</v>
      </c>
      <c r="D193" t="s">
        <v>16</v>
      </c>
      <c r="E193">
        <v>55</v>
      </c>
    </row>
    <row r="194" spans="1:5" x14ac:dyDescent="0.3">
      <c r="A194" s="1">
        <v>44287</v>
      </c>
      <c r="B194">
        <f>VLOOKUP(electric_vehicle_sales_by_makers[[#This Row],[date]], dim_date!A:C, 2, FALSE)</f>
        <v>2022</v>
      </c>
      <c r="C194" t="s">
        <v>13</v>
      </c>
      <c r="D194" t="s">
        <v>14</v>
      </c>
      <c r="E194">
        <v>0</v>
      </c>
    </row>
    <row r="195" spans="1:5" x14ac:dyDescent="0.3">
      <c r="A195" s="1">
        <v>44317</v>
      </c>
      <c r="B195">
        <f>VLOOKUP(electric_vehicle_sales_by_makers[[#This Row],[date]], dim_date!A:C, 2, FALSE)</f>
        <v>2022</v>
      </c>
      <c r="C195" t="s">
        <v>13</v>
      </c>
      <c r="D195" t="s">
        <v>14</v>
      </c>
      <c r="E195">
        <v>0</v>
      </c>
    </row>
    <row r="196" spans="1:5" x14ac:dyDescent="0.3">
      <c r="A196" s="1">
        <v>44348</v>
      </c>
      <c r="B196">
        <f>VLOOKUP(electric_vehicle_sales_by_makers[[#This Row],[date]], dim_date!A:C, 2, FALSE)</f>
        <v>2022</v>
      </c>
      <c r="C196" t="s">
        <v>13</v>
      </c>
      <c r="D196" t="s">
        <v>14</v>
      </c>
      <c r="E196">
        <v>0</v>
      </c>
    </row>
    <row r="197" spans="1:5" x14ac:dyDescent="0.3">
      <c r="A197" s="1">
        <v>44378</v>
      </c>
      <c r="B197">
        <f>VLOOKUP(electric_vehicle_sales_by_makers[[#This Row],[date]], dim_date!A:C, 2, FALSE)</f>
        <v>2022</v>
      </c>
      <c r="C197" t="s">
        <v>13</v>
      </c>
      <c r="D197" t="s">
        <v>14</v>
      </c>
      <c r="E197">
        <v>0</v>
      </c>
    </row>
    <row r="198" spans="1:5" x14ac:dyDescent="0.3">
      <c r="A198" s="1">
        <v>44409</v>
      </c>
      <c r="B198">
        <f>VLOOKUP(electric_vehicle_sales_by_makers[[#This Row],[date]], dim_date!A:C, 2, FALSE)</f>
        <v>2022</v>
      </c>
      <c r="C198" t="s">
        <v>13</v>
      </c>
      <c r="D198" t="s">
        <v>14</v>
      </c>
      <c r="E198">
        <v>0</v>
      </c>
    </row>
    <row r="199" spans="1:5" x14ac:dyDescent="0.3">
      <c r="A199" s="1">
        <v>44440</v>
      </c>
      <c r="B199">
        <f>VLOOKUP(electric_vehicle_sales_by_makers[[#This Row],[date]], dim_date!A:C, 2, FALSE)</f>
        <v>2022</v>
      </c>
      <c r="C199" t="s">
        <v>13</v>
      </c>
      <c r="D199" t="s">
        <v>14</v>
      </c>
      <c r="E199">
        <v>0</v>
      </c>
    </row>
    <row r="200" spans="1:5" x14ac:dyDescent="0.3">
      <c r="A200" s="1">
        <v>44470</v>
      </c>
      <c r="B200">
        <f>VLOOKUP(electric_vehicle_sales_by_makers[[#This Row],[date]], dim_date!A:C, 2, FALSE)</f>
        <v>2022</v>
      </c>
      <c r="C200" t="s">
        <v>13</v>
      </c>
      <c r="D200" t="s">
        <v>14</v>
      </c>
      <c r="E200">
        <v>0</v>
      </c>
    </row>
    <row r="201" spans="1:5" x14ac:dyDescent="0.3">
      <c r="A201" s="1">
        <v>44501</v>
      </c>
      <c r="B201">
        <f>VLOOKUP(electric_vehicle_sales_by_makers[[#This Row],[date]], dim_date!A:C, 2, FALSE)</f>
        <v>2022</v>
      </c>
      <c r="C201" t="s">
        <v>13</v>
      </c>
      <c r="D201" t="s">
        <v>14</v>
      </c>
      <c r="E201">
        <v>0</v>
      </c>
    </row>
    <row r="202" spans="1:5" x14ac:dyDescent="0.3">
      <c r="A202" s="1">
        <v>44652</v>
      </c>
      <c r="B202">
        <f>VLOOKUP(electric_vehicle_sales_by_makers[[#This Row],[date]], dim_date!A:C, 2, FALSE)</f>
        <v>2023</v>
      </c>
      <c r="C202" t="s">
        <v>13</v>
      </c>
      <c r="D202" t="s">
        <v>14</v>
      </c>
      <c r="E202">
        <v>15</v>
      </c>
    </row>
    <row r="203" spans="1:5" x14ac:dyDescent="0.3">
      <c r="A203" s="1">
        <v>45017</v>
      </c>
      <c r="B203">
        <f>VLOOKUP(electric_vehicle_sales_by_makers[[#This Row],[date]], dim_date!A:C, 2, FALSE)</f>
        <v>2024</v>
      </c>
      <c r="C203" t="s">
        <v>13</v>
      </c>
      <c r="D203" t="s">
        <v>14</v>
      </c>
      <c r="E203">
        <v>156</v>
      </c>
    </row>
    <row r="204" spans="1:5" x14ac:dyDescent="0.3">
      <c r="A204" s="1">
        <v>44682</v>
      </c>
      <c r="B204">
        <f>VLOOKUP(electric_vehicle_sales_by_makers[[#This Row],[date]], dim_date!A:C, 2, FALSE)</f>
        <v>2023</v>
      </c>
      <c r="C204" t="s">
        <v>13</v>
      </c>
      <c r="D204" t="s">
        <v>14</v>
      </c>
      <c r="E204">
        <v>30</v>
      </c>
    </row>
    <row r="205" spans="1:5" x14ac:dyDescent="0.3">
      <c r="A205" s="1">
        <v>45047</v>
      </c>
      <c r="B205">
        <f>VLOOKUP(electric_vehicle_sales_by_makers[[#This Row],[date]], dim_date!A:C, 2, FALSE)</f>
        <v>2024</v>
      </c>
      <c r="C205" t="s">
        <v>13</v>
      </c>
      <c r="D205" t="s">
        <v>14</v>
      </c>
      <c r="E205">
        <v>110</v>
      </c>
    </row>
    <row r="206" spans="1:5" x14ac:dyDescent="0.3">
      <c r="A206" s="1">
        <v>44713</v>
      </c>
      <c r="B206">
        <f>VLOOKUP(electric_vehicle_sales_by_makers[[#This Row],[date]], dim_date!A:C, 2, FALSE)</f>
        <v>2023</v>
      </c>
      <c r="C206" t="s">
        <v>13</v>
      </c>
      <c r="D206" t="s">
        <v>14</v>
      </c>
      <c r="E206">
        <v>36</v>
      </c>
    </row>
    <row r="207" spans="1:5" x14ac:dyDescent="0.3">
      <c r="A207" s="1">
        <v>45078</v>
      </c>
      <c r="B207">
        <f>VLOOKUP(electric_vehicle_sales_by_makers[[#This Row],[date]], dim_date!A:C, 2, FALSE)</f>
        <v>2024</v>
      </c>
      <c r="C207" t="s">
        <v>13</v>
      </c>
      <c r="D207" t="s">
        <v>14</v>
      </c>
      <c r="E207">
        <v>140</v>
      </c>
    </row>
    <row r="208" spans="1:5" x14ac:dyDescent="0.3">
      <c r="A208" s="1">
        <v>44743</v>
      </c>
      <c r="B208">
        <f>VLOOKUP(electric_vehicle_sales_by_makers[[#This Row],[date]], dim_date!A:C, 2, FALSE)</f>
        <v>2023</v>
      </c>
      <c r="C208" t="s">
        <v>13</v>
      </c>
      <c r="D208" t="s">
        <v>14</v>
      </c>
      <c r="E208">
        <v>32</v>
      </c>
    </row>
    <row r="209" spans="1:5" x14ac:dyDescent="0.3">
      <c r="A209" s="1">
        <v>45108</v>
      </c>
      <c r="B209">
        <f>VLOOKUP(electric_vehicle_sales_by_makers[[#This Row],[date]], dim_date!A:C, 2, FALSE)</f>
        <v>2024</v>
      </c>
      <c r="C209" t="s">
        <v>13</v>
      </c>
      <c r="D209" t="s">
        <v>14</v>
      </c>
      <c r="E209">
        <v>89</v>
      </c>
    </row>
    <row r="210" spans="1:5" x14ac:dyDescent="0.3">
      <c r="A210" s="1">
        <v>44774</v>
      </c>
      <c r="B210">
        <f>VLOOKUP(electric_vehicle_sales_by_makers[[#This Row],[date]], dim_date!A:C, 2, FALSE)</f>
        <v>2023</v>
      </c>
      <c r="C210" t="s">
        <v>13</v>
      </c>
      <c r="D210" t="s">
        <v>14</v>
      </c>
      <c r="E210">
        <v>33</v>
      </c>
    </row>
    <row r="211" spans="1:5" x14ac:dyDescent="0.3">
      <c r="A211" s="1">
        <v>45139</v>
      </c>
      <c r="B211">
        <f>VLOOKUP(electric_vehicle_sales_by_makers[[#This Row],[date]], dim_date!A:C, 2, FALSE)</f>
        <v>2024</v>
      </c>
      <c r="C211" t="s">
        <v>13</v>
      </c>
      <c r="D211" t="s">
        <v>14</v>
      </c>
      <c r="E211">
        <v>80</v>
      </c>
    </row>
    <row r="212" spans="1:5" x14ac:dyDescent="0.3">
      <c r="A212" s="1">
        <v>44805</v>
      </c>
      <c r="B212">
        <f>VLOOKUP(electric_vehicle_sales_by_makers[[#This Row],[date]], dim_date!A:C, 2, FALSE)</f>
        <v>2023</v>
      </c>
      <c r="C212" t="s">
        <v>13</v>
      </c>
      <c r="D212" t="s">
        <v>14</v>
      </c>
      <c r="E212">
        <v>48</v>
      </c>
    </row>
    <row r="213" spans="1:5" x14ac:dyDescent="0.3">
      <c r="A213" s="1">
        <v>45170</v>
      </c>
      <c r="B213">
        <f>VLOOKUP(electric_vehicle_sales_by_makers[[#This Row],[date]], dim_date!A:C, 2, FALSE)</f>
        <v>2024</v>
      </c>
      <c r="C213" t="s">
        <v>13</v>
      </c>
      <c r="D213" t="s">
        <v>14</v>
      </c>
      <c r="E213">
        <v>141</v>
      </c>
    </row>
    <row r="214" spans="1:5" x14ac:dyDescent="0.3">
      <c r="A214" s="1">
        <v>44835</v>
      </c>
      <c r="B214">
        <f>VLOOKUP(electric_vehicle_sales_by_makers[[#This Row],[date]], dim_date!A:C, 2, FALSE)</f>
        <v>2023</v>
      </c>
      <c r="C214" t="s">
        <v>13</v>
      </c>
      <c r="D214" t="s">
        <v>14</v>
      </c>
      <c r="E214">
        <v>27</v>
      </c>
    </row>
    <row r="215" spans="1:5" x14ac:dyDescent="0.3">
      <c r="A215" s="1">
        <v>45200</v>
      </c>
      <c r="B215">
        <f>VLOOKUP(electric_vehicle_sales_by_makers[[#This Row],[date]], dim_date!A:C, 2, FALSE)</f>
        <v>2024</v>
      </c>
      <c r="C215" t="s">
        <v>13</v>
      </c>
      <c r="D215" t="s">
        <v>14</v>
      </c>
      <c r="E215">
        <v>109</v>
      </c>
    </row>
    <row r="216" spans="1:5" x14ac:dyDescent="0.3">
      <c r="A216" s="1">
        <v>44866</v>
      </c>
      <c r="B216">
        <f>VLOOKUP(electric_vehicle_sales_by_makers[[#This Row],[date]], dim_date!A:C, 2, FALSE)</f>
        <v>2023</v>
      </c>
      <c r="C216" t="s">
        <v>13</v>
      </c>
      <c r="D216" t="s">
        <v>14</v>
      </c>
      <c r="E216">
        <v>39</v>
      </c>
    </row>
    <row r="217" spans="1:5" x14ac:dyDescent="0.3">
      <c r="A217" s="1">
        <v>45231</v>
      </c>
      <c r="B217">
        <f>VLOOKUP(electric_vehicle_sales_by_makers[[#This Row],[date]], dim_date!A:C, 2, FALSE)</f>
        <v>2024</v>
      </c>
      <c r="C217" t="s">
        <v>13</v>
      </c>
      <c r="D217" t="s">
        <v>14</v>
      </c>
      <c r="E217">
        <v>106</v>
      </c>
    </row>
    <row r="218" spans="1:5" x14ac:dyDescent="0.3">
      <c r="A218" s="1">
        <v>44531</v>
      </c>
      <c r="B218">
        <f>VLOOKUP(electric_vehicle_sales_by_makers[[#This Row],[date]], dim_date!A:C, 2, FALSE)</f>
        <v>2022</v>
      </c>
      <c r="C218" t="s">
        <v>13</v>
      </c>
      <c r="D218" t="s">
        <v>14</v>
      </c>
      <c r="E218">
        <v>1</v>
      </c>
    </row>
    <row r="219" spans="1:5" x14ac:dyDescent="0.3">
      <c r="A219" s="1">
        <v>44896</v>
      </c>
      <c r="B219">
        <f>VLOOKUP(electric_vehicle_sales_by_makers[[#This Row],[date]], dim_date!A:C, 2, FALSE)</f>
        <v>2023</v>
      </c>
      <c r="C219" t="s">
        <v>13</v>
      </c>
      <c r="D219" t="s">
        <v>14</v>
      </c>
      <c r="E219">
        <v>37</v>
      </c>
    </row>
    <row r="220" spans="1:5" x14ac:dyDescent="0.3">
      <c r="A220" s="1">
        <v>45261</v>
      </c>
      <c r="B220">
        <f>VLOOKUP(electric_vehicle_sales_by_makers[[#This Row],[date]], dim_date!A:C, 2, FALSE)</f>
        <v>2024</v>
      </c>
      <c r="C220" t="s">
        <v>13</v>
      </c>
      <c r="D220" t="s">
        <v>14</v>
      </c>
      <c r="E220">
        <v>135</v>
      </c>
    </row>
    <row r="221" spans="1:5" x14ac:dyDescent="0.3">
      <c r="A221" s="1">
        <v>44562</v>
      </c>
      <c r="B221">
        <f>VLOOKUP(electric_vehicle_sales_by_makers[[#This Row],[date]], dim_date!A:C, 2, FALSE)</f>
        <v>2022</v>
      </c>
      <c r="C221" t="s">
        <v>13</v>
      </c>
      <c r="D221" t="s">
        <v>14</v>
      </c>
      <c r="E221">
        <v>8</v>
      </c>
    </row>
    <row r="222" spans="1:5" x14ac:dyDescent="0.3">
      <c r="A222" s="1">
        <v>44927</v>
      </c>
      <c r="B222">
        <f>VLOOKUP(electric_vehicle_sales_by_makers[[#This Row],[date]], dim_date!A:C, 2, FALSE)</f>
        <v>2023</v>
      </c>
      <c r="C222" t="s">
        <v>13</v>
      </c>
      <c r="D222" t="s">
        <v>14</v>
      </c>
      <c r="E222">
        <v>101</v>
      </c>
    </row>
    <row r="223" spans="1:5" x14ac:dyDescent="0.3">
      <c r="A223" s="1">
        <v>45292</v>
      </c>
      <c r="B223">
        <f>VLOOKUP(electric_vehicle_sales_by_makers[[#This Row],[date]], dim_date!A:C, 2, FALSE)</f>
        <v>2024</v>
      </c>
      <c r="C223" t="s">
        <v>13</v>
      </c>
      <c r="D223" t="s">
        <v>14</v>
      </c>
      <c r="E223">
        <v>123</v>
      </c>
    </row>
    <row r="224" spans="1:5" x14ac:dyDescent="0.3">
      <c r="A224" s="1">
        <v>44593</v>
      </c>
      <c r="B224">
        <f>VLOOKUP(electric_vehicle_sales_by_makers[[#This Row],[date]], dim_date!A:C, 2, FALSE)</f>
        <v>2022</v>
      </c>
      <c r="C224" t="s">
        <v>13</v>
      </c>
      <c r="D224" t="s">
        <v>14</v>
      </c>
      <c r="E224">
        <v>10</v>
      </c>
    </row>
    <row r="225" spans="1:5" x14ac:dyDescent="0.3">
      <c r="A225" s="1">
        <v>44958</v>
      </c>
      <c r="B225">
        <f>VLOOKUP(electric_vehicle_sales_by_makers[[#This Row],[date]], dim_date!A:C, 2, FALSE)</f>
        <v>2023</v>
      </c>
      <c r="C225" t="s">
        <v>13</v>
      </c>
      <c r="D225" t="s">
        <v>14</v>
      </c>
      <c r="E225">
        <v>174</v>
      </c>
    </row>
    <row r="226" spans="1:5" x14ac:dyDescent="0.3">
      <c r="A226" s="1">
        <v>45323</v>
      </c>
      <c r="B226">
        <f>VLOOKUP(electric_vehicle_sales_by_makers[[#This Row],[date]], dim_date!A:C, 2, FALSE)</f>
        <v>2024</v>
      </c>
      <c r="C226" t="s">
        <v>13</v>
      </c>
      <c r="D226" t="s">
        <v>14</v>
      </c>
      <c r="E226">
        <v>135</v>
      </c>
    </row>
    <row r="227" spans="1:5" x14ac:dyDescent="0.3">
      <c r="A227" s="1">
        <v>44621</v>
      </c>
      <c r="B227">
        <f>VLOOKUP(electric_vehicle_sales_by_makers[[#This Row],[date]], dim_date!A:C, 2, FALSE)</f>
        <v>2022</v>
      </c>
      <c r="C227" t="s">
        <v>13</v>
      </c>
      <c r="D227" t="s">
        <v>14</v>
      </c>
      <c r="E227">
        <v>14</v>
      </c>
    </row>
    <row r="228" spans="1:5" x14ac:dyDescent="0.3">
      <c r="A228" s="1">
        <v>44986</v>
      </c>
      <c r="B228">
        <f>VLOOKUP(electric_vehicle_sales_by_makers[[#This Row],[date]], dim_date!A:C, 2, FALSE)</f>
        <v>2023</v>
      </c>
      <c r="C228" t="s">
        <v>13</v>
      </c>
      <c r="D228" t="s">
        <v>14</v>
      </c>
      <c r="E228">
        <v>348</v>
      </c>
    </row>
    <row r="229" spans="1:5" x14ac:dyDescent="0.3">
      <c r="A229" s="1">
        <v>45352</v>
      </c>
      <c r="B229">
        <f>VLOOKUP(electric_vehicle_sales_by_makers[[#This Row],[date]], dim_date!A:C, 2, FALSE)</f>
        <v>2024</v>
      </c>
      <c r="C229" t="s">
        <v>13</v>
      </c>
      <c r="D229" t="s">
        <v>14</v>
      </c>
      <c r="E229">
        <v>142</v>
      </c>
    </row>
    <row r="230" spans="1:5" x14ac:dyDescent="0.3">
      <c r="A230" s="1">
        <v>44287</v>
      </c>
      <c r="B230">
        <f>VLOOKUP(electric_vehicle_sales_by_makers[[#This Row],[date]], dim_date!A:C, 2, FALSE)</f>
        <v>2022</v>
      </c>
      <c r="C230" t="s">
        <v>10</v>
      </c>
      <c r="D230" t="s">
        <v>24</v>
      </c>
      <c r="E230">
        <v>759</v>
      </c>
    </row>
    <row r="231" spans="1:5" x14ac:dyDescent="0.3">
      <c r="A231" s="1">
        <v>44652</v>
      </c>
      <c r="B231">
        <f>VLOOKUP(electric_vehicle_sales_by_makers[[#This Row],[date]], dim_date!A:C, 2, FALSE)</f>
        <v>2023</v>
      </c>
      <c r="C231" t="s">
        <v>10</v>
      </c>
      <c r="D231" t="s">
        <v>24</v>
      </c>
      <c r="E231">
        <v>6803</v>
      </c>
    </row>
    <row r="232" spans="1:5" x14ac:dyDescent="0.3">
      <c r="A232" s="1">
        <v>45017</v>
      </c>
      <c r="B232">
        <f>VLOOKUP(electric_vehicle_sales_by_makers[[#This Row],[date]], dim_date!A:C, 2, FALSE)</f>
        <v>2024</v>
      </c>
      <c r="C232" t="s">
        <v>10</v>
      </c>
      <c r="D232" t="s">
        <v>24</v>
      </c>
      <c r="E232">
        <v>3293</v>
      </c>
    </row>
    <row r="233" spans="1:5" x14ac:dyDescent="0.3">
      <c r="A233" s="1">
        <v>44317</v>
      </c>
      <c r="B233">
        <f>VLOOKUP(electric_vehicle_sales_by_makers[[#This Row],[date]], dim_date!A:C, 2, FALSE)</f>
        <v>2022</v>
      </c>
      <c r="C233" t="s">
        <v>10</v>
      </c>
      <c r="D233" t="s">
        <v>24</v>
      </c>
      <c r="E233">
        <v>170</v>
      </c>
    </row>
    <row r="234" spans="1:5" x14ac:dyDescent="0.3">
      <c r="A234" s="1">
        <v>44682</v>
      </c>
      <c r="B234">
        <f>VLOOKUP(electric_vehicle_sales_by_makers[[#This Row],[date]], dim_date!A:C, 2, FALSE)</f>
        <v>2023</v>
      </c>
      <c r="C234" t="s">
        <v>10</v>
      </c>
      <c r="D234" t="s">
        <v>24</v>
      </c>
      <c r="E234">
        <v>2970</v>
      </c>
    </row>
    <row r="235" spans="1:5" x14ac:dyDescent="0.3">
      <c r="A235" s="1">
        <v>45047</v>
      </c>
      <c r="B235">
        <f>VLOOKUP(electric_vehicle_sales_by_makers[[#This Row],[date]], dim_date!A:C, 2, FALSE)</f>
        <v>2024</v>
      </c>
      <c r="C235" t="s">
        <v>10</v>
      </c>
      <c r="D235" t="s">
        <v>24</v>
      </c>
      <c r="E235">
        <v>2085</v>
      </c>
    </row>
    <row r="236" spans="1:5" x14ac:dyDescent="0.3">
      <c r="A236" s="1">
        <v>44348</v>
      </c>
      <c r="B236">
        <f>VLOOKUP(electric_vehicle_sales_by_makers[[#This Row],[date]], dim_date!A:C, 2, FALSE)</f>
        <v>2022</v>
      </c>
      <c r="C236" t="s">
        <v>10</v>
      </c>
      <c r="D236" t="s">
        <v>24</v>
      </c>
      <c r="E236">
        <v>1355</v>
      </c>
    </row>
    <row r="237" spans="1:5" x14ac:dyDescent="0.3">
      <c r="A237" s="1">
        <v>44713</v>
      </c>
      <c r="B237">
        <f>VLOOKUP(electric_vehicle_sales_by_makers[[#This Row],[date]], dim_date!A:C, 2, FALSE)</f>
        <v>2023</v>
      </c>
      <c r="C237" t="s">
        <v>10</v>
      </c>
      <c r="D237" t="s">
        <v>24</v>
      </c>
      <c r="E237">
        <v>6836</v>
      </c>
    </row>
    <row r="238" spans="1:5" x14ac:dyDescent="0.3">
      <c r="A238" s="1">
        <v>45078</v>
      </c>
      <c r="B238">
        <f>VLOOKUP(electric_vehicle_sales_by_makers[[#This Row],[date]], dim_date!A:C, 2, FALSE)</f>
        <v>2024</v>
      </c>
      <c r="C238" t="s">
        <v>10</v>
      </c>
      <c r="D238" t="s">
        <v>24</v>
      </c>
      <c r="E238">
        <v>1123</v>
      </c>
    </row>
    <row r="239" spans="1:5" x14ac:dyDescent="0.3">
      <c r="A239" s="1">
        <v>44378</v>
      </c>
      <c r="B239">
        <f>VLOOKUP(electric_vehicle_sales_by_makers[[#This Row],[date]], dim_date!A:C, 2, FALSE)</f>
        <v>2022</v>
      </c>
      <c r="C239" t="s">
        <v>10</v>
      </c>
      <c r="D239" t="s">
        <v>24</v>
      </c>
      <c r="E239">
        <v>4557</v>
      </c>
    </row>
    <row r="240" spans="1:5" x14ac:dyDescent="0.3">
      <c r="A240" s="1">
        <v>44743</v>
      </c>
      <c r="B240">
        <f>VLOOKUP(electric_vehicle_sales_by_makers[[#This Row],[date]], dim_date!A:C, 2, FALSE)</f>
        <v>2023</v>
      </c>
      <c r="C240" t="s">
        <v>10</v>
      </c>
      <c r="D240" t="s">
        <v>24</v>
      </c>
      <c r="E240">
        <v>9334</v>
      </c>
    </row>
    <row r="241" spans="1:5" x14ac:dyDescent="0.3">
      <c r="A241" s="1">
        <v>45108</v>
      </c>
      <c r="B241">
        <f>VLOOKUP(electric_vehicle_sales_by_makers[[#This Row],[date]], dim_date!A:C, 2, FALSE)</f>
        <v>2024</v>
      </c>
      <c r="C241" t="s">
        <v>10</v>
      </c>
      <c r="D241" t="s">
        <v>24</v>
      </c>
      <c r="E241">
        <v>770</v>
      </c>
    </row>
    <row r="242" spans="1:5" x14ac:dyDescent="0.3">
      <c r="A242" s="1">
        <v>44409</v>
      </c>
      <c r="B242">
        <f>VLOOKUP(electric_vehicle_sales_by_makers[[#This Row],[date]], dim_date!A:C, 2, FALSE)</f>
        <v>2022</v>
      </c>
      <c r="C242" t="s">
        <v>10</v>
      </c>
      <c r="D242" t="s">
        <v>24</v>
      </c>
      <c r="E242">
        <v>5527</v>
      </c>
    </row>
    <row r="243" spans="1:5" x14ac:dyDescent="0.3">
      <c r="A243" s="1">
        <v>44774</v>
      </c>
      <c r="B243">
        <f>VLOOKUP(electric_vehicle_sales_by_makers[[#This Row],[date]], dim_date!A:C, 2, FALSE)</f>
        <v>2023</v>
      </c>
      <c r="C243" t="s">
        <v>10</v>
      </c>
      <c r="D243" t="s">
        <v>24</v>
      </c>
      <c r="E243">
        <v>9925</v>
      </c>
    </row>
    <row r="244" spans="1:5" x14ac:dyDescent="0.3">
      <c r="A244" s="1">
        <v>45139</v>
      </c>
      <c r="B244">
        <f>VLOOKUP(electric_vehicle_sales_by_makers[[#This Row],[date]], dim_date!A:C, 2, FALSE)</f>
        <v>2024</v>
      </c>
      <c r="C244" t="s">
        <v>10</v>
      </c>
      <c r="D244" t="s">
        <v>24</v>
      </c>
      <c r="E244">
        <v>774</v>
      </c>
    </row>
    <row r="245" spans="1:5" x14ac:dyDescent="0.3">
      <c r="A245" s="1">
        <v>44440</v>
      </c>
      <c r="B245">
        <f>VLOOKUP(electric_vehicle_sales_by_makers[[#This Row],[date]], dim_date!A:C, 2, FALSE)</f>
        <v>2022</v>
      </c>
      <c r="C245" t="s">
        <v>10</v>
      </c>
      <c r="D245" t="s">
        <v>24</v>
      </c>
      <c r="E245">
        <v>6727</v>
      </c>
    </row>
    <row r="246" spans="1:5" x14ac:dyDescent="0.3">
      <c r="A246" s="1">
        <v>44805</v>
      </c>
      <c r="B246">
        <f>VLOOKUP(electric_vehicle_sales_by_makers[[#This Row],[date]], dim_date!A:C, 2, FALSE)</f>
        <v>2023</v>
      </c>
      <c r="C246" t="s">
        <v>10</v>
      </c>
      <c r="D246" t="s">
        <v>24</v>
      </c>
      <c r="E246">
        <v>8208</v>
      </c>
    </row>
    <row r="247" spans="1:5" x14ac:dyDescent="0.3">
      <c r="A247" s="1">
        <v>45170</v>
      </c>
      <c r="B247">
        <f>VLOOKUP(electric_vehicle_sales_by_makers[[#This Row],[date]], dim_date!A:C, 2, FALSE)</f>
        <v>2024</v>
      </c>
      <c r="C247" t="s">
        <v>10</v>
      </c>
      <c r="D247" t="s">
        <v>24</v>
      </c>
      <c r="E247">
        <v>835</v>
      </c>
    </row>
    <row r="248" spans="1:5" x14ac:dyDescent="0.3">
      <c r="A248" s="1">
        <v>44470</v>
      </c>
      <c r="B248">
        <f>VLOOKUP(electric_vehicle_sales_by_makers[[#This Row],[date]], dim_date!A:C, 2, FALSE)</f>
        <v>2022</v>
      </c>
      <c r="C248" t="s">
        <v>10</v>
      </c>
      <c r="D248" t="s">
        <v>24</v>
      </c>
      <c r="E248">
        <v>6799</v>
      </c>
    </row>
    <row r="249" spans="1:5" x14ac:dyDescent="0.3">
      <c r="A249" s="1">
        <v>44835</v>
      </c>
      <c r="B249">
        <f>VLOOKUP(electric_vehicle_sales_by_makers[[#This Row],[date]], dim_date!A:C, 2, FALSE)</f>
        <v>2023</v>
      </c>
      <c r="C249" t="s">
        <v>10</v>
      </c>
      <c r="D249" t="s">
        <v>24</v>
      </c>
      <c r="E249">
        <v>8868</v>
      </c>
    </row>
    <row r="250" spans="1:5" x14ac:dyDescent="0.3">
      <c r="A250" s="1">
        <v>45200</v>
      </c>
      <c r="B250">
        <f>VLOOKUP(electric_vehicle_sales_by_makers[[#This Row],[date]], dim_date!A:C, 2, FALSE)</f>
        <v>2024</v>
      </c>
      <c r="C250" t="s">
        <v>10</v>
      </c>
      <c r="D250" t="s">
        <v>24</v>
      </c>
      <c r="E250">
        <v>658</v>
      </c>
    </row>
    <row r="251" spans="1:5" x14ac:dyDescent="0.3">
      <c r="A251" s="1">
        <v>44501</v>
      </c>
      <c r="B251">
        <f>VLOOKUP(electric_vehicle_sales_by_makers[[#This Row],[date]], dim_date!A:C, 2, FALSE)</f>
        <v>2022</v>
      </c>
      <c r="C251" t="s">
        <v>10</v>
      </c>
      <c r="D251" t="s">
        <v>24</v>
      </c>
      <c r="E251">
        <v>7493</v>
      </c>
    </row>
    <row r="252" spans="1:5" x14ac:dyDescent="0.3">
      <c r="A252" s="1">
        <v>44866</v>
      </c>
      <c r="B252">
        <f>VLOOKUP(electric_vehicle_sales_by_makers[[#This Row],[date]], dim_date!A:C, 2, FALSE)</f>
        <v>2023</v>
      </c>
      <c r="C252" t="s">
        <v>10</v>
      </c>
      <c r="D252" t="s">
        <v>24</v>
      </c>
      <c r="E252">
        <v>9026</v>
      </c>
    </row>
    <row r="253" spans="1:5" x14ac:dyDescent="0.3">
      <c r="A253" s="1">
        <v>45231</v>
      </c>
      <c r="B253">
        <f>VLOOKUP(electric_vehicle_sales_by_makers[[#This Row],[date]], dim_date!A:C, 2, FALSE)</f>
        <v>2024</v>
      </c>
      <c r="C253" t="s">
        <v>10</v>
      </c>
      <c r="D253" t="s">
        <v>24</v>
      </c>
      <c r="E253">
        <v>814</v>
      </c>
    </row>
    <row r="254" spans="1:5" x14ac:dyDescent="0.3">
      <c r="A254" s="1">
        <v>44531</v>
      </c>
      <c r="B254">
        <f>VLOOKUP(electric_vehicle_sales_by_makers[[#This Row],[date]], dim_date!A:C, 2, FALSE)</f>
        <v>2022</v>
      </c>
      <c r="C254" t="s">
        <v>10</v>
      </c>
      <c r="D254" t="s">
        <v>24</v>
      </c>
      <c r="E254">
        <v>6402</v>
      </c>
    </row>
    <row r="255" spans="1:5" x14ac:dyDescent="0.3">
      <c r="A255" s="1">
        <v>44896</v>
      </c>
      <c r="B255">
        <f>VLOOKUP(electric_vehicle_sales_by_makers[[#This Row],[date]], dim_date!A:C, 2, FALSE)</f>
        <v>2023</v>
      </c>
      <c r="C255" t="s">
        <v>10</v>
      </c>
      <c r="D255" t="s">
        <v>24</v>
      </c>
      <c r="E255">
        <v>8100</v>
      </c>
    </row>
    <row r="256" spans="1:5" x14ac:dyDescent="0.3">
      <c r="A256" s="1">
        <v>45261</v>
      </c>
      <c r="B256">
        <f>VLOOKUP(electric_vehicle_sales_by_makers[[#This Row],[date]], dim_date!A:C, 2, FALSE)</f>
        <v>2024</v>
      </c>
      <c r="C256" t="s">
        <v>10</v>
      </c>
      <c r="D256" t="s">
        <v>24</v>
      </c>
      <c r="E256">
        <v>545</v>
      </c>
    </row>
    <row r="257" spans="1:5" x14ac:dyDescent="0.3">
      <c r="A257" s="1">
        <v>44562</v>
      </c>
      <c r="B257">
        <f>VLOOKUP(electric_vehicle_sales_by_makers[[#This Row],[date]], dim_date!A:C, 2, FALSE)</f>
        <v>2022</v>
      </c>
      <c r="C257" t="s">
        <v>10</v>
      </c>
      <c r="D257" t="s">
        <v>24</v>
      </c>
      <c r="E257">
        <v>8238</v>
      </c>
    </row>
    <row r="258" spans="1:5" x14ac:dyDescent="0.3">
      <c r="A258" s="1">
        <v>44927</v>
      </c>
      <c r="B258">
        <f>VLOOKUP(electric_vehicle_sales_by_makers[[#This Row],[date]], dim_date!A:C, 2, FALSE)</f>
        <v>2023</v>
      </c>
      <c r="C258" t="s">
        <v>10</v>
      </c>
      <c r="D258" t="s">
        <v>24</v>
      </c>
      <c r="E258">
        <v>6399</v>
      </c>
    </row>
    <row r="259" spans="1:5" x14ac:dyDescent="0.3">
      <c r="A259" s="1">
        <v>45292</v>
      </c>
      <c r="B259">
        <f>VLOOKUP(electric_vehicle_sales_by_makers[[#This Row],[date]], dim_date!A:C, 2, FALSE)</f>
        <v>2024</v>
      </c>
      <c r="C259" t="s">
        <v>10</v>
      </c>
      <c r="D259" t="s">
        <v>24</v>
      </c>
      <c r="E259">
        <v>413</v>
      </c>
    </row>
    <row r="260" spans="1:5" x14ac:dyDescent="0.3">
      <c r="A260" s="1">
        <v>44593</v>
      </c>
      <c r="B260">
        <f>VLOOKUP(electric_vehicle_sales_by_makers[[#This Row],[date]], dim_date!A:C, 2, FALSE)</f>
        <v>2022</v>
      </c>
      <c r="C260" t="s">
        <v>10</v>
      </c>
      <c r="D260" t="s">
        <v>24</v>
      </c>
      <c r="E260">
        <v>7773</v>
      </c>
    </row>
    <row r="261" spans="1:5" x14ac:dyDescent="0.3">
      <c r="A261" s="1">
        <v>44958</v>
      </c>
      <c r="B261">
        <f>VLOOKUP(electric_vehicle_sales_by_makers[[#This Row],[date]], dim_date!A:C, 2, FALSE)</f>
        <v>2023</v>
      </c>
      <c r="C261" t="s">
        <v>10</v>
      </c>
      <c r="D261" t="s">
        <v>24</v>
      </c>
      <c r="E261">
        <v>5863</v>
      </c>
    </row>
    <row r="262" spans="1:5" x14ac:dyDescent="0.3">
      <c r="A262" s="1">
        <v>45323</v>
      </c>
      <c r="B262">
        <f>VLOOKUP(electric_vehicle_sales_by_makers[[#This Row],[date]], dim_date!A:C, 2, FALSE)</f>
        <v>2024</v>
      </c>
      <c r="C262" t="s">
        <v>10</v>
      </c>
      <c r="D262" t="s">
        <v>24</v>
      </c>
      <c r="E262">
        <v>323</v>
      </c>
    </row>
    <row r="263" spans="1:5" x14ac:dyDescent="0.3">
      <c r="A263" s="1">
        <v>44621</v>
      </c>
      <c r="B263">
        <f>VLOOKUP(electric_vehicle_sales_by_makers[[#This Row],[date]], dim_date!A:C, 2, FALSE)</f>
        <v>2022</v>
      </c>
      <c r="C263" t="s">
        <v>10</v>
      </c>
      <c r="D263" t="s">
        <v>24</v>
      </c>
      <c r="E263">
        <v>13652</v>
      </c>
    </row>
    <row r="264" spans="1:5" x14ac:dyDescent="0.3">
      <c r="A264" s="1">
        <v>44986</v>
      </c>
      <c r="B264">
        <f>VLOOKUP(electric_vehicle_sales_by_makers[[#This Row],[date]], dim_date!A:C, 2, FALSE)</f>
        <v>2023</v>
      </c>
      <c r="C264" t="s">
        <v>10</v>
      </c>
      <c r="D264" t="s">
        <v>24</v>
      </c>
      <c r="E264">
        <v>6661</v>
      </c>
    </row>
    <row r="265" spans="1:5" x14ac:dyDescent="0.3">
      <c r="A265" s="1">
        <v>45352</v>
      </c>
      <c r="B265">
        <f>VLOOKUP(electric_vehicle_sales_by_makers[[#This Row],[date]], dim_date!A:C, 2, FALSE)</f>
        <v>2024</v>
      </c>
      <c r="C265" t="s">
        <v>10</v>
      </c>
      <c r="D265" t="s">
        <v>24</v>
      </c>
      <c r="E265">
        <v>316</v>
      </c>
    </row>
    <row r="266" spans="1:5" x14ac:dyDescent="0.3">
      <c r="A266" s="1">
        <v>44287</v>
      </c>
      <c r="B266">
        <f>VLOOKUP(electric_vehicle_sales_by_makers[[#This Row],[date]], dim_date!A:C, 2, FALSE)</f>
        <v>2022</v>
      </c>
      <c r="C266" t="s">
        <v>13</v>
      </c>
      <c r="D266" t="s">
        <v>23</v>
      </c>
      <c r="E266">
        <v>12</v>
      </c>
    </row>
    <row r="267" spans="1:5" x14ac:dyDescent="0.3">
      <c r="A267" s="1">
        <v>44652</v>
      </c>
      <c r="B267">
        <f>VLOOKUP(electric_vehicle_sales_by_makers[[#This Row],[date]], dim_date!A:C, 2, FALSE)</f>
        <v>2023</v>
      </c>
      <c r="C267" t="s">
        <v>13</v>
      </c>
      <c r="D267" t="s">
        <v>23</v>
      </c>
      <c r="E267">
        <v>17</v>
      </c>
    </row>
    <row r="268" spans="1:5" x14ac:dyDescent="0.3">
      <c r="A268" s="1">
        <v>45017</v>
      </c>
      <c r="B268">
        <f>VLOOKUP(electric_vehicle_sales_by_makers[[#This Row],[date]], dim_date!A:C, 2, FALSE)</f>
        <v>2024</v>
      </c>
      <c r="C268" t="s">
        <v>13</v>
      </c>
      <c r="D268" t="s">
        <v>23</v>
      </c>
      <c r="E268">
        <v>42</v>
      </c>
    </row>
    <row r="269" spans="1:5" x14ac:dyDescent="0.3">
      <c r="A269" s="1">
        <v>44317</v>
      </c>
      <c r="B269">
        <f>VLOOKUP(electric_vehicle_sales_by_makers[[#This Row],[date]], dim_date!A:C, 2, FALSE)</f>
        <v>2022</v>
      </c>
      <c r="C269" t="s">
        <v>13</v>
      </c>
      <c r="D269" t="s">
        <v>23</v>
      </c>
      <c r="E269">
        <v>3</v>
      </c>
    </row>
    <row r="270" spans="1:5" x14ac:dyDescent="0.3">
      <c r="A270" s="1">
        <v>44682</v>
      </c>
      <c r="B270">
        <f>VLOOKUP(electric_vehicle_sales_by_makers[[#This Row],[date]], dim_date!A:C, 2, FALSE)</f>
        <v>2023</v>
      </c>
      <c r="C270" t="s">
        <v>13</v>
      </c>
      <c r="D270" t="s">
        <v>23</v>
      </c>
      <c r="E270">
        <v>19</v>
      </c>
    </row>
    <row r="271" spans="1:5" x14ac:dyDescent="0.3">
      <c r="A271" s="1">
        <v>45047</v>
      </c>
      <c r="B271">
        <f>VLOOKUP(electric_vehicle_sales_by_makers[[#This Row],[date]], dim_date!A:C, 2, FALSE)</f>
        <v>2024</v>
      </c>
      <c r="C271" t="s">
        <v>13</v>
      </c>
      <c r="D271" t="s">
        <v>23</v>
      </c>
      <c r="E271">
        <v>129</v>
      </c>
    </row>
    <row r="272" spans="1:5" x14ac:dyDescent="0.3">
      <c r="A272" s="1">
        <v>44348</v>
      </c>
      <c r="B272">
        <f>VLOOKUP(electric_vehicle_sales_by_makers[[#This Row],[date]], dim_date!A:C, 2, FALSE)</f>
        <v>2022</v>
      </c>
      <c r="C272" t="s">
        <v>13</v>
      </c>
      <c r="D272" t="s">
        <v>23</v>
      </c>
      <c r="E272">
        <v>10</v>
      </c>
    </row>
    <row r="273" spans="1:5" x14ac:dyDescent="0.3">
      <c r="A273" s="1">
        <v>44713</v>
      </c>
      <c r="B273">
        <f>VLOOKUP(electric_vehicle_sales_by_makers[[#This Row],[date]], dim_date!A:C, 2, FALSE)</f>
        <v>2023</v>
      </c>
      <c r="C273" t="s">
        <v>13</v>
      </c>
      <c r="D273" t="s">
        <v>23</v>
      </c>
      <c r="E273">
        <v>39</v>
      </c>
    </row>
    <row r="274" spans="1:5" x14ac:dyDescent="0.3">
      <c r="A274" s="1">
        <v>45078</v>
      </c>
      <c r="B274">
        <f>VLOOKUP(electric_vehicle_sales_by_makers[[#This Row],[date]], dim_date!A:C, 2, FALSE)</f>
        <v>2024</v>
      </c>
      <c r="C274" t="s">
        <v>13</v>
      </c>
      <c r="D274" t="s">
        <v>23</v>
      </c>
      <c r="E274">
        <v>121</v>
      </c>
    </row>
    <row r="275" spans="1:5" x14ac:dyDescent="0.3">
      <c r="A275" s="1">
        <v>44378</v>
      </c>
      <c r="B275">
        <f>VLOOKUP(electric_vehicle_sales_by_makers[[#This Row],[date]], dim_date!A:C, 2, FALSE)</f>
        <v>2022</v>
      </c>
      <c r="C275" t="s">
        <v>13</v>
      </c>
      <c r="D275" t="s">
        <v>23</v>
      </c>
      <c r="E275">
        <v>18</v>
      </c>
    </row>
    <row r="276" spans="1:5" x14ac:dyDescent="0.3">
      <c r="A276" s="1">
        <v>44743</v>
      </c>
      <c r="B276">
        <f>VLOOKUP(electric_vehicle_sales_by_makers[[#This Row],[date]], dim_date!A:C, 2, FALSE)</f>
        <v>2023</v>
      </c>
      <c r="C276" t="s">
        <v>13</v>
      </c>
      <c r="D276" t="s">
        <v>23</v>
      </c>
      <c r="E276">
        <v>45</v>
      </c>
    </row>
    <row r="277" spans="1:5" x14ac:dyDescent="0.3">
      <c r="A277" s="1">
        <v>45108</v>
      </c>
      <c r="B277">
        <f>VLOOKUP(electric_vehicle_sales_by_makers[[#This Row],[date]], dim_date!A:C, 2, FALSE)</f>
        <v>2024</v>
      </c>
      <c r="C277" t="s">
        <v>13</v>
      </c>
      <c r="D277" t="s">
        <v>23</v>
      </c>
      <c r="E277">
        <v>88</v>
      </c>
    </row>
    <row r="278" spans="1:5" x14ac:dyDescent="0.3">
      <c r="A278" s="1">
        <v>44409</v>
      </c>
      <c r="B278">
        <f>VLOOKUP(electric_vehicle_sales_by_makers[[#This Row],[date]], dim_date!A:C, 2, FALSE)</f>
        <v>2022</v>
      </c>
      <c r="C278" t="s">
        <v>13</v>
      </c>
      <c r="D278" t="s">
        <v>23</v>
      </c>
      <c r="E278">
        <v>10</v>
      </c>
    </row>
    <row r="279" spans="1:5" x14ac:dyDescent="0.3">
      <c r="A279" s="1">
        <v>44774</v>
      </c>
      <c r="B279">
        <f>VLOOKUP(electric_vehicle_sales_by_makers[[#This Row],[date]], dim_date!A:C, 2, FALSE)</f>
        <v>2023</v>
      </c>
      <c r="C279" t="s">
        <v>13</v>
      </c>
      <c r="D279" t="s">
        <v>23</v>
      </c>
      <c r="E279">
        <v>53</v>
      </c>
    </row>
    <row r="280" spans="1:5" x14ac:dyDescent="0.3">
      <c r="A280" s="1">
        <v>45139</v>
      </c>
      <c r="B280">
        <f>VLOOKUP(electric_vehicle_sales_by_makers[[#This Row],[date]], dim_date!A:C, 2, FALSE)</f>
        <v>2024</v>
      </c>
      <c r="C280" t="s">
        <v>13</v>
      </c>
      <c r="D280" t="s">
        <v>23</v>
      </c>
      <c r="E280">
        <v>141</v>
      </c>
    </row>
    <row r="281" spans="1:5" x14ac:dyDescent="0.3">
      <c r="A281" s="1">
        <v>44440</v>
      </c>
      <c r="B281">
        <f>VLOOKUP(electric_vehicle_sales_by_makers[[#This Row],[date]], dim_date!A:C, 2, FALSE)</f>
        <v>2022</v>
      </c>
      <c r="C281" t="s">
        <v>13</v>
      </c>
      <c r="D281" t="s">
        <v>23</v>
      </c>
      <c r="E281">
        <v>6</v>
      </c>
    </row>
    <row r="282" spans="1:5" x14ac:dyDescent="0.3">
      <c r="A282" s="1">
        <v>44805</v>
      </c>
      <c r="B282">
        <f>VLOOKUP(electric_vehicle_sales_by_makers[[#This Row],[date]], dim_date!A:C, 2, FALSE)</f>
        <v>2023</v>
      </c>
      <c r="C282" t="s">
        <v>13</v>
      </c>
      <c r="D282" t="s">
        <v>23</v>
      </c>
      <c r="E282">
        <v>57</v>
      </c>
    </row>
    <row r="283" spans="1:5" x14ac:dyDescent="0.3">
      <c r="A283" s="1">
        <v>45170</v>
      </c>
      <c r="B283">
        <f>VLOOKUP(electric_vehicle_sales_by_makers[[#This Row],[date]], dim_date!A:C, 2, FALSE)</f>
        <v>2024</v>
      </c>
      <c r="C283" t="s">
        <v>13</v>
      </c>
      <c r="D283" t="s">
        <v>23</v>
      </c>
      <c r="E283">
        <v>161</v>
      </c>
    </row>
    <row r="284" spans="1:5" x14ac:dyDescent="0.3">
      <c r="A284" s="1">
        <v>44470</v>
      </c>
      <c r="B284">
        <f>VLOOKUP(electric_vehicle_sales_by_makers[[#This Row],[date]], dim_date!A:C, 2, FALSE)</f>
        <v>2022</v>
      </c>
      <c r="C284" t="s">
        <v>13</v>
      </c>
      <c r="D284" t="s">
        <v>23</v>
      </c>
      <c r="E284">
        <v>8</v>
      </c>
    </row>
    <row r="285" spans="1:5" x14ac:dyDescent="0.3">
      <c r="A285" s="1">
        <v>44835</v>
      </c>
      <c r="B285">
        <f>VLOOKUP(electric_vehicle_sales_by_makers[[#This Row],[date]], dim_date!A:C, 2, FALSE)</f>
        <v>2023</v>
      </c>
      <c r="C285" t="s">
        <v>13</v>
      </c>
      <c r="D285" t="s">
        <v>23</v>
      </c>
      <c r="E285">
        <v>64</v>
      </c>
    </row>
    <row r="286" spans="1:5" x14ac:dyDescent="0.3">
      <c r="A286" s="1">
        <v>45200</v>
      </c>
      <c r="B286">
        <f>VLOOKUP(electric_vehicle_sales_by_makers[[#This Row],[date]], dim_date!A:C, 2, FALSE)</f>
        <v>2024</v>
      </c>
      <c r="C286" t="s">
        <v>13</v>
      </c>
      <c r="D286" t="s">
        <v>23</v>
      </c>
      <c r="E286">
        <v>148</v>
      </c>
    </row>
    <row r="287" spans="1:5" x14ac:dyDescent="0.3">
      <c r="A287" s="1">
        <v>44501</v>
      </c>
      <c r="B287">
        <f>VLOOKUP(electric_vehicle_sales_by_makers[[#This Row],[date]], dim_date!A:C, 2, FALSE)</f>
        <v>2022</v>
      </c>
      <c r="C287" t="s">
        <v>13</v>
      </c>
      <c r="D287" t="s">
        <v>23</v>
      </c>
      <c r="E287">
        <v>7</v>
      </c>
    </row>
    <row r="288" spans="1:5" x14ac:dyDescent="0.3">
      <c r="A288" s="1">
        <v>44866</v>
      </c>
      <c r="B288">
        <f>VLOOKUP(electric_vehicle_sales_by_makers[[#This Row],[date]], dim_date!A:C, 2, FALSE)</f>
        <v>2023</v>
      </c>
      <c r="C288" t="s">
        <v>13</v>
      </c>
      <c r="D288" t="s">
        <v>23</v>
      </c>
      <c r="E288">
        <v>59</v>
      </c>
    </row>
    <row r="289" spans="1:5" x14ac:dyDescent="0.3">
      <c r="A289" s="1">
        <v>45231</v>
      </c>
      <c r="B289">
        <f>VLOOKUP(electric_vehicle_sales_by_makers[[#This Row],[date]], dim_date!A:C, 2, FALSE)</f>
        <v>2024</v>
      </c>
      <c r="C289" t="s">
        <v>13</v>
      </c>
      <c r="D289" t="s">
        <v>23</v>
      </c>
      <c r="E289">
        <v>125</v>
      </c>
    </row>
    <row r="290" spans="1:5" x14ac:dyDescent="0.3">
      <c r="A290" s="1">
        <v>44531</v>
      </c>
      <c r="B290">
        <f>VLOOKUP(electric_vehicle_sales_by_makers[[#This Row],[date]], dim_date!A:C, 2, FALSE)</f>
        <v>2022</v>
      </c>
      <c r="C290" t="s">
        <v>13</v>
      </c>
      <c r="D290" t="s">
        <v>23</v>
      </c>
      <c r="E290">
        <v>10</v>
      </c>
    </row>
    <row r="291" spans="1:5" x14ac:dyDescent="0.3">
      <c r="A291" s="1">
        <v>44896</v>
      </c>
      <c r="B291">
        <f>VLOOKUP(electric_vehicle_sales_by_makers[[#This Row],[date]], dim_date!A:C, 2, FALSE)</f>
        <v>2023</v>
      </c>
      <c r="C291" t="s">
        <v>13</v>
      </c>
      <c r="D291" t="s">
        <v>23</v>
      </c>
      <c r="E291">
        <v>68</v>
      </c>
    </row>
    <row r="292" spans="1:5" x14ac:dyDescent="0.3">
      <c r="A292" s="1">
        <v>45261</v>
      </c>
      <c r="B292">
        <f>VLOOKUP(electric_vehicle_sales_by_makers[[#This Row],[date]], dim_date!A:C, 2, FALSE)</f>
        <v>2024</v>
      </c>
      <c r="C292" t="s">
        <v>13</v>
      </c>
      <c r="D292" t="s">
        <v>23</v>
      </c>
      <c r="E292">
        <v>97</v>
      </c>
    </row>
    <row r="293" spans="1:5" x14ac:dyDescent="0.3">
      <c r="A293" s="1">
        <v>44562</v>
      </c>
      <c r="B293">
        <f>VLOOKUP(electric_vehicle_sales_by_makers[[#This Row],[date]], dim_date!A:C, 2, FALSE)</f>
        <v>2022</v>
      </c>
      <c r="C293" t="s">
        <v>13</v>
      </c>
      <c r="D293" t="s">
        <v>23</v>
      </c>
      <c r="E293">
        <v>6</v>
      </c>
    </row>
    <row r="294" spans="1:5" x14ac:dyDescent="0.3">
      <c r="A294" s="1">
        <v>44927</v>
      </c>
      <c r="B294">
        <f>VLOOKUP(electric_vehicle_sales_by_makers[[#This Row],[date]], dim_date!A:C, 2, FALSE)</f>
        <v>2023</v>
      </c>
      <c r="C294" t="s">
        <v>13</v>
      </c>
      <c r="D294" t="s">
        <v>23</v>
      </c>
      <c r="E294">
        <v>84</v>
      </c>
    </row>
    <row r="295" spans="1:5" x14ac:dyDescent="0.3">
      <c r="A295" s="1">
        <v>45292</v>
      </c>
      <c r="B295">
        <f>VLOOKUP(electric_vehicle_sales_by_makers[[#This Row],[date]], dim_date!A:C, 2, FALSE)</f>
        <v>2024</v>
      </c>
      <c r="C295" t="s">
        <v>13</v>
      </c>
      <c r="D295" t="s">
        <v>23</v>
      </c>
      <c r="E295">
        <v>128</v>
      </c>
    </row>
    <row r="296" spans="1:5" x14ac:dyDescent="0.3">
      <c r="A296" s="1">
        <v>44593</v>
      </c>
      <c r="B296">
        <f>VLOOKUP(electric_vehicle_sales_by_makers[[#This Row],[date]], dim_date!A:C, 2, FALSE)</f>
        <v>2022</v>
      </c>
      <c r="C296" t="s">
        <v>13</v>
      </c>
      <c r="D296" t="s">
        <v>23</v>
      </c>
      <c r="E296">
        <v>6</v>
      </c>
    </row>
    <row r="297" spans="1:5" x14ac:dyDescent="0.3">
      <c r="A297" s="1">
        <v>44958</v>
      </c>
      <c r="B297">
        <f>VLOOKUP(electric_vehicle_sales_by_makers[[#This Row],[date]], dim_date!A:C, 2, FALSE)</f>
        <v>2023</v>
      </c>
      <c r="C297" t="s">
        <v>13</v>
      </c>
      <c r="D297" t="s">
        <v>23</v>
      </c>
      <c r="E297">
        <v>36</v>
      </c>
    </row>
    <row r="298" spans="1:5" x14ac:dyDescent="0.3">
      <c r="A298" s="1">
        <v>45323</v>
      </c>
      <c r="B298">
        <f>VLOOKUP(electric_vehicle_sales_by_makers[[#This Row],[date]], dim_date!A:C, 2, FALSE)</f>
        <v>2024</v>
      </c>
      <c r="C298" t="s">
        <v>13</v>
      </c>
      <c r="D298" t="s">
        <v>23</v>
      </c>
      <c r="E298">
        <v>94</v>
      </c>
    </row>
    <row r="299" spans="1:5" x14ac:dyDescent="0.3">
      <c r="A299" s="1">
        <v>44621</v>
      </c>
      <c r="B299">
        <f>VLOOKUP(electric_vehicle_sales_by_makers[[#This Row],[date]], dim_date!A:C, 2, FALSE)</f>
        <v>2022</v>
      </c>
      <c r="C299" t="s">
        <v>13</v>
      </c>
      <c r="D299" t="s">
        <v>23</v>
      </c>
      <c r="E299">
        <v>14</v>
      </c>
    </row>
    <row r="300" spans="1:5" x14ac:dyDescent="0.3">
      <c r="A300" s="1">
        <v>44986</v>
      </c>
      <c r="B300">
        <f>VLOOKUP(electric_vehicle_sales_by_makers[[#This Row],[date]], dim_date!A:C, 2, FALSE)</f>
        <v>2023</v>
      </c>
      <c r="C300" t="s">
        <v>13</v>
      </c>
      <c r="D300" t="s">
        <v>23</v>
      </c>
      <c r="E300">
        <v>35</v>
      </c>
    </row>
    <row r="301" spans="1:5" x14ac:dyDescent="0.3">
      <c r="A301" s="1">
        <v>45352</v>
      </c>
      <c r="B301">
        <f>VLOOKUP(electric_vehicle_sales_by_makers[[#This Row],[date]], dim_date!A:C, 2, FALSE)</f>
        <v>2024</v>
      </c>
      <c r="C301" t="s">
        <v>13</v>
      </c>
      <c r="D301" t="s">
        <v>23</v>
      </c>
      <c r="E301">
        <v>116</v>
      </c>
    </row>
    <row r="302" spans="1:5" x14ac:dyDescent="0.3">
      <c r="A302" s="1">
        <v>44287</v>
      </c>
      <c r="B302">
        <f>VLOOKUP(electric_vehicle_sales_by_makers[[#This Row],[date]], dim_date!A:C, 2, FALSE)</f>
        <v>2022</v>
      </c>
      <c r="C302" t="s">
        <v>10</v>
      </c>
      <c r="D302" t="s">
        <v>33</v>
      </c>
      <c r="E302">
        <v>36</v>
      </c>
    </row>
    <row r="303" spans="1:5" x14ac:dyDescent="0.3">
      <c r="A303" s="1">
        <v>44652</v>
      </c>
      <c r="B303">
        <f>VLOOKUP(electric_vehicle_sales_by_makers[[#This Row],[date]], dim_date!A:C, 2, FALSE)</f>
        <v>2023</v>
      </c>
      <c r="C303" t="s">
        <v>10</v>
      </c>
      <c r="D303" t="s">
        <v>33</v>
      </c>
      <c r="E303">
        <v>940</v>
      </c>
    </row>
    <row r="304" spans="1:5" x14ac:dyDescent="0.3">
      <c r="A304" s="1">
        <v>44317</v>
      </c>
      <c r="B304">
        <f>VLOOKUP(electric_vehicle_sales_by_makers[[#This Row],[date]], dim_date!A:C, 2, FALSE)</f>
        <v>2022</v>
      </c>
      <c r="C304" t="s">
        <v>10</v>
      </c>
      <c r="D304" t="s">
        <v>33</v>
      </c>
      <c r="E304">
        <v>13</v>
      </c>
    </row>
    <row r="305" spans="1:5" x14ac:dyDescent="0.3">
      <c r="A305" s="1">
        <v>44682</v>
      </c>
      <c r="B305">
        <f>VLOOKUP(electric_vehicle_sales_by_makers[[#This Row],[date]], dim_date!A:C, 2, FALSE)</f>
        <v>2023</v>
      </c>
      <c r="C305" t="s">
        <v>10</v>
      </c>
      <c r="D305" t="s">
        <v>33</v>
      </c>
      <c r="E305">
        <v>646</v>
      </c>
    </row>
    <row r="306" spans="1:5" x14ac:dyDescent="0.3">
      <c r="A306" s="1">
        <v>44348</v>
      </c>
      <c r="B306">
        <f>VLOOKUP(electric_vehicle_sales_by_makers[[#This Row],[date]], dim_date!A:C, 2, FALSE)</f>
        <v>2022</v>
      </c>
      <c r="C306" t="s">
        <v>10</v>
      </c>
      <c r="D306" t="s">
        <v>33</v>
      </c>
      <c r="E306">
        <v>43</v>
      </c>
    </row>
    <row r="307" spans="1:5" x14ac:dyDescent="0.3">
      <c r="A307" s="1">
        <v>44713</v>
      </c>
      <c r="B307">
        <f>VLOOKUP(electric_vehicle_sales_by_makers[[#This Row],[date]], dim_date!A:C, 2, FALSE)</f>
        <v>2023</v>
      </c>
      <c r="C307" t="s">
        <v>10</v>
      </c>
      <c r="D307" t="s">
        <v>33</v>
      </c>
      <c r="E307">
        <v>568</v>
      </c>
    </row>
    <row r="308" spans="1:5" x14ac:dyDescent="0.3">
      <c r="A308" s="1">
        <v>44378</v>
      </c>
      <c r="B308">
        <f>VLOOKUP(electric_vehicle_sales_by_makers[[#This Row],[date]], dim_date!A:C, 2, FALSE)</f>
        <v>2022</v>
      </c>
      <c r="C308" t="s">
        <v>10</v>
      </c>
      <c r="D308" t="s">
        <v>33</v>
      </c>
      <c r="E308">
        <v>212</v>
      </c>
    </row>
    <row r="309" spans="1:5" x14ac:dyDescent="0.3">
      <c r="A309" s="1">
        <v>44743</v>
      </c>
      <c r="B309">
        <f>VLOOKUP(electric_vehicle_sales_by_makers[[#This Row],[date]], dim_date!A:C, 2, FALSE)</f>
        <v>2023</v>
      </c>
      <c r="C309" t="s">
        <v>10</v>
      </c>
      <c r="D309" t="s">
        <v>33</v>
      </c>
      <c r="E309">
        <v>880</v>
      </c>
    </row>
    <row r="310" spans="1:5" x14ac:dyDescent="0.3">
      <c r="A310" s="1">
        <v>44409</v>
      </c>
      <c r="B310">
        <f>VLOOKUP(electric_vehicle_sales_by_makers[[#This Row],[date]], dim_date!A:C, 2, FALSE)</f>
        <v>2022</v>
      </c>
      <c r="C310" t="s">
        <v>10</v>
      </c>
      <c r="D310" t="s">
        <v>33</v>
      </c>
      <c r="E310">
        <v>208</v>
      </c>
    </row>
    <row r="311" spans="1:5" x14ac:dyDescent="0.3">
      <c r="A311" s="1">
        <v>44774</v>
      </c>
      <c r="B311">
        <f>VLOOKUP(electric_vehicle_sales_by_makers[[#This Row],[date]], dim_date!A:C, 2, FALSE)</f>
        <v>2023</v>
      </c>
      <c r="C311" t="s">
        <v>10</v>
      </c>
      <c r="D311" t="s">
        <v>33</v>
      </c>
      <c r="E311">
        <v>653</v>
      </c>
    </row>
    <row r="312" spans="1:5" x14ac:dyDescent="0.3">
      <c r="A312" s="1">
        <v>44440</v>
      </c>
      <c r="B312">
        <f>VLOOKUP(electric_vehicle_sales_by_makers[[#This Row],[date]], dim_date!A:C, 2, FALSE)</f>
        <v>2022</v>
      </c>
      <c r="C312" t="s">
        <v>10</v>
      </c>
      <c r="D312" t="s">
        <v>33</v>
      </c>
      <c r="E312">
        <v>134</v>
      </c>
    </row>
    <row r="313" spans="1:5" x14ac:dyDescent="0.3">
      <c r="A313" s="1">
        <v>44805</v>
      </c>
      <c r="B313">
        <f>VLOOKUP(electric_vehicle_sales_by_makers[[#This Row],[date]], dim_date!A:C, 2, FALSE)</f>
        <v>2023</v>
      </c>
      <c r="C313" t="s">
        <v>10</v>
      </c>
      <c r="D313" t="s">
        <v>33</v>
      </c>
      <c r="E313">
        <v>661</v>
      </c>
    </row>
    <row r="314" spans="1:5" x14ac:dyDescent="0.3">
      <c r="A314" s="1">
        <v>44470</v>
      </c>
      <c r="B314">
        <f>VLOOKUP(electric_vehicle_sales_by_makers[[#This Row],[date]], dim_date!A:C, 2, FALSE)</f>
        <v>2022</v>
      </c>
      <c r="C314" t="s">
        <v>10</v>
      </c>
      <c r="D314" t="s">
        <v>33</v>
      </c>
      <c r="E314">
        <v>283</v>
      </c>
    </row>
    <row r="315" spans="1:5" x14ac:dyDescent="0.3">
      <c r="A315" s="1">
        <v>44835</v>
      </c>
      <c r="B315">
        <f>VLOOKUP(electric_vehicle_sales_by_makers[[#This Row],[date]], dim_date!A:C, 2, FALSE)</f>
        <v>2023</v>
      </c>
      <c r="C315" t="s">
        <v>10</v>
      </c>
      <c r="D315" t="s">
        <v>33</v>
      </c>
      <c r="E315">
        <v>1111</v>
      </c>
    </row>
    <row r="316" spans="1:5" x14ac:dyDescent="0.3">
      <c r="A316" s="1">
        <v>44501</v>
      </c>
      <c r="B316">
        <f>VLOOKUP(electric_vehicle_sales_by_makers[[#This Row],[date]], dim_date!A:C, 2, FALSE)</f>
        <v>2022</v>
      </c>
      <c r="C316" t="s">
        <v>10</v>
      </c>
      <c r="D316" t="s">
        <v>33</v>
      </c>
      <c r="E316">
        <v>273</v>
      </c>
    </row>
    <row r="317" spans="1:5" x14ac:dyDescent="0.3">
      <c r="A317" s="1">
        <v>44866</v>
      </c>
      <c r="B317">
        <f>VLOOKUP(electric_vehicle_sales_by_makers[[#This Row],[date]], dim_date!A:C, 2, FALSE)</f>
        <v>2023</v>
      </c>
      <c r="C317" t="s">
        <v>10</v>
      </c>
      <c r="D317" t="s">
        <v>33</v>
      </c>
      <c r="E317">
        <v>1256</v>
      </c>
    </row>
    <row r="318" spans="1:5" x14ac:dyDescent="0.3">
      <c r="A318" s="1">
        <v>44531</v>
      </c>
      <c r="B318">
        <f>VLOOKUP(electric_vehicle_sales_by_makers[[#This Row],[date]], dim_date!A:C, 2, FALSE)</f>
        <v>2022</v>
      </c>
      <c r="C318" t="s">
        <v>10</v>
      </c>
      <c r="D318" t="s">
        <v>33</v>
      </c>
      <c r="E318">
        <v>503</v>
      </c>
    </row>
    <row r="319" spans="1:5" x14ac:dyDescent="0.3">
      <c r="A319" s="1">
        <v>44896</v>
      </c>
      <c r="B319">
        <f>VLOOKUP(electric_vehicle_sales_by_makers[[#This Row],[date]], dim_date!A:C, 2, FALSE)</f>
        <v>2023</v>
      </c>
      <c r="C319" t="s">
        <v>10</v>
      </c>
      <c r="D319" t="s">
        <v>33</v>
      </c>
      <c r="E319">
        <v>668</v>
      </c>
    </row>
    <row r="320" spans="1:5" x14ac:dyDescent="0.3">
      <c r="A320" s="1">
        <v>44562</v>
      </c>
      <c r="B320">
        <f>VLOOKUP(electric_vehicle_sales_by_makers[[#This Row],[date]], dim_date!A:C, 2, FALSE)</f>
        <v>2022</v>
      </c>
      <c r="C320" t="s">
        <v>10</v>
      </c>
      <c r="D320" t="s">
        <v>33</v>
      </c>
      <c r="E320">
        <v>535</v>
      </c>
    </row>
    <row r="321" spans="1:5" x14ac:dyDescent="0.3">
      <c r="A321" s="1">
        <v>44927</v>
      </c>
      <c r="B321">
        <f>VLOOKUP(electric_vehicle_sales_by_makers[[#This Row],[date]], dim_date!A:C, 2, FALSE)</f>
        <v>2023</v>
      </c>
      <c r="C321" t="s">
        <v>10</v>
      </c>
      <c r="D321" t="s">
        <v>33</v>
      </c>
      <c r="E321">
        <v>522</v>
      </c>
    </row>
    <row r="322" spans="1:5" x14ac:dyDescent="0.3">
      <c r="A322" s="1">
        <v>44593</v>
      </c>
      <c r="B322">
        <f>VLOOKUP(electric_vehicle_sales_by_makers[[#This Row],[date]], dim_date!A:C, 2, FALSE)</f>
        <v>2022</v>
      </c>
      <c r="C322" t="s">
        <v>10</v>
      </c>
      <c r="D322" t="s">
        <v>33</v>
      </c>
      <c r="E322">
        <v>583</v>
      </c>
    </row>
    <row r="323" spans="1:5" x14ac:dyDescent="0.3">
      <c r="A323" s="1">
        <v>44958</v>
      </c>
      <c r="B323">
        <f>VLOOKUP(electric_vehicle_sales_by_makers[[#This Row],[date]], dim_date!A:C, 2, FALSE)</f>
        <v>2023</v>
      </c>
      <c r="C323" t="s">
        <v>10</v>
      </c>
      <c r="D323" t="s">
        <v>33</v>
      </c>
      <c r="E323">
        <v>308</v>
      </c>
    </row>
    <row r="324" spans="1:5" x14ac:dyDescent="0.3">
      <c r="A324" s="1">
        <v>44621</v>
      </c>
      <c r="B324">
        <f>VLOOKUP(electric_vehicle_sales_by_makers[[#This Row],[date]], dim_date!A:C, 2, FALSE)</f>
        <v>2022</v>
      </c>
      <c r="C324" t="s">
        <v>10</v>
      </c>
      <c r="D324" t="s">
        <v>33</v>
      </c>
      <c r="E324">
        <v>1052</v>
      </c>
    </row>
    <row r="325" spans="1:5" x14ac:dyDescent="0.3">
      <c r="A325" s="1">
        <v>44986</v>
      </c>
      <c r="B325">
        <f>VLOOKUP(electric_vehicle_sales_by_makers[[#This Row],[date]], dim_date!A:C, 2, FALSE)</f>
        <v>2023</v>
      </c>
      <c r="C325" t="s">
        <v>10</v>
      </c>
      <c r="D325" t="s">
        <v>33</v>
      </c>
      <c r="E325">
        <v>350</v>
      </c>
    </row>
    <row r="326" spans="1:5" x14ac:dyDescent="0.3">
      <c r="A326" s="1">
        <v>44287</v>
      </c>
      <c r="B326">
        <f>VLOOKUP(electric_vehicle_sales_by_makers[[#This Row],[date]], dim_date!A:C, 2, FALSE)</f>
        <v>2022</v>
      </c>
      <c r="C326" t="s">
        <v>13</v>
      </c>
      <c r="D326" t="s">
        <v>18</v>
      </c>
      <c r="E326">
        <v>0</v>
      </c>
    </row>
    <row r="327" spans="1:5" x14ac:dyDescent="0.3">
      <c r="A327" s="1">
        <v>44652</v>
      </c>
      <c r="B327">
        <f>VLOOKUP(electric_vehicle_sales_by_makers[[#This Row],[date]], dim_date!A:C, 2, FALSE)</f>
        <v>2023</v>
      </c>
      <c r="C327" t="s">
        <v>13</v>
      </c>
      <c r="D327" t="s">
        <v>18</v>
      </c>
      <c r="E327">
        <v>0</v>
      </c>
    </row>
    <row r="328" spans="1:5" x14ac:dyDescent="0.3">
      <c r="A328" s="1">
        <v>44317</v>
      </c>
      <c r="B328">
        <f>VLOOKUP(electric_vehicle_sales_by_makers[[#This Row],[date]], dim_date!A:C, 2, FALSE)</f>
        <v>2022</v>
      </c>
      <c r="C328" t="s">
        <v>13</v>
      </c>
      <c r="D328" t="s">
        <v>18</v>
      </c>
      <c r="E328">
        <v>0</v>
      </c>
    </row>
    <row r="329" spans="1:5" x14ac:dyDescent="0.3">
      <c r="A329" s="1">
        <v>44682</v>
      </c>
      <c r="B329">
        <f>VLOOKUP(electric_vehicle_sales_by_makers[[#This Row],[date]], dim_date!A:C, 2, FALSE)</f>
        <v>2023</v>
      </c>
      <c r="C329" t="s">
        <v>13</v>
      </c>
      <c r="D329" t="s">
        <v>18</v>
      </c>
      <c r="E329">
        <v>0</v>
      </c>
    </row>
    <row r="330" spans="1:5" x14ac:dyDescent="0.3">
      <c r="A330" s="1">
        <v>44348</v>
      </c>
      <c r="B330">
        <f>VLOOKUP(electric_vehicle_sales_by_makers[[#This Row],[date]], dim_date!A:C, 2, FALSE)</f>
        <v>2022</v>
      </c>
      <c r="C330" t="s">
        <v>13</v>
      </c>
      <c r="D330" t="s">
        <v>18</v>
      </c>
      <c r="E330">
        <v>0</v>
      </c>
    </row>
    <row r="331" spans="1:5" x14ac:dyDescent="0.3">
      <c r="A331" s="1">
        <v>44713</v>
      </c>
      <c r="B331">
        <f>VLOOKUP(electric_vehicle_sales_by_makers[[#This Row],[date]], dim_date!A:C, 2, FALSE)</f>
        <v>2023</v>
      </c>
      <c r="C331" t="s">
        <v>13</v>
      </c>
      <c r="D331" t="s">
        <v>18</v>
      </c>
      <c r="E331">
        <v>0</v>
      </c>
    </row>
    <row r="332" spans="1:5" x14ac:dyDescent="0.3">
      <c r="A332" s="1">
        <v>44378</v>
      </c>
      <c r="B332">
        <f>VLOOKUP(electric_vehicle_sales_by_makers[[#This Row],[date]], dim_date!A:C, 2, FALSE)</f>
        <v>2022</v>
      </c>
      <c r="C332" t="s">
        <v>13</v>
      </c>
      <c r="D332" t="s">
        <v>18</v>
      </c>
      <c r="E332">
        <v>0</v>
      </c>
    </row>
    <row r="333" spans="1:5" x14ac:dyDescent="0.3">
      <c r="A333" s="1">
        <v>44743</v>
      </c>
      <c r="B333">
        <f>VLOOKUP(electric_vehicle_sales_by_makers[[#This Row],[date]], dim_date!A:C, 2, FALSE)</f>
        <v>2023</v>
      </c>
      <c r="C333" t="s">
        <v>13</v>
      </c>
      <c r="D333" t="s">
        <v>18</v>
      </c>
      <c r="E333">
        <v>0</v>
      </c>
    </row>
    <row r="334" spans="1:5" x14ac:dyDescent="0.3">
      <c r="A334" s="1">
        <v>44409</v>
      </c>
      <c r="B334">
        <f>VLOOKUP(electric_vehicle_sales_by_makers[[#This Row],[date]], dim_date!A:C, 2, FALSE)</f>
        <v>2022</v>
      </c>
      <c r="C334" t="s">
        <v>13</v>
      </c>
      <c r="D334" t="s">
        <v>18</v>
      </c>
      <c r="E334">
        <v>0</v>
      </c>
    </row>
    <row r="335" spans="1:5" x14ac:dyDescent="0.3">
      <c r="A335" s="1">
        <v>44774</v>
      </c>
      <c r="B335">
        <f>VLOOKUP(electric_vehicle_sales_by_makers[[#This Row],[date]], dim_date!A:C, 2, FALSE)</f>
        <v>2023</v>
      </c>
      <c r="C335" t="s">
        <v>13</v>
      </c>
      <c r="D335" t="s">
        <v>18</v>
      </c>
      <c r="E335">
        <v>0</v>
      </c>
    </row>
    <row r="336" spans="1:5" x14ac:dyDescent="0.3">
      <c r="A336" s="1">
        <v>44440</v>
      </c>
      <c r="B336">
        <f>VLOOKUP(electric_vehicle_sales_by_makers[[#This Row],[date]], dim_date!A:C, 2, FALSE)</f>
        <v>2022</v>
      </c>
      <c r="C336" t="s">
        <v>13</v>
      </c>
      <c r="D336" t="s">
        <v>18</v>
      </c>
      <c r="E336">
        <v>0</v>
      </c>
    </row>
    <row r="337" spans="1:5" x14ac:dyDescent="0.3">
      <c r="A337" s="1">
        <v>44805</v>
      </c>
      <c r="B337">
        <f>VLOOKUP(electric_vehicle_sales_by_makers[[#This Row],[date]], dim_date!A:C, 2, FALSE)</f>
        <v>2023</v>
      </c>
      <c r="C337" t="s">
        <v>13</v>
      </c>
      <c r="D337" t="s">
        <v>18</v>
      </c>
      <c r="E337">
        <v>0</v>
      </c>
    </row>
    <row r="338" spans="1:5" x14ac:dyDescent="0.3">
      <c r="A338" s="1">
        <v>44470</v>
      </c>
      <c r="B338">
        <f>VLOOKUP(electric_vehicle_sales_by_makers[[#This Row],[date]], dim_date!A:C, 2, FALSE)</f>
        <v>2022</v>
      </c>
      <c r="C338" t="s">
        <v>13</v>
      </c>
      <c r="D338" t="s">
        <v>18</v>
      </c>
      <c r="E338">
        <v>0</v>
      </c>
    </row>
    <row r="339" spans="1:5" x14ac:dyDescent="0.3">
      <c r="A339" s="1">
        <v>44501</v>
      </c>
      <c r="B339">
        <f>VLOOKUP(electric_vehicle_sales_by_makers[[#This Row],[date]], dim_date!A:C, 2, FALSE)</f>
        <v>2022</v>
      </c>
      <c r="C339" t="s">
        <v>13</v>
      </c>
      <c r="D339" t="s">
        <v>18</v>
      </c>
      <c r="E339">
        <v>0</v>
      </c>
    </row>
    <row r="340" spans="1:5" x14ac:dyDescent="0.3">
      <c r="A340" s="1">
        <v>44531</v>
      </c>
      <c r="B340">
        <f>VLOOKUP(electric_vehicle_sales_by_makers[[#This Row],[date]], dim_date!A:C, 2, FALSE)</f>
        <v>2022</v>
      </c>
      <c r="C340" t="s">
        <v>13</v>
      </c>
      <c r="D340" t="s">
        <v>18</v>
      </c>
      <c r="E340">
        <v>0</v>
      </c>
    </row>
    <row r="341" spans="1:5" x14ac:dyDescent="0.3">
      <c r="A341" s="1">
        <v>44562</v>
      </c>
      <c r="B341">
        <f>VLOOKUP(electric_vehicle_sales_by_makers[[#This Row],[date]], dim_date!A:C, 2, FALSE)</f>
        <v>2022</v>
      </c>
      <c r="C341" t="s">
        <v>13</v>
      </c>
      <c r="D341" t="s">
        <v>18</v>
      </c>
      <c r="E341">
        <v>0</v>
      </c>
    </row>
    <row r="342" spans="1:5" x14ac:dyDescent="0.3">
      <c r="A342" s="1">
        <v>44593</v>
      </c>
      <c r="B342">
        <f>VLOOKUP(electric_vehicle_sales_by_makers[[#This Row],[date]], dim_date!A:C, 2, FALSE)</f>
        <v>2022</v>
      </c>
      <c r="C342" t="s">
        <v>13</v>
      </c>
      <c r="D342" t="s">
        <v>18</v>
      </c>
      <c r="E342">
        <v>0</v>
      </c>
    </row>
    <row r="343" spans="1:5" x14ac:dyDescent="0.3">
      <c r="A343" s="1">
        <v>44621</v>
      </c>
      <c r="B343">
        <f>VLOOKUP(electric_vehicle_sales_by_makers[[#This Row],[date]], dim_date!A:C, 2, FALSE)</f>
        <v>2022</v>
      </c>
      <c r="C343" t="s">
        <v>13</v>
      </c>
      <c r="D343" t="s">
        <v>18</v>
      </c>
      <c r="E343">
        <v>0</v>
      </c>
    </row>
    <row r="344" spans="1:5" x14ac:dyDescent="0.3">
      <c r="A344" s="1">
        <v>45017</v>
      </c>
      <c r="B344">
        <f>VLOOKUP(electric_vehicle_sales_by_makers[[#This Row],[date]], dim_date!A:C, 2, FALSE)</f>
        <v>2024</v>
      </c>
      <c r="C344" t="s">
        <v>13</v>
      </c>
      <c r="D344" t="s">
        <v>18</v>
      </c>
      <c r="E344">
        <v>30</v>
      </c>
    </row>
    <row r="345" spans="1:5" x14ac:dyDescent="0.3">
      <c r="A345" s="1">
        <v>45047</v>
      </c>
      <c r="B345">
        <f>VLOOKUP(electric_vehicle_sales_by_makers[[#This Row],[date]], dim_date!A:C, 2, FALSE)</f>
        <v>2024</v>
      </c>
      <c r="C345" t="s">
        <v>13</v>
      </c>
      <c r="D345" t="s">
        <v>18</v>
      </c>
      <c r="E345">
        <v>36</v>
      </c>
    </row>
    <row r="346" spans="1:5" x14ac:dyDescent="0.3">
      <c r="A346" s="1">
        <v>45078</v>
      </c>
      <c r="B346">
        <f>VLOOKUP(electric_vehicle_sales_by_makers[[#This Row],[date]], dim_date!A:C, 2, FALSE)</f>
        <v>2024</v>
      </c>
      <c r="C346" t="s">
        <v>13</v>
      </c>
      <c r="D346" t="s">
        <v>18</v>
      </c>
      <c r="E346">
        <v>30</v>
      </c>
    </row>
    <row r="347" spans="1:5" x14ac:dyDescent="0.3">
      <c r="A347" s="1">
        <v>45108</v>
      </c>
      <c r="B347">
        <f>VLOOKUP(electric_vehicle_sales_by_makers[[#This Row],[date]], dim_date!A:C, 2, FALSE)</f>
        <v>2024</v>
      </c>
      <c r="C347" t="s">
        <v>13</v>
      </c>
      <c r="D347" t="s">
        <v>18</v>
      </c>
      <c r="E347">
        <v>22</v>
      </c>
    </row>
    <row r="348" spans="1:5" x14ac:dyDescent="0.3">
      <c r="A348" s="1">
        <v>45139</v>
      </c>
      <c r="B348">
        <f>VLOOKUP(electric_vehicle_sales_by_makers[[#This Row],[date]], dim_date!A:C, 2, FALSE)</f>
        <v>2024</v>
      </c>
      <c r="C348" t="s">
        <v>13</v>
      </c>
      <c r="D348" t="s">
        <v>18</v>
      </c>
      <c r="E348">
        <v>21</v>
      </c>
    </row>
    <row r="349" spans="1:5" x14ac:dyDescent="0.3">
      <c r="A349" s="1">
        <v>45170</v>
      </c>
      <c r="B349">
        <f>VLOOKUP(electric_vehicle_sales_by_makers[[#This Row],[date]], dim_date!A:C, 2, FALSE)</f>
        <v>2024</v>
      </c>
      <c r="C349" t="s">
        <v>13</v>
      </c>
      <c r="D349" t="s">
        <v>18</v>
      </c>
      <c r="E349">
        <v>26</v>
      </c>
    </row>
    <row r="350" spans="1:5" x14ac:dyDescent="0.3">
      <c r="A350" s="1">
        <v>44835</v>
      </c>
      <c r="B350">
        <f>VLOOKUP(electric_vehicle_sales_by_makers[[#This Row],[date]], dim_date!A:C, 2, FALSE)</f>
        <v>2023</v>
      </c>
      <c r="C350" t="s">
        <v>13</v>
      </c>
      <c r="D350" t="s">
        <v>18</v>
      </c>
      <c r="E350">
        <v>29</v>
      </c>
    </row>
    <row r="351" spans="1:5" x14ac:dyDescent="0.3">
      <c r="A351" s="1">
        <v>45200</v>
      </c>
      <c r="B351">
        <f>VLOOKUP(electric_vehicle_sales_by_makers[[#This Row],[date]], dim_date!A:C, 2, FALSE)</f>
        <v>2024</v>
      </c>
      <c r="C351" t="s">
        <v>13</v>
      </c>
      <c r="D351" t="s">
        <v>18</v>
      </c>
      <c r="E351">
        <v>39</v>
      </c>
    </row>
    <row r="352" spans="1:5" x14ac:dyDescent="0.3">
      <c r="A352" s="1">
        <v>44866</v>
      </c>
      <c r="B352">
        <f>VLOOKUP(electric_vehicle_sales_by_makers[[#This Row],[date]], dim_date!A:C, 2, FALSE)</f>
        <v>2023</v>
      </c>
      <c r="C352" t="s">
        <v>13</v>
      </c>
      <c r="D352" t="s">
        <v>18</v>
      </c>
      <c r="E352">
        <v>61</v>
      </c>
    </row>
    <row r="353" spans="1:5" x14ac:dyDescent="0.3">
      <c r="A353" s="1">
        <v>45231</v>
      </c>
      <c r="B353">
        <f>VLOOKUP(electric_vehicle_sales_by_makers[[#This Row],[date]], dim_date!A:C, 2, FALSE)</f>
        <v>2024</v>
      </c>
      <c r="C353" t="s">
        <v>13</v>
      </c>
      <c r="D353" t="s">
        <v>18</v>
      </c>
      <c r="E353">
        <v>29</v>
      </c>
    </row>
    <row r="354" spans="1:5" x14ac:dyDescent="0.3">
      <c r="A354" s="1">
        <v>44896</v>
      </c>
      <c r="B354">
        <f>VLOOKUP(electric_vehicle_sales_by_makers[[#This Row],[date]], dim_date!A:C, 2, FALSE)</f>
        <v>2023</v>
      </c>
      <c r="C354" t="s">
        <v>13</v>
      </c>
      <c r="D354" t="s">
        <v>18</v>
      </c>
      <c r="E354">
        <v>65</v>
      </c>
    </row>
    <row r="355" spans="1:5" x14ac:dyDescent="0.3">
      <c r="A355" s="1">
        <v>45261</v>
      </c>
      <c r="B355">
        <f>VLOOKUP(electric_vehicle_sales_by_makers[[#This Row],[date]], dim_date!A:C, 2, FALSE)</f>
        <v>2024</v>
      </c>
      <c r="C355" t="s">
        <v>13</v>
      </c>
      <c r="D355" t="s">
        <v>18</v>
      </c>
      <c r="E355">
        <v>23</v>
      </c>
    </row>
    <row r="356" spans="1:5" x14ac:dyDescent="0.3">
      <c r="A356" s="1">
        <v>44927</v>
      </c>
      <c r="B356">
        <f>VLOOKUP(electric_vehicle_sales_by_makers[[#This Row],[date]], dim_date!A:C, 2, FALSE)</f>
        <v>2023</v>
      </c>
      <c r="C356" t="s">
        <v>13</v>
      </c>
      <c r="D356" t="s">
        <v>18</v>
      </c>
      <c r="E356">
        <v>35</v>
      </c>
    </row>
    <row r="357" spans="1:5" x14ac:dyDescent="0.3">
      <c r="A357" s="1">
        <v>45292</v>
      </c>
      <c r="B357">
        <f>VLOOKUP(electric_vehicle_sales_by_makers[[#This Row],[date]], dim_date!A:C, 2, FALSE)</f>
        <v>2024</v>
      </c>
      <c r="C357" t="s">
        <v>13</v>
      </c>
      <c r="D357" t="s">
        <v>18</v>
      </c>
      <c r="E357">
        <v>29</v>
      </c>
    </row>
    <row r="358" spans="1:5" x14ac:dyDescent="0.3">
      <c r="A358" s="1">
        <v>44958</v>
      </c>
      <c r="B358">
        <f>VLOOKUP(electric_vehicle_sales_by_makers[[#This Row],[date]], dim_date!A:C, 2, FALSE)</f>
        <v>2023</v>
      </c>
      <c r="C358" t="s">
        <v>13</v>
      </c>
      <c r="D358" t="s">
        <v>18</v>
      </c>
      <c r="E358">
        <v>22</v>
      </c>
    </row>
    <row r="359" spans="1:5" x14ac:dyDescent="0.3">
      <c r="A359" s="1">
        <v>45323</v>
      </c>
      <c r="B359">
        <f>VLOOKUP(electric_vehicle_sales_by_makers[[#This Row],[date]], dim_date!A:C, 2, FALSE)</f>
        <v>2024</v>
      </c>
      <c r="C359" t="s">
        <v>13</v>
      </c>
      <c r="D359" t="s">
        <v>18</v>
      </c>
      <c r="E359">
        <v>17</v>
      </c>
    </row>
    <row r="360" spans="1:5" x14ac:dyDescent="0.3">
      <c r="A360" s="1">
        <v>44986</v>
      </c>
      <c r="B360">
        <f>VLOOKUP(electric_vehicle_sales_by_makers[[#This Row],[date]], dim_date!A:C, 2, FALSE)</f>
        <v>2023</v>
      </c>
      <c r="C360" t="s">
        <v>13</v>
      </c>
      <c r="D360" t="s">
        <v>18</v>
      </c>
      <c r="E360">
        <v>17</v>
      </c>
    </row>
    <row r="361" spans="1:5" x14ac:dyDescent="0.3">
      <c r="A361" s="1">
        <v>45352</v>
      </c>
      <c r="B361">
        <f>VLOOKUP(electric_vehicle_sales_by_makers[[#This Row],[date]], dim_date!A:C, 2, FALSE)</f>
        <v>2024</v>
      </c>
      <c r="C361" t="s">
        <v>13</v>
      </c>
      <c r="D361" t="s">
        <v>18</v>
      </c>
      <c r="E361">
        <v>26</v>
      </c>
    </row>
    <row r="362" spans="1:5" x14ac:dyDescent="0.3">
      <c r="A362" s="1">
        <v>45017</v>
      </c>
      <c r="B362">
        <f>VLOOKUP(electric_vehicle_sales_by_makers[[#This Row],[date]], dim_date!A:C, 2, FALSE)</f>
        <v>2024</v>
      </c>
      <c r="C362" t="s">
        <v>10</v>
      </c>
      <c r="D362" t="s">
        <v>37</v>
      </c>
      <c r="E362">
        <v>838</v>
      </c>
    </row>
    <row r="363" spans="1:5" x14ac:dyDescent="0.3">
      <c r="A363" s="1">
        <v>45047</v>
      </c>
      <c r="B363">
        <f>VLOOKUP(electric_vehicle_sales_by_makers[[#This Row],[date]], dim_date!A:C, 2, FALSE)</f>
        <v>2024</v>
      </c>
      <c r="C363" t="s">
        <v>10</v>
      </c>
      <c r="D363" t="s">
        <v>37</v>
      </c>
      <c r="E363">
        <v>886</v>
      </c>
    </row>
    <row r="364" spans="1:5" x14ac:dyDescent="0.3">
      <c r="A364" s="1">
        <v>45078</v>
      </c>
      <c r="B364">
        <f>VLOOKUP(electric_vehicle_sales_by_makers[[#This Row],[date]], dim_date!A:C, 2, FALSE)</f>
        <v>2024</v>
      </c>
      <c r="C364" t="s">
        <v>10</v>
      </c>
      <c r="D364" t="s">
        <v>37</v>
      </c>
      <c r="E364">
        <v>201</v>
      </c>
    </row>
    <row r="365" spans="1:5" x14ac:dyDescent="0.3">
      <c r="A365" s="1">
        <v>45108</v>
      </c>
      <c r="B365">
        <f>VLOOKUP(electric_vehicle_sales_by_makers[[#This Row],[date]], dim_date!A:C, 2, FALSE)</f>
        <v>2024</v>
      </c>
      <c r="C365" t="s">
        <v>10</v>
      </c>
      <c r="D365" t="s">
        <v>37</v>
      </c>
      <c r="E365">
        <v>229</v>
      </c>
    </row>
    <row r="366" spans="1:5" x14ac:dyDescent="0.3">
      <c r="A366" s="1">
        <v>45139</v>
      </c>
      <c r="B366">
        <f>VLOOKUP(electric_vehicle_sales_by_makers[[#This Row],[date]], dim_date!A:C, 2, FALSE)</f>
        <v>2024</v>
      </c>
      <c r="C366" t="s">
        <v>10</v>
      </c>
      <c r="D366" t="s">
        <v>37</v>
      </c>
      <c r="E366">
        <v>380</v>
      </c>
    </row>
    <row r="367" spans="1:5" x14ac:dyDescent="0.3">
      <c r="A367" s="1">
        <v>45170</v>
      </c>
      <c r="B367">
        <f>VLOOKUP(electric_vehicle_sales_by_makers[[#This Row],[date]], dim_date!A:C, 2, FALSE)</f>
        <v>2024</v>
      </c>
      <c r="C367" t="s">
        <v>10</v>
      </c>
      <c r="D367" t="s">
        <v>37</v>
      </c>
      <c r="E367">
        <v>231</v>
      </c>
    </row>
    <row r="368" spans="1:5" x14ac:dyDescent="0.3">
      <c r="A368" s="1">
        <v>45200</v>
      </c>
      <c r="B368">
        <f>VLOOKUP(electric_vehicle_sales_by_makers[[#This Row],[date]], dim_date!A:C, 2, FALSE)</f>
        <v>2024</v>
      </c>
      <c r="C368" t="s">
        <v>10</v>
      </c>
      <c r="D368" t="s">
        <v>37</v>
      </c>
      <c r="E368">
        <v>389</v>
      </c>
    </row>
    <row r="369" spans="1:5" x14ac:dyDescent="0.3">
      <c r="A369" s="1">
        <v>45231</v>
      </c>
      <c r="B369">
        <f>VLOOKUP(electric_vehicle_sales_by_makers[[#This Row],[date]], dim_date!A:C, 2, FALSE)</f>
        <v>2024</v>
      </c>
      <c r="C369" t="s">
        <v>10</v>
      </c>
      <c r="D369" t="s">
        <v>37</v>
      </c>
      <c r="E369">
        <v>422</v>
      </c>
    </row>
    <row r="370" spans="1:5" x14ac:dyDescent="0.3">
      <c r="A370" s="1">
        <v>45261</v>
      </c>
      <c r="B370">
        <f>VLOOKUP(electric_vehicle_sales_by_makers[[#This Row],[date]], dim_date!A:C, 2, FALSE)</f>
        <v>2024</v>
      </c>
      <c r="C370" t="s">
        <v>10</v>
      </c>
      <c r="D370" t="s">
        <v>37</v>
      </c>
      <c r="E370">
        <v>660</v>
      </c>
    </row>
    <row r="371" spans="1:5" x14ac:dyDescent="0.3">
      <c r="A371" s="1">
        <v>45292</v>
      </c>
      <c r="B371">
        <f>VLOOKUP(electric_vehicle_sales_by_makers[[#This Row],[date]], dim_date!A:C, 2, FALSE)</f>
        <v>2024</v>
      </c>
      <c r="C371" t="s">
        <v>10</v>
      </c>
      <c r="D371" t="s">
        <v>37</v>
      </c>
      <c r="E371">
        <v>810</v>
      </c>
    </row>
    <row r="372" spans="1:5" x14ac:dyDescent="0.3">
      <c r="A372" s="1">
        <v>45323</v>
      </c>
      <c r="B372">
        <f>VLOOKUP(electric_vehicle_sales_by_makers[[#This Row],[date]], dim_date!A:C, 2, FALSE)</f>
        <v>2024</v>
      </c>
      <c r="C372" t="s">
        <v>10</v>
      </c>
      <c r="D372" t="s">
        <v>37</v>
      </c>
      <c r="E372">
        <v>624</v>
      </c>
    </row>
    <row r="373" spans="1:5" x14ac:dyDescent="0.3">
      <c r="A373" s="1">
        <v>45352</v>
      </c>
      <c r="B373">
        <f>VLOOKUP(electric_vehicle_sales_by_makers[[#This Row],[date]], dim_date!A:C, 2, FALSE)</f>
        <v>2024</v>
      </c>
      <c r="C373" t="s">
        <v>10</v>
      </c>
      <c r="D373" t="s">
        <v>37</v>
      </c>
      <c r="E373">
        <v>3915</v>
      </c>
    </row>
    <row r="374" spans="1:5" x14ac:dyDescent="0.3">
      <c r="A374" s="1">
        <v>44287</v>
      </c>
      <c r="B374">
        <f>VLOOKUP(electric_vehicle_sales_by_makers[[#This Row],[date]], dim_date!A:C, 2, FALSE)</f>
        <v>2022</v>
      </c>
      <c r="C374" t="s">
        <v>13</v>
      </c>
      <c r="D374" t="s">
        <v>22</v>
      </c>
      <c r="E374">
        <v>171</v>
      </c>
    </row>
    <row r="375" spans="1:5" x14ac:dyDescent="0.3">
      <c r="A375" s="1">
        <v>44652</v>
      </c>
      <c r="B375">
        <f>VLOOKUP(electric_vehicle_sales_by_makers[[#This Row],[date]], dim_date!A:C, 2, FALSE)</f>
        <v>2023</v>
      </c>
      <c r="C375" t="s">
        <v>13</v>
      </c>
      <c r="D375" t="s">
        <v>22</v>
      </c>
      <c r="E375">
        <v>611</v>
      </c>
    </row>
    <row r="376" spans="1:5" x14ac:dyDescent="0.3">
      <c r="A376" s="1">
        <v>45017</v>
      </c>
      <c r="B376">
        <f>VLOOKUP(electric_vehicle_sales_by_makers[[#This Row],[date]], dim_date!A:C, 2, FALSE)</f>
        <v>2024</v>
      </c>
      <c r="C376" t="s">
        <v>13</v>
      </c>
      <c r="D376" t="s">
        <v>22</v>
      </c>
      <c r="E376">
        <v>4880</v>
      </c>
    </row>
    <row r="377" spans="1:5" x14ac:dyDescent="0.3">
      <c r="A377" s="1">
        <v>44317</v>
      </c>
      <c r="B377">
        <f>VLOOKUP(electric_vehicle_sales_by_makers[[#This Row],[date]], dim_date!A:C, 2, FALSE)</f>
        <v>2022</v>
      </c>
      <c r="C377" t="s">
        <v>13</v>
      </c>
      <c r="D377" t="s">
        <v>22</v>
      </c>
      <c r="E377">
        <v>78</v>
      </c>
    </row>
    <row r="378" spans="1:5" x14ac:dyDescent="0.3">
      <c r="A378" s="1">
        <v>44682</v>
      </c>
      <c r="B378">
        <f>VLOOKUP(electric_vehicle_sales_by_makers[[#This Row],[date]], dim_date!A:C, 2, FALSE)</f>
        <v>2023</v>
      </c>
      <c r="C378" t="s">
        <v>13</v>
      </c>
      <c r="D378" t="s">
        <v>22</v>
      </c>
      <c r="E378">
        <v>622</v>
      </c>
    </row>
    <row r="379" spans="1:5" x14ac:dyDescent="0.3">
      <c r="A379" s="1">
        <v>45047</v>
      </c>
      <c r="B379">
        <f>VLOOKUP(electric_vehicle_sales_by_makers[[#This Row],[date]], dim_date!A:C, 2, FALSE)</f>
        <v>2024</v>
      </c>
      <c r="C379" t="s">
        <v>13</v>
      </c>
      <c r="D379" t="s">
        <v>22</v>
      </c>
      <c r="E379">
        <v>3457</v>
      </c>
    </row>
    <row r="380" spans="1:5" x14ac:dyDescent="0.3">
      <c r="A380" s="1">
        <v>44348</v>
      </c>
      <c r="B380">
        <f>VLOOKUP(electric_vehicle_sales_by_makers[[#This Row],[date]], dim_date!A:C, 2, FALSE)</f>
        <v>2022</v>
      </c>
      <c r="C380" t="s">
        <v>13</v>
      </c>
      <c r="D380" t="s">
        <v>22</v>
      </c>
      <c r="E380">
        <v>106</v>
      </c>
    </row>
    <row r="381" spans="1:5" x14ac:dyDescent="0.3">
      <c r="A381" s="1">
        <v>44713</v>
      </c>
      <c r="B381">
        <f>VLOOKUP(electric_vehicle_sales_by_makers[[#This Row],[date]], dim_date!A:C, 2, FALSE)</f>
        <v>2023</v>
      </c>
      <c r="C381" t="s">
        <v>13</v>
      </c>
      <c r="D381" t="s">
        <v>22</v>
      </c>
      <c r="E381">
        <v>787</v>
      </c>
    </row>
    <row r="382" spans="1:5" x14ac:dyDescent="0.3">
      <c r="A382" s="1">
        <v>45078</v>
      </c>
      <c r="B382">
        <f>VLOOKUP(electric_vehicle_sales_by_makers[[#This Row],[date]], dim_date!A:C, 2, FALSE)</f>
        <v>2024</v>
      </c>
      <c r="C382" t="s">
        <v>13</v>
      </c>
      <c r="D382" t="s">
        <v>22</v>
      </c>
      <c r="E382">
        <v>2574</v>
      </c>
    </row>
    <row r="383" spans="1:5" x14ac:dyDescent="0.3">
      <c r="A383" s="1">
        <v>44378</v>
      </c>
      <c r="B383">
        <f>VLOOKUP(electric_vehicle_sales_by_makers[[#This Row],[date]], dim_date!A:C, 2, FALSE)</f>
        <v>2022</v>
      </c>
      <c r="C383" t="s">
        <v>13</v>
      </c>
      <c r="D383" t="s">
        <v>22</v>
      </c>
      <c r="E383">
        <v>171</v>
      </c>
    </row>
    <row r="384" spans="1:5" x14ac:dyDescent="0.3">
      <c r="A384" s="1">
        <v>44743</v>
      </c>
      <c r="B384">
        <f>VLOOKUP(electric_vehicle_sales_by_makers[[#This Row],[date]], dim_date!A:C, 2, FALSE)</f>
        <v>2023</v>
      </c>
      <c r="C384" t="s">
        <v>13</v>
      </c>
      <c r="D384" t="s">
        <v>22</v>
      </c>
      <c r="E384">
        <v>866</v>
      </c>
    </row>
    <row r="385" spans="1:5" x14ac:dyDescent="0.3">
      <c r="A385" s="1">
        <v>45108</v>
      </c>
      <c r="B385">
        <f>VLOOKUP(electric_vehicle_sales_by_makers[[#This Row],[date]], dim_date!A:C, 2, FALSE)</f>
        <v>2024</v>
      </c>
      <c r="C385" t="s">
        <v>13</v>
      </c>
      <c r="D385" t="s">
        <v>22</v>
      </c>
      <c r="E385">
        <v>2174</v>
      </c>
    </row>
    <row r="386" spans="1:5" x14ac:dyDescent="0.3">
      <c r="A386" s="1">
        <v>44409</v>
      </c>
      <c r="B386">
        <f>VLOOKUP(electric_vehicle_sales_by_makers[[#This Row],[date]], dim_date!A:C, 2, FALSE)</f>
        <v>2022</v>
      </c>
      <c r="C386" t="s">
        <v>13</v>
      </c>
      <c r="D386" t="s">
        <v>22</v>
      </c>
      <c r="E386">
        <v>204</v>
      </c>
    </row>
    <row r="387" spans="1:5" x14ac:dyDescent="0.3">
      <c r="A387" s="1">
        <v>44774</v>
      </c>
      <c r="B387">
        <f>VLOOKUP(electric_vehicle_sales_by_makers[[#This Row],[date]], dim_date!A:C, 2, FALSE)</f>
        <v>2023</v>
      </c>
      <c r="C387" t="s">
        <v>13</v>
      </c>
      <c r="D387" t="s">
        <v>22</v>
      </c>
      <c r="E387">
        <v>1085</v>
      </c>
    </row>
    <row r="388" spans="1:5" x14ac:dyDescent="0.3">
      <c r="A388" s="1">
        <v>45139</v>
      </c>
      <c r="B388">
        <f>VLOOKUP(electric_vehicle_sales_by_makers[[#This Row],[date]], dim_date!A:C, 2, FALSE)</f>
        <v>2024</v>
      </c>
      <c r="C388" t="s">
        <v>13</v>
      </c>
      <c r="D388" t="s">
        <v>22</v>
      </c>
      <c r="E388">
        <v>2013</v>
      </c>
    </row>
    <row r="389" spans="1:5" x14ac:dyDescent="0.3">
      <c r="A389" s="1">
        <v>44440</v>
      </c>
      <c r="B389">
        <f>VLOOKUP(electric_vehicle_sales_by_makers[[#This Row],[date]], dim_date!A:C, 2, FALSE)</f>
        <v>2022</v>
      </c>
      <c r="C389" t="s">
        <v>13</v>
      </c>
      <c r="D389" t="s">
        <v>22</v>
      </c>
      <c r="E389">
        <v>276</v>
      </c>
    </row>
    <row r="390" spans="1:5" x14ac:dyDescent="0.3">
      <c r="A390" s="1">
        <v>44805</v>
      </c>
      <c r="B390">
        <f>VLOOKUP(electric_vehicle_sales_by_makers[[#This Row],[date]], dim_date!A:C, 2, FALSE)</f>
        <v>2023</v>
      </c>
      <c r="C390" t="s">
        <v>13</v>
      </c>
      <c r="D390" t="s">
        <v>22</v>
      </c>
      <c r="E390">
        <v>1213</v>
      </c>
    </row>
    <row r="391" spans="1:5" x14ac:dyDescent="0.3">
      <c r="A391" s="1">
        <v>45170</v>
      </c>
      <c r="B391">
        <f>VLOOKUP(electric_vehicle_sales_by_makers[[#This Row],[date]], dim_date!A:C, 2, FALSE)</f>
        <v>2024</v>
      </c>
      <c r="C391" t="s">
        <v>13</v>
      </c>
      <c r="D391" t="s">
        <v>22</v>
      </c>
      <c r="E391">
        <v>1668</v>
      </c>
    </row>
    <row r="392" spans="1:5" x14ac:dyDescent="0.3">
      <c r="A392" s="1">
        <v>44470</v>
      </c>
      <c r="B392">
        <f>VLOOKUP(electric_vehicle_sales_by_makers[[#This Row],[date]], dim_date!A:C, 2, FALSE)</f>
        <v>2022</v>
      </c>
      <c r="C392" t="s">
        <v>13</v>
      </c>
      <c r="D392" t="s">
        <v>22</v>
      </c>
      <c r="E392">
        <v>369</v>
      </c>
    </row>
    <row r="393" spans="1:5" x14ac:dyDescent="0.3">
      <c r="A393" s="1">
        <v>44835</v>
      </c>
      <c r="B393">
        <f>VLOOKUP(electric_vehicle_sales_by_makers[[#This Row],[date]], dim_date!A:C, 2, FALSE)</f>
        <v>2023</v>
      </c>
      <c r="C393" t="s">
        <v>13</v>
      </c>
      <c r="D393" t="s">
        <v>22</v>
      </c>
      <c r="E393">
        <v>1051</v>
      </c>
    </row>
    <row r="394" spans="1:5" x14ac:dyDescent="0.3">
      <c r="A394" s="1">
        <v>45200</v>
      </c>
      <c r="B394">
        <f>VLOOKUP(electric_vehicle_sales_by_makers[[#This Row],[date]], dim_date!A:C, 2, FALSE)</f>
        <v>2024</v>
      </c>
      <c r="C394" t="s">
        <v>13</v>
      </c>
      <c r="D394" t="s">
        <v>22</v>
      </c>
      <c r="E394">
        <v>2027</v>
      </c>
    </row>
    <row r="395" spans="1:5" x14ac:dyDescent="0.3">
      <c r="A395" s="1">
        <v>44501</v>
      </c>
      <c r="B395">
        <f>VLOOKUP(electric_vehicle_sales_by_makers[[#This Row],[date]], dim_date!A:C, 2, FALSE)</f>
        <v>2022</v>
      </c>
      <c r="C395" t="s">
        <v>13</v>
      </c>
      <c r="D395" t="s">
        <v>22</v>
      </c>
      <c r="E395">
        <v>462</v>
      </c>
    </row>
    <row r="396" spans="1:5" x14ac:dyDescent="0.3">
      <c r="A396" s="1">
        <v>44866</v>
      </c>
      <c r="B396">
        <f>VLOOKUP(electric_vehicle_sales_by_makers[[#This Row],[date]], dim_date!A:C, 2, FALSE)</f>
        <v>2023</v>
      </c>
      <c r="C396" t="s">
        <v>13</v>
      </c>
      <c r="D396" t="s">
        <v>22</v>
      </c>
      <c r="E396">
        <v>1067</v>
      </c>
    </row>
    <row r="397" spans="1:5" x14ac:dyDescent="0.3">
      <c r="A397" s="1">
        <v>45231</v>
      </c>
      <c r="B397">
        <f>VLOOKUP(electric_vehicle_sales_by_makers[[#This Row],[date]], dim_date!A:C, 2, FALSE)</f>
        <v>2024</v>
      </c>
      <c r="C397" t="s">
        <v>13</v>
      </c>
      <c r="D397" t="s">
        <v>22</v>
      </c>
      <c r="E397">
        <v>1222</v>
      </c>
    </row>
    <row r="398" spans="1:5" x14ac:dyDescent="0.3">
      <c r="A398" s="1">
        <v>44531</v>
      </c>
      <c r="B398">
        <f>VLOOKUP(electric_vehicle_sales_by_makers[[#This Row],[date]], dim_date!A:C, 2, FALSE)</f>
        <v>2022</v>
      </c>
      <c r="C398" t="s">
        <v>13</v>
      </c>
      <c r="D398" t="s">
        <v>22</v>
      </c>
      <c r="E398">
        <v>552</v>
      </c>
    </row>
    <row r="399" spans="1:5" x14ac:dyDescent="0.3">
      <c r="A399" s="1">
        <v>44896</v>
      </c>
      <c r="B399">
        <f>VLOOKUP(electric_vehicle_sales_by_makers[[#This Row],[date]], dim_date!A:C, 2, FALSE)</f>
        <v>2023</v>
      </c>
      <c r="C399" t="s">
        <v>13</v>
      </c>
      <c r="D399" t="s">
        <v>22</v>
      </c>
      <c r="E399">
        <v>1260</v>
      </c>
    </row>
    <row r="400" spans="1:5" x14ac:dyDescent="0.3">
      <c r="A400" s="1">
        <v>45261</v>
      </c>
      <c r="B400">
        <f>VLOOKUP(electric_vehicle_sales_by_makers[[#This Row],[date]], dim_date!A:C, 2, FALSE)</f>
        <v>2024</v>
      </c>
      <c r="C400" t="s">
        <v>13</v>
      </c>
      <c r="D400" t="s">
        <v>22</v>
      </c>
      <c r="E400">
        <v>1015</v>
      </c>
    </row>
    <row r="401" spans="1:5" x14ac:dyDescent="0.3">
      <c r="A401" s="1">
        <v>44562</v>
      </c>
      <c r="B401">
        <f>VLOOKUP(electric_vehicle_sales_by_makers[[#This Row],[date]], dim_date!A:C, 2, FALSE)</f>
        <v>2022</v>
      </c>
      <c r="C401" t="s">
        <v>13</v>
      </c>
      <c r="D401" t="s">
        <v>22</v>
      </c>
      <c r="E401">
        <v>474</v>
      </c>
    </row>
    <row r="402" spans="1:5" x14ac:dyDescent="0.3">
      <c r="A402" s="1">
        <v>44927</v>
      </c>
      <c r="B402">
        <f>VLOOKUP(electric_vehicle_sales_by_makers[[#This Row],[date]], dim_date!A:C, 2, FALSE)</f>
        <v>2023</v>
      </c>
      <c r="C402" t="s">
        <v>13</v>
      </c>
      <c r="D402" t="s">
        <v>22</v>
      </c>
      <c r="E402">
        <v>967</v>
      </c>
    </row>
    <row r="403" spans="1:5" x14ac:dyDescent="0.3">
      <c r="A403" s="1">
        <v>45292</v>
      </c>
      <c r="B403">
        <f>VLOOKUP(electric_vehicle_sales_by_makers[[#This Row],[date]], dim_date!A:C, 2, FALSE)</f>
        <v>2024</v>
      </c>
      <c r="C403" t="s">
        <v>13</v>
      </c>
      <c r="D403" t="s">
        <v>22</v>
      </c>
      <c r="E403">
        <v>896</v>
      </c>
    </row>
    <row r="404" spans="1:5" x14ac:dyDescent="0.3">
      <c r="A404" s="1">
        <v>44593</v>
      </c>
      <c r="B404">
        <f>VLOOKUP(electric_vehicle_sales_by_makers[[#This Row],[date]], dim_date!A:C, 2, FALSE)</f>
        <v>2022</v>
      </c>
      <c r="C404" t="s">
        <v>13</v>
      </c>
      <c r="D404" t="s">
        <v>22</v>
      </c>
      <c r="E404">
        <v>478</v>
      </c>
    </row>
    <row r="405" spans="1:5" x14ac:dyDescent="0.3">
      <c r="A405" s="1">
        <v>44958</v>
      </c>
      <c r="B405">
        <f>VLOOKUP(electric_vehicle_sales_by_makers[[#This Row],[date]], dim_date!A:C, 2, FALSE)</f>
        <v>2023</v>
      </c>
      <c r="C405" t="s">
        <v>13</v>
      </c>
      <c r="D405" t="s">
        <v>22</v>
      </c>
      <c r="E405">
        <v>1531</v>
      </c>
    </row>
    <row r="406" spans="1:5" x14ac:dyDescent="0.3">
      <c r="A406" s="1">
        <v>45323</v>
      </c>
      <c r="B406">
        <f>VLOOKUP(electric_vehicle_sales_by_makers[[#This Row],[date]], dim_date!A:C, 2, FALSE)</f>
        <v>2024</v>
      </c>
      <c r="C406" t="s">
        <v>13</v>
      </c>
      <c r="D406" t="s">
        <v>22</v>
      </c>
      <c r="E406">
        <v>712</v>
      </c>
    </row>
    <row r="407" spans="1:5" x14ac:dyDescent="0.3">
      <c r="A407" s="1">
        <v>44621</v>
      </c>
      <c r="B407">
        <f>VLOOKUP(electric_vehicle_sales_by_makers[[#This Row],[date]], dim_date!A:C, 2, FALSE)</f>
        <v>2022</v>
      </c>
      <c r="C407" t="s">
        <v>13</v>
      </c>
      <c r="D407" t="s">
        <v>22</v>
      </c>
      <c r="E407">
        <v>701</v>
      </c>
    </row>
    <row r="408" spans="1:5" x14ac:dyDescent="0.3">
      <c r="A408" s="1">
        <v>44986</v>
      </c>
      <c r="B408">
        <f>VLOOKUP(electric_vehicle_sales_by_makers[[#This Row],[date]], dim_date!A:C, 2, FALSE)</f>
        <v>2023</v>
      </c>
      <c r="C408" t="s">
        <v>13</v>
      </c>
      <c r="D408" t="s">
        <v>22</v>
      </c>
      <c r="E408">
        <v>2745</v>
      </c>
    </row>
    <row r="409" spans="1:5" x14ac:dyDescent="0.3">
      <c r="A409" s="1">
        <v>45352</v>
      </c>
      <c r="B409">
        <f>VLOOKUP(electric_vehicle_sales_by_makers[[#This Row],[date]], dim_date!A:C, 2, FALSE)</f>
        <v>2024</v>
      </c>
      <c r="C409" t="s">
        <v>13</v>
      </c>
      <c r="D409" t="s">
        <v>22</v>
      </c>
      <c r="E409">
        <v>708</v>
      </c>
    </row>
    <row r="410" spans="1:5" x14ac:dyDescent="0.3">
      <c r="A410" s="1">
        <v>44317</v>
      </c>
      <c r="B410">
        <f>VLOOKUP(electric_vehicle_sales_by_makers[[#This Row],[date]], dim_date!A:C, 2, FALSE)</f>
        <v>2022</v>
      </c>
      <c r="C410" t="s">
        <v>13</v>
      </c>
      <c r="D410" t="s">
        <v>19</v>
      </c>
      <c r="E410">
        <v>0</v>
      </c>
    </row>
    <row r="411" spans="1:5" x14ac:dyDescent="0.3">
      <c r="A411" s="1">
        <v>44287</v>
      </c>
      <c r="B411">
        <f>VLOOKUP(electric_vehicle_sales_by_makers[[#This Row],[date]], dim_date!A:C, 2, FALSE)</f>
        <v>2022</v>
      </c>
      <c r="C411" t="s">
        <v>13</v>
      </c>
      <c r="D411" t="s">
        <v>19</v>
      </c>
      <c r="E411">
        <v>3</v>
      </c>
    </row>
    <row r="412" spans="1:5" x14ac:dyDescent="0.3">
      <c r="A412" s="1">
        <v>44652</v>
      </c>
      <c r="B412">
        <f>VLOOKUP(electric_vehicle_sales_by_makers[[#This Row],[date]], dim_date!A:C, 2, FALSE)</f>
        <v>2023</v>
      </c>
      <c r="C412" t="s">
        <v>13</v>
      </c>
      <c r="D412" t="s">
        <v>19</v>
      </c>
      <c r="E412">
        <v>8</v>
      </c>
    </row>
    <row r="413" spans="1:5" x14ac:dyDescent="0.3">
      <c r="A413" s="1">
        <v>45017</v>
      </c>
      <c r="B413">
        <f>VLOOKUP(electric_vehicle_sales_by_makers[[#This Row],[date]], dim_date!A:C, 2, FALSE)</f>
        <v>2024</v>
      </c>
      <c r="C413" t="s">
        <v>13</v>
      </c>
      <c r="D413" t="s">
        <v>19</v>
      </c>
      <c r="E413">
        <v>8</v>
      </c>
    </row>
    <row r="414" spans="1:5" x14ac:dyDescent="0.3">
      <c r="A414" s="1">
        <v>44682</v>
      </c>
      <c r="B414">
        <f>VLOOKUP(electric_vehicle_sales_by_makers[[#This Row],[date]], dim_date!A:C, 2, FALSE)</f>
        <v>2023</v>
      </c>
      <c r="C414" t="s">
        <v>13</v>
      </c>
      <c r="D414" t="s">
        <v>19</v>
      </c>
      <c r="E414">
        <v>4</v>
      </c>
    </row>
    <row r="415" spans="1:5" x14ac:dyDescent="0.3">
      <c r="A415" s="1">
        <v>45047</v>
      </c>
      <c r="B415">
        <f>VLOOKUP(electric_vehicle_sales_by_makers[[#This Row],[date]], dim_date!A:C, 2, FALSE)</f>
        <v>2024</v>
      </c>
      <c r="C415" t="s">
        <v>13</v>
      </c>
      <c r="D415" t="s">
        <v>19</v>
      </c>
      <c r="E415">
        <v>9</v>
      </c>
    </row>
    <row r="416" spans="1:5" x14ac:dyDescent="0.3">
      <c r="A416" s="1">
        <v>44348</v>
      </c>
      <c r="B416">
        <f>VLOOKUP(electric_vehicle_sales_by_makers[[#This Row],[date]], dim_date!A:C, 2, FALSE)</f>
        <v>2022</v>
      </c>
      <c r="C416" t="s">
        <v>13</v>
      </c>
      <c r="D416" t="s">
        <v>19</v>
      </c>
      <c r="E416">
        <v>2</v>
      </c>
    </row>
    <row r="417" spans="1:5" x14ac:dyDescent="0.3">
      <c r="A417" s="1">
        <v>44713</v>
      </c>
      <c r="B417">
        <f>VLOOKUP(electric_vehicle_sales_by_makers[[#This Row],[date]], dim_date!A:C, 2, FALSE)</f>
        <v>2023</v>
      </c>
      <c r="C417" t="s">
        <v>13</v>
      </c>
      <c r="D417" t="s">
        <v>19</v>
      </c>
      <c r="E417">
        <v>2</v>
      </c>
    </row>
    <row r="418" spans="1:5" x14ac:dyDescent="0.3">
      <c r="A418" s="1">
        <v>45078</v>
      </c>
      <c r="B418">
        <f>VLOOKUP(electric_vehicle_sales_by_makers[[#This Row],[date]], dim_date!A:C, 2, FALSE)</f>
        <v>2024</v>
      </c>
      <c r="C418" t="s">
        <v>13</v>
      </c>
      <c r="D418" t="s">
        <v>19</v>
      </c>
      <c r="E418">
        <v>14</v>
      </c>
    </row>
    <row r="419" spans="1:5" x14ac:dyDescent="0.3">
      <c r="A419" s="1">
        <v>44378</v>
      </c>
      <c r="B419">
        <f>VLOOKUP(electric_vehicle_sales_by_makers[[#This Row],[date]], dim_date!A:C, 2, FALSE)</f>
        <v>2022</v>
      </c>
      <c r="C419" t="s">
        <v>13</v>
      </c>
      <c r="D419" t="s">
        <v>19</v>
      </c>
      <c r="E419">
        <v>1</v>
      </c>
    </row>
    <row r="420" spans="1:5" x14ac:dyDescent="0.3">
      <c r="A420" s="1">
        <v>44743</v>
      </c>
      <c r="B420">
        <f>VLOOKUP(electric_vehicle_sales_by_makers[[#This Row],[date]], dim_date!A:C, 2, FALSE)</f>
        <v>2023</v>
      </c>
      <c r="C420" t="s">
        <v>13</v>
      </c>
      <c r="D420" t="s">
        <v>19</v>
      </c>
      <c r="E420">
        <v>1</v>
      </c>
    </row>
    <row r="421" spans="1:5" x14ac:dyDescent="0.3">
      <c r="A421" s="1">
        <v>45108</v>
      </c>
      <c r="B421">
        <f>VLOOKUP(electric_vehicle_sales_by_makers[[#This Row],[date]], dim_date!A:C, 2, FALSE)</f>
        <v>2024</v>
      </c>
      <c r="C421" t="s">
        <v>13</v>
      </c>
      <c r="D421" t="s">
        <v>19</v>
      </c>
      <c r="E421">
        <v>23</v>
      </c>
    </row>
    <row r="422" spans="1:5" x14ac:dyDescent="0.3">
      <c r="A422" s="1">
        <v>44409</v>
      </c>
      <c r="B422">
        <f>VLOOKUP(electric_vehicle_sales_by_makers[[#This Row],[date]], dim_date!A:C, 2, FALSE)</f>
        <v>2022</v>
      </c>
      <c r="C422" t="s">
        <v>13</v>
      </c>
      <c r="D422" t="s">
        <v>19</v>
      </c>
      <c r="E422">
        <v>2</v>
      </c>
    </row>
    <row r="423" spans="1:5" x14ac:dyDescent="0.3">
      <c r="A423" s="1">
        <v>44774</v>
      </c>
      <c r="B423">
        <f>VLOOKUP(electric_vehicle_sales_by_makers[[#This Row],[date]], dim_date!A:C, 2, FALSE)</f>
        <v>2023</v>
      </c>
      <c r="C423" t="s">
        <v>13</v>
      </c>
      <c r="D423" t="s">
        <v>19</v>
      </c>
      <c r="E423">
        <v>3</v>
      </c>
    </row>
    <row r="424" spans="1:5" x14ac:dyDescent="0.3">
      <c r="A424" s="1">
        <v>45139</v>
      </c>
      <c r="B424">
        <f>VLOOKUP(electric_vehicle_sales_by_makers[[#This Row],[date]], dim_date!A:C, 2, FALSE)</f>
        <v>2024</v>
      </c>
      <c r="C424" t="s">
        <v>13</v>
      </c>
      <c r="D424" t="s">
        <v>19</v>
      </c>
      <c r="E424">
        <v>8</v>
      </c>
    </row>
    <row r="425" spans="1:5" x14ac:dyDescent="0.3">
      <c r="A425" s="1">
        <v>44440</v>
      </c>
      <c r="B425">
        <f>VLOOKUP(electric_vehicle_sales_by_makers[[#This Row],[date]], dim_date!A:C, 2, FALSE)</f>
        <v>2022</v>
      </c>
      <c r="C425" t="s">
        <v>13</v>
      </c>
      <c r="D425" t="s">
        <v>19</v>
      </c>
      <c r="E425">
        <v>2</v>
      </c>
    </row>
    <row r="426" spans="1:5" x14ac:dyDescent="0.3">
      <c r="A426" s="1">
        <v>44805</v>
      </c>
      <c r="B426">
        <f>VLOOKUP(electric_vehicle_sales_by_makers[[#This Row],[date]], dim_date!A:C, 2, FALSE)</f>
        <v>2023</v>
      </c>
      <c r="C426" t="s">
        <v>13</v>
      </c>
      <c r="D426" t="s">
        <v>19</v>
      </c>
      <c r="E426">
        <v>3</v>
      </c>
    </row>
    <row r="427" spans="1:5" x14ac:dyDescent="0.3">
      <c r="A427" s="1">
        <v>45170</v>
      </c>
      <c r="B427">
        <f>VLOOKUP(electric_vehicle_sales_by_makers[[#This Row],[date]], dim_date!A:C, 2, FALSE)</f>
        <v>2024</v>
      </c>
      <c r="C427" t="s">
        <v>13</v>
      </c>
      <c r="D427" t="s">
        <v>19</v>
      </c>
      <c r="E427">
        <v>41</v>
      </c>
    </row>
    <row r="428" spans="1:5" x14ac:dyDescent="0.3">
      <c r="A428" s="1">
        <v>44470</v>
      </c>
      <c r="B428">
        <f>VLOOKUP(electric_vehicle_sales_by_makers[[#This Row],[date]], dim_date!A:C, 2, FALSE)</f>
        <v>2022</v>
      </c>
      <c r="C428" t="s">
        <v>13</v>
      </c>
      <c r="D428" t="s">
        <v>19</v>
      </c>
      <c r="E428">
        <v>3</v>
      </c>
    </row>
    <row r="429" spans="1:5" x14ac:dyDescent="0.3">
      <c r="A429" s="1">
        <v>44835</v>
      </c>
      <c r="B429">
        <f>VLOOKUP(electric_vehicle_sales_by_makers[[#This Row],[date]], dim_date!A:C, 2, FALSE)</f>
        <v>2023</v>
      </c>
      <c r="C429" t="s">
        <v>13</v>
      </c>
      <c r="D429" t="s">
        <v>19</v>
      </c>
      <c r="E429">
        <v>4</v>
      </c>
    </row>
    <row r="430" spans="1:5" x14ac:dyDescent="0.3">
      <c r="A430" s="1">
        <v>45200</v>
      </c>
      <c r="B430">
        <f>VLOOKUP(electric_vehicle_sales_by_makers[[#This Row],[date]], dim_date!A:C, 2, FALSE)</f>
        <v>2024</v>
      </c>
      <c r="C430" t="s">
        <v>13</v>
      </c>
      <c r="D430" t="s">
        <v>19</v>
      </c>
      <c r="E430">
        <v>18</v>
      </c>
    </row>
    <row r="431" spans="1:5" x14ac:dyDescent="0.3">
      <c r="A431" s="1">
        <v>44501</v>
      </c>
      <c r="B431">
        <f>VLOOKUP(electric_vehicle_sales_by_makers[[#This Row],[date]], dim_date!A:C, 2, FALSE)</f>
        <v>2022</v>
      </c>
      <c r="C431" t="s">
        <v>13</v>
      </c>
      <c r="D431" t="s">
        <v>19</v>
      </c>
      <c r="E431">
        <v>2</v>
      </c>
    </row>
    <row r="432" spans="1:5" x14ac:dyDescent="0.3">
      <c r="A432" s="1">
        <v>44866</v>
      </c>
      <c r="B432">
        <f>VLOOKUP(electric_vehicle_sales_by_makers[[#This Row],[date]], dim_date!A:C, 2, FALSE)</f>
        <v>2023</v>
      </c>
      <c r="C432" t="s">
        <v>13</v>
      </c>
      <c r="D432" t="s">
        <v>19</v>
      </c>
      <c r="E432">
        <v>4</v>
      </c>
    </row>
    <row r="433" spans="1:5" x14ac:dyDescent="0.3">
      <c r="A433" s="1">
        <v>45231</v>
      </c>
      <c r="B433">
        <f>VLOOKUP(electric_vehicle_sales_by_makers[[#This Row],[date]], dim_date!A:C, 2, FALSE)</f>
        <v>2024</v>
      </c>
      <c r="C433" t="s">
        <v>13</v>
      </c>
      <c r="D433" t="s">
        <v>19</v>
      </c>
      <c r="E433">
        <v>35</v>
      </c>
    </row>
    <row r="434" spans="1:5" x14ac:dyDescent="0.3">
      <c r="A434" s="1">
        <v>44531</v>
      </c>
      <c r="B434">
        <f>VLOOKUP(electric_vehicle_sales_by_makers[[#This Row],[date]], dim_date!A:C, 2, FALSE)</f>
        <v>2022</v>
      </c>
      <c r="C434" t="s">
        <v>13</v>
      </c>
      <c r="D434" t="s">
        <v>19</v>
      </c>
      <c r="E434">
        <v>1</v>
      </c>
    </row>
    <row r="435" spans="1:5" x14ac:dyDescent="0.3">
      <c r="A435" s="1">
        <v>44896</v>
      </c>
      <c r="B435">
        <f>VLOOKUP(electric_vehicle_sales_by_makers[[#This Row],[date]], dim_date!A:C, 2, FALSE)</f>
        <v>2023</v>
      </c>
      <c r="C435" t="s">
        <v>13</v>
      </c>
      <c r="D435" t="s">
        <v>19</v>
      </c>
      <c r="E435">
        <v>6</v>
      </c>
    </row>
    <row r="436" spans="1:5" x14ac:dyDescent="0.3">
      <c r="A436" s="1">
        <v>45261</v>
      </c>
      <c r="B436">
        <f>VLOOKUP(electric_vehicle_sales_by_makers[[#This Row],[date]], dim_date!A:C, 2, FALSE)</f>
        <v>2024</v>
      </c>
      <c r="C436" t="s">
        <v>13</v>
      </c>
      <c r="D436" t="s">
        <v>19</v>
      </c>
      <c r="E436">
        <v>51</v>
      </c>
    </row>
    <row r="437" spans="1:5" x14ac:dyDescent="0.3">
      <c r="A437" s="1">
        <v>44562</v>
      </c>
      <c r="B437">
        <f>VLOOKUP(electric_vehicle_sales_by_makers[[#This Row],[date]], dim_date!A:C, 2, FALSE)</f>
        <v>2022</v>
      </c>
      <c r="C437" t="s">
        <v>13</v>
      </c>
      <c r="D437" t="s">
        <v>19</v>
      </c>
      <c r="E437">
        <v>2</v>
      </c>
    </row>
    <row r="438" spans="1:5" x14ac:dyDescent="0.3">
      <c r="A438" s="1">
        <v>44927</v>
      </c>
      <c r="B438">
        <f>VLOOKUP(electric_vehicle_sales_by_makers[[#This Row],[date]], dim_date!A:C, 2, FALSE)</f>
        <v>2023</v>
      </c>
      <c r="C438" t="s">
        <v>13</v>
      </c>
      <c r="D438" t="s">
        <v>19</v>
      </c>
      <c r="E438">
        <v>14</v>
      </c>
    </row>
    <row r="439" spans="1:5" x14ac:dyDescent="0.3">
      <c r="A439" s="1">
        <v>45292</v>
      </c>
      <c r="B439">
        <f>VLOOKUP(electric_vehicle_sales_by_makers[[#This Row],[date]], dim_date!A:C, 2, FALSE)</f>
        <v>2024</v>
      </c>
      <c r="C439" t="s">
        <v>13</v>
      </c>
      <c r="D439" t="s">
        <v>19</v>
      </c>
      <c r="E439">
        <v>29</v>
      </c>
    </row>
    <row r="440" spans="1:5" x14ac:dyDescent="0.3">
      <c r="A440" s="1">
        <v>44593</v>
      </c>
      <c r="B440">
        <f>VLOOKUP(electric_vehicle_sales_by_makers[[#This Row],[date]], dim_date!A:C, 2, FALSE)</f>
        <v>2022</v>
      </c>
      <c r="C440" t="s">
        <v>13</v>
      </c>
      <c r="D440" t="s">
        <v>19</v>
      </c>
      <c r="E440">
        <v>3</v>
      </c>
    </row>
    <row r="441" spans="1:5" x14ac:dyDescent="0.3">
      <c r="A441" s="1">
        <v>44958</v>
      </c>
      <c r="B441">
        <f>VLOOKUP(electric_vehicle_sales_by_makers[[#This Row],[date]], dim_date!A:C, 2, FALSE)</f>
        <v>2023</v>
      </c>
      <c r="C441" t="s">
        <v>13</v>
      </c>
      <c r="D441" t="s">
        <v>19</v>
      </c>
      <c r="E441">
        <v>12</v>
      </c>
    </row>
    <row r="442" spans="1:5" x14ac:dyDescent="0.3">
      <c r="A442" s="1">
        <v>45323</v>
      </c>
      <c r="B442">
        <f>VLOOKUP(electric_vehicle_sales_by_makers[[#This Row],[date]], dim_date!A:C, 2, FALSE)</f>
        <v>2024</v>
      </c>
      <c r="C442" t="s">
        <v>13</v>
      </c>
      <c r="D442" t="s">
        <v>19</v>
      </c>
      <c r="E442">
        <v>24</v>
      </c>
    </row>
    <row r="443" spans="1:5" x14ac:dyDescent="0.3">
      <c r="A443" s="1">
        <v>44621</v>
      </c>
      <c r="B443">
        <f>VLOOKUP(electric_vehicle_sales_by_makers[[#This Row],[date]], dim_date!A:C, 2, FALSE)</f>
        <v>2022</v>
      </c>
      <c r="C443" t="s">
        <v>13</v>
      </c>
      <c r="D443" t="s">
        <v>19</v>
      </c>
      <c r="E443">
        <v>5</v>
      </c>
    </row>
    <row r="444" spans="1:5" x14ac:dyDescent="0.3">
      <c r="A444" s="1">
        <v>44986</v>
      </c>
      <c r="B444">
        <f>VLOOKUP(electric_vehicle_sales_by_makers[[#This Row],[date]], dim_date!A:C, 2, FALSE)</f>
        <v>2023</v>
      </c>
      <c r="C444" t="s">
        <v>13</v>
      </c>
      <c r="D444" t="s">
        <v>19</v>
      </c>
      <c r="E444">
        <v>10</v>
      </c>
    </row>
    <row r="445" spans="1:5" x14ac:dyDescent="0.3">
      <c r="A445" s="1">
        <v>45352</v>
      </c>
      <c r="B445">
        <f>VLOOKUP(electric_vehicle_sales_by_makers[[#This Row],[date]], dim_date!A:C, 2, FALSE)</f>
        <v>2024</v>
      </c>
      <c r="C445" t="s">
        <v>13</v>
      </c>
      <c r="D445" t="s">
        <v>19</v>
      </c>
      <c r="E445">
        <v>31</v>
      </c>
    </row>
    <row r="446" spans="1:5" x14ac:dyDescent="0.3">
      <c r="A446" s="1">
        <v>44287</v>
      </c>
      <c r="B446">
        <f>VLOOKUP(electric_vehicle_sales_by_makers[[#This Row],[date]], dim_date!A:C, 2, FALSE)</f>
        <v>2022</v>
      </c>
      <c r="C446" t="s">
        <v>13</v>
      </c>
      <c r="D446" t="s">
        <v>21</v>
      </c>
      <c r="E446">
        <v>118</v>
      </c>
    </row>
    <row r="447" spans="1:5" x14ac:dyDescent="0.3">
      <c r="A447" s="1">
        <v>44652</v>
      </c>
      <c r="B447">
        <f>VLOOKUP(electric_vehicle_sales_by_makers[[#This Row],[date]], dim_date!A:C, 2, FALSE)</f>
        <v>2023</v>
      </c>
      <c r="C447" t="s">
        <v>13</v>
      </c>
      <c r="D447" t="s">
        <v>21</v>
      </c>
      <c r="E447">
        <v>177</v>
      </c>
    </row>
    <row r="448" spans="1:5" x14ac:dyDescent="0.3">
      <c r="A448" s="1">
        <v>45017</v>
      </c>
      <c r="B448">
        <f>VLOOKUP(electric_vehicle_sales_by_makers[[#This Row],[date]], dim_date!A:C, 2, FALSE)</f>
        <v>2024</v>
      </c>
      <c r="C448" t="s">
        <v>13</v>
      </c>
      <c r="D448" t="s">
        <v>21</v>
      </c>
      <c r="E448">
        <v>265</v>
      </c>
    </row>
    <row r="449" spans="1:5" x14ac:dyDescent="0.3">
      <c r="A449" s="1">
        <v>44317</v>
      </c>
      <c r="B449">
        <f>VLOOKUP(electric_vehicle_sales_by_makers[[#This Row],[date]], dim_date!A:C, 2, FALSE)</f>
        <v>2022</v>
      </c>
      <c r="C449" t="s">
        <v>13</v>
      </c>
      <c r="D449" t="s">
        <v>21</v>
      </c>
      <c r="E449">
        <v>39</v>
      </c>
    </row>
    <row r="450" spans="1:5" x14ac:dyDescent="0.3">
      <c r="A450" s="1">
        <v>44682</v>
      </c>
      <c r="B450">
        <f>VLOOKUP(electric_vehicle_sales_by_makers[[#This Row],[date]], dim_date!A:C, 2, FALSE)</f>
        <v>2023</v>
      </c>
      <c r="C450" t="s">
        <v>13</v>
      </c>
      <c r="D450" t="s">
        <v>21</v>
      </c>
      <c r="E450">
        <v>181</v>
      </c>
    </row>
    <row r="451" spans="1:5" x14ac:dyDescent="0.3">
      <c r="A451" s="1">
        <v>45047</v>
      </c>
      <c r="B451">
        <f>VLOOKUP(electric_vehicle_sales_by_makers[[#This Row],[date]], dim_date!A:C, 2, FALSE)</f>
        <v>2024</v>
      </c>
      <c r="C451" t="s">
        <v>13</v>
      </c>
      <c r="D451" t="s">
        <v>21</v>
      </c>
      <c r="E451">
        <v>351</v>
      </c>
    </row>
    <row r="452" spans="1:5" x14ac:dyDescent="0.3">
      <c r="A452" s="1">
        <v>44348</v>
      </c>
      <c r="B452">
        <f>VLOOKUP(electric_vehicle_sales_by_makers[[#This Row],[date]], dim_date!A:C, 2, FALSE)</f>
        <v>2022</v>
      </c>
      <c r="C452" t="s">
        <v>13</v>
      </c>
      <c r="D452" t="s">
        <v>21</v>
      </c>
      <c r="E452">
        <v>128</v>
      </c>
    </row>
    <row r="453" spans="1:5" x14ac:dyDescent="0.3">
      <c r="A453" s="1">
        <v>44713</v>
      </c>
      <c r="B453">
        <f>VLOOKUP(electric_vehicle_sales_by_makers[[#This Row],[date]], dim_date!A:C, 2, FALSE)</f>
        <v>2023</v>
      </c>
      <c r="C453" t="s">
        <v>13</v>
      </c>
      <c r="D453" t="s">
        <v>21</v>
      </c>
      <c r="E453">
        <v>173</v>
      </c>
    </row>
    <row r="454" spans="1:5" x14ac:dyDescent="0.3">
      <c r="A454" s="1">
        <v>45078</v>
      </c>
      <c r="B454">
        <f>VLOOKUP(electric_vehicle_sales_by_makers[[#This Row],[date]], dim_date!A:C, 2, FALSE)</f>
        <v>2024</v>
      </c>
      <c r="C454" t="s">
        <v>13</v>
      </c>
      <c r="D454" t="s">
        <v>21</v>
      </c>
      <c r="E454">
        <v>877</v>
      </c>
    </row>
    <row r="455" spans="1:5" x14ac:dyDescent="0.3">
      <c r="A455" s="1">
        <v>44378</v>
      </c>
      <c r="B455">
        <f>VLOOKUP(electric_vehicle_sales_by_makers[[#This Row],[date]], dim_date!A:C, 2, FALSE)</f>
        <v>2022</v>
      </c>
      <c r="C455" t="s">
        <v>13</v>
      </c>
      <c r="D455" t="s">
        <v>21</v>
      </c>
      <c r="E455">
        <v>232</v>
      </c>
    </row>
    <row r="456" spans="1:5" x14ac:dyDescent="0.3">
      <c r="A456" s="1">
        <v>44743</v>
      </c>
      <c r="B456">
        <f>VLOOKUP(electric_vehicle_sales_by_makers[[#This Row],[date]], dim_date!A:C, 2, FALSE)</f>
        <v>2023</v>
      </c>
      <c r="C456" t="s">
        <v>13</v>
      </c>
      <c r="D456" t="s">
        <v>21</v>
      </c>
      <c r="E456">
        <v>194</v>
      </c>
    </row>
    <row r="457" spans="1:5" x14ac:dyDescent="0.3">
      <c r="A457" s="1">
        <v>45108</v>
      </c>
      <c r="B457">
        <f>VLOOKUP(electric_vehicle_sales_by_makers[[#This Row],[date]], dim_date!A:C, 2, FALSE)</f>
        <v>2024</v>
      </c>
      <c r="C457" t="s">
        <v>13</v>
      </c>
      <c r="D457" t="s">
        <v>21</v>
      </c>
      <c r="E457">
        <v>935</v>
      </c>
    </row>
    <row r="458" spans="1:5" x14ac:dyDescent="0.3">
      <c r="A458" s="1">
        <v>44409</v>
      </c>
      <c r="B458">
        <f>VLOOKUP(electric_vehicle_sales_by_makers[[#This Row],[date]], dim_date!A:C, 2, FALSE)</f>
        <v>2022</v>
      </c>
      <c r="C458" t="s">
        <v>13</v>
      </c>
      <c r="D458" t="s">
        <v>21</v>
      </c>
      <c r="E458">
        <v>303</v>
      </c>
    </row>
    <row r="459" spans="1:5" x14ac:dyDescent="0.3">
      <c r="A459" s="1">
        <v>44774</v>
      </c>
      <c r="B459">
        <f>VLOOKUP(electric_vehicle_sales_by_makers[[#This Row],[date]], dim_date!A:C, 2, FALSE)</f>
        <v>2023</v>
      </c>
      <c r="C459" t="s">
        <v>13</v>
      </c>
      <c r="D459" t="s">
        <v>21</v>
      </c>
      <c r="E459">
        <v>234</v>
      </c>
    </row>
    <row r="460" spans="1:5" x14ac:dyDescent="0.3">
      <c r="A460" s="1">
        <v>45139</v>
      </c>
      <c r="B460">
        <f>VLOOKUP(electric_vehicle_sales_by_makers[[#This Row],[date]], dim_date!A:C, 2, FALSE)</f>
        <v>2024</v>
      </c>
      <c r="C460" t="s">
        <v>13</v>
      </c>
      <c r="D460" t="s">
        <v>21</v>
      </c>
      <c r="E460">
        <v>913</v>
      </c>
    </row>
    <row r="461" spans="1:5" x14ac:dyDescent="0.3">
      <c r="A461" s="1">
        <v>44440</v>
      </c>
      <c r="B461">
        <f>VLOOKUP(electric_vehicle_sales_by_makers[[#This Row],[date]], dim_date!A:C, 2, FALSE)</f>
        <v>2022</v>
      </c>
      <c r="C461" t="s">
        <v>13</v>
      </c>
      <c r="D461" t="s">
        <v>21</v>
      </c>
      <c r="E461">
        <v>263</v>
      </c>
    </row>
    <row r="462" spans="1:5" x14ac:dyDescent="0.3">
      <c r="A462" s="1">
        <v>44805</v>
      </c>
      <c r="B462">
        <f>VLOOKUP(electric_vehicle_sales_by_makers[[#This Row],[date]], dim_date!A:C, 2, FALSE)</f>
        <v>2023</v>
      </c>
      <c r="C462" t="s">
        <v>13</v>
      </c>
      <c r="D462" t="s">
        <v>21</v>
      </c>
      <c r="E462">
        <v>207</v>
      </c>
    </row>
    <row r="463" spans="1:5" x14ac:dyDescent="0.3">
      <c r="A463" s="1">
        <v>45170</v>
      </c>
      <c r="B463">
        <f>VLOOKUP(electric_vehicle_sales_by_makers[[#This Row],[date]], dim_date!A:C, 2, FALSE)</f>
        <v>2024</v>
      </c>
      <c r="C463" t="s">
        <v>13</v>
      </c>
      <c r="D463" t="s">
        <v>21</v>
      </c>
      <c r="E463">
        <v>676</v>
      </c>
    </row>
    <row r="464" spans="1:5" x14ac:dyDescent="0.3">
      <c r="A464" s="1">
        <v>44470</v>
      </c>
      <c r="B464">
        <f>VLOOKUP(electric_vehicle_sales_by_makers[[#This Row],[date]], dim_date!A:C, 2, FALSE)</f>
        <v>2022</v>
      </c>
      <c r="C464" t="s">
        <v>13</v>
      </c>
      <c r="D464" t="s">
        <v>21</v>
      </c>
      <c r="E464">
        <v>194</v>
      </c>
    </row>
    <row r="465" spans="1:5" x14ac:dyDescent="0.3">
      <c r="A465" s="1">
        <v>44835</v>
      </c>
      <c r="B465">
        <f>VLOOKUP(electric_vehicle_sales_by_makers[[#This Row],[date]], dim_date!A:C, 2, FALSE)</f>
        <v>2023</v>
      </c>
      <c r="C465" t="s">
        <v>13</v>
      </c>
      <c r="D465" t="s">
        <v>21</v>
      </c>
      <c r="E465">
        <v>338</v>
      </c>
    </row>
    <row r="466" spans="1:5" x14ac:dyDescent="0.3">
      <c r="A466" s="1">
        <v>45200</v>
      </c>
      <c r="B466">
        <f>VLOOKUP(electric_vehicle_sales_by_makers[[#This Row],[date]], dim_date!A:C, 2, FALSE)</f>
        <v>2024</v>
      </c>
      <c r="C466" t="s">
        <v>13</v>
      </c>
      <c r="D466" t="s">
        <v>21</v>
      </c>
      <c r="E466">
        <v>714</v>
      </c>
    </row>
    <row r="467" spans="1:5" x14ac:dyDescent="0.3">
      <c r="A467" s="1">
        <v>44501</v>
      </c>
      <c r="B467">
        <f>VLOOKUP(electric_vehicle_sales_by_makers[[#This Row],[date]], dim_date!A:C, 2, FALSE)</f>
        <v>2022</v>
      </c>
      <c r="C467" t="s">
        <v>13</v>
      </c>
      <c r="D467" t="s">
        <v>21</v>
      </c>
      <c r="E467">
        <v>118</v>
      </c>
    </row>
    <row r="468" spans="1:5" x14ac:dyDescent="0.3">
      <c r="A468" s="1">
        <v>44866</v>
      </c>
      <c r="B468">
        <f>VLOOKUP(electric_vehicle_sales_by_makers[[#This Row],[date]], dim_date!A:C, 2, FALSE)</f>
        <v>2023</v>
      </c>
      <c r="C468" t="s">
        <v>13</v>
      </c>
      <c r="D468" t="s">
        <v>21</v>
      </c>
      <c r="E468">
        <v>464</v>
      </c>
    </row>
    <row r="469" spans="1:5" x14ac:dyDescent="0.3">
      <c r="A469" s="1">
        <v>45231</v>
      </c>
      <c r="B469">
        <f>VLOOKUP(electric_vehicle_sales_by_makers[[#This Row],[date]], dim_date!A:C, 2, FALSE)</f>
        <v>2024</v>
      </c>
      <c r="C469" t="s">
        <v>13</v>
      </c>
      <c r="D469" t="s">
        <v>21</v>
      </c>
      <c r="E469">
        <v>723</v>
      </c>
    </row>
    <row r="470" spans="1:5" x14ac:dyDescent="0.3">
      <c r="A470" s="1">
        <v>44531</v>
      </c>
      <c r="B470">
        <f>VLOOKUP(electric_vehicle_sales_by_makers[[#This Row],[date]], dim_date!A:C, 2, FALSE)</f>
        <v>2022</v>
      </c>
      <c r="C470" t="s">
        <v>13</v>
      </c>
      <c r="D470" t="s">
        <v>21</v>
      </c>
      <c r="E470">
        <v>99</v>
      </c>
    </row>
    <row r="471" spans="1:5" x14ac:dyDescent="0.3">
      <c r="A471" s="1">
        <v>44896</v>
      </c>
      <c r="B471">
        <f>VLOOKUP(electric_vehicle_sales_by_makers[[#This Row],[date]], dim_date!A:C, 2, FALSE)</f>
        <v>2023</v>
      </c>
      <c r="C471" t="s">
        <v>13</v>
      </c>
      <c r="D471" t="s">
        <v>21</v>
      </c>
      <c r="E471">
        <v>363</v>
      </c>
    </row>
    <row r="472" spans="1:5" x14ac:dyDescent="0.3">
      <c r="A472" s="1">
        <v>45261</v>
      </c>
      <c r="B472">
        <f>VLOOKUP(electric_vehicle_sales_by_makers[[#This Row],[date]], dim_date!A:C, 2, FALSE)</f>
        <v>2024</v>
      </c>
      <c r="C472" t="s">
        <v>13</v>
      </c>
      <c r="D472" t="s">
        <v>21</v>
      </c>
      <c r="E472">
        <v>753</v>
      </c>
    </row>
    <row r="473" spans="1:5" x14ac:dyDescent="0.3">
      <c r="A473" s="1">
        <v>44562</v>
      </c>
      <c r="B473">
        <f>VLOOKUP(electric_vehicle_sales_by_makers[[#This Row],[date]], dim_date!A:C, 2, FALSE)</f>
        <v>2022</v>
      </c>
      <c r="C473" t="s">
        <v>13</v>
      </c>
      <c r="D473" t="s">
        <v>21</v>
      </c>
      <c r="E473">
        <v>48</v>
      </c>
    </row>
    <row r="474" spans="1:5" x14ac:dyDescent="0.3">
      <c r="A474" s="1">
        <v>44927</v>
      </c>
      <c r="B474">
        <f>VLOOKUP(electric_vehicle_sales_by_makers[[#This Row],[date]], dim_date!A:C, 2, FALSE)</f>
        <v>2023</v>
      </c>
      <c r="C474" t="s">
        <v>13</v>
      </c>
      <c r="D474" t="s">
        <v>21</v>
      </c>
      <c r="E474">
        <v>313</v>
      </c>
    </row>
    <row r="475" spans="1:5" x14ac:dyDescent="0.3">
      <c r="A475" s="1">
        <v>45292</v>
      </c>
      <c r="B475">
        <f>VLOOKUP(electric_vehicle_sales_by_makers[[#This Row],[date]], dim_date!A:C, 2, FALSE)</f>
        <v>2024</v>
      </c>
      <c r="C475" t="s">
        <v>13</v>
      </c>
      <c r="D475" t="s">
        <v>21</v>
      </c>
      <c r="E475">
        <v>908</v>
      </c>
    </row>
    <row r="476" spans="1:5" x14ac:dyDescent="0.3">
      <c r="A476" s="1">
        <v>44593</v>
      </c>
      <c r="B476">
        <f>VLOOKUP(electric_vehicle_sales_by_makers[[#This Row],[date]], dim_date!A:C, 2, FALSE)</f>
        <v>2022</v>
      </c>
      <c r="C476" t="s">
        <v>13</v>
      </c>
      <c r="D476" t="s">
        <v>21</v>
      </c>
      <c r="E476">
        <v>30</v>
      </c>
    </row>
    <row r="477" spans="1:5" x14ac:dyDescent="0.3">
      <c r="A477" s="1">
        <v>44958</v>
      </c>
      <c r="B477">
        <f>VLOOKUP(electric_vehicle_sales_by_makers[[#This Row],[date]], dim_date!A:C, 2, FALSE)</f>
        <v>2023</v>
      </c>
      <c r="C477" t="s">
        <v>13</v>
      </c>
      <c r="D477" t="s">
        <v>21</v>
      </c>
      <c r="E477">
        <v>261</v>
      </c>
    </row>
    <row r="478" spans="1:5" x14ac:dyDescent="0.3">
      <c r="A478" s="1">
        <v>45323</v>
      </c>
      <c r="B478">
        <f>VLOOKUP(electric_vehicle_sales_by_makers[[#This Row],[date]], dim_date!A:C, 2, FALSE)</f>
        <v>2024</v>
      </c>
      <c r="C478" t="s">
        <v>13</v>
      </c>
      <c r="D478" t="s">
        <v>21</v>
      </c>
      <c r="E478">
        <v>829</v>
      </c>
    </row>
    <row r="479" spans="1:5" x14ac:dyDescent="0.3">
      <c r="A479" s="1">
        <v>44621</v>
      </c>
      <c r="B479">
        <f>VLOOKUP(electric_vehicle_sales_by_makers[[#This Row],[date]], dim_date!A:C, 2, FALSE)</f>
        <v>2022</v>
      </c>
      <c r="C479" t="s">
        <v>13</v>
      </c>
      <c r="D479" t="s">
        <v>21</v>
      </c>
      <c r="E479">
        <v>75</v>
      </c>
    </row>
    <row r="480" spans="1:5" x14ac:dyDescent="0.3">
      <c r="A480" s="1">
        <v>44986</v>
      </c>
      <c r="B480">
        <f>VLOOKUP(electric_vehicle_sales_by_makers[[#This Row],[date]], dim_date!A:C, 2, FALSE)</f>
        <v>2023</v>
      </c>
      <c r="C480" t="s">
        <v>13</v>
      </c>
      <c r="D480" t="s">
        <v>21</v>
      </c>
      <c r="E480">
        <v>372</v>
      </c>
    </row>
    <row r="481" spans="1:5" x14ac:dyDescent="0.3">
      <c r="A481" s="1">
        <v>45352</v>
      </c>
      <c r="B481">
        <f>VLOOKUP(electric_vehicle_sales_by_makers[[#This Row],[date]], dim_date!A:C, 2, FALSE)</f>
        <v>2024</v>
      </c>
      <c r="C481" t="s">
        <v>13</v>
      </c>
      <c r="D481" t="s">
        <v>21</v>
      </c>
      <c r="E481">
        <v>885</v>
      </c>
    </row>
    <row r="482" spans="1:5" x14ac:dyDescent="0.3">
      <c r="A482" s="1">
        <v>44652</v>
      </c>
      <c r="B482">
        <f>VLOOKUP(electric_vehicle_sales_by_makers[[#This Row],[date]], dim_date!A:C, 2, FALSE)</f>
        <v>2023</v>
      </c>
      <c r="C482" t="s">
        <v>10</v>
      </c>
      <c r="D482" t="s">
        <v>12</v>
      </c>
      <c r="E482">
        <v>0</v>
      </c>
    </row>
    <row r="483" spans="1:5" x14ac:dyDescent="0.3">
      <c r="A483" s="1">
        <v>45017</v>
      </c>
      <c r="B483">
        <f>VLOOKUP(electric_vehicle_sales_by_makers[[#This Row],[date]], dim_date!A:C, 2, FALSE)</f>
        <v>2024</v>
      </c>
      <c r="C483" t="s">
        <v>10</v>
      </c>
      <c r="D483" t="s">
        <v>12</v>
      </c>
      <c r="E483">
        <v>1544</v>
      </c>
    </row>
    <row r="484" spans="1:5" x14ac:dyDescent="0.3">
      <c r="A484" s="1">
        <v>44682</v>
      </c>
      <c r="B484">
        <f>VLOOKUP(electric_vehicle_sales_by_makers[[#This Row],[date]], dim_date!A:C, 2, FALSE)</f>
        <v>2023</v>
      </c>
      <c r="C484" t="s">
        <v>10</v>
      </c>
      <c r="D484" t="s">
        <v>12</v>
      </c>
      <c r="E484">
        <v>19</v>
      </c>
    </row>
    <row r="485" spans="1:5" x14ac:dyDescent="0.3">
      <c r="A485" s="1">
        <v>45047</v>
      </c>
      <c r="B485">
        <f>VLOOKUP(electric_vehicle_sales_by_makers[[#This Row],[date]], dim_date!A:C, 2, FALSE)</f>
        <v>2024</v>
      </c>
      <c r="C485" t="s">
        <v>10</v>
      </c>
      <c r="D485" t="s">
        <v>12</v>
      </c>
      <c r="E485">
        <v>3831</v>
      </c>
    </row>
    <row r="486" spans="1:5" x14ac:dyDescent="0.3">
      <c r="A486" s="1">
        <v>44713</v>
      </c>
      <c r="B486">
        <f>VLOOKUP(electric_vehicle_sales_by_makers[[#This Row],[date]], dim_date!A:C, 2, FALSE)</f>
        <v>2023</v>
      </c>
      <c r="C486" t="s">
        <v>10</v>
      </c>
      <c r="D486" t="s">
        <v>12</v>
      </c>
      <c r="E486">
        <v>760</v>
      </c>
    </row>
    <row r="487" spans="1:5" x14ac:dyDescent="0.3">
      <c r="A487" s="1">
        <v>45078</v>
      </c>
      <c r="B487">
        <f>VLOOKUP(electric_vehicle_sales_by_makers[[#This Row],[date]], dim_date!A:C, 2, FALSE)</f>
        <v>2024</v>
      </c>
      <c r="C487" t="s">
        <v>10</v>
      </c>
      <c r="D487" t="s">
        <v>12</v>
      </c>
      <c r="E487">
        <v>419</v>
      </c>
    </row>
    <row r="488" spans="1:5" x14ac:dyDescent="0.3">
      <c r="A488" s="1">
        <v>44743</v>
      </c>
      <c r="B488">
        <f>VLOOKUP(electric_vehicle_sales_by_makers[[#This Row],[date]], dim_date!A:C, 2, FALSE)</f>
        <v>2023</v>
      </c>
      <c r="C488" t="s">
        <v>10</v>
      </c>
      <c r="D488" t="s">
        <v>12</v>
      </c>
      <c r="E488">
        <v>1076</v>
      </c>
    </row>
    <row r="489" spans="1:5" x14ac:dyDescent="0.3">
      <c r="A489" s="1">
        <v>45108</v>
      </c>
      <c r="B489">
        <f>VLOOKUP(electric_vehicle_sales_by_makers[[#This Row],[date]], dim_date!A:C, 2, FALSE)</f>
        <v>2024</v>
      </c>
      <c r="C489" t="s">
        <v>10</v>
      </c>
      <c r="D489" t="s">
        <v>12</v>
      </c>
      <c r="E489">
        <v>775</v>
      </c>
    </row>
    <row r="490" spans="1:5" x14ac:dyDescent="0.3">
      <c r="A490" s="1">
        <v>44774</v>
      </c>
      <c r="B490">
        <f>VLOOKUP(electric_vehicle_sales_by_makers[[#This Row],[date]], dim_date!A:C, 2, FALSE)</f>
        <v>2023</v>
      </c>
      <c r="C490" t="s">
        <v>10</v>
      </c>
      <c r="D490" t="s">
        <v>12</v>
      </c>
      <c r="E490">
        <v>905</v>
      </c>
    </row>
    <row r="491" spans="1:5" x14ac:dyDescent="0.3">
      <c r="A491" s="1">
        <v>45139</v>
      </c>
      <c r="B491">
        <f>VLOOKUP(electric_vehicle_sales_by_makers[[#This Row],[date]], dim_date!A:C, 2, FALSE)</f>
        <v>2024</v>
      </c>
      <c r="C491" t="s">
        <v>10</v>
      </c>
      <c r="D491" t="s">
        <v>12</v>
      </c>
      <c r="E491">
        <v>1137</v>
      </c>
    </row>
    <row r="492" spans="1:5" x14ac:dyDescent="0.3">
      <c r="A492" s="1">
        <v>44805</v>
      </c>
      <c r="B492">
        <f>VLOOKUP(electric_vehicle_sales_by_makers[[#This Row],[date]], dim_date!A:C, 2, FALSE)</f>
        <v>2023</v>
      </c>
      <c r="C492" t="s">
        <v>10</v>
      </c>
      <c r="D492" t="s">
        <v>12</v>
      </c>
      <c r="E492">
        <v>954</v>
      </c>
    </row>
    <row r="493" spans="1:5" x14ac:dyDescent="0.3">
      <c r="A493" s="1">
        <v>45170</v>
      </c>
      <c r="B493">
        <f>VLOOKUP(electric_vehicle_sales_by_makers[[#This Row],[date]], dim_date!A:C, 2, FALSE)</f>
        <v>2024</v>
      </c>
      <c r="C493" t="s">
        <v>10</v>
      </c>
      <c r="D493" t="s">
        <v>12</v>
      </c>
      <c r="E493">
        <v>873</v>
      </c>
    </row>
    <row r="494" spans="1:5" x14ac:dyDescent="0.3">
      <c r="A494" s="1">
        <v>44835</v>
      </c>
      <c r="B494">
        <f>VLOOKUP(electric_vehicle_sales_by_makers[[#This Row],[date]], dim_date!A:C, 2, FALSE)</f>
        <v>2023</v>
      </c>
      <c r="C494" t="s">
        <v>10</v>
      </c>
      <c r="D494" t="s">
        <v>12</v>
      </c>
      <c r="E494">
        <v>1968</v>
      </c>
    </row>
    <row r="495" spans="1:5" x14ac:dyDescent="0.3">
      <c r="A495" s="1">
        <v>45200</v>
      </c>
      <c r="B495">
        <f>VLOOKUP(electric_vehicle_sales_by_makers[[#This Row],[date]], dim_date!A:C, 2, FALSE)</f>
        <v>2024</v>
      </c>
      <c r="C495" t="s">
        <v>10</v>
      </c>
      <c r="D495" t="s">
        <v>12</v>
      </c>
      <c r="E495">
        <v>863</v>
      </c>
    </row>
    <row r="496" spans="1:5" x14ac:dyDescent="0.3">
      <c r="A496" s="1">
        <v>44866</v>
      </c>
      <c r="B496">
        <f>VLOOKUP(electric_vehicle_sales_by_makers[[#This Row],[date]], dim_date!A:C, 2, FALSE)</f>
        <v>2023</v>
      </c>
      <c r="C496" t="s">
        <v>10</v>
      </c>
      <c r="D496" t="s">
        <v>12</v>
      </c>
      <c r="E496">
        <v>1783</v>
      </c>
    </row>
    <row r="497" spans="1:5" x14ac:dyDescent="0.3">
      <c r="A497" s="1">
        <v>45231</v>
      </c>
      <c r="B497">
        <f>VLOOKUP(electric_vehicle_sales_by_makers[[#This Row],[date]], dim_date!A:C, 2, FALSE)</f>
        <v>2024</v>
      </c>
      <c r="C497" t="s">
        <v>10</v>
      </c>
      <c r="D497" t="s">
        <v>12</v>
      </c>
      <c r="E497">
        <v>1281</v>
      </c>
    </row>
    <row r="498" spans="1:5" x14ac:dyDescent="0.3">
      <c r="A498" s="1">
        <v>44896</v>
      </c>
      <c r="B498">
        <f>VLOOKUP(electric_vehicle_sales_by_makers[[#This Row],[date]], dim_date!A:C, 2, FALSE)</f>
        <v>2023</v>
      </c>
      <c r="C498" t="s">
        <v>10</v>
      </c>
      <c r="D498" t="s">
        <v>12</v>
      </c>
      <c r="E498">
        <v>1445</v>
      </c>
    </row>
    <row r="499" spans="1:5" x14ac:dyDescent="0.3">
      <c r="A499" s="1">
        <v>45261</v>
      </c>
      <c r="B499">
        <f>VLOOKUP(electric_vehicle_sales_by_makers[[#This Row],[date]], dim_date!A:C, 2, FALSE)</f>
        <v>2024</v>
      </c>
      <c r="C499" t="s">
        <v>10</v>
      </c>
      <c r="D499" t="s">
        <v>12</v>
      </c>
      <c r="E499">
        <v>700</v>
      </c>
    </row>
    <row r="500" spans="1:5" x14ac:dyDescent="0.3">
      <c r="A500" s="1">
        <v>44927</v>
      </c>
      <c r="B500">
        <f>VLOOKUP(electric_vehicle_sales_by_makers[[#This Row],[date]], dim_date!A:C, 2, FALSE)</f>
        <v>2023</v>
      </c>
      <c r="C500" t="s">
        <v>10</v>
      </c>
      <c r="D500" t="s">
        <v>12</v>
      </c>
      <c r="E500">
        <v>1265</v>
      </c>
    </row>
    <row r="501" spans="1:5" x14ac:dyDescent="0.3">
      <c r="A501" s="1">
        <v>45292</v>
      </c>
      <c r="B501">
        <f>VLOOKUP(electric_vehicle_sales_by_makers[[#This Row],[date]], dim_date!A:C, 2, FALSE)</f>
        <v>2024</v>
      </c>
      <c r="C501" t="s">
        <v>10</v>
      </c>
      <c r="D501" t="s">
        <v>12</v>
      </c>
      <c r="E501">
        <v>574</v>
      </c>
    </row>
    <row r="502" spans="1:5" x14ac:dyDescent="0.3">
      <c r="A502" s="1">
        <v>44958</v>
      </c>
      <c r="B502">
        <f>VLOOKUP(electric_vehicle_sales_by_makers[[#This Row],[date]], dim_date!A:C, 2, FALSE)</f>
        <v>2023</v>
      </c>
      <c r="C502" t="s">
        <v>10</v>
      </c>
      <c r="D502" t="s">
        <v>12</v>
      </c>
      <c r="E502">
        <v>1232</v>
      </c>
    </row>
    <row r="503" spans="1:5" x14ac:dyDescent="0.3">
      <c r="A503" s="1">
        <v>45323</v>
      </c>
      <c r="B503">
        <f>VLOOKUP(electric_vehicle_sales_by_makers[[#This Row],[date]], dim_date!A:C, 2, FALSE)</f>
        <v>2024</v>
      </c>
      <c r="C503" t="s">
        <v>10</v>
      </c>
      <c r="D503" t="s">
        <v>12</v>
      </c>
      <c r="E503">
        <v>649</v>
      </c>
    </row>
    <row r="504" spans="1:5" x14ac:dyDescent="0.3">
      <c r="A504" s="1">
        <v>44986</v>
      </c>
      <c r="B504">
        <f>VLOOKUP(electric_vehicle_sales_by_makers[[#This Row],[date]], dim_date!A:C, 2, FALSE)</f>
        <v>2023</v>
      </c>
      <c r="C504" t="s">
        <v>10</v>
      </c>
      <c r="D504" t="s">
        <v>12</v>
      </c>
      <c r="E504">
        <v>1765</v>
      </c>
    </row>
    <row r="505" spans="1:5" x14ac:dyDescent="0.3">
      <c r="A505" s="1">
        <v>45352</v>
      </c>
      <c r="B505">
        <f>VLOOKUP(electric_vehicle_sales_by_makers[[#This Row],[date]], dim_date!A:C, 2, FALSE)</f>
        <v>2024</v>
      </c>
      <c r="C505" t="s">
        <v>10</v>
      </c>
      <c r="D505" t="s">
        <v>12</v>
      </c>
      <c r="E505">
        <v>1218</v>
      </c>
    </row>
    <row r="506" spans="1:5" x14ac:dyDescent="0.3">
      <c r="A506" s="1">
        <v>44287</v>
      </c>
      <c r="B506">
        <f>VLOOKUP(electric_vehicle_sales_by_makers[[#This Row],[date]], dim_date!A:C, 2, FALSE)</f>
        <v>2022</v>
      </c>
      <c r="C506" t="s">
        <v>10</v>
      </c>
      <c r="D506" t="s">
        <v>25</v>
      </c>
      <c r="E506">
        <v>1251</v>
      </c>
    </row>
    <row r="507" spans="1:5" x14ac:dyDescent="0.3">
      <c r="A507" s="1">
        <v>44652</v>
      </c>
      <c r="B507">
        <f>VLOOKUP(electric_vehicle_sales_by_makers[[#This Row],[date]], dim_date!A:C, 2, FALSE)</f>
        <v>2023</v>
      </c>
      <c r="C507" t="s">
        <v>10</v>
      </c>
      <c r="D507" t="s">
        <v>25</v>
      </c>
      <c r="E507">
        <v>11341</v>
      </c>
    </row>
    <row r="508" spans="1:5" x14ac:dyDescent="0.3">
      <c r="A508" s="1">
        <v>45017</v>
      </c>
      <c r="B508">
        <f>VLOOKUP(electric_vehicle_sales_by_makers[[#This Row],[date]], dim_date!A:C, 2, FALSE)</f>
        <v>2024</v>
      </c>
      <c r="C508" t="s">
        <v>10</v>
      </c>
      <c r="D508" t="s">
        <v>25</v>
      </c>
      <c r="E508">
        <v>3179</v>
      </c>
    </row>
    <row r="509" spans="1:5" x14ac:dyDescent="0.3">
      <c r="A509" s="1">
        <v>44317</v>
      </c>
      <c r="B509">
        <f>VLOOKUP(electric_vehicle_sales_by_makers[[#This Row],[date]], dim_date!A:C, 2, FALSE)</f>
        <v>2022</v>
      </c>
      <c r="C509" t="s">
        <v>10</v>
      </c>
      <c r="D509" t="s">
        <v>25</v>
      </c>
      <c r="E509">
        <v>245</v>
      </c>
    </row>
    <row r="510" spans="1:5" x14ac:dyDescent="0.3">
      <c r="A510" s="1">
        <v>44682</v>
      </c>
      <c r="B510">
        <f>VLOOKUP(electric_vehicle_sales_by_makers[[#This Row],[date]], dim_date!A:C, 2, FALSE)</f>
        <v>2023</v>
      </c>
      <c r="C510" t="s">
        <v>10</v>
      </c>
      <c r="D510" t="s">
        <v>25</v>
      </c>
      <c r="E510">
        <v>10340</v>
      </c>
    </row>
    <row r="511" spans="1:5" x14ac:dyDescent="0.3">
      <c r="A511" s="1">
        <v>45047</v>
      </c>
      <c r="B511">
        <f>VLOOKUP(electric_vehicle_sales_by_makers[[#This Row],[date]], dim_date!A:C, 2, FALSE)</f>
        <v>2024</v>
      </c>
      <c r="C511" t="s">
        <v>10</v>
      </c>
      <c r="D511" t="s">
        <v>25</v>
      </c>
      <c r="E511">
        <v>2873</v>
      </c>
    </row>
    <row r="512" spans="1:5" x14ac:dyDescent="0.3">
      <c r="A512" s="1">
        <v>44348</v>
      </c>
      <c r="B512">
        <f>VLOOKUP(electric_vehicle_sales_by_makers[[#This Row],[date]], dim_date!A:C, 2, FALSE)</f>
        <v>2022</v>
      </c>
      <c r="C512" t="s">
        <v>10</v>
      </c>
      <c r="D512" t="s">
        <v>25</v>
      </c>
      <c r="E512">
        <v>984</v>
      </c>
    </row>
    <row r="513" spans="1:5" x14ac:dyDescent="0.3">
      <c r="A513" s="1">
        <v>44713</v>
      </c>
      <c r="B513">
        <f>VLOOKUP(electric_vehicle_sales_by_makers[[#This Row],[date]], dim_date!A:C, 2, FALSE)</f>
        <v>2023</v>
      </c>
      <c r="C513" t="s">
        <v>10</v>
      </c>
      <c r="D513" t="s">
        <v>25</v>
      </c>
      <c r="E513">
        <v>7554</v>
      </c>
    </row>
    <row r="514" spans="1:5" x14ac:dyDescent="0.3">
      <c r="A514" s="1">
        <v>45078</v>
      </c>
      <c r="B514">
        <f>VLOOKUP(electric_vehicle_sales_by_makers[[#This Row],[date]], dim_date!A:C, 2, FALSE)</f>
        <v>2024</v>
      </c>
      <c r="C514" t="s">
        <v>10</v>
      </c>
      <c r="D514" t="s">
        <v>25</v>
      </c>
      <c r="E514">
        <v>2588</v>
      </c>
    </row>
    <row r="515" spans="1:5" x14ac:dyDescent="0.3">
      <c r="A515" s="1">
        <v>44378</v>
      </c>
      <c r="B515">
        <f>VLOOKUP(electric_vehicle_sales_by_makers[[#This Row],[date]], dim_date!A:C, 2, FALSE)</f>
        <v>2022</v>
      </c>
      <c r="C515" t="s">
        <v>10</v>
      </c>
      <c r="D515" t="s">
        <v>25</v>
      </c>
      <c r="E515">
        <v>2633</v>
      </c>
    </row>
    <row r="516" spans="1:5" x14ac:dyDescent="0.3">
      <c r="A516" s="1">
        <v>44743</v>
      </c>
      <c r="B516">
        <f>VLOOKUP(electric_vehicle_sales_by_makers[[#This Row],[date]], dim_date!A:C, 2, FALSE)</f>
        <v>2023</v>
      </c>
      <c r="C516" t="s">
        <v>10</v>
      </c>
      <c r="D516" t="s">
        <v>25</v>
      </c>
      <c r="E516">
        <v>8394</v>
      </c>
    </row>
    <row r="517" spans="1:5" x14ac:dyDescent="0.3">
      <c r="A517" s="1">
        <v>45108</v>
      </c>
      <c r="B517">
        <f>VLOOKUP(electric_vehicle_sales_by_makers[[#This Row],[date]], dim_date!A:C, 2, FALSE)</f>
        <v>2024</v>
      </c>
      <c r="C517" t="s">
        <v>10</v>
      </c>
      <c r="D517" t="s">
        <v>25</v>
      </c>
      <c r="E517">
        <v>2238</v>
      </c>
    </row>
    <row r="518" spans="1:5" x14ac:dyDescent="0.3">
      <c r="A518" s="1">
        <v>44409</v>
      </c>
      <c r="B518">
        <f>VLOOKUP(electric_vehicle_sales_by_makers[[#This Row],[date]], dim_date!A:C, 2, FALSE)</f>
        <v>2022</v>
      </c>
      <c r="C518" t="s">
        <v>10</v>
      </c>
      <c r="D518" t="s">
        <v>25</v>
      </c>
      <c r="E518">
        <v>2894</v>
      </c>
    </row>
    <row r="519" spans="1:5" x14ac:dyDescent="0.3">
      <c r="A519" s="1">
        <v>44774</v>
      </c>
      <c r="B519">
        <f>VLOOKUP(electric_vehicle_sales_by_makers[[#This Row],[date]], dim_date!A:C, 2, FALSE)</f>
        <v>2023</v>
      </c>
      <c r="C519" t="s">
        <v>10</v>
      </c>
      <c r="D519" t="s">
        <v>25</v>
      </c>
      <c r="E519">
        <v>8756</v>
      </c>
    </row>
    <row r="520" spans="1:5" x14ac:dyDescent="0.3">
      <c r="A520" s="1">
        <v>45139</v>
      </c>
      <c r="B520">
        <f>VLOOKUP(electric_vehicle_sales_by_makers[[#This Row],[date]], dim_date!A:C, 2, FALSE)</f>
        <v>2024</v>
      </c>
      <c r="C520" t="s">
        <v>10</v>
      </c>
      <c r="D520" t="s">
        <v>25</v>
      </c>
      <c r="E520">
        <v>1977</v>
      </c>
    </row>
    <row r="521" spans="1:5" x14ac:dyDescent="0.3">
      <c r="A521" s="1">
        <v>44440</v>
      </c>
      <c r="B521">
        <f>VLOOKUP(electric_vehicle_sales_by_makers[[#This Row],[date]], dim_date!A:C, 2, FALSE)</f>
        <v>2022</v>
      </c>
      <c r="C521" t="s">
        <v>10</v>
      </c>
      <c r="D521" t="s">
        <v>25</v>
      </c>
      <c r="E521">
        <v>3321</v>
      </c>
    </row>
    <row r="522" spans="1:5" x14ac:dyDescent="0.3">
      <c r="A522" s="1">
        <v>44805</v>
      </c>
      <c r="B522">
        <f>VLOOKUP(electric_vehicle_sales_by_makers[[#This Row],[date]], dim_date!A:C, 2, FALSE)</f>
        <v>2023</v>
      </c>
      <c r="C522" t="s">
        <v>10</v>
      </c>
      <c r="D522" t="s">
        <v>25</v>
      </c>
      <c r="E522">
        <v>8497</v>
      </c>
    </row>
    <row r="523" spans="1:5" x14ac:dyDescent="0.3">
      <c r="A523" s="1">
        <v>45170</v>
      </c>
      <c r="B523">
        <f>VLOOKUP(electric_vehicle_sales_by_makers[[#This Row],[date]], dim_date!A:C, 2, FALSE)</f>
        <v>2024</v>
      </c>
      <c r="C523" t="s">
        <v>10</v>
      </c>
      <c r="D523" t="s">
        <v>25</v>
      </c>
      <c r="E523">
        <v>1769</v>
      </c>
    </row>
    <row r="524" spans="1:5" x14ac:dyDescent="0.3">
      <c r="A524" s="1">
        <v>44470</v>
      </c>
      <c r="B524">
        <f>VLOOKUP(electric_vehicle_sales_by_makers[[#This Row],[date]], dim_date!A:C, 2, FALSE)</f>
        <v>2022</v>
      </c>
      <c r="C524" t="s">
        <v>10</v>
      </c>
      <c r="D524" t="s">
        <v>25</v>
      </c>
      <c r="E524">
        <v>4166</v>
      </c>
    </row>
    <row r="525" spans="1:5" x14ac:dyDescent="0.3">
      <c r="A525" s="1">
        <v>44835</v>
      </c>
      <c r="B525">
        <f>VLOOKUP(electric_vehicle_sales_by_makers[[#This Row],[date]], dim_date!A:C, 2, FALSE)</f>
        <v>2023</v>
      </c>
      <c r="C525" t="s">
        <v>10</v>
      </c>
      <c r="D525" t="s">
        <v>25</v>
      </c>
      <c r="E525">
        <v>14950</v>
      </c>
    </row>
    <row r="526" spans="1:5" x14ac:dyDescent="0.3">
      <c r="A526" s="1">
        <v>45200</v>
      </c>
      <c r="B526">
        <f>VLOOKUP(electric_vehicle_sales_by_makers[[#This Row],[date]], dim_date!A:C, 2, FALSE)</f>
        <v>2024</v>
      </c>
      <c r="C526" t="s">
        <v>10</v>
      </c>
      <c r="D526" t="s">
        <v>25</v>
      </c>
      <c r="E526">
        <v>1457</v>
      </c>
    </row>
    <row r="527" spans="1:5" x14ac:dyDescent="0.3">
      <c r="A527" s="1">
        <v>44501</v>
      </c>
      <c r="B527">
        <f>VLOOKUP(electric_vehicle_sales_by_makers[[#This Row],[date]], dim_date!A:C, 2, FALSE)</f>
        <v>2022</v>
      </c>
      <c r="C527" t="s">
        <v>10</v>
      </c>
      <c r="D527" t="s">
        <v>25</v>
      </c>
      <c r="E527">
        <v>5542</v>
      </c>
    </row>
    <row r="528" spans="1:5" x14ac:dyDescent="0.3">
      <c r="A528" s="1">
        <v>44866</v>
      </c>
      <c r="B528">
        <f>VLOOKUP(electric_vehicle_sales_by_makers[[#This Row],[date]], dim_date!A:C, 2, FALSE)</f>
        <v>2023</v>
      </c>
      <c r="C528" t="s">
        <v>10</v>
      </c>
      <c r="D528" t="s">
        <v>25</v>
      </c>
      <c r="E528">
        <v>9068</v>
      </c>
    </row>
    <row r="529" spans="1:5" x14ac:dyDescent="0.3">
      <c r="A529" s="1">
        <v>45231</v>
      </c>
      <c r="B529">
        <f>VLOOKUP(electric_vehicle_sales_by_makers[[#This Row],[date]], dim_date!A:C, 2, FALSE)</f>
        <v>2024</v>
      </c>
      <c r="C529" t="s">
        <v>10</v>
      </c>
      <c r="D529" t="s">
        <v>25</v>
      </c>
      <c r="E529">
        <v>1587</v>
      </c>
    </row>
    <row r="530" spans="1:5" x14ac:dyDescent="0.3">
      <c r="A530" s="1">
        <v>44531</v>
      </c>
      <c r="B530">
        <f>VLOOKUP(electric_vehicle_sales_by_makers[[#This Row],[date]], dim_date!A:C, 2, FALSE)</f>
        <v>2022</v>
      </c>
      <c r="C530" t="s">
        <v>10</v>
      </c>
      <c r="D530" t="s">
        <v>25</v>
      </c>
      <c r="E530">
        <v>6184</v>
      </c>
    </row>
    <row r="531" spans="1:5" x14ac:dyDescent="0.3">
      <c r="A531" s="1">
        <v>44896</v>
      </c>
      <c r="B531">
        <f>VLOOKUP(electric_vehicle_sales_by_makers[[#This Row],[date]], dim_date!A:C, 2, FALSE)</f>
        <v>2023</v>
      </c>
      <c r="C531" t="s">
        <v>10</v>
      </c>
      <c r="D531" t="s">
        <v>25</v>
      </c>
      <c r="E531">
        <v>5281</v>
      </c>
    </row>
    <row r="532" spans="1:5" x14ac:dyDescent="0.3">
      <c r="A532" s="1">
        <v>45261</v>
      </c>
      <c r="B532">
        <f>VLOOKUP(electric_vehicle_sales_by_makers[[#This Row],[date]], dim_date!A:C, 2, FALSE)</f>
        <v>2024</v>
      </c>
      <c r="C532" t="s">
        <v>10</v>
      </c>
      <c r="D532" t="s">
        <v>25</v>
      </c>
      <c r="E532">
        <v>953</v>
      </c>
    </row>
    <row r="533" spans="1:5" x14ac:dyDescent="0.3">
      <c r="A533" s="1">
        <v>44562</v>
      </c>
      <c r="B533">
        <f>VLOOKUP(electric_vehicle_sales_by_makers[[#This Row],[date]], dim_date!A:C, 2, FALSE)</f>
        <v>2022</v>
      </c>
      <c r="C533" t="s">
        <v>10</v>
      </c>
      <c r="D533" t="s">
        <v>25</v>
      </c>
      <c r="E533">
        <v>5737</v>
      </c>
    </row>
    <row r="534" spans="1:5" x14ac:dyDescent="0.3">
      <c r="A534" s="1">
        <v>44927</v>
      </c>
      <c r="B534">
        <f>VLOOKUP(electric_vehicle_sales_by_makers[[#This Row],[date]], dim_date!A:C, 2, FALSE)</f>
        <v>2023</v>
      </c>
      <c r="C534" t="s">
        <v>10</v>
      </c>
      <c r="D534" t="s">
        <v>25</v>
      </c>
      <c r="E534">
        <v>4407</v>
      </c>
    </row>
    <row r="535" spans="1:5" x14ac:dyDescent="0.3">
      <c r="A535" s="1">
        <v>45292</v>
      </c>
      <c r="B535">
        <f>VLOOKUP(electric_vehicle_sales_by_makers[[#This Row],[date]], dim_date!A:C, 2, FALSE)</f>
        <v>2024</v>
      </c>
      <c r="C535" t="s">
        <v>10</v>
      </c>
      <c r="D535" t="s">
        <v>25</v>
      </c>
      <c r="E535">
        <v>675</v>
      </c>
    </row>
    <row r="536" spans="1:5" x14ac:dyDescent="0.3">
      <c r="A536" s="1">
        <v>44593</v>
      </c>
      <c r="B536">
        <f>VLOOKUP(electric_vehicle_sales_by_makers[[#This Row],[date]], dim_date!A:C, 2, FALSE)</f>
        <v>2022</v>
      </c>
      <c r="C536" t="s">
        <v>10</v>
      </c>
      <c r="D536" t="s">
        <v>25</v>
      </c>
      <c r="E536">
        <v>6122</v>
      </c>
    </row>
    <row r="537" spans="1:5" x14ac:dyDescent="0.3">
      <c r="A537" s="1">
        <v>44958</v>
      </c>
      <c r="B537">
        <f>VLOOKUP(electric_vehicle_sales_by_makers[[#This Row],[date]], dim_date!A:C, 2, FALSE)</f>
        <v>2023</v>
      </c>
      <c r="C537" t="s">
        <v>10</v>
      </c>
      <c r="D537" t="s">
        <v>25</v>
      </c>
      <c r="E537">
        <v>3848</v>
      </c>
    </row>
    <row r="538" spans="1:5" x14ac:dyDescent="0.3">
      <c r="A538" s="1">
        <v>45323</v>
      </c>
      <c r="B538">
        <f>VLOOKUP(electric_vehicle_sales_by_makers[[#This Row],[date]], dim_date!A:C, 2, FALSE)</f>
        <v>2024</v>
      </c>
      <c r="C538" t="s">
        <v>10</v>
      </c>
      <c r="D538" t="s">
        <v>25</v>
      </c>
      <c r="E538">
        <v>652</v>
      </c>
    </row>
    <row r="539" spans="1:5" x14ac:dyDescent="0.3">
      <c r="A539" s="1">
        <v>44621</v>
      </c>
      <c r="B539">
        <f>VLOOKUP(electric_vehicle_sales_by_makers[[#This Row],[date]], dim_date!A:C, 2, FALSE)</f>
        <v>2022</v>
      </c>
      <c r="C539" t="s">
        <v>10</v>
      </c>
      <c r="D539" t="s">
        <v>25</v>
      </c>
      <c r="E539">
        <v>8586</v>
      </c>
    </row>
    <row r="540" spans="1:5" x14ac:dyDescent="0.3">
      <c r="A540" s="1">
        <v>44986</v>
      </c>
      <c r="B540">
        <f>VLOOKUP(electric_vehicle_sales_by_makers[[#This Row],[date]], dim_date!A:C, 2, FALSE)</f>
        <v>2023</v>
      </c>
      <c r="C540" t="s">
        <v>10</v>
      </c>
      <c r="D540" t="s">
        <v>25</v>
      </c>
      <c r="E540">
        <v>4509</v>
      </c>
    </row>
    <row r="541" spans="1:5" x14ac:dyDescent="0.3">
      <c r="A541" s="1">
        <v>45352</v>
      </c>
      <c r="B541">
        <f>VLOOKUP(electric_vehicle_sales_by_makers[[#This Row],[date]], dim_date!A:C, 2, FALSE)</f>
        <v>2024</v>
      </c>
      <c r="C541" t="s">
        <v>10</v>
      </c>
      <c r="D541" t="s">
        <v>25</v>
      </c>
      <c r="E541">
        <v>673</v>
      </c>
    </row>
    <row r="542" spans="1:5" x14ac:dyDescent="0.3">
      <c r="A542" s="1">
        <v>44287</v>
      </c>
      <c r="B542">
        <f>VLOOKUP(electric_vehicle_sales_by_makers[[#This Row],[date]], dim_date!A:C, 2, FALSE)</f>
        <v>2022</v>
      </c>
      <c r="C542" t="s">
        <v>10</v>
      </c>
      <c r="D542" t="s">
        <v>11</v>
      </c>
      <c r="E542">
        <v>0</v>
      </c>
    </row>
    <row r="543" spans="1:5" x14ac:dyDescent="0.3">
      <c r="A543" s="1">
        <v>44317</v>
      </c>
      <c r="B543">
        <f>VLOOKUP(electric_vehicle_sales_by_makers[[#This Row],[date]], dim_date!A:C, 2, FALSE)</f>
        <v>2022</v>
      </c>
      <c r="C543" t="s">
        <v>10</v>
      </c>
      <c r="D543" t="s">
        <v>11</v>
      </c>
      <c r="E543">
        <v>0</v>
      </c>
    </row>
    <row r="544" spans="1:5" x14ac:dyDescent="0.3">
      <c r="A544" s="1">
        <v>44348</v>
      </c>
      <c r="B544">
        <f>VLOOKUP(electric_vehicle_sales_by_makers[[#This Row],[date]], dim_date!A:C, 2, FALSE)</f>
        <v>2022</v>
      </c>
      <c r="C544" t="s">
        <v>10</v>
      </c>
      <c r="D544" t="s">
        <v>11</v>
      </c>
      <c r="E544">
        <v>0</v>
      </c>
    </row>
    <row r="545" spans="1:5" x14ac:dyDescent="0.3">
      <c r="A545" s="1">
        <v>44378</v>
      </c>
      <c r="B545">
        <f>VLOOKUP(electric_vehicle_sales_by_makers[[#This Row],[date]], dim_date!A:C, 2, FALSE)</f>
        <v>2022</v>
      </c>
      <c r="C545" t="s">
        <v>10</v>
      </c>
      <c r="D545" t="s">
        <v>11</v>
      </c>
      <c r="E545">
        <v>0</v>
      </c>
    </row>
    <row r="546" spans="1:5" x14ac:dyDescent="0.3">
      <c r="A546" s="1">
        <v>44409</v>
      </c>
      <c r="B546">
        <f>VLOOKUP(electric_vehicle_sales_by_makers[[#This Row],[date]], dim_date!A:C, 2, FALSE)</f>
        <v>2022</v>
      </c>
      <c r="C546" t="s">
        <v>10</v>
      </c>
      <c r="D546" t="s">
        <v>11</v>
      </c>
      <c r="E546">
        <v>0</v>
      </c>
    </row>
    <row r="547" spans="1:5" x14ac:dyDescent="0.3">
      <c r="A547" s="1">
        <v>44440</v>
      </c>
      <c r="B547">
        <f>VLOOKUP(electric_vehicle_sales_by_makers[[#This Row],[date]], dim_date!A:C, 2, FALSE)</f>
        <v>2022</v>
      </c>
      <c r="C547" t="s">
        <v>10</v>
      </c>
      <c r="D547" t="s">
        <v>11</v>
      </c>
      <c r="E547">
        <v>0</v>
      </c>
    </row>
    <row r="548" spans="1:5" x14ac:dyDescent="0.3">
      <c r="A548" s="1">
        <v>44470</v>
      </c>
      <c r="B548">
        <f>VLOOKUP(electric_vehicle_sales_by_makers[[#This Row],[date]], dim_date!A:C, 2, FALSE)</f>
        <v>2022</v>
      </c>
      <c r="C548" t="s">
        <v>10</v>
      </c>
      <c r="D548" t="s">
        <v>11</v>
      </c>
      <c r="E548">
        <v>0</v>
      </c>
    </row>
    <row r="549" spans="1:5" x14ac:dyDescent="0.3">
      <c r="A549" s="1">
        <v>44501</v>
      </c>
      <c r="B549">
        <f>VLOOKUP(electric_vehicle_sales_by_makers[[#This Row],[date]], dim_date!A:C, 2, FALSE)</f>
        <v>2022</v>
      </c>
      <c r="C549" t="s">
        <v>10</v>
      </c>
      <c r="D549" t="s">
        <v>11</v>
      </c>
      <c r="E549">
        <v>0</v>
      </c>
    </row>
    <row r="550" spans="1:5" x14ac:dyDescent="0.3">
      <c r="A550" s="1">
        <v>44652</v>
      </c>
      <c r="B550">
        <f>VLOOKUP(electric_vehicle_sales_by_makers[[#This Row],[date]], dim_date!A:C, 2, FALSE)</f>
        <v>2023</v>
      </c>
      <c r="C550" t="s">
        <v>10</v>
      </c>
      <c r="D550" t="s">
        <v>11</v>
      </c>
      <c r="E550">
        <v>13601</v>
      </c>
    </row>
    <row r="551" spans="1:5" x14ac:dyDescent="0.3">
      <c r="A551" s="1">
        <v>45017</v>
      </c>
      <c r="B551">
        <f>VLOOKUP(electric_vehicle_sales_by_makers[[#This Row],[date]], dim_date!A:C, 2, FALSE)</f>
        <v>2024</v>
      </c>
      <c r="C551" t="s">
        <v>10</v>
      </c>
      <c r="D551" t="s">
        <v>11</v>
      </c>
      <c r="E551">
        <v>22548</v>
      </c>
    </row>
    <row r="552" spans="1:5" x14ac:dyDescent="0.3">
      <c r="A552" s="1">
        <v>44682</v>
      </c>
      <c r="B552">
        <f>VLOOKUP(electric_vehicle_sales_by_makers[[#This Row],[date]], dim_date!A:C, 2, FALSE)</f>
        <v>2023</v>
      </c>
      <c r="C552" t="s">
        <v>10</v>
      </c>
      <c r="D552" t="s">
        <v>11</v>
      </c>
      <c r="E552">
        <v>9266</v>
      </c>
    </row>
    <row r="553" spans="1:5" x14ac:dyDescent="0.3">
      <c r="A553" s="1">
        <v>45047</v>
      </c>
      <c r="B553">
        <f>VLOOKUP(electric_vehicle_sales_by_makers[[#This Row],[date]], dim_date!A:C, 2, FALSE)</f>
        <v>2024</v>
      </c>
      <c r="C553" t="s">
        <v>10</v>
      </c>
      <c r="D553" t="s">
        <v>11</v>
      </c>
      <c r="E553">
        <v>29447</v>
      </c>
    </row>
    <row r="554" spans="1:5" x14ac:dyDescent="0.3">
      <c r="A554" s="1">
        <v>44713</v>
      </c>
      <c r="B554">
        <f>VLOOKUP(electric_vehicle_sales_by_makers[[#This Row],[date]], dim_date!A:C, 2, FALSE)</f>
        <v>2023</v>
      </c>
      <c r="C554" t="s">
        <v>10</v>
      </c>
      <c r="D554" t="s">
        <v>11</v>
      </c>
      <c r="E554">
        <v>5897</v>
      </c>
    </row>
    <row r="555" spans="1:5" x14ac:dyDescent="0.3">
      <c r="A555" s="1">
        <v>45078</v>
      </c>
      <c r="B555">
        <f>VLOOKUP(electric_vehicle_sales_by_makers[[#This Row],[date]], dim_date!A:C, 2, FALSE)</f>
        <v>2024</v>
      </c>
      <c r="C555" t="s">
        <v>10</v>
      </c>
      <c r="D555" t="s">
        <v>11</v>
      </c>
      <c r="E555">
        <v>17768</v>
      </c>
    </row>
    <row r="556" spans="1:5" x14ac:dyDescent="0.3">
      <c r="A556" s="1">
        <v>44743</v>
      </c>
      <c r="B556">
        <f>VLOOKUP(electric_vehicle_sales_by_makers[[#This Row],[date]], dim_date!A:C, 2, FALSE)</f>
        <v>2023</v>
      </c>
      <c r="C556" t="s">
        <v>10</v>
      </c>
      <c r="D556" t="s">
        <v>11</v>
      </c>
      <c r="E556">
        <v>3864</v>
      </c>
    </row>
    <row r="557" spans="1:5" x14ac:dyDescent="0.3">
      <c r="A557" s="1">
        <v>45108</v>
      </c>
      <c r="B557">
        <f>VLOOKUP(electric_vehicle_sales_by_makers[[#This Row],[date]], dim_date!A:C, 2, FALSE)</f>
        <v>2024</v>
      </c>
      <c r="C557" t="s">
        <v>10</v>
      </c>
      <c r="D557" t="s">
        <v>11</v>
      </c>
      <c r="E557">
        <v>19409</v>
      </c>
    </row>
    <row r="558" spans="1:5" x14ac:dyDescent="0.3">
      <c r="A558" s="1">
        <v>44774</v>
      </c>
      <c r="B558">
        <f>VLOOKUP(electric_vehicle_sales_by_makers[[#This Row],[date]], dim_date!A:C, 2, FALSE)</f>
        <v>2023</v>
      </c>
      <c r="C558" t="s">
        <v>10</v>
      </c>
      <c r="D558" t="s">
        <v>11</v>
      </c>
      <c r="E558">
        <v>3475</v>
      </c>
    </row>
    <row r="559" spans="1:5" x14ac:dyDescent="0.3">
      <c r="A559" s="1">
        <v>45139</v>
      </c>
      <c r="B559">
        <f>VLOOKUP(electric_vehicle_sales_by_makers[[#This Row],[date]], dim_date!A:C, 2, FALSE)</f>
        <v>2024</v>
      </c>
      <c r="C559" t="s">
        <v>10</v>
      </c>
      <c r="D559" t="s">
        <v>11</v>
      </c>
      <c r="E559">
        <v>18983</v>
      </c>
    </row>
    <row r="560" spans="1:5" x14ac:dyDescent="0.3">
      <c r="A560" s="1">
        <v>44805</v>
      </c>
      <c r="B560">
        <f>VLOOKUP(electric_vehicle_sales_by_makers[[#This Row],[date]], dim_date!A:C, 2, FALSE)</f>
        <v>2023</v>
      </c>
      <c r="C560" t="s">
        <v>10</v>
      </c>
      <c r="D560" t="s">
        <v>11</v>
      </c>
      <c r="E560">
        <v>8065</v>
      </c>
    </row>
    <row r="561" spans="1:5" x14ac:dyDescent="0.3">
      <c r="A561" s="1">
        <v>45170</v>
      </c>
      <c r="B561">
        <f>VLOOKUP(electric_vehicle_sales_by_makers[[#This Row],[date]], dim_date!A:C, 2, FALSE)</f>
        <v>2024</v>
      </c>
      <c r="C561" t="s">
        <v>10</v>
      </c>
      <c r="D561" t="s">
        <v>11</v>
      </c>
      <c r="E561">
        <v>18926</v>
      </c>
    </row>
    <row r="562" spans="1:5" x14ac:dyDescent="0.3">
      <c r="A562" s="1">
        <v>44835</v>
      </c>
      <c r="B562">
        <f>VLOOKUP(electric_vehicle_sales_by_makers[[#This Row],[date]], dim_date!A:C, 2, FALSE)</f>
        <v>2023</v>
      </c>
      <c r="C562" t="s">
        <v>10</v>
      </c>
      <c r="D562" t="s">
        <v>11</v>
      </c>
      <c r="E562">
        <v>15391</v>
      </c>
    </row>
    <row r="563" spans="1:5" x14ac:dyDescent="0.3">
      <c r="A563" s="1">
        <v>45200</v>
      </c>
      <c r="B563">
        <f>VLOOKUP(electric_vehicle_sales_by_makers[[#This Row],[date]], dim_date!A:C, 2, FALSE)</f>
        <v>2024</v>
      </c>
      <c r="C563" t="s">
        <v>10</v>
      </c>
      <c r="D563" t="s">
        <v>11</v>
      </c>
      <c r="E563">
        <v>23968</v>
      </c>
    </row>
    <row r="564" spans="1:5" x14ac:dyDescent="0.3">
      <c r="A564" s="1">
        <v>44866</v>
      </c>
      <c r="B564">
        <f>VLOOKUP(electric_vehicle_sales_by_makers[[#This Row],[date]], dim_date!A:C, 2, FALSE)</f>
        <v>2023</v>
      </c>
      <c r="C564" t="s">
        <v>10</v>
      </c>
      <c r="D564" t="s">
        <v>11</v>
      </c>
      <c r="E564">
        <v>15797</v>
      </c>
    </row>
    <row r="565" spans="1:5" x14ac:dyDescent="0.3">
      <c r="A565" s="1">
        <v>45231</v>
      </c>
      <c r="B565">
        <f>VLOOKUP(electric_vehicle_sales_by_makers[[#This Row],[date]], dim_date!A:C, 2, FALSE)</f>
        <v>2024</v>
      </c>
      <c r="C565" t="s">
        <v>10</v>
      </c>
      <c r="D565" t="s">
        <v>11</v>
      </c>
      <c r="E565">
        <v>29980</v>
      </c>
    </row>
    <row r="566" spans="1:5" x14ac:dyDescent="0.3">
      <c r="A566" s="1">
        <v>44531</v>
      </c>
      <c r="B566">
        <f>VLOOKUP(electric_vehicle_sales_by_makers[[#This Row],[date]], dim_date!A:C, 2, FALSE)</f>
        <v>2022</v>
      </c>
      <c r="C566" t="s">
        <v>10</v>
      </c>
      <c r="D566" t="s">
        <v>11</v>
      </c>
      <c r="E566">
        <v>240</v>
      </c>
    </row>
    <row r="567" spans="1:5" x14ac:dyDescent="0.3">
      <c r="A567" s="1">
        <v>44896</v>
      </c>
      <c r="B567">
        <f>VLOOKUP(electric_vehicle_sales_by_makers[[#This Row],[date]], dim_date!A:C, 2, FALSE)</f>
        <v>2023</v>
      </c>
      <c r="C567" t="s">
        <v>10</v>
      </c>
      <c r="D567" t="s">
        <v>11</v>
      </c>
      <c r="E567">
        <v>16919</v>
      </c>
    </row>
    <row r="568" spans="1:5" x14ac:dyDescent="0.3">
      <c r="A568" s="1">
        <v>45261</v>
      </c>
      <c r="B568">
        <f>VLOOKUP(electric_vehicle_sales_by_makers[[#This Row],[date]], dim_date!A:C, 2, FALSE)</f>
        <v>2024</v>
      </c>
      <c r="C568" t="s">
        <v>10</v>
      </c>
      <c r="D568" t="s">
        <v>11</v>
      </c>
      <c r="E568">
        <v>30588</v>
      </c>
    </row>
    <row r="569" spans="1:5" x14ac:dyDescent="0.3">
      <c r="A569" s="1">
        <v>44562</v>
      </c>
      <c r="B569">
        <f>VLOOKUP(electric_vehicle_sales_by_makers[[#This Row],[date]], dim_date!A:C, 2, FALSE)</f>
        <v>2022</v>
      </c>
      <c r="C569" t="s">
        <v>10</v>
      </c>
      <c r="D569" t="s">
        <v>11</v>
      </c>
      <c r="E569">
        <v>1107</v>
      </c>
    </row>
    <row r="570" spans="1:5" x14ac:dyDescent="0.3">
      <c r="A570" s="1">
        <v>44927</v>
      </c>
      <c r="B570">
        <f>VLOOKUP(electric_vehicle_sales_by_makers[[#This Row],[date]], dim_date!A:C, 2, FALSE)</f>
        <v>2023</v>
      </c>
      <c r="C570" t="s">
        <v>10</v>
      </c>
      <c r="D570" t="s">
        <v>11</v>
      </c>
      <c r="E570">
        <v>20148</v>
      </c>
    </row>
    <row r="571" spans="1:5" x14ac:dyDescent="0.3">
      <c r="A571" s="1">
        <v>45292</v>
      </c>
      <c r="B571">
        <f>VLOOKUP(electric_vehicle_sales_by_makers[[#This Row],[date]], dim_date!A:C, 2, FALSE)</f>
        <v>2024</v>
      </c>
      <c r="C571" t="s">
        <v>10</v>
      </c>
      <c r="D571" t="s">
        <v>11</v>
      </c>
      <c r="E571">
        <v>32275</v>
      </c>
    </row>
    <row r="572" spans="1:5" x14ac:dyDescent="0.3">
      <c r="A572" s="1">
        <v>44593</v>
      </c>
      <c r="B572">
        <f>VLOOKUP(electric_vehicle_sales_by_makers[[#This Row],[date]], dim_date!A:C, 2, FALSE)</f>
        <v>2022</v>
      </c>
      <c r="C572" t="s">
        <v>10</v>
      </c>
      <c r="D572" t="s">
        <v>11</v>
      </c>
      <c r="E572">
        <v>3911</v>
      </c>
    </row>
    <row r="573" spans="1:5" x14ac:dyDescent="0.3">
      <c r="A573" s="1">
        <v>44958</v>
      </c>
      <c r="B573">
        <f>VLOOKUP(electric_vehicle_sales_by_makers[[#This Row],[date]], dim_date!A:C, 2, FALSE)</f>
        <v>2023</v>
      </c>
      <c r="C573" t="s">
        <v>10</v>
      </c>
      <c r="D573" t="s">
        <v>11</v>
      </c>
      <c r="E573">
        <v>17762</v>
      </c>
    </row>
    <row r="574" spans="1:5" x14ac:dyDescent="0.3">
      <c r="A574" s="1">
        <v>45323</v>
      </c>
      <c r="B574">
        <f>VLOOKUP(electric_vehicle_sales_by_makers[[#This Row],[date]], dim_date!A:C, 2, FALSE)</f>
        <v>2024</v>
      </c>
      <c r="C574" t="s">
        <v>10</v>
      </c>
      <c r="D574" t="s">
        <v>11</v>
      </c>
      <c r="E574">
        <v>33967</v>
      </c>
    </row>
    <row r="575" spans="1:5" x14ac:dyDescent="0.3">
      <c r="A575" s="1">
        <v>44621</v>
      </c>
      <c r="B575">
        <f>VLOOKUP(electric_vehicle_sales_by_makers[[#This Row],[date]], dim_date!A:C, 2, FALSE)</f>
        <v>2022</v>
      </c>
      <c r="C575" t="s">
        <v>10</v>
      </c>
      <c r="D575" t="s">
        <v>11</v>
      </c>
      <c r="E575">
        <v>9143</v>
      </c>
    </row>
    <row r="576" spans="1:5" x14ac:dyDescent="0.3">
      <c r="A576" s="1">
        <v>44986</v>
      </c>
      <c r="B576">
        <f>VLOOKUP(electric_vehicle_sales_by_makers[[#This Row],[date]], dim_date!A:C, 2, FALSE)</f>
        <v>2023</v>
      </c>
      <c r="C576" t="s">
        <v>10</v>
      </c>
      <c r="D576" t="s">
        <v>11</v>
      </c>
      <c r="E576">
        <v>22398</v>
      </c>
    </row>
    <row r="577" spans="1:5" x14ac:dyDescent="0.3">
      <c r="A577" s="1">
        <v>45352</v>
      </c>
      <c r="B577">
        <f>VLOOKUP(electric_vehicle_sales_by_makers[[#This Row],[date]], dim_date!A:C, 2, FALSE)</f>
        <v>2024</v>
      </c>
      <c r="C577" t="s">
        <v>10</v>
      </c>
      <c r="D577" t="s">
        <v>11</v>
      </c>
      <c r="E577">
        <v>44630</v>
      </c>
    </row>
    <row r="578" spans="1:5" x14ac:dyDescent="0.3">
      <c r="A578" s="1">
        <v>44287</v>
      </c>
      <c r="B578">
        <f>VLOOKUP(electric_vehicle_sales_by_makers[[#This Row],[date]], dim_date!A:C, 2, FALSE)</f>
        <v>2022</v>
      </c>
      <c r="C578" t="s">
        <v>10</v>
      </c>
      <c r="D578" t="s">
        <v>34</v>
      </c>
      <c r="E578">
        <v>749</v>
      </c>
    </row>
    <row r="579" spans="1:5" x14ac:dyDescent="0.3">
      <c r="A579" s="1">
        <v>44652</v>
      </c>
      <c r="B579">
        <f>VLOOKUP(electric_vehicle_sales_by_makers[[#This Row],[date]], dim_date!A:C, 2, FALSE)</f>
        <v>2023</v>
      </c>
      <c r="C579" t="s">
        <v>10</v>
      </c>
      <c r="D579" t="s">
        <v>34</v>
      </c>
      <c r="E579">
        <v>4683</v>
      </c>
    </row>
    <row r="580" spans="1:5" x14ac:dyDescent="0.3">
      <c r="A580" s="1">
        <v>45017</v>
      </c>
      <c r="B580">
        <f>VLOOKUP(electric_vehicle_sales_by_makers[[#This Row],[date]], dim_date!A:C, 2, FALSE)</f>
        <v>2024</v>
      </c>
      <c r="C580" t="s">
        <v>10</v>
      </c>
      <c r="D580" t="s">
        <v>34</v>
      </c>
      <c r="E580">
        <v>4315</v>
      </c>
    </row>
    <row r="581" spans="1:5" x14ac:dyDescent="0.3">
      <c r="A581" s="1">
        <v>44317</v>
      </c>
      <c r="B581">
        <f>VLOOKUP(electric_vehicle_sales_by_makers[[#This Row],[date]], dim_date!A:C, 2, FALSE)</f>
        <v>2022</v>
      </c>
      <c r="C581" t="s">
        <v>10</v>
      </c>
      <c r="D581" t="s">
        <v>34</v>
      </c>
      <c r="E581">
        <v>260</v>
      </c>
    </row>
    <row r="582" spans="1:5" x14ac:dyDescent="0.3">
      <c r="A582" s="1">
        <v>44682</v>
      </c>
      <c r="B582">
        <f>VLOOKUP(electric_vehicle_sales_by_makers[[#This Row],[date]], dim_date!A:C, 2, FALSE)</f>
        <v>2023</v>
      </c>
      <c r="C582" t="s">
        <v>10</v>
      </c>
      <c r="D582" t="s">
        <v>34</v>
      </c>
      <c r="E582">
        <v>3455</v>
      </c>
    </row>
    <row r="583" spans="1:5" x14ac:dyDescent="0.3">
      <c r="A583" s="1">
        <v>45047</v>
      </c>
      <c r="B583">
        <f>VLOOKUP(electric_vehicle_sales_by_makers[[#This Row],[date]], dim_date!A:C, 2, FALSE)</f>
        <v>2024</v>
      </c>
      <c r="C583" t="s">
        <v>10</v>
      </c>
      <c r="D583" t="s">
        <v>34</v>
      </c>
      <c r="E583">
        <v>6627</v>
      </c>
    </row>
    <row r="584" spans="1:5" x14ac:dyDescent="0.3">
      <c r="A584" s="1">
        <v>44348</v>
      </c>
      <c r="B584">
        <f>VLOOKUP(electric_vehicle_sales_by_makers[[#This Row],[date]], dim_date!A:C, 2, FALSE)</f>
        <v>2022</v>
      </c>
      <c r="C584" t="s">
        <v>10</v>
      </c>
      <c r="D584" t="s">
        <v>34</v>
      </c>
      <c r="E584">
        <v>567</v>
      </c>
    </row>
    <row r="585" spans="1:5" x14ac:dyDescent="0.3">
      <c r="A585" s="1">
        <v>44713</v>
      </c>
      <c r="B585">
        <f>VLOOKUP(electric_vehicle_sales_by_makers[[#This Row],[date]], dim_date!A:C, 2, FALSE)</f>
        <v>2023</v>
      </c>
      <c r="C585" t="s">
        <v>10</v>
      </c>
      <c r="D585" t="s">
        <v>34</v>
      </c>
      <c r="E585">
        <v>3658</v>
      </c>
    </row>
    <row r="586" spans="1:5" x14ac:dyDescent="0.3">
      <c r="A586" s="1">
        <v>45078</v>
      </c>
      <c r="B586">
        <f>VLOOKUP(electric_vehicle_sales_by_makers[[#This Row],[date]], dim_date!A:C, 2, FALSE)</f>
        <v>2024</v>
      </c>
      <c r="C586" t="s">
        <v>10</v>
      </c>
      <c r="D586" t="s">
        <v>34</v>
      </c>
      <c r="E586">
        <v>4466</v>
      </c>
    </row>
    <row r="587" spans="1:5" x14ac:dyDescent="0.3">
      <c r="A587" s="1">
        <v>44378</v>
      </c>
      <c r="B587">
        <f>VLOOKUP(electric_vehicle_sales_by_makers[[#This Row],[date]], dim_date!A:C, 2, FALSE)</f>
        <v>2022</v>
      </c>
      <c r="C587" t="s">
        <v>10</v>
      </c>
      <c r="D587" t="s">
        <v>34</v>
      </c>
      <c r="E587">
        <v>1202</v>
      </c>
    </row>
    <row r="588" spans="1:5" x14ac:dyDescent="0.3">
      <c r="A588" s="1">
        <v>44743</v>
      </c>
      <c r="B588">
        <f>VLOOKUP(electric_vehicle_sales_by_makers[[#This Row],[date]], dim_date!A:C, 2, FALSE)</f>
        <v>2023</v>
      </c>
      <c r="C588" t="s">
        <v>10</v>
      </c>
      <c r="D588" t="s">
        <v>34</v>
      </c>
      <c r="E588">
        <v>3562</v>
      </c>
    </row>
    <row r="589" spans="1:5" x14ac:dyDescent="0.3">
      <c r="A589" s="1">
        <v>45108</v>
      </c>
      <c r="B589">
        <f>VLOOKUP(electric_vehicle_sales_by_makers[[#This Row],[date]], dim_date!A:C, 2, FALSE)</f>
        <v>2024</v>
      </c>
      <c r="C589" t="s">
        <v>10</v>
      </c>
      <c r="D589" t="s">
        <v>34</v>
      </c>
      <c r="E589">
        <v>5020</v>
      </c>
    </row>
    <row r="590" spans="1:5" x14ac:dyDescent="0.3">
      <c r="A590" s="1">
        <v>44409</v>
      </c>
      <c r="B590">
        <f>VLOOKUP(electric_vehicle_sales_by_makers[[#This Row],[date]], dim_date!A:C, 2, FALSE)</f>
        <v>2022</v>
      </c>
      <c r="C590" t="s">
        <v>10</v>
      </c>
      <c r="D590" t="s">
        <v>34</v>
      </c>
      <c r="E590">
        <v>1279</v>
      </c>
    </row>
    <row r="591" spans="1:5" x14ac:dyDescent="0.3">
      <c r="A591" s="1">
        <v>44774</v>
      </c>
      <c r="B591">
        <f>VLOOKUP(electric_vehicle_sales_by_makers[[#This Row],[date]], dim_date!A:C, 2, FALSE)</f>
        <v>2023</v>
      </c>
      <c r="C591" t="s">
        <v>10</v>
      </c>
      <c r="D591" t="s">
        <v>34</v>
      </c>
      <c r="E591">
        <v>3678</v>
      </c>
    </row>
    <row r="592" spans="1:5" x14ac:dyDescent="0.3">
      <c r="A592" s="1">
        <v>45139</v>
      </c>
      <c r="B592">
        <f>VLOOKUP(electric_vehicle_sales_by_makers[[#This Row],[date]], dim_date!A:C, 2, FALSE)</f>
        <v>2024</v>
      </c>
      <c r="C592" t="s">
        <v>10</v>
      </c>
      <c r="D592" t="s">
        <v>34</v>
      </c>
      <c r="E592">
        <v>4990</v>
      </c>
    </row>
    <row r="593" spans="1:5" x14ac:dyDescent="0.3">
      <c r="A593" s="1">
        <v>44440</v>
      </c>
      <c r="B593">
        <f>VLOOKUP(electric_vehicle_sales_by_makers[[#This Row],[date]], dim_date!A:C, 2, FALSE)</f>
        <v>2022</v>
      </c>
      <c r="C593" t="s">
        <v>10</v>
      </c>
      <c r="D593" t="s">
        <v>34</v>
      </c>
      <c r="E593">
        <v>1627</v>
      </c>
    </row>
    <row r="594" spans="1:5" x14ac:dyDescent="0.3">
      <c r="A594" s="1">
        <v>44805</v>
      </c>
      <c r="B594">
        <f>VLOOKUP(electric_vehicle_sales_by_makers[[#This Row],[date]], dim_date!A:C, 2, FALSE)</f>
        <v>2023</v>
      </c>
      <c r="C594" t="s">
        <v>10</v>
      </c>
      <c r="D594" t="s">
        <v>34</v>
      </c>
      <c r="E594">
        <v>3849</v>
      </c>
    </row>
    <row r="595" spans="1:5" x14ac:dyDescent="0.3">
      <c r="A595" s="1">
        <v>45170</v>
      </c>
      <c r="B595">
        <f>VLOOKUP(electric_vehicle_sales_by_makers[[#This Row],[date]], dim_date!A:C, 2, FALSE)</f>
        <v>2024</v>
      </c>
      <c r="C595" t="s">
        <v>10</v>
      </c>
      <c r="D595" t="s">
        <v>34</v>
      </c>
      <c r="E595">
        <v>5355</v>
      </c>
    </row>
    <row r="596" spans="1:5" x14ac:dyDescent="0.3">
      <c r="A596" s="1">
        <v>44470</v>
      </c>
      <c r="B596">
        <f>VLOOKUP(electric_vehicle_sales_by_makers[[#This Row],[date]], dim_date!A:C, 2, FALSE)</f>
        <v>2022</v>
      </c>
      <c r="C596" t="s">
        <v>10</v>
      </c>
      <c r="D596" t="s">
        <v>34</v>
      </c>
      <c r="E596">
        <v>1826</v>
      </c>
    </row>
    <row r="597" spans="1:5" x14ac:dyDescent="0.3">
      <c r="A597" s="1">
        <v>44835</v>
      </c>
      <c r="B597">
        <f>VLOOKUP(electric_vehicle_sales_by_makers[[#This Row],[date]], dim_date!A:C, 2, FALSE)</f>
        <v>2023</v>
      </c>
      <c r="C597" t="s">
        <v>10</v>
      </c>
      <c r="D597" t="s">
        <v>34</v>
      </c>
      <c r="E597">
        <v>4614</v>
      </c>
    </row>
    <row r="598" spans="1:5" x14ac:dyDescent="0.3">
      <c r="A598" s="1">
        <v>45200</v>
      </c>
      <c r="B598">
        <f>VLOOKUP(electric_vehicle_sales_by_makers[[#This Row],[date]], dim_date!A:C, 2, FALSE)</f>
        <v>2024</v>
      </c>
      <c r="C598" t="s">
        <v>10</v>
      </c>
      <c r="D598" t="s">
        <v>34</v>
      </c>
      <c r="E598">
        <v>7092</v>
      </c>
    </row>
    <row r="599" spans="1:5" x14ac:dyDescent="0.3">
      <c r="A599" s="1">
        <v>44501</v>
      </c>
      <c r="B599">
        <f>VLOOKUP(electric_vehicle_sales_by_makers[[#This Row],[date]], dim_date!A:C, 2, FALSE)</f>
        <v>2022</v>
      </c>
      <c r="C599" t="s">
        <v>10</v>
      </c>
      <c r="D599" t="s">
        <v>34</v>
      </c>
      <c r="E599">
        <v>2317</v>
      </c>
    </row>
    <row r="600" spans="1:5" x14ac:dyDescent="0.3">
      <c r="A600" s="1">
        <v>44866</v>
      </c>
      <c r="B600">
        <f>VLOOKUP(electric_vehicle_sales_by_makers[[#This Row],[date]], dim_date!A:C, 2, FALSE)</f>
        <v>2023</v>
      </c>
      <c r="C600" t="s">
        <v>10</v>
      </c>
      <c r="D600" t="s">
        <v>34</v>
      </c>
      <c r="E600">
        <v>5693</v>
      </c>
    </row>
    <row r="601" spans="1:5" x14ac:dyDescent="0.3">
      <c r="A601" s="1">
        <v>45231</v>
      </c>
      <c r="B601">
        <f>VLOOKUP(electric_vehicle_sales_by_makers[[#This Row],[date]], dim_date!A:C, 2, FALSE)</f>
        <v>2024</v>
      </c>
      <c r="C601" t="s">
        <v>10</v>
      </c>
      <c r="D601" t="s">
        <v>34</v>
      </c>
      <c r="E601">
        <v>9707</v>
      </c>
    </row>
    <row r="602" spans="1:5" x14ac:dyDescent="0.3">
      <c r="A602" s="1">
        <v>44531</v>
      </c>
      <c r="B602">
        <f>VLOOKUP(electric_vehicle_sales_by_makers[[#This Row],[date]], dim_date!A:C, 2, FALSE)</f>
        <v>2022</v>
      </c>
      <c r="C602" t="s">
        <v>10</v>
      </c>
      <c r="D602" t="s">
        <v>34</v>
      </c>
      <c r="E602">
        <v>2603</v>
      </c>
    </row>
    <row r="603" spans="1:5" x14ac:dyDescent="0.3">
      <c r="A603" s="1">
        <v>44896</v>
      </c>
      <c r="B603">
        <f>VLOOKUP(electric_vehicle_sales_by_makers[[#This Row],[date]], dim_date!A:C, 2, FALSE)</f>
        <v>2023</v>
      </c>
      <c r="C603" t="s">
        <v>10</v>
      </c>
      <c r="D603" t="s">
        <v>34</v>
      </c>
      <c r="E603">
        <v>5557</v>
      </c>
    </row>
    <row r="604" spans="1:5" x14ac:dyDescent="0.3">
      <c r="A604" s="1">
        <v>45261</v>
      </c>
      <c r="B604">
        <f>VLOOKUP(electric_vehicle_sales_by_makers[[#This Row],[date]], dim_date!A:C, 2, FALSE)</f>
        <v>2024</v>
      </c>
      <c r="C604" t="s">
        <v>10</v>
      </c>
      <c r="D604" t="s">
        <v>34</v>
      </c>
      <c r="E604">
        <v>7691</v>
      </c>
    </row>
    <row r="605" spans="1:5" x14ac:dyDescent="0.3">
      <c r="A605" s="1">
        <v>44562</v>
      </c>
      <c r="B605">
        <f>VLOOKUP(electric_vehicle_sales_by_makers[[#This Row],[date]], dim_date!A:C, 2, FALSE)</f>
        <v>2022</v>
      </c>
      <c r="C605" t="s">
        <v>10</v>
      </c>
      <c r="D605" t="s">
        <v>34</v>
      </c>
      <c r="E605">
        <v>3065</v>
      </c>
    </row>
    <row r="606" spans="1:5" x14ac:dyDescent="0.3">
      <c r="A606" s="1">
        <v>44927</v>
      </c>
      <c r="B606">
        <f>VLOOKUP(electric_vehicle_sales_by_makers[[#This Row],[date]], dim_date!A:C, 2, FALSE)</f>
        <v>2023</v>
      </c>
      <c r="C606" t="s">
        <v>10</v>
      </c>
      <c r="D606" t="s">
        <v>34</v>
      </c>
      <c r="E606">
        <v>4241</v>
      </c>
    </row>
    <row r="607" spans="1:5" x14ac:dyDescent="0.3">
      <c r="A607" s="1">
        <v>45292</v>
      </c>
      <c r="B607">
        <f>VLOOKUP(electric_vehicle_sales_by_makers[[#This Row],[date]], dim_date!A:C, 2, FALSE)</f>
        <v>2024</v>
      </c>
      <c r="C607" t="s">
        <v>10</v>
      </c>
      <c r="D607" t="s">
        <v>34</v>
      </c>
      <c r="E607">
        <v>6664</v>
      </c>
    </row>
    <row r="608" spans="1:5" x14ac:dyDescent="0.3">
      <c r="A608" s="1">
        <v>44593</v>
      </c>
      <c r="B608">
        <f>VLOOKUP(electric_vehicle_sales_by_makers[[#This Row],[date]], dim_date!A:C, 2, FALSE)</f>
        <v>2022</v>
      </c>
      <c r="C608" t="s">
        <v>10</v>
      </c>
      <c r="D608" t="s">
        <v>34</v>
      </c>
      <c r="E608">
        <v>4033</v>
      </c>
    </row>
    <row r="609" spans="1:5" x14ac:dyDescent="0.3">
      <c r="A609" s="1">
        <v>44958</v>
      </c>
      <c r="B609">
        <f>VLOOKUP(electric_vehicle_sales_by_makers[[#This Row],[date]], dim_date!A:C, 2, FALSE)</f>
        <v>2023</v>
      </c>
      <c r="C609" t="s">
        <v>10</v>
      </c>
      <c r="D609" t="s">
        <v>34</v>
      </c>
      <c r="E609">
        <v>4874</v>
      </c>
    </row>
    <row r="610" spans="1:5" x14ac:dyDescent="0.3">
      <c r="A610" s="1">
        <v>45323</v>
      </c>
      <c r="B610">
        <f>VLOOKUP(electric_vehicle_sales_by_makers[[#This Row],[date]], dim_date!A:C, 2, FALSE)</f>
        <v>2024</v>
      </c>
      <c r="C610" t="s">
        <v>10</v>
      </c>
      <c r="D610" t="s">
        <v>34</v>
      </c>
      <c r="E610">
        <v>6154</v>
      </c>
    </row>
    <row r="611" spans="1:5" x14ac:dyDescent="0.3">
      <c r="A611" s="1">
        <v>44621</v>
      </c>
      <c r="B611">
        <f>VLOOKUP(electric_vehicle_sales_by_makers[[#This Row],[date]], dim_date!A:C, 2, FALSE)</f>
        <v>2022</v>
      </c>
      <c r="C611" t="s">
        <v>10</v>
      </c>
      <c r="D611" t="s">
        <v>34</v>
      </c>
      <c r="E611">
        <v>5330</v>
      </c>
    </row>
    <row r="612" spans="1:5" x14ac:dyDescent="0.3">
      <c r="A612" s="1">
        <v>44986</v>
      </c>
      <c r="B612">
        <f>VLOOKUP(electric_vehicle_sales_by_makers[[#This Row],[date]], dim_date!A:C, 2, FALSE)</f>
        <v>2023</v>
      </c>
      <c r="C612" t="s">
        <v>10</v>
      </c>
      <c r="D612" t="s">
        <v>34</v>
      </c>
      <c r="E612">
        <v>5089</v>
      </c>
    </row>
    <row r="613" spans="1:5" x14ac:dyDescent="0.3">
      <c r="A613" s="1">
        <v>45352</v>
      </c>
      <c r="B613">
        <f>VLOOKUP(electric_vehicle_sales_by_makers[[#This Row],[date]], dim_date!A:C, 2, FALSE)</f>
        <v>2024</v>
      </c>
      <c r="C613" t="s">
        <v>10</v>
      </c>
      <c r="D613" t="s">
        <v>34</v>
      </c>
      <c r="E613">
        <v>10579</v>
      </c>
    </row>
    <row r="614" spans="1:5" x14ac:dyDescent="0.3">
      <c r="A614" s="1">
        <v>44287</v>
      </c>
      <c r="B614">
        <f>VLOOKUP(electric_vehicle_sales_by_makers[[#This Row],[date]], dim_date!A:C, 2, FALSE)</f>
        <v>2022</v>
      </c>
      <c r="C614" t="s">
        <v>13</v>
      </c>
      <c r="D614" t="s">
        <v>15</v>
      </c>
      <c r="E614">
        <v>0</v>
      </c>
    </row>
    <row r="615" spans="1:5" x14ac:dyDescent="0.3">
      <c r="A615" s="1">
        <v>44652</v>
      </c>
      <c r="B615">
        <f>VLOOKUP(electric_vehicle_sales_by_makers[[#This Row],[date]], dim_date!A:C, 2, FALSE)</f>
        <v>2023</v>
      </c>
      <c r="C615" t="s">
        <v>13</v>
      </c>
      <c r="D615" t="s">
        <v>15</v>
      </c>
      <c r="E615">
        <v>0</v>
      </c>
    </row>
    <row r="616" spans="1:5" x14ac:dyDescent="0.3">
      <c r="A616" s="1">
        <v>44317</v>
      </c>
      <c r="B616">
        <f>VLOOKUP(electric_vehicle_sales_by_makers[[#This Row],[date]], dim_date!A:C, 2, FALSE)</f>
        <v>2022</v>
      </c>
      <c r="C616" t="s">
        <v>13</v>
      </c>
      <c r="D616" t="s">
        <v>15</v>
      </c>
      <c r="E616">
        <v>0</v>
      </c>
    </row>
    <row r="617" spans="1:5" x14ac:dyDescent="0.3">
      <c r="A617" s="1">
        <v>44682</v>
      </c>
      <c r="B617">
        <f>VLOOKUP(electric_vehicle_sales_by_makers[[#This Row],[date]], dim_date!A:C, 2, FALSE)</f>
        <v>2023</v>
      </c>
      <c r="C617" t="s">
        <v>13</v>
      </c>
      <c r="D617" t="s">
        <v>15</v>
      </c>
      <c r="E617">
        <v>0</v>
      </c>
    </row>
    <row r="618" spans="1:5" x14ac:dyDescent="0.3">
      <c r="A618" s="1">
        <v>44348</v>
      </c>
      <c r="B618">
        <f>VLOOKUP(electric_vehicle_sales_by_makers[[#This Row],[date]], dim_date!A:C, 2, FALSE)</f>
        <v>2022</v>
      </c>
      <c r="C618" t="s">
        <v>13</v>
      </c>
      <c r="D618" t="s">
        <v>15</v>
      </c>
      <c r="E618">
        <v>0</v>
      </c>
    </row>
    <row r="619" spans="1:5" x14ac:dyDescent="0.3">
      <c r="A619" s="1">
        <v>44713</v>
      </c>
      <c r="B619">
        <f>VLOOKUP(electric_vehicle_sales_by_makers[[#This Row],[date]], dim_date!A:C, 2, FALSE)</f>
        <v>2023</v>
      </c>
      <c r="C619" t="s">
        <v>13</v>
      </c>
      <c r="D619" t="s">
        <v>15</v>
      </c>
      <c r="E619">
        <v>0</v>
      </c>
    </row>
    <row r="620" spans="1:5" x14ac:dyDescent="0.3">
      <c r="A620" s="1">
        <v>44378</v>
      </c>
      <c r="B620">
        <f>VLOOKUP(electric_vehicle_sales_by_makers[[#This Row],[date]], dim_date!A:C, 2, FALSE)</f>
        <v>2022</v>
      </c>
      <c r="C620" t="s">
        <v>13</v>
      </c>
      <c r="D620" t="s">
        <v>15</v>
      </c>
      <c r="E620">
        <v>0</v>
      </c>
    </row>
    <row r="621" spans="1:5" x14ac:dyDescent="0.3">
      <c r="A621" s="1">
        <v>44743</v>
      </c>
      <c r="B621">
        <f>VLOOKUP(electric_vehicle_sales_by_makers[[#This Row],[date]], dim_date!A:C, 2, FALSE)</f>
        <v>2023</v>
      </c>
      <c r="C621" t="s">
        <v>13</v>
      </c>
      <c r="D621" t="s">
        <v>15</v>
      </c>
      <c r="E621">
        <v>0</v>
      </c>
    </row>
    <row r="622" spans="1:5" x14ac:dyDescent="0.3">
      <c r="A622" s="1">
        <v>44409</v>
      </c>
      <c r="B622">
        <f>VLOOKUP(electric_vehicle_sales_by_makers[[#This Row],[date]], dim_date!A:C, 2, FALSE)</f>
        <v>2022</v>
      </c>
      <c r="C622" t="s">
        <v>13</v>
      </c>
      <c r="D622" t="s">
        <v>15</v>
      </c>
      <c r="E622">
        <v>0</v>
      </c>
    </row>
    <row r="623" spans="1:5" x14ac:dyDescent="0.3">
      <c r="A623" s="1">
        <v>44774</v>
      </c>
      <c r="B623">
        <f>VLOOKUP(electric_vehicle_sales_by_makers[[#This Row],[date]], dim_date!A:C, 2, FALSE)</f>
        <v>2023</v>
      </c>
      <c r="C623" t="s">
        <v>13</v>
      </c>
      <c r="D623" t="s">
        <v>15</v>
      </c>
      <c r="E623">
        <v>0</v>
      </c>
    </row>
    <row r="624" spans="1:5" x14ac:dyDescent="0.3">
      <c r="A624" s="1">
        <v>44440</v>
      </c>
      <c r="B624">
        <f>VLOOKUP(electric_vehicle_sales_by_makers[[#This Row],[date]], dim_date!A:C, 2, FALSE)</f>
        <v>2022</v>
      </c>
      <c r="C624" t="s">
        <v>13</v>
      </c>
      <c r="D624" t="s">
        <v>15</v>
      </c>
      <c r="E624">
        <v>0</v>
      </c>
    </row>
    <row r="625" spans="1:5" x14ac:dyDescent="0.3">
      <c r="A625" s="1">
        <v>44805</v>
      </c>
      <c r="B625">
        <f>VLOOKUP(electric_vehicle_sales_by_makers[[#This Row],[date]], dim_date!A:C, 2, FALSE)</f>
        <v>2023</v>
      </c>
      <c r="C625" t="s">
        <v>13</v>
      </c>
      <c r="D625" t="s">
        <v>15</v>
      </c>
      <c r="E625">
        <v>0</v>
      </c>
    </row>
    <row r="626" spans="1:5" x14ac:dyDescent="0.3">
      <c r="A626" s="1">
        <v>44470</v>
      </c>
      <c r="B626">
        <f>VLOOKUP(electric_vehicle_sales_by_makers[[#This Row],[date]], dim_date!A:C, 2, FALSE)</f>
        <v>2022</v>
      </c>
      <c r="C626" t="s">
        <v>13</v>
      </c>
      <c r="D626" t="s">
        <v>15</v>
      </c>
      <c r="E626">
        <v>0</v>
      </c>
    </row>
    <row r="627" spans="1:5" x14ac:dyDescent="0.3">
      <c r="A627" s="1">
        <v>44835</v>
      </c>
      <c r="B627">
        <f>VLOOKUP(electric_vehicle_sales_by_makers[[#This Row],[date]], dim_date!A:C, 2, FALSE)</f>
        <v>2023</v>
      </c>
      <c r="C627" t="s">
        <v>13</v>
      </c>
      <c r="D627" t="s">
        <v>15</v>
      </c>
      <c r="E627">
        <v>0</v>
      </c>
    </row>
    <row r="628" spans="1:5" x14ac:dyDescent="0.3">
      <c r="A628" s="1">
        <v>44501</v>
      </c>
      <c r="B628">
        <f>VLOOKUP(electric_vehicle_sales_by_makers[[#This Row],[date]], dim_date!A:C, 2, FALSE)</f>
        <v>2022</v>
      </c>
      <c r="C628" t="s">
        <v>13</v>
      </c>
      <c r="D628" t="s">
        <v>15</v>
      </c>
      <c r="E628">
        <v>0</v>
      </c>
    </row>
    <row r="629" spans="1:5" x14ac:dyDescent="0.3">
      <c r="A629" s="1">
        <v>44866</v>
      </c>
      <c r="B629">
        <f>VLOOKUP(electric_vehicle_sales_by_makers[[#This Row],[date]], dim_date!A:C, 2, FALSE)</f>
        <v>2023</v>
      </c>
      <c r="C629" t="s">
        <v>13</v>
      </c>
      <c r="D629" t="s">
        <v>15</v>
      </c>
      <c r="E629">
        <v>0</v>
      </c>
    </row>
    <row r="630" spans="1:5" x14ac:dyDescent="0.3">
      <c r="A630" s="1">
        <v>44531</v>
      </c>
      <c r="B630">
        <f>VLOOKUP(electric_vehicle_sales_by_makers[[#This Row],[date]], dim_date!A:C, 2, FALSE)</f>
        <v>2022</v>
      </c>
      <c r="C630" t="s">
        <v>13</v>
      </c>
      <c r="D630" t="s">
        <v>15</v>
      </c>
      <c r="E630">
        <v>0</v>
      </c>
    </row>
    <row r="631" spans="1:5" x14ac:dyDescent="0.3">
      <c r="A631" s="1">
        <v>44896</v>
      </c>
      <c r="B631">
        <f>VLOOKUP(electric_vehicle_sales_by_makers[[#This Row],[date]], dim_date!A:C, 2, FALSE)</f>
        <v>2023</v>
      </c>
      <c r="C631" t="s">
        <v>13</v>
      </c>
      <c r="D631" t="s">
        <v>15</v>
      </c>
      <c r="E631">
        <v>0</v>
      </c>
    </row>
    <row r="632" spans="1:5" x14ac:dyDescent="0.3">
      <c r="A632" s="1">
        <v>44562</v>
      </c>
      <c r="B632">
        <f>VLOOKUP(electric_vehicle_sales_by_makers[[#This Row],[date]], dim_date!A:C, 2, FALSE)</f>
        <v>2022</v>
      </c>
      <c r="C632" t="s">
        <v>13</v>
      </c>
      <c r="D632" t="s">
        <v>15</v>
      </c>
      <c r="E632">
        <v>0</v>
      </c>
    </row>
    <row r="633" spans="1:5" x14ac:dyDescent="0.3">
      <c r="A633" s="1">
        <v>44927</v>
      </c>
      <c r="B633">
        <f>VLOOKUP(electric_vehicle_sales_by_makers[[#This Row],[date]], dim_date!A:C, 2, FALSE)</f>
        <v>2023</v>
      </c>
      <c r="C633" t="s">
        <v>13</v>
      </c>
      <c r="D633" t="s">
        <v>15</v>
      </c>
      <c r="E633">
        <v>0</v>
      </c>
    </row>
    <row r="634" spans="1:5" x14ac:dyDescent="0.3">
      <c r="A634" s="1">
        <v>44593</v>
      </c>
      <c r="B634">
        <f>VLOOKUP(electric_vehicle_sales_by_makers[[#This Row],[date]], dim_date!A:C, 2, FALSE)</f>
        <v>2022</v>
      </c>
      <c r="C634" t="s">
        <v>13</v>
      </c>
      <c r="D634" t="s">
        <v>15</v>
      </c>
      <c r="E634">
        <v>0</v>
      </c>
    </row>
    <row r="635" spans="1:5" x14ac:dyDescent="0.3">
      <c r="A635" s="1">
        <v>44958</v>
      </c>
      <c r="B635">
        <f>VLOOKUP(electric_vehicle_sales_by_makers[[#This Row],[date]], dim_date!A:C, 2, FALSE)</f>
        <v>2023</v>
      </c>
      <c r="C635" t="s">
        <v>13</v>
      </c>
      <c r="D635" t="s">
        <v>15</v>
      </c>
      <c r="E635">
        <v>0</v>
      </c>
    </row>
    <row r="636" spans="1:5" x14ac:dyDescent="0.3">
      <c r="A636" s="1">
        <v>44621</v>
      </c>
      <c r="B636">
        <f>VLOOKUP(electric_vehicle_sales_by_makers[[#This Row],[date]], dim_date!A:C, 2, FALSE)</f>
        <v>2022</v>
      </c>
      <c r="C636" t="s">
        <v>13</v>
      </c>
      <c r="D636" t="s">
        <v>15</v>
      </c>
      <c r="E636">
        <v>0</v>
      </c>
    </row>
    <row r="637" spans="1:5" x14ac:dyDescent="0.3">
      <c r="A637" s="1">
        <v>45017</v>
      </c>
      <c r="B637">
        <f>VLOOKUP(electric_vehicle_sales_by_makers[[#This Row],[date]], dim_date!A:C, 2, FALSE)</f>
        <v>2024</v>
      </c>
      <c r="C637" t="s">
        <v>13</v>
      </c>
      <c r="D637" t="s">
        <v>15</v>
      </c>
      <c r="E637">
        <v>181</v>
      </c>
    </row>
    <row r="638" spans="1:5" x14ac:dyDescent="0.3">
      <c r="A638" s="1">
        <v>45047</v>
      </c>
      <c r="B638">
        <f>VLOOKUP(electric_vehicle_sales_by_makers[[#This Row],[date]], dim_date!A:C, 2, FALSE)</f>
        <v>2024</v>
      </c>
      <c r="C638" t="s">
        <v>13</v>
      </c>
      <c r="D638" t="s">
        <v>15</v>
      </c>
      <c r="E638">
        <v>245</v>
      </c>
    </row>
    <row r="639" spans="1:5" x14ac:dyDescent="0.3">
      <c r="A639" s="1">
        <v>45078</v>
      </c>
      <c r="B639">
        <f>VLOOKUP(electric_vehicle_sales_by_makers[[#This Row],[date]], dim_date!A:C, 2, FALSE)</f>
        <v>2024</v>
      </c>
      <c r="C639" t="s">
        <v>13</v>
      </c>
      <c r="D639" t="s">
        <v>15</v>
      </c>
      <c r="E639">
        <v>254</v>
      </c>
    </row>
    <row r="640" spans="1:5" x14ac:dyDescent="0.3">
      <c r="A640" s="1">
        <v>45108</v>
      </c>
      <c r="B640">
        <f>VLOOKUP(electric_vehicle_sales_by_makers[[#This Row],[date]], dim_date!A:C, 2, FALSE)</f>
        <v>2024</v>
      </c>
      <c r="C640" t="s">
        <v>13</v>
      </c>
      <c r="D640" t="s">
        <v>15</v>
      </c>
      <c r="E640">
        <v>169</v>
      </c>
    </row>
    <row r="641" spans="1:5" x14ac:dyDescent="0.3">
      <c r="A641" s="1">
        <v>45139</v>
      </c>
      <c r="B641">
        <f>VLOOKUP(electric_vehicle_sales_by_makers[[#This Row],[date]], dim_date!A:C, 2, FALSE)</f>
        <v>2024</v>
      </c>
      <c r="C641" t="s">
        <v>13</v>
      </c>
      <c r="D641" t="s">
        <v>15</v>
      </c>
      <c r="E641">
        <v>89</v>
      </c>
    </row>
    <row r="642" spans="1:5" x14ac:dyDescent="0.3">
      <c r="A642" s="1">
        <v>45170</v>
      </c>
      <c r="B642">
        <f>VLOOKUP(electric_vehicle_sales_by_makers[[#This Row],[date]], dim_date!A:C, 2, FALSE)</f>
        <v>2024</v>
      </c>
      <c r="C642" t="s">
        <v>13</v>
      </c>
      <c r="D642" t="s">
        <v>15</v>
      </c>
      <c r="E642">
        <v>108</v>
      </c>
    </row>
    <row r="643" spans="1:5" x14ac:dyDescent="0.3">
      <c r="A643" s="1">
        <v>45200</v>
      </c>
      <c r="B643">
        <f>VLOOKUP(electric_vehicle_sales_by_makers[[#This Row],[date]], dim_date!A:C, 2, FALSE)</f>
        <v>2024</v>
      </c>
      <c r="C643" t="s">
        <v>13</v>
      </c>
      <c r="D643" t="s">
        <v>15</v>
      </c>
      <c r="E643">
        <v>132</v>
      </c>
    </row>
    <row r="644" spans="1:5" x14ac:dyDescent="0.3">
      <c r="A644" s="1">
        <v>45231</v>
      </c>
      <c r="B644">
        <f>VLOOKUP(electric_vehicle_sales_by_makers[[#This Row],[date]], dim_date!A:C, 2, FALSE)</f>
        <v>2024</v>
      </c>
      <c r="C644" t="s">
        <v>13</v>
      </c>
      <c r="D644" t="s">
        <v>15</v>
      </c>
      <c r="E644">
        <v>98</v>
      </c>
    </row>
    <row r="645" spans="1:5" x14ac:dyDescent="0.3">
      <c r="A645" s="1">
        <v>45261</v>
      </c>
      <c r="B645">
        <f>VLOOKUP(electric_vehicle_sales_by_makers[[#This Row],[date]], dim_date!A:C, 2, FALSE)</f>
        <v>2024</v>
      </c>
      <c r="C645" t="s">
        <v>13</v>
      </c>
      <c r="D645" t="s">
        <v>15</v>
      </c>
      <c r="E645">
        <v>40</v>
      </c>
    </row>
    <row r="646" spans="1:5" x14ac:dyDescent="0.3">
      <c r="A646" s="1">
        <v>45292</v>
      </c>
      <c r="B646">
        <f>VLOOKUP(electric_vehicle_sales_by_makers[[#This Row],[date]], dim_date!A:C, 2, FALSE)</f>
        <v>2024</v>
      </c>
      <c r="C646" t="s">
        <v>13</v>
      </c>
      <c r="D646" t="s">
        <v>15</v>
      </c>
      <c r="E646">
        <v>23</v>
      </c>
    </row>
    <row r="647" spans="1:5" x14ac:dyDescent="0.3">
      <c r="A647" s="1">
        <v>45323</v>
      </c>
      <c r="B647">
        <f>VLOOKUP(electric_vehicle_sales_by_makers[[#This Row],[date]], dim_date!A:C, 2, FALSE)</f>
        <v>2024</v>
      </c>
      <c r="C647" t="s">
        <v>13</v>
      </c>
      <c r="D647" t="s">
        <v>15</v>
      </c>
      <c r="E647">
        <v>64</v>
      </c>
    </row>
    <row r="648" spans="1:5" x14ac:dyDescent="0.3">
      <c r="A648" s="1">
        <v>44986</v>
      </c>
      <c r="B648">
        <f>VLOOKUP(electric_vehicle_sales_by_makers[[#This Row],[date]], dim_date!A:C, 2, FALSE)</f>
        <v>2023</v>
      </c>
      <c r="C648" t="s">
        <v>13</v>
      </c>
      <c r="D648" t="s">
        <v>15</v>
      </c>
      <c r="E648">
        <v>151</v>
      </c>
    </row>
    <row r="649" spans="1:5" x14ac:dyDescent="0.3">
      <c r="A649" s="1">
        <v>45352</v>
      </c>
      <c r="B649">
        <f>VLOOKUP(electric_vehicle_sales_by_makers[[#This Row],[date]], dim_date!A:C, 2, FALSE)</f>
        <v>2024</v>
      </c>
      <c r="C649" t="s">
        <v>13</v>
      </c>
      <c r="D649" t="s">
        <v>15</v>
      </c>
      <c r="E649">
        <v>130</v>
      </c>
    </row>
    <row r="650" spans="1:5" x14ac:dyDescent="0.3">
      <c r="A650" s="1">
        <v>44287</v>
      </c>
      <c r="B650">
        <f>VLOOKUP(electric_vehicle_sales_by_makers[[#This Row],[date]], dim_date!A:C, 2, FALSE)</f>
        <v>2022</v>
      </c>
      <c r="C650" t="s">
        <v>10</v>
      </c>
      <c r="D650" t="s">
        <v>28</v>
      </c>
      <c r="E650">
        <v>581</v>
      </c>
    </row>
    <row r="651" spans="1:5" x14ac:dyDescent="0.3">
      <c r="A651" s="1">
        <v>44652</v>
      </c>
      <c r="B651">
        <f>VLOOKUP(electric_vehicle_sales_by_makers[[#This Row],[date]], dim_date!A:C, 2, FALSE)</f>
        <v>2023</v>
      </c>
      <c r="C651" t="s">
        <v>10</v>
      </c>
      <c r="D651" t="s">
        <v>28</v>
      </c>
      <c r="E651">
        <v>1756</v>
      </c>
    </row>
    <row r="652" spans="1:5" x14ac:dyDescent="0.3">
      <c r="A652" s="1">
        <v>44317</v>
      </c>
      <c r="B652">
        <f>VLOOKUP(electric_vehicle_sales_by_makers[[#This Row],[date]], dim_date!A:C, 2, FALSE)</f>
        <v>2022</v>
      </c>
      <c r="C652" t="s">
        <v>10</v>
      </c>
      <c r="D652" t="s">
        <v>28</v>
      </c>
      <c r="E652">
        <v>122</v>
      </c>
    </row>
    <row r="653" spans="1:5" x14ac:dyDescent="0.3">
      <c r="A653" s="1">
        <v>44682</v>
      </c>
      <c r="B653">
        <f>VLOOKUP(electric_vehicle_sales_by_makers[[#This Row],[date]], dim_date!A:C, 2, FALSE)</f>
        <v>2023</v>
      </c>
      <c r="C653" t="s">
        <v>10</v>
      </c>
      <c r="D653" t="s">
        <v>28</v>
      </c>
      <c r="E653">
        <v>1464</v>
      </c>
    </row>
    <row r="654" spans="1:5" x14ac:dyDescent="0.3">
      <c r="A654" s="1">
        <v>44348</v>
      </c>
      <c r="B654">
        <f>VLOOKUP(electric_vehicle_sales_by_makers[[#This Row],[date]], dim_date!A:C, 2, FALSE)</f>
        <v>2022</v>
      </c>
      <c r="C654" t="s">
        <v>10</v>
      </c>
      <c r="D654" t="s">
        <v>28</v>
      </c>
      <c r="E654">
        <v>460</v>
      </c>
    </row>
    <row r="655" spans="1:5" x14ac:dyDescent="0.3">
      <c r="A655" s="1">
        <v>44713</v>
      </c>
      <c r="B655">
        <f>VLOOKUP(electric_vehicle_sales_by_makers[[#This Row],[date]], dim_date!A:C, 2, FALSE)</f>
        <v>2023</v>
      </c>
      <c r="C655" t="s">
        <v>10</v>
      </c>
      <c r="D655" t="s">
        <v>28</v>
      </c>
      <c r="E655">
        <v>1125</v>
      </c>
    </row>
    <row r="656" spans="1:5" x14ac:dyDescent="0.3">
      <c r="A656" s="1">
        <v>44378</v>
      </c>
      <c r="B656">
        <f>VLOOKUP(electric_vehicle_sales_by_makers[[#This Row],[date]], dim_date!A:C, 2, FALSE)</f>
        <v>2022</v>
      </c>
      <c r="C656" t="s">
        <v>10</v>
      </c>
      <c r="D656" t="s">
        <v>28</v>
      </c>
      <c r="E656">
        <v>1417</v>
      </c>
    </row>
    <row r="657" spans="1:5" x14ac:dyDescent="0.3">
      <c r="A657" s="1">
        <v>44743</v>
      </c>
      <c r="B657">
        <f>VLOOKUP(electric_vehicle_sales_by_makers[[#This Row],[date]], dim_date!A:C, 2, FALSE)</f>
        <v>2023</v>
      </c>
      <c r="C657" t="s">
        <v>10</v>
      </c>
      <c r="D657" t="s">
        <v>28</v>
      </c>
      <c r="E657">
        <v>1000</v>
      </c>
    </row>
    <row r="658" spans="1:5" x14ac:dyDescent="0.3">
      <c r="A658" s="1">
        <v>44409</v>
      </c>
      <c r="B658">
        <f>VLOOKUP(electric_vehicle_sales_by_makers[[#This Row],[date]], dim_date!A:C, 2, FALSE)</f>
        <v>2022</v>
      </c>
      <c r="C658" t="s">
        <v>10</v>
      </c>
      <c r="D658" t="s">
        <v>28</v>
      </c>
      <c r="E658">
        <v>1094</v>
      </c>
    </row>
    <row r="659" spans="1:5" x14ac:dyDescent="0.3">
      <c r="A659" s="1">
        <v>44774</v>
      </c>
      <c r="B659">
        <f>VLOOKUP(electric_vehicle_sales_by_makers[[#This Row],[date]], dim_date!A:C, 2, FALSE)</f>
        <v>2023</v>
      </c>
      <c r="C659" t="s">
        <v>10</v>
      </c>
      <c r="D659" t="s">
        <v>28</v>
      </c>
      <c r="E659">
        <v>880</v>
      </c>
    </row>
    <row r="660" spans="1:5" x14ac:dyDescent="0.3">
      <c r="A660" s="1">
        <v>44440</v>
      </c>
      <c r="B660">
        <f>VLOOKUP(electric_vehicle_sales_by_makers[[#This Row],[date]], dim_date!A:C, 2, FALSE)</f>
        <v>2022</v>
      </c>
      <c r="C660" t="s">
        <v>10</v>
      </c>
      <c r="D660" t="s">
        <v>28</v>
      </c>
      <c r="E660">
        <v>1337</v>
      </c>
    </row>
    <row r="661" spans="1:5" x14ac:dyDescent="0.3">
      <c r="A661" s="1">
        <v>44805</v>
      </c>
      <c r="B661">
        <f>VLOOKUP(electric_vehicle_sales_by_makers[[#This Row],[date]], dim_date!A:C, 2, FALSE)</f>
        <v>2023</v>
      </c>
      <c r="C661" t="s">
        <v>10</v>
      </c>
      <c r="D661" t="s">
        <v>28</v>
      </c>
      <c r="E661">
        <v>790</v>
      </c>
    </row>
    <row r="662" spans="1:5" x14ac:dyDescent="0.3">
      <c r="A662" s="1">
        <v>44470</v>
      </c>
      <c r="B662">
        <f>VLOOKUP(electric_vehicle_sales_by_makers[[#This Row],[date]], dim_date!A:C, 2, FALSE)</f>
        <v>2022</v>
      </c>
      <c r="C662" t="s">
        <v>10</v>
      </c>
      <c r="D662" t="s">
        <v>28</v>
      </c>
      <c r="E662">
        <v>1400</v>
      </c>
    </row>
    <row r="663" spans="1:5" x14ac:dyDescent="0.3">
      <c r="A663" s="1">
        <v>44835</v>
      </c>
      <c r="B663">
        <f>VLOOKUP(electric_vehicle_sales_by_makers[[#This Row],[date]], dim_date!A:C, 2, FALSE)</f>
        <v>2023</v>
      </c>
      <c r="C663" t="s">
        <v>10</v>
      </c>
      <c r="D663" t="s">
        <v>28</v>
      </c>
      <c r="E663">
        <v>1047</v>
      </c>
    </row>
    <row r="664" spans="1:5" x14ac:dyDescent="0.3">
      <c r="A664" s="1">
        <v>44501</v>
      </c>
      <c r="B664">
        <f>VLOOKUP(electric_vehicle_sales_by_makers[[#This Row],[date]], dim_date!A:C, 2, FALSE)</f>
        <v>2022</v>
      </c>
      <c r="C664" t="s">
        <v>10</v>
      </c>
      <c r="D664" t="s">
        <v>28</v>
      </c>
      <c r="E664">
        <v>1688</v>
      </c>
    </row>
    <row r="665" spans="1:5" x14ac:dyDescent="0.3">
      <c r="A665" s="1">
        <v>44866</v>
      </c>
      <c r="B665">
        <f>VLOOKUP(electric_vehicle_sales_by_makers[[#This Row],[date]], dim_date!A:C, 2, FALSE)</f>
        <v>2023</v>
      </c>
      <c r="C665" t="s">
        <v>10</v>
      </c>
      <c r="D665" t="s">
        <v>28</v>
      </c>
      <c r="E665">
        <v>925</v>
      </c>
    </row>
    <row r="666" spans="1:5" x14ac:dyDescent="0.3">
      <c r="A666" s="1">
        <v>44531</v>
      </c>
      <c r="B666">
        <f>VLOOKUP(electric_vehicle_sales_by_makers[[#This Row],[date]], dim_date!A:C, 2, FALSE)</f>
        <v>2022</v>
      </c>
      <c r="C666" t="s">
        <v>10</v>
      </c>
      <c r="D666" t="s">
        <v>28</v>
      </c>
      <c r="E666">
        <v>1685</v>
      </c>
    </row>
    <row r="667" spans="1:5" x14ac:dyDescent="0.3">
      <c r="A667" s="1">
        <v>44896</v>
      </c>
      <c r="B667">
        <f>VLOOKUP(electric_vehicle_sales_by_makers[[#This Row],[date]], dim_date!A:C, 2, FALSE)</f>
        <v>2023</v>
      </c>
      <c r="C667" t="s">
        <v>10</v>
      </c>
      <c r="D667" t="s">
        <v>28</v>
      </c>
      <c r="E667">
        <v>780</v>
      </c>
    </row>
    <row r="668" spans="1:5" x14ac:dyDescent="0.3">
      <c r="A668" s="1">
        <v>44562</v>
      </c>
      <c r="B668">
        <f>VLOOKUP(electric_vehicle_sales_by_makers[[#This Row],[date]], dim_date!A:C, 2, FALSE)</f>
        <v>2022</v>
      </c>
      <c r="C668" t="s">
        <v>10</v>
      </c>
      <c r="D668" t="s">
        <v>28</v>
      </c>
      <c r="E668">
        <v>1691</v>
      </c>
    </row>
    <row r="669" spans="1:5" x14ac:dyDescent="0.3">
      <c r="A669" s="1">
        <v>44927</v>
      </c>
      <c r="B669">
        <f>VLOOKUP(electric_vehicle_sales_by_makers[[#This Row],[date]], dim_date!A:C, 2, FALSE)</f>
        <v>2023</v>
      </c>
      <c r="C669" t="s">
        <v>10</v>
      </c>
      <c r="D669" t="s">
        <v>28</v>
      </c>
      <c r="E669">
        <v>717</v>
      </c>
    </row>
    <row r="670" spans="1:5" x14ac:dyDescent="0.3">
      <c r="A670" s="1">
        <v>44593</v>
      </c>
      <c r="B670">
        <f>VLOOKUP(electric_vehicle_sales_by_makers[[#This Row],[date]], dim_date!A:C, 2, FALSE)</f>
        <v>2022</v>
      </c>
      <c r="C670" t="s">
        <v>10</v>
      </c>
      <c r="D670" t="s">
        <v>28</v>
      </c>
      <c r="E670">
        <v>1428</v>
      </c>
    </row>
    <row r="671" spans="1:5" x14ac:dyDescent="0.3">
      <c r="A671" s="1">
        <v>44958</v>
      </c>
      <c r="B671">
        <f>VLOOKUP(electric_vehicle_sales_by_makers[[#This Row],[date]], dim_date!A:C, 2, FALSE)</f>
        <v>2023</v>
      </c>
      <c r="C671" t="s">
        <v>10</v>
      </c>
      <c r="D671" t="s">
        <v>28</v>
      </c>
      <c r="E671">
        <v>488</v>
      </c>
    </row>
    <row r="672" spans="1:5" x14ac:dyDescent="0.3">
      <c r="A672" s="1">
        <v>44621</v>
      </c>
      <c r="B672">
        <f>VLOOKUP(electric_vehicle_sales_by_makers[[#This Row],[date]], dim_date!A:C, 2, FALSE)</f>
        <v>2022</v>
      </c>
      <c r="C672" t="s">
        <v>10</v>
      </c>
      <c r="D672" t="s">
        <v>28</v>
      </c>
      <c r="E672">
        <v>2065</v>
      </c>
    </row>
    <row r="673" spans="1:5" x14ac:dyDescent="0.3">
      <c r="A673" s="1">
        <v>44986</v>
      </c>
      <c r="B673">
        <f>VLOOKUP(electric_vehicle_sales_by_makers[[#This Row],[date]], dim_date!A:C, 2, FALSE)</f>
        <v>2023</v>
      </c>
      <c r="C673" t="s">
        <v>10</v>
      </c>
      <c r="D673" t="s">
        <v>28</v>
      </c>
      <c r="E673">
        <v>584</v>
      </c>
    </row>
    <row r="674" spans="1:5" x14ac:dyDescent="0.3">
      <c r="A674" s="1">
        <v>44287</v>
      </c>
      <c r="B674">
        <f>VLOOKUP(electric_vehicle_sales_by_makers[[#This Row],[date]], dim_date!A:C, 2, FALSE)</f>
        <v>2022</v>
      </c>
      <c r="C674" t="s">
        <v>10</v>
      </c>
      <c r="D674" t="s">
        <v>30</v>
      </c>
      <c r="E674">
        <v>138</v>
      </c>
    </row>
    <row r="675" spans="1:5" x14ac:dyDescent="0.3">
      <c r="A675" s="1">
        <v>44652</v>
      </c>
      <c r="B675">
        <f>VLOOKUP(electric_vehicle_sales_by_makers[[#This Row],[date]], dim_date!A:C, 2, FALSE)</f>
        <v>2023</v>
      </c>
      <c r="C675" t="s">
        <v>10</v>
      </c>
      <c r="D675" t="s">
        <v>30</v>
      </c>
      <c r="E675">
        <v>1241</v>
      </c>
    </row>
    <row r="676" spans="1:5" x14ac:dyDescent="0.3">
      <c r="A676" s="1">
        <v>45017</v>
      </c>
      <c r="B676">
        <f>VLOOKUP(electric_vehicle_sales_by_makers[[#This Row],[date]], dim_date!A:C, 2, FALSE)</f>
        <v>2024</v>
      </c>
      <c r="C676" t="s">
        <v>10</v>
      </c>
      <c r="D676" t="s">
        <v>30</v>
      </c>
      <c r="E676">
        <v>520</v>
      </c>
    </row>
    <row r="677" spans="1:5" x14ac:dyDescent="0.3">
      <c r="A677" s="1">
        <v>44317</v>
      </c>
      <c r="B677">
        <f>VLOOKUP(electric_vehicle_sales_by_makers[[#This Row],[date]], dim_date!A:C, 2, FALSE)</f>
        <v>2022</v>
      </c>
      <c r="C677" t="s">
        <v>10</v>
      </c>
      <c r="D677" t="s">
        <v>30</v>
      </c>
      <c r="E677">
        <v>42</v>
      </c>
    </row>
    <row r="678" spans="1:5" x14ac:dyDescent="0.3">
      <c r="A678" s="1">
        <v>44682</v>
      </c>
      <c r="B678">
        <f>VLOOKUP(electric_vehicle_sales_by_makers[[#This Row],[date]], dim_date!A:C, 2, FALSE)</f>
        <v>2023</v>
      </c>
      <c r="C678" t="s">
        <v>10</v>
      </c>
      <c r="D678" t="s">
        <v>30</v>
      </c>
      <c r="E678">
        <v>1589</v>
      </c>
    </row>
    <row r="679" spans="1:5" x14ac:dyDescent="0.3">
      <c r="A679" s="1">
        <v>45047</v>
      </c>
      <c r="B679">
        <f>VLOOKUP(electric_vehicle_sales_by_makers[[#This Row],[date]], dim_date!A:C, 2, FALSE)</f>
        <v>2024</v>
      </c>
      <c r="C679" t="s">
        <v>10</v>
      </c>
      <c r="D679" t="s">
        <v>30</v>
      </c>
      <c r="E679">
        <v>565</v>
      </c>
    </row>
    <row r="680" spans="1:5" x14ac:dyDescent="0.3">
      <c r="A680" s="1">
        <v>44348</v>
      </c>
      <c r="B680">
        <f>VLOOKUP(electric_vehicle_sales_by_makers[[#This Row],[date]], dim_date!A:C, 2, FALSE)</f>
        <v>2022</v>
      </c>
      <c r="C680" t="s">
        <v>10</v>
      </c>
      <c r="D680" t="s">
        <v>30</v>
      </c>
      <c r="E680">
        <v>59</v>
      </c>
    </row>
    <row r="681" spans="1:5" x14ac:dyDescent="0.3">
      <c r="A681" s="1">
        <v>44713</v>
      </c>
      <c r="B681">
        <f>VLOOKUP(electric_vehicle_sales_by_makers[[#This Row],[date]], dim_date!A:C, 2, FALSE)</f>
        <v>2023</v>
      </c>
      <c r="C681" t="s">
        <v>10</v>
      </c>
      <c r="D681" t="s">
        <v>30</v>
      </c>
      <c r="E681">
        <v>2423</v>
      </c>
    </row>
    <row r="682" spans="1:5" x14ac:dyDescent="0.3">
      <c r="A682" s="1">
        <v>45078</v>
      </c>
      <c r="B682">
        <f>VLOOKUP(electric_vehicle_sales_by_makers[[#This Row],[date]], dim_date!A:C, 2, FALSE)</f>
        <v>2024</v>
      </c>
      <c r="C682" t="s">
        <v>10</v>
      </c>
      <c r="D682" t="s">
        <v>30</v>
      </c>
      <c r="E682">
        <v>705</v>
      </c>
    </row>
    <row r="683" spans="1:5" x14ac:dyDescent="0.3">
      <c r="A683" s="1">
        <v>44378</v>
      </c>
      <c r="B683">
        <f>VLOOKUP(electric_vehicle_sales_by_makers[[#This Row],[date]], dim_date!A:C, 2, FALSE)</f>
        <v>2022</v>
      </c>
      <c r="C683" t="s">
        <v>10</v>
      </c>
      <c r="D683" t="s">
        <v>30</v>
      </c>
      <c r="E683">
        <v>321</v>
      </c>
    </row>
    <row r="684" spans="1:5" x14ac:dyDescent="0.3">
      <c r="A684" s="1">
        <v>44743</v>
      </c>
      <c r="B684">
        <f>VLOOKUP(electric_vehicle_sales_by_makers[[#This Row],[date]], dim_date!A:C, 2, FALSE)</f>
        <v>2023</v>
      </c>
      <c r="C684" t="s">
        <v>10</v>
      </c>
      <c r="D684" t="s">
        <v>30</v>
      </c>
      <c r="E684">
        <v>2318</v>
      </c>
    </row>
    <row r="685" spans="1:5" x14ac:dyDescent="0.3">
      <c r="A685" s="1">
        <v>45108</v>
      </c>
      <c r="B685">
        <f>VLOOKUP(electric_vehicle_sales_by_makers[[#This Row],[date]], dim_date!A:C, 2, FALSE)</f>
        <v>2024</v>
      </c>
      <c r="C685" t="s">
        <v>10</v>
      </c>
      <c r="D685" t="s">
        <v>30</v>
      </c>
      <c r="E685">
        <v>478</v>
      </c>
    </row>
    <row r="686" spans="1:5" x14ac:dyDescent="0.3">
      <c r="A686" s="1">
        <v>44409</v>
      </c>
      <c r="B686">
        <f>VLOOKUP(electric_vehicle_sales_by_makers[[#This Row],[date]], dim_date!A:C, 2, FALSE)</f>
        <v>2022</v>
      </c>
      <c r="C686" t="s">
        <v>10</v>
      </c>
      <c r="D686" t="s">
        <v>30</v>
      </c>
      <c r="E686">
        <v>853</v>
      </c>
    </row>
    <row r="687" spans="1:5" x14ac:dyDescent="0.3">
      <c r="A687" s="1">
        <v>44774</v>
      </c>
      <c r="B687">
        <f>VLOOKUP(electric_vehicle_sales_by_makers[[#This Row],[date]], dim_date!A:C, 2, FALSE)</f>
        <v>2023</v>
      </c>
      <c r="C687" t="s">
        <v>10</v>
      </c>
      <c r="D687" t="s">
        <v>30</v>
      </c>
      <c r="E687">
        <v>1662</v>
      </c>
    </row>
    <row r="688" spans="1:5" x14ac:dyDescent="0.3">
      <c r="A688" s="1">
        <v>45139</v>
      </c>
      <c r="B688">
        <f>VLOOKUP(electric_vehicle_sales_by_makers[[#This Row],[date]], dim_date!A:C, 2, FALSE)</f>
        <v>2024</v>
      </c>
      <c r="C688" t="s">
        <v>10</v>
      </c>
      <c r="D688" t="s">
        <v>30</v>
      </c>
      <c r="E688">
        <v>508</v>
      </c>
    </row>
    <row r="689" spans="1:5" x14ac:dyDescent="0.3">
      <c r="A689" s="1">
        <v>44440</v>
      </c>
      <c r="B689">
        <f>VLOOKUP(electric_vehicle_sales_by_makers[[#This Row],[date]], dim_date!A:C, 2, FALSE)</f>
        <v>2022</v>
      </c>
      <c r="C689" t="s">
        <v>10</v>
      </c>
      <c r="D689" t="s">
        <v>30</v>
      </c>
      <c r="E689">
        <v>499</v>
      </c>
    </row>
    <row r="690" spans="1:5" x14ac:dyDescent="0.3">
      <c r="A690" s="1">
        <v>44805</v>
      </c>
      <c r="B690">
        <f>VLOOKUP(electric_vehicle_sales_by_makers[[#This Row],[date]], dim_date!A:C, 2, FALSE)</f>
        <v>2023</v>
      </c>
      <c r="C690" t="s">
        <v>10</v>
      </c>
      <c r="D690" t="s">
        <v>30</v>
      </c>
      <c r="E690">
        <v>865</v>
      </c>
    </row>
    <row r="691" spans="1:5" x14ac:dyDescent="0.3">
      <c r="A691" s="1">
        <v>45170</v>
      </c>
      <c r="B691">
        <f>VLOOKUP(electric_vehicle_sales_by_makers[[#This Row],[date]], dim_date!A:C, 2, FALSE)</f>
        <v>2024</v>
      </c>
      <c r="C691" t="s">
        <v>10</v>
      </c>
      <c r="D691" t="s">
        <v>30</v>
      </c>
      <c r="E691">
        <v>879</v>
      </c>
    </row>
    <row r="692" spans="1:5" x14ac:dyDescent="0.3">
      <c r="A692" s="1">
        <v>44470</v>
      </c>
      <c r="B692">
        <f>VLOOKUP(electric_vehicle_sales_by_makers[[#This Row],[date]], dim_date!A:C, 2, FALSE)</f>
        <v>2022</v>
      </c>
      <c r="C692" t="s">
        <v>10</v>
      </c>
      <c r="D692" t="s">
        <v>30</v>
      </c>
      <c r="E692">
        <v>900</v>
      </c>
    </row>
    <row r="693" spans="1:5" x14ac:dyDescent="0.3">
      <c r="A693" s="1">
        <v>44835</v>
      </c>
      <c r="B693">
        <f>VLOOKUP(electric_vehicle_sales_by_makers[[#This Row],[date]], dim_date!A:C, 2, FALSE)</f>
        <v>2023</v>
      </c>
      <c r="C693" t="s">
        <v>10</v>
      </c>
      <c r="D693" t="s">
        <v>30</v>
      </c>
      <c r="E693">
        <v>1041</v>
      </c>
    </row>
    <row r="694" spans="1:5" x14ac:dyDescent="0.3">
      <c r="A694" s="1">
        <v>45200</v>
      </c>
      <c r="B694">
        <f>VLOOKUP(electric_vehicle_sales_by_makers[[#This Row],[date]], dim_date!A:C, 2, FALSE)</f>
        <v>2024</v>
      </c>
      <c r="C694" t="s">
        <v>10</v>
      </c>
      <c r="D694" t="s">
        <v>30</v>
      </c>
      <c r="E694">
        <v>681</v>
      </c>
    </row>
    <row r="695" spans="1:5" x14ac:dyDescent="0.3">
      <c r="A695" s="1">
        <v>44501</v>
      </c>
      <c r="B695">
        <f>VLOOKUP(electric_vehicle_sales_by_makers[[#This Row],[date]], dim_date!A:C, 2, FALSE)</f>
        <v>2022</v>
      </c>
      <c r="C695" t="s">
        <v>10</v>
      </c>
      <c r="D695" t="s">
        <v>30</v>
      </c>
      <c r="E695">
        <v>780</v>
      </c>
    </row>
    <row r="696" spans="1:5" x14ac:dyDescent="0.3">
      <c r="A696" s="1">
        <v>44866</v>
      </c>
      <c r="B696">
        <f>VLOOKUP(electric_vehicle_sales_by_makers[[#This Row],[date]], dim_date!A:C, 2, FALSE)</f>
        <v>2023</v>
      </c>
      <c r="C696" t="s">
        <v>10</v>
      </c>
      <c r="D696" t="s">
        <v>30</v>
      </c>
      <c r="E696">
        <v>524</v>
      </c>
    </row>
    <row r="697" spans="1:5" x14ac:dyDescent="0.3">
      <c r="A697" s="1">
        <v>45231</v>
      </c>
      <c r="B697">
        <f>VLOOKUP(electric_vehicle_sales_by_makers[[#This Row],[date]], dim_date!A:C, 2, FALSE)</f>
        <v>2024</v>
      </c>
      <c r="C697" t="s">
        <v>10</v>
      </c>
      <c r="D697" t="s">
        <v>30</v>
      </c>
      <c r="E697">
        <v>663</v>
      </c>
    </row>
    <row r="698" spans="1:5" x14ac:dyDescent="0.3">
      <c r="A698" s="1">
        <v>44531</v>
      </c>
      <c r="B698">
        <f>VLOOKUP(electric_vehicle_sales_by_makers[[#This Row],[date]], dim_date!A:C, 2, FALSE)</f>
        <v>2022</v>
      </c>
      <c r="C698" t="s">
        <v>10</v>
      </c>
      <c r="D698" t="s">
        <v>30</v>
      </c>
      <c r="E698">
        <v>835</v>
      </c>
    </row>
    <row r="699" spans="1:5" x14ac:dyDescent="0.3">
      <c r="A699" s="1">
        <v>44896</v>
      </c>
      <c r="B699">
        <f>VLOOKUP(electric_vehicle_sales_by_makers[[#This Row],[date]], dim_date!A:C, 2, FALSE)</f>
        <v>2023</v>
      </c>
      <c r="C699" t="s">
        <v>10</v>
      </c>
      <c r="D699" t="s">
        <v>30</v>
      </c>
      <c r="E699">
        <v>37</v>
      </c>
    </row>
    <row r="700" spans="1:5" x14ac:dyDescent="0.3">
      <c r="A700" s="1">
        <v>45261</v>
      </c>
      <c r="B700">
        <f>VLOOKUP(electric_vehicle_sales_by_makers[[#This Row],[date]], dim_date!A:C, 2, FALSE)</f>
        <v>2024</v>
      </c>
      <c r="C700" t="s">
        <v>10</v>
      </c>
      <c r="D700" t="s">
        <v>30</v>
      </c>
      <c r="E700">
        <v>673</v>
      </c>
    </row>
    <row r="701" spans="1:5" x14ac:dyDescent="0.3">
      <c r="A701" s="1">
        <v>44562</v>
      </c>
      <c r="B701">
        <f>VLOOKUP(electric_vehicle_sales_by_makers[[#This Row],[date]], dim_date!A:C, 2, FALSE)</f>
        <v>2022</v>
      </c>
      <c r="C701" t="s">
        <v>10</v>
      </c>
      <c r="D701" t="s">
        <v>30</v>
      </c>
      <c r="E701">
        <v>673</v>
      </c>
    </row>
    <row r="702" spans="1:5" x14ac:dyDescent="0.3">
      <c r="A702" s="1">
        <v>44927</v>
      </c>
      <c r="B702">
        <f>VLOOKUP(electric_vehicle_sales_by_makers[[#This Row],[date]], dim_date!A:C, 2, FALSE)</f>
        <v>2023</v>
      </c>
      <c r="C702" t="s">
        <v>10</v>
      </c>
      <c r="D702" t="s">
        <v>30</v>
      </c>
      <c r="E702">
        <v>14</v>
      </c>
    </row>
    <row r="703" spans="1:5" x14ac:dyDescent="0.3">
      <c r="A703" s="1">
        <v>45292</v>
      </c>
      <c r="B703">
        <f>VLOOKUP(electric_vehicle_sales_by_makers[[#This Row],[date]], dim_date!A:C, 2, FALSE)</f>
        <v>2024</v>
      </c>
      <c r="C703" t="s">
        <v>10</v>
      </c>
      <c r="D703" t="s">
        <v>30</v>
      </c>
      <c r="E703">
        <v>524</v>
      </c>
    </row>
    <row r="704" spans="1:5" x14ac:dyDescent="0.3">
      <c r="A704" s="1">
        <v>44593</v>
      </c>
      <c r="B704">
        <f>VLOOKUP(electric_vehicle_sales_by_makers[[#This Row],[date]], dim_date!A:C, 2, FALSE)</f>
        <v>2022</v>
      </c>
      <c r="C704" t="s">
        <v>10</v>
      </c>
      <c r="D704" t="s">
        <v>30</v>
      </c>
      <c r="E704">
        <v>1128</v>
      </c>
    </row>
    <row r="705" spans="1:5" x14ac:dyDescent="0.3">
      <c r="A705" s="1">
        <v>44958</v>
      </c>
      <c r="B705">
        <f>VLOOKUP(electric_vehicle_sales_by_makers[[#This Row],[date]], dim_date!A:C, 2, FALSE)</f>
        <v>2023</v>
      </c>
      <c r="C705" t="s">
        <v>10</v>
      </c>
      <c r="D705" t="s">
        <v>30</v>
      </c>
      <c r="E705">
        <v>79</v>
      </c>
    </row>
    <row r="706" spans="1:5" x14ac:dyDescent="0.3">
      <c r="A706" s="1">
        <v>45323</v>
      </c>
      <c r="B706">
        <f>VLOOKUP(electric_vehicle_sales_by_makers[[#This Row],[date]], dim_date!A:C, 2, FALSE)</f>
        <v>2024</v>
      </c>
      <c r="C706" t="s">
        <v>10</v>
      </c>
      <c r="D706" t="s">
        <v>30</v>
      </c>
      <c r="E706">
        <v>473</v>
      </c>
    </row>
    <row r="707" spans="1:5" x14ac:dyDescent="0.3">
      <c r="A707" s="1">
        <v>44621</v>
      </c>
      <c r="B707">
        <f>VLOOKUP(electric_vehicle_sales_by_makers[[#This Row],[date]], dim_date!A:C, 2, FALSE)</f>
        <v>2022</v>
      </c>
      <c r="C707" t="s">
        <v>10</v>
      </c>
      <c r="D707" t="s">
        <v>30</v>
      </c>
      <c r="E707">
        <v>1413</v>
      </c>
    </row>
    <row r="708" spans="1:5" x14ac:dyDescent="0.3">
      <c r="A708" s="1">
        <v>44986</v>
      </c>
      <c r="B708">
        <f>VLOOKUP(electric_vehicle_sales_by_makers[[#This Row],[date]], dim_date!A:C, 2, FALSE)</f>
        <v>2023</v>
      </c>
      <c r="C708" t="s">
        <v>10</v>
      </c>
      <c r="D708" t="s">
        <v>30</v>
      </c>
      <c r="E708">
        <v>1140</v>
      </c>
    </row>
    <row r="709" spans="1:5" x14ac:dyDescent="0.3">
      <c r="A709" s="1">
        <v>45352</v>
      </c>
      <c r="B709">
        <f>VLOOKUP(electric_vehicle_sales_by_makers[[#This Row],[date]], dim_date!A:C, 2, FALSE)</f>
        <v>2024</v>
      </c>
      <c r="C709" t="s">
        <v>10</v>
      </c>
      <c r="D709" t="s">
        <v>30</v>
      </c>
      <c r="E709">
        <v>585</v>
      </c>
    </row>
    <row r="710" spans="1:5" x14ac:dyDescent="0.3">
      <c r="A710" s="1">
        <v>44287</v>
      </c>
      <c r="B710">
        <f>VLOOKUP(electric_vehicle_sales_by_makers[[#This Row],[date]], dim_date!A:C, 2, FALSE)</f>
        <v>2022</v>
      </c>
      <c r="C710" t="s">
        <v>13</v>
      </c>
      <c r="D710" t="s">
        <v>20</v>
      </c>
      <c r="E710">
        <v>322</v>
      </c>
    </row>
    <row r="711" spans="1:5" x14ac:dyDescent="0.3">
      <c r="A711" s="1">
        <v>44652</v>
      </c>
      <c r="B711">
        <f>VLOOKUP(electric_vehicle_sales_by_makers[[#This Row],[date]], dim_date!A:C, 2, FALSE)</f>
        <v>2023</v>
      </c>
      <c r="C711" t="s">
        <v>13</v>
      </c>
      <c r="D711" t="s">
        <v>20</v>
      </c>
      <c r="E711">
        <v>1409</v>
      </c>
    </row>
    <row r="712" spans="1:5" x14ac:dyDescent="0.3">
      <c r="A712" s="1">
        <v>45017</v>
      </c>
      <c r="B712">
        <f>VLOOKUP(electric_vehicle_sales_by_makers[[#This Row],[date]], dim_date!A:C, 2, FALSE)</f>
        <v>2024</v>
      </c>
      <c r="C712" t="s">
        <v>13</v>
      </c>
      <c r="D712" t="s">
        <v>20</v>
      </c>
      <c r="E712">
        <v>364</v>
      </c>
    </row>
    <row r="713" spans="1:5" x14ac:dyDescent="0.3">
      <c r="A713" s="1">
        <v>44317</v>
      </c>
      <c r="B713">
        <f>VLOOKUP(electric_vehicle_sales_by_makers[[#This Row],[date]], dim_date!A:C, 2, FALSE)</f>
        <v>2022</v>
      </c>
      <c r="C713" t="s">
        <v>13</v>
      </c>
      <c r="D713" t="s">
        <v>20</v>
      </c>
      <c r="E713">
        <v>137</v>
      </c>
    </row>
    <row r="714" spans="1:5" x14ac:dyDescent="0.3">
      <c r="A714" s="1">
        <v>44682</v>
      </c>
      <c r="B714">
        <f>VLOOKUP(electric_vehicle_sales_by_makers[[#This Row],[date]], dim_date!A:C, 2, FALSE)</f>
        <v>2023</v>
      </c>
      <c r="C714" t="s">
        <v>13</v>
      </c>
      <c r="D714" t="s">
        <v>20</v>
      </c>
      <c r="E714">
        <v>2097</v>
      </c>
    </row>
    <row r="715" spans="1:5" x14ac:dyDescent="0.3">
      <c r="A715" s="1">
        <v>45047</v>
      </c>
      <c r="B715">
        <f>VLOOKUP(electric_vehicle_sales_by_makers[[#This Row],[date]], dim_date!A:C, 2, FALSE)</f>
        <v>2024</v>
      </c>
      <c r="C715" t="s">
        <v>13</v>
      </c>
      <c r="D715" t="s">
        <v>20</v>
      </c>
      <c r="E715">
        <v>3212</v>
      </c>
    </row>
    <row r="716" spans="1:5" x14ac:dyDescent="0.3">
      <c r="A716" s="1">
        <v>44348</v>
      </c>
      <c r="B716">
        <f>VLOOKUP(electric_vehicle_sales_by_makers[[#This Row],[date]], dim_date!A:C, 2, FALSE)</f>
        <v>2022</v>
      </c>
      <c r="C716" t="s">
        <v>13</v>
      </c>
      <c r="D716" t="s">
        <v>20</v>
      </c>
      <c r="E716">
        <v>572</v>
      </c>
    </row>
    <row r="717" spans="1:5" x14ac:dyDescent="0.3">
      <c r="A717" s="1">
        <v>44713</v>
      </c>
      <c r="B717">
        <f>VLOOKUP(electric_vehicle_sales_by_makers[[#This Row],[date]], dim_date!A:C, 2, FALSE)</f>
        <v>2023</v>
      </c>
      <c r="C717" t="s">
        <v>13</v>
      </c>
      <c r="D717" t="s">
        <v>20</v>
      </c>
      <c r="E717">
        <v>2169</v>
      </c>
    </row>
    <row r="718" spans="1:5" x14ac:dyDescent="0.3">
      <c r="A718" s="1">
        <v>45078</v>
      </c>
      <c r="B718">
        <f>VLOOKUP(electric_vehicle_sales_by_makers[[#This Row],[date]], dim_date!A:C, 2, FALSE)</f>
        <v>2024</v>
      </c>
      <c r="C718" t="s">
        <v>13</v>
      </c>
      <c r="D718" t="s">
        <v>20</v>
      </c>
      <c r="E718">
        <v>3671</v>
      </c>
    </row>
    <row r="719" spans="1:5" x14ac:dyDescent="0.3">
      <c r="A719" s="1">
        <v>44378</v>
      </c>
      <c r="B719">
        <f>VLOOKUP(electric_vehicle_sales_by_makers[[#This Row],[date]], dim_date!A:C, 2, FALSE)</f>
        <v>2022</v>
      </c>
      <c r="C719" t="s">
        <v>13</v>
      </c>
      <c r="D719" t="s">
        <v>20</v>
      </c>
      <c r="E719">
        <v>696</v>
      </c>
    </row>
    <row r="720" spans="1:5" x14ac:dyDescent="0.3">
      <c r="A720" s="1">
        <v>44743</v>
      </c>
      <c r="B720">
        <f>VLOOKUP(electric_vehicle_sales_by_makers[[#This Row],[date]], dim_date!A:C, 2, FALSE)</f>
        <v>2023</v>
      </c>
      <c r="C720" t="s">
        <v>13</v>
      </c>
      <c r="D720" t="s">
        <v>20</v>
      </c>
      <c r="E720">
        <v>2264</v>
      </c>
    </row>
    <row r="721" spans="1:5" x14ac:dyDescent="0.3">
      <c r="A721" s="1">
        <v>45108</v>
      </c>
      <c r="B721">
        <f>VLOOKUP(electric_vehicle_sales_by_makers[[#This Row],[date]], dim_date!A:C, 2, FALSE)</f>
        <v>2024</v>
      </c>
      <c r="C721" t="s">
        <v>13</v>
      </c>
      <c r="D721" t="s">
        <v>20</v>
      </c>
      <c r="E721">
        <v>3823</v>
      </c>
    </row>
    <row r="722" spans="1:5" x14ac:dyDescent="0.3">
      <c r="A722" s="1">
        <v>44409</v>
      </c>
      <c r="B722">
        <f>VLOOKUP(electric_vehicle_sales_by_makers[[#This Row],[date]], dim_date!A:C, 2, FALSE)</f>
        <v>2022</v>
      </c>
      <c r="C722" t="s">
        <v>13</v>
      </c>
      <c r="D722" t="s">
        <v>20</v>
      </c>
      <c r="E722">
        <v>584</v>
      </c>
    </row>
    <row r="723" spans="1:5" x14ac:dyDescent="0.3">
      <c r="A723" s="1">
        <v>44774</v>
      </c>
      <c r="B723">
        <f>VLOOKUP(electric_vehicle_sales_by_makers[[#This Row],[date]], dim_date!A:C, 2, FALSE)</f>
        <v>2023</v>
      </c>
      <c r="C723" t="s">
        <v>13</v>
      </c>
      <c r="D723" t="s">
        <v>20</v>
      </c>
      <c r="E723">
        <v>1931</v>
      </c>
    </row>
    <row r="724" spans="1:5" x14ac:dyDescent="0.3">
      <c r="A724" s="1">
        <v>45139</v>
      </c>
      <c r="B724">
        <f>VLOOKUP(electric_vehicle_sales_by_makers[[#This Row],[date]], dim_date!A:C, 2, FALSE)</f>
        <v>2024</v>
      </c>
      <c r="C724" t="s">
        <v>13</v>
      </c>
      <c r="D724" t="s">
        <v>20</v>
      </c>
      <c r="E724">
        <v>3388</v>
      </c>
    </row>
    <row r="725" spans="1:5" x14ac:dyDescent="0.3">
      <c r="A725" s="1">
        <v>44440</v>
      </c>
      <c r="B725">
        <f>VLOOKUP(electric_vehicle_sales_by_makers[[#This Row],[date]], dim_date!A:C, 2, FALSE)</f>
        <v>2022</v>
      </c>
      <c r="C725" t="s">
        <v>13</v>
      </c>
      <c r="D725" t="s">
        <v>20</v>
      </c>
      <c r="E725">
        <v>772</v>
      </c>
    </row>
    <row r="726" spans="1:5" x14ac:dyDescent="0.3">
      <c r="A726" s="1">
        <v>44805</v>
      </c>
      <c r="B726">
        <f>VLOOKUP(electric_vehicle_sales_by_makers[[#This Row],[date]], dim_date!A:C, 2, FALSE)</f>
        <v>2023</v>
      </c>
      <c r="C726" t="s">
        <v>13</v>
      </c>
      <c r="D726" t="s">
        <v>20</v>
      </c>
      <c r="E726">
        <v>1997</v>
      </c>
    </row>
    <row r="727" spans="1:5" x14ac:dyDescent="0.3">
      <c r="A727" s="1">
        <v>45170</v>
      </c>
      <c r="B727">
        <f>VLOOKUP(electric_vehicle_sales_by_makers[[#This Row],[date]], dim_date!A:C, 2, FALSE)</f>
        <v>2024</v>
      </c>
      <c r="C727" t="s">
        <v>13</v>
      </c>
      <c r="D727" t="s">
        <v>20</v>
      </c>
      <c r="E727">
        <v>3126</v>
      </c>
    </row>
    <row r="728" spans="1:5" x14ac:dyDescent="0.3">
      <c r="A728" s="1">
        <v>44470</v>
      </c>
      <c r="B728">
        <f>VLOOKUP(electric_vehicle_sales_by_makers[[#This Row],[date]], dim_date!A:C, 2, FALSE)</f>
        <v>2022</v>
      </c>
      <c r="C728" t="s">
        <v>13</v>
      </c>
      <c r="D728" t="s">
        <v>20</v>
      </c>
      <c r="E728">
        <v>803</v>
      </c>
    </row>
    <row r="729" spans="1:5" x14ac:dyDescent="0.3">
      <c r="A729" s="1">
        <v>44835</v>
      </c>
      <c r="B729">
        <f>VLOOKUP(electric_vehicle_sales_by_makers[[#This Row],[date]], dim_date!A:C, 2, FALSE)</f>
        <v>2023</v>
      </c>
      <c r="C729" t="s">
        <v>13</v>
      </c>
      <c r="D729" t="s">
        <v>20</v>
      </c>
      <c r="E729">
        <v>2395</v>
      </c>
    </row>
    <row r="730" spans="1:5" x14ac:dyDescent="0.3">
      <c r="A730" s="1">
        <v>45200</v>
      </c>
      <c r="B730">
        <f>VLOOKUP(electric_vehicle_sales_by_makers[[#This Row],[date]], dim_date!A:C, 2, FALSE)</f>
        <v>2024</v>
      </c>
      <c r="C730" t="s">
        <v>13</v>
      </c>
      <c r="D730" t="s">
        <v>20</v>
      </c>
      <c r="E730">
        <v>3911</v>
      </c>
    </row>
    <row r="731" spans="1:5" x14ac:dyDescent="0.3">
      <c r="A731" s="1">
        <v>44501</v>
      </c>
      <c r="B731">
        <f>VLOOKUP(electric_vehicle_sales_by_makers[[#This Row],[date]], dim_date!A:C, 2, FALSE)</f>
        <v>2022</v>
      </c>
      <c r="C731" t="s">
        <v>13</v>
      </c>
      <c r="D731" t="s">
        <v>20</v>
      </c>
      <c r="E731">
        <v>1036</v>
      </c>
    </row>
    <row r="732" spans="1:5" x14ac:dyDescent="0.3">
      <c r="A732" s="1">
        <v>44866</v>
      </c>
      <c r="B732">
        <f>VLOOKUP(electric_vehicle_sales_by_makers[[#This Row],[date]], dim_date!A:C, 2, FALSE)</f>
        <v>2023</v>
      </c>
      <c r="C732" t="s">
        <v>13</v>
      </c>
      <c r="D732" t="s">
        <v>20</v>
      </c>
      <c r="E732">
        <v>2264</v>
      </c>
    </row>
    <row r="733" spans="1:5" x14ac:dyDescent="0.3">
      <c r="A733" s="1">
        <v>45231</v>
      </c>
      <c r="B733">
        <f>VLOOKUP(electric_vehicle_sales_by_makers[[#This Row],[date]], dim_date!A:C, 2, FALSE)</f>
        <v>2024</v>
      </c>
      <c r="C733" t="s">
        <v>13</v>
      </c>
      <c r="D733" t="s">
        <v>20</v>
      </c>
      <c r="E733">
        <v>4432</v>
      </c>
    </row>
    <row r="734" spans="1:5" x14ac:dyDescent="0.3">
      <c r="A734" s="1">
        <v>44531</v>
      </c>
      <c r="B734">
        <f>VLOOKUP(electric_vehicle_sales_by_makers[[#This Row],[date]], dim_date!A:C, 2, FALSE)</f>
        <v>2022</v>
      </c>
      <c r="C734" t="s">
        <v>13</v>
      </c>
      <c r="D734" t="s">
        <v>20</v>
      </c>
      <c r="E734">
        <v>1952</v>
      </c>
    </row>
    <row r="735" spans="1:5" x14ac:dyDescent="0.3">
      <c r="A735" s="1">
        <v>44896</v>
      </c>
      <c r="B735">
        <f>VLOOKUP(electric_vehicle_sales_by_makers[[#This Row],[date]], dim_date!A:C, 2, FALSE)</f>
        <v>2023</v>
      </c>
      <c r="C735" t="s">
        <v>13</v>
      </c>
      <c r="D735" t="s">
        <v>20</v>
      </c>
      <c r="E735">
        <v>1992</v>
      </c>
    </row>
    <row r="736" spans="1:5" x14ac:dyDescent="0.3">
      <c r="A736" s="1">
        <v>45261</v>
      </c>
      <c r="B736">
        <f>VLOOKUP(electric_vehicle_sales_by_makers[[#This Row],[date]], dim_date!A:C, 2, FALSE)</f>
        <v>2024</v>
      </c>
      <c r="C736" t="s">
        <v>13</v>
      </c>
      <c r="D736" t="s">
        <v>20</v>
      </c>
      <c r="E736">
        <v>4893</v>
      </c>
    </row>
    <row r="737" spans="1:5" x14ac:dyDescent="0.3">
      <c r="A737" s="1">
        <v>44562</v>
      </c>
      <c r="B737">
        <f>VLOOKUP(electric_vehicle_sales_by_makers[[#This Row],[date]], dim_date!A:C, 2, FALSE)</f>
        <v>2022</v>
      </c>
      <c r="C737" t="s">
        <v>13</v>
      </c>
      <c r="D737" t="s">
        <v>20</v>
      </c>
      <c r="E737">
        <v>1012</v>
      </c>
    </row>
    <row r="738" spans="1:5" x14ac:dyDescent="0.3">
      <c r="A738" s="1">
        <v>44927</v>
      </c>
      <c r="B738">
        <f>VLOOKUP(electric_vehicle_sales_by_makers[[#This Row],[date]], dim_date!A:C, 2, FALSE)</f>
        <v>2023</v>
      </c>
      <c r="C738" t="s">
        <v>13</v>
      </c>
      <c r="D738" t="s">
        <v>20</v>
      </c>
      <c r="E738">
        <v>1812</v>
      </c>
    </row>
    <row r="739" spans="1:5" x14ac:dyDescent="0.3">
      <c r="A739" s="1">
        <v>45292</v>
      </c>
      <c r="B739">
        <f>VLOOKUP(electric_vehicle_sales_by_makers[[#This Row],[date]], dim_date!A:C, 2, FALSE)</f>
        <v>2024</v>
      </c>
      <c r="C739" t="s">
        <v>13</v>
      </c>
      <c r="D739" t="s">
        <v>20</v>
      </c>
      <c r="E739">
        <v>5674</v>
      </c>
    </row>
    <row r="740" spans="1:5" x14ac:dyDescent="0.3">
      <c r="A740" s="1">
        <v>44593</v>
      </c>
      <c r="B740">
        <f>VLOOKUP(electric_vehicle_sales_by_makers[[#This Row],[date]], dim_date!A:C, 2, FALSE)</f>
        <v>2022</v>
      </c>
      <c r="C740" t="s">
        <v>13</v>
      </c>
      <c r="D740" t="s">
        <v>20</v>
      </c>
      <c r="E740">
        <v>1922</v>
      </c>
    </row>
    <row r="741" spans="1:5" x14ac:dyDescent="0.3">
      <c r="A741" s="1">
        <v>44958</v>
      </c>
      <c r="B741">
        <f>VLOOKUP(electric_vehicle_sales_by_makers[[#This Row],[date]], dim_date!A:C, 2, FALSE)</f>
        <v>2023</v>
      </c>
      <c r="C741" t="s">
        <v>13</v>
      </c>
      <c r="D741" t="s">
        <v>20</v>
      </c>
      <c r="E741">
        <v>2651</v>
      </c>
    </row>
    <row r="742" spans="1:5" x14ac:dyDescent="0.3">
      <c r="A742" s="1">
        <v>45323</v>
      </c>
      <c r="B742">
        <f>VLOOKUP(electric_vehicle_sales_by_makers[[#This Row],[date]], dim_date!A:C, 2, FALSE)</f>
        <v>2024</v>
      </c>
      <c r="C742" t="s">
        <v>13</v>
      </c>
      <c r="D742" t="s">
        <v>20</v>
      </c>
      <c r="E742">
        <v>5081</v>
      </c>
    </row>
    <row r="743" spans="1:5" x14ac:dyDescent="0.3">
      <c r="A743" s="1">
        <v>44621</v>
      </c>
      <c r="B743">
        <f>VLOOKUP(electric_vehicle_sales_by_makers[[#This Row],[date]], dim_date!A:C, 2, FALSE)</f>
        <v>2022</v>
      </c>
      <c r="C743" t="s">
        <v>13</v>
      </c>
      <c r="D743" t="s">
        <v>20</v>
      </c>
      <c r="E743">
        <v>2900</v>
      </c>
    </row>
    <row r="744" spans="1:5" x14ac:dyDescent="0.3">
      <c r="A744" s="1">
        <v>44986</v>
      </c>
      <c r="B744">
        <f>VLOOKUP(electric_vehicle_sales_by_makers[[#This Row],[date]], dim_date!A:C, 2, FALSE)</f>
        <v>2023</v>
      </c>
      <c r="C744" t="s">
        <v>13</v>
      </c>
      <c r="D744" t="s">
        <v>20</v>
      </c>
      <c r="E744">
        <v>5065</v>
      </c>
    </row>
    <row r="745" spans="1:5" x14ac:dyDescent="0.3">
      <c r="A745" s="1">
        <v>45352</v>
      </c>
      <c r="B745">
        <f>VLOOKUP(electric_vehicle_sales_by_makers[[#This Row],[date]], dim_date!A:C, 2, FALSE)</f>
        <v>2024</v>
      </c>
      <c r="C745" t="s">
        <v>13</v>
      </c>
      <c r="D745" t="s">
        <v>20</v>
      </c>
      <c r="E745">
        <v>6606</v>
      </c>
    </row>
    <row r="746" spans="1:5" x14ac:dyDescent="0.3">
      <c r="A746" s="1">
        <v>44287</v>
      </c>
      <c r="B746">
        <f>VLOOKUP(electric_vehicle_sales_by_makers[[#This Row],[date]], dim_date!A:C, 2, FALSE)</f>
        <v>2022</v>
      </c>
      <c r="C746" t="s">
        <v>10</v>
      </c>
      <c r="D746" t="s">
        <v>29</v>
      </c>
      <c r="E746">
        <v>302</v>
      </c>
    </row>
    <row r="747" spans="1:5" x14ac:dyDescent="0.3">
      <c r="A747" s="1">
        <v>44652</v>
      </c>
      <c r="B747">
        <f>VLOOKUP(electric_vehicle_sales_by_makers[[#This Row],[date]], dim_date!A:C, 2, FALSE)</f>
        <v>2023</v>
      </c>
      <c r="C747" t="s">
        <v>10</v>
      </c>
      <c r="D747" t="s">
        <v>29</v>
      </c>
      <c r="E747">
        <v>1498</v>
      </c>
    </row>
    <row r="748" spans="1:5" x14ac:dyDescent="0.3">
      <c r="A748" s="1">
        <v>45017</v>
      </c>
      <c r="B748">
        <f>VLOOKUP(electric_vehicle_sales_by_makers[[#This Row],[date]], dim_date!A:C, 2, FALSE)</f>
        <v>2024</v>
      </c>
      <c r="C748" t="s">
        <v>10</v>
      </c>
      <c r="D748" t="s">
        <v>29</v>
      </c>
      <c r="E748">
        <v>8654</v>
      </c>
    </row>
    <row r="749" spans="1:5" x14ac:dyDescent="0.3">
      <c r="A749" s="1">
        <v>44317</v>
      </c>
      <c r="B749">
        <f>VLOOKUP(electric_vehicle_sales_by_makers[[#This Row],[date]], dim_date!A:C, 2, FALSE)</f>
        <v>2022</v>
      </c>
      <c r="C749" t="s">
        <v>10</v>
      </c>
      <c r="D749" t="s">
        <v>29</v>
      </c>
      <c r="E749">
        <v>9</v>
      </c>
    </row>
    <row r="750" spans="1:5" x14ac:dyDescent="0.3">
      <c r="A750" s="1">
        <v>44682</v>
      </c>
      <c r="B750">
        <f>VLOOKUP(electric_vehicle_sales_by_makers[[#This Row],[date]], dim_date!A:C, 2, FALSE)</f>
        <v>2023</v>
      </c>
      <c r="C750" t="s">
        <v>10</v>
      </c>
      <c r="D750" t="s">
        <v>29</v>
      </c>
      <c r="E750">
        <v>478</v>
      </c>
    </row>
    <row r="751" spans="1:5" x14ac:dyDescent="0.3">
      <c r="A751" s="1">
        <v>45047</v>
      </c>
      <c r="B751">
        <f>VLOOKUP(electric_vehicle_sales_by_makers[[#This Row],[date]], dim_date!A:C, 2, FALSE)</f>
        <v>2024</v>
      </c>
      <c r="C751" t="s">
        <v>10</v>
      </c>
      <c r="D751" t="s">
        <v>29</v>
      </c>
      <c r="E751">
        <v>20188</v>
      </c>
    </row>
    <row r="752" spans="1:5" x14ac:dyDescent="0.3">
      <c r="A752" s="1">
        <v>44348</v>
      </c>
      <c r="B752">
        <f>VLOOKUP(electric_vehicle_sales_by_makers[[#This Row],[date]], dim_date!A:C, 2, FALSE)</f>
        <v>2022</v>
      </c>
      <c r="C752" t="s">
        <v>10</v>
      </c>
      <c r="D752" t="s">
        <v>29</v>
      </c>
      <c r="E752">
        <v>208</v>
      </c>
    </row>
    <row r="753" spans="1:5" x14ac:dyDescent="0.3">
      <c r="A753" s="1">
        <v>44713</v>
      </c>
      <c r="B753">
        <f>VLOOKUP(electric_vehicle_sales_by_makers[[#This Row],[date]], dim_date!A:C, 2, FALSE)</f>
        <v>2023</v>
      </c>
      <c r="C753" t="s">
        <v>10</v>
      </c>
      <c r="D753" t="s">
        <v>29</v>
      </c>
      <c r="E753">
        <v>1983</v>
      </c>
    </row>
    <row r="754" spans="1:5" x14ac:dyDescent="0.3">
      <c r="A754" s="1">
        <v>45078</v>
      </c>
      <c r="B754">
        <f>VLOOKUP(electric_vehicle_sales_by_makers[[#This Row],[date]], dim_date!A:C, 2, FALSE)</f>
        <v>2024</v>
      </c>
      <c r="C754" t="s">
        <v>10</v>
      </c>
      <c r="D754" t="s">
        <v>29</v>
      </c>
      <c r="E754">
        <v>7772</v>
      </c>
    </row>
    <row r="755" spans="1:5" x14ac:dyDescent="0.3">
      <c r="A755" s="1">
        <v>44378</v>
      </c>
      <c r="B755">
        <f>VLOOKUP(electric_vehicle_sales_by_makers[[#This Row],[date]], dim_date!A:C, 2, FALSE)</f>
        <v>2022</v>
      </c>
      <c r="C755" t="s">
        <v>10</v>
      </c>
      <c r="D755" t="s">
        <v>29</v>
      </c>
      <c r="E755">
        <v>648</v>
      </c>
    </row>
    <row r="756" spans="1:5" x14ac:dyDescent="0.3">
      <c r="A756" s="1">
        <v>44743</v>
      </c>
      <c r="B756">
        <f>VLOOKUP(electric_vehicle_sales_by_makers[[#This Row],[date]], dim_date!A:C, 2, FALSE)</f>
        <v>2023</v>
      </c>
      <c r="C756" t="s">
        <v>10</v>
      </c>
      <c r="D756" t="s">
        <v>29</v>
      </c>
      <c r="E756">
        <v>4348</v>
      </c>
    </row>
    <row r="757" spans="1:5" x14ac:dyDescent="0.3">
      <c r="A757" s="1">
        <v>45108</v>
      </c>
      <c r="B757">
        <f>VLOOKUP(electric_vehicle_sales_by_makers[[#This Row],[date]], dim_date!A:C, 2, FALSE)</f>
        <v>2024</v>
      </c>
      <c r="C757" t="s">
        <v>10</v>
      </c>
      <c r="D757" t="s">
        <v>29</v>
      </c>
      <c r="E757">
        <v>10272</v>
      </c>
    </row>
    <row r="758" spans="1:5" x14ac:dyDescent="0.3">
      <c r="A758" s="1">
        <v>44409</v>
      </c>
      <c r="B758">
        <f>VLOOKUP(electric_vehicle_sales_by_makers[[#This Row],[date]], dim_date!A:C, 2, FALSE)</f>
        <v>2022</v>
      </c>
      <c r="C758" t="s">
        <v>10</v>
      </c>
      <c r="D758" t="s">
        <v>29</v>
      </c>
      <c r="E758">
        <v>651</v>
      </c>
    </row>
    <row r="759" spans="1:5" x14ac:dyDescent="0.3">
      <c r="A759" s="1">
        <v>44774</v>
      </c>
      <c r="B759">
        <f>VLOOKUP(electric_vehicle_sales_by_makers[[#This Row],[date]], dim_date!A:C, 2, FALSE)</f>
        <v>2023</v>
      </c>
      <c r="C759" t="s">
        <v>10</v>
      </c>
      <c r="D759" t="s">
        <v>29</v>
      </c>
      <c r="E759">
        <v>6426</v>
      </c>
    </row>
    <row r="760" spans="1:5" x14ac:dyDescent="0.3">
      <c r="A760" s="1">
        <v>45139</v>
      </c>
      <c r="B760">
        <f>VLOOKUP(electric_vehicle_sales_by_makers[[#This Row],[date]], dim_date!A:C, 2, FALSE)</f>
        <v>2024</v>
      </c>
      <c r="C760" t="s">
        <v>10</v>
      </c>
      <c r="D760" t="s">
        <v>29</v>
      </c>
      <c r="E760">
        <v>15296</v>
      </c>
    </row>
    <row r="761" spans="1:5" x14ac:dyDescent="0.3">
      <c r="A761" s="1">
        <v>44440</v>
      </c>
      <c r="B761">
        <f>VLOOKUP(electric_vehicle_sales_by_makers[[#This Row],[date]], dim_date!A:C, 2, FALSE)</f>
        <v>2022</v>
      </c>
      <c r="C761" t="s">
        <v>10</v>
      </c>
      <c r="D761" t="s">
        <v>29</v>
      </c>
      <c r="E761">
        <v>688</v>
      </c>
    </row>
    <row r="762" spans="1:5" x14ac:dyDescent="0.3">
      <c r="A762" s="1">
        <v>44805</v>
      </c>
      <c r="B762">
        <f>VLOOKUP(electric_vehicle_sales_by_makers[[#This Row],[date]], dim_date!A:C, 2, FALSE)</f>
        <v>2023</v>
      </c>
      <c r="C762" t="s">
        <v>10</v>
      </c>
      <c r="D762" t="s">
        <v>29</v>
      </c>
      <c r="E762">
        <v>4001</v>
      </c>
    </row>
    <row r="763" spans="1:5" x14ac:dyDescent="0.3">
      <c r="A763" s="1">
        <v>45170</v>
      </c>
      <c r="B763">
        <f>VLOOKUP(electric_vehicle_sales_by_makers[[#This Row],[date]], dim_date!A:C, 2, FALSE)</f>
        <v>2024</v>
      </c>
      <c r="C763" t="s">
        <v>10</v>
      </c>
      <c r="D763" t="s">
        <v>29</v>
      </c>
      <c r="E763">
        <v>15425</v>
      </c>
    </row>
    <row r="764" spans="1:5" x14ac:dyDescent="0.3">
      <c r="A764" s="1">
        <v>44470</v>
      </c>
      <c r="B764">
        <f>VLOOKUP(electric_vehicle_sales_by_makers[[#This Row],[date]], dim_date!A:C, 2, FALSE)</f>
        <v>2022</v>
      </c>
      <c r="C764" t="s">
        <v>10</v>
      </c>
      <c r="D764" t="s">
        <v>29</v>
      </c>
      <c r="E764">
        <v>486</v>
      </c>
    </row>
    <row r="765" spans="1:5" x14ac:dyDescent="0.3">
      <c r="A765" s="1">
        <v>44835</v>
      </c>
      <c r="B765">
        <f>VLOOKUP(electric_vehicle_sales_by_makers[[#This Row],[date]], dim_date!A:C, 2, FALSE)</f>
        <v>2023</v>
      </c>
      <c r="C765" t="s">
        <v>10</v>
      </c>
      <c r="D765" t="s">
        <v>29</v>
      </c>
      <c r="E765">
        <v>5820</v>
      </c>
    </row>
    <row r="766" spans="1:5" x14ac:dyDescent="0.3">
      <c r="A766" s="1">
        <v>45200</v>
      </c>
      <c r="B766">
        <f>VLOOKUP(electric_vehicle_sales_by_makers[[#This Row],[date]], dim_date!A:C, 2, FALSE)</f>
        <v>2024</v>
      </c>
      <c r="C766" t="s">
        <v>10</v>
      </c>
      <c r="D766" t="s">
        <v>29</v>
      </c>
      <c r="E766">
        <v>16309</v>
      </c>
    </row>
    <row r="767" spans="1:5" x14ac:dyDescent="0.3">
      <c r="A767" s="1">
        <v>44501</v>
      </c>
      <c r="B767">
        <f>VLOOKUP(electric_vehicle_sales_by_makers[[#This Row],[date]], dim_date!A:C, 2, FALSE)</f>
        <v>2022</v>
      </c>
      <c r="C767" t="s">
        <v>10</v>
      </c>
      <c r="D767" t="s">
        <v>29</v>
      </c>
      <c r="E767">
        <v>522</v>
      </c>
    </row>
    <row r="768" spans="1:5" x14ac:dyDescent="0.3">
      <c r="A768" s="1">
        <v>44866</v>
      </c>
      <c r="B768">
        <f>VLOOKUP(electric_vehicle_sales_by_makers[[#This Row],[date]], dim_date!A:C, 2, FALSE)</f>
        <v>2023</v>
      </c>
      <c r="C768" t="s">
        <v>10</v>
      </c>
      <c r="D768" t="s">
        <v>29</v>
      </c>
      <c r="E768">
        <v>8147</v>
      </c>
    </row>
    <row r="769" spans="1:5" x14ac:dyDescent="0.3">
      <c r="A769" s="1">
        <v>45231</v>
      </c>
      <c r="B769">
        <f>VLOOKUP(electric_vehicle_sales_by_makers[[#This Row],[date]], dim_date!A:C, 2, FALSE)</f>
        <v>2024</v>
      </c>
      <c r="C769" t="s">
        <v>10</v>
      </c>
      <c r="D769" t="s">
        <v>29</v>
      </c>
      <c r="E769">
        <v>18914</v>
      </c>
    </row>
    <row r="770" spans="1:5" x14ac:dyDescent="0.3">
      <c r="A770" s="1">
        <v>44531</v>
      </c>
      <c r="B770">
        <f>VLOOKUP(electric_vehicle_sales_by_makers[[#This Row],[date]], dim_date!A:C, 2, FALSE)</f>
        <v>2022</v>
      </c>
      <c r="C770" t="s">
        <v>10</v>
      </c>
      <c r="D770" t="s">
        <v>29</v>
      </c>
      <c r="E770">
        <v>1119</v>
      </c>
    </row>
    <row r="771" spans="1:5" x14ac:dyDescent="0.3">
      <c r="A771" s="1">
        <v>44896</v>
      </c>
      <c r="B771">
        <f>VLOOKUP(electric_vehicle_sales_by_makers[[#This Row],[date]], dim_date!A:C, 2, FALSE)</f>
        <v>2023</v>
      </c>
      <c r="C771" t="s">
        <v>10</v>
      </c>
      <c r="D771" t="s">
        <v>29</v>
      </c>
      <c r="E771">
        <v>9363</v>
      </c>
    </row>
    <row r="772" spans="1:5" x14ac:dyDescent="0.3">
      <c r="A772" s="1">
        <v>45261</v>
      </c>
      <c r="B772">
        <f>VLOOKUP(electric_vehicle_sales_by_makers[[#This Row],[date]], dim_date!A:C, 2, FALSE)</f>
        <v>2024</v>
      </c>
      <c r="C772" t="s">
        <v>10</v>
      </c>
      <c r="D772" t="s">
        <v>29</v>
      </c>
      <c r="E772">
        <v>12171</v>
      </c>
    </row>
    <row r="773" spans="1:5" x14ac:dyDescent="0.3">
      <c r="A773" s="1">
        <v>44562</v>
      </c>
      <c r="B773">
        <f>VLOOKUP(electric_vehicle_sales_by_makers[[#This Row],[date]], dim_date!A:C, 2, FALSE)</f>
        <v>2022</v>
      </c>
      <c r="C773" t="s">
        <v>10</v>
      </c>
      <c r="D773" t="s">
        <v>29</v>
      </c>
      <c r="E773">
        <v>1155</v>
      </c>
    </row>
    <row r="774" spans="1:5" x14ac:dyDescent="0.3">
      <c r="A774" s="1">
        <v>44927</v>
      </c>
      <c r="B774">
        <f>VLOOKUP(electric_vehicle_sales_by_makers[[#This Row],[date]], dim_date!A:C, 2, FALSE)</f>
        <v>2023</v>
      </c>
      <c r="C774" t="s">
        <v>10</v>
      </c>
      <c r="D774" t="s">
        <v>29</v>
      </c>
      <c r="E774">
        <v>10462</v>
      </c>
    </row>
    <row r="775" spans="1:5" x14ac:dyDescent="0.3">
      <c r="A775" s="1">
        <v>45292</v>
      </c>
      <c r="B775">
        <f>VLOOKUP(electric_vehicle_sales_by_makers[[#This Row],[date]], dim_date!A:C, 2, FALSE)</f>
        <v>2024</v>
      </c>
      <c r="C775" t="s">
        <v>10</v>
      </c>
      <c r="D775" t="s">
        <v>29</v>
      </c>
      <c r="E775">
        <v>15153</v>
      </c>
    </row>
    <row r="776" spans="1:5" x14ac:dyDescent="0.3">
      <c r="A776" s="1">
        <v>44593</v>
      </c>
      <c r="B776">
        <f>VLOOKUP(electric_vehicle_sales_by_makers[[#This Row],[date]], dim_date!A:C, 2, FALSE)</f>
        <v>2022</v>
      </c>
      <c r="C776" t="s">
        <v>10</v>
      </c>
      <c r="D776" t="s">
        <v>29</v>
      </c>
      <c r="E776">
        <v>1560</v>
      </c>
    </row>
    <row r="777" spans="1:5" x14ac:dyDescent="0.3">
      <c r="A777" s="1">
        <v>44958</v>
      </c>
      <c r="B777">
        <f>VLOOKUP(electric_vehicle_sales_by_makers[[#This Row],[date]], dim_date!A:C, 2, FALSE)</f>
        <v>2023</v>
      </c>
      <c r="C777" t="s">
        <v>10</v>
      </c>
      <c r="D777" t="s">
        <v>29</v>
      </c>
      <c r="E777">
        <v>12671</v>
      </c>
    </row>
    <row r="778" spans="1:5" x14ac:dyDescent="0.3">
      <c r="A778" s="1">
        <v>45323</v>
      </c>
      <c r="B778">
        <f>VLOOKUP(electric_vehicle_sales_by_makers[[#This Row],[date]], dim_date!A:C, 2, FALSE)</f>
        <v>2024</v>
      </c>
      <c r="C778" t="s">
        <v>10</v>
      </c>
      <c r="D778" t="s">
        <v>29</v>
      </c>
      <c r="E778">
        <v>14431</v>
      </c>
    </row>
    <row r="779" spans="1:5" x14ac:dyDescent="0.3">
      <c r="A779" s="1">
        <v>44621</v>
      </c>
      <c r="B779">
        <f>VLOOKUP(electric_vehicle_sales_by_makers[[#This Row],[date]], dim_date!A:C, 2, FALSE)</f>
        <v>2022</v>
      </c>
      <c r="C779" t="s">
        <v>10</v>
      </c>
      <c r="D779" t="s">
        <v>29</v>
      </c>
      <c r="E779">
        <v>2391</v>
      </c>
    </row>
    <row r="780" spans="1:5" x14ac:dyDescent="0.3">
      <c r="A780" s="1">
        <v>44986</v>
      </c>
      <c r="B780">
        <f>VLOOKUP(electric_vehicle_sales_by_makers[[#This Row],[date]], dim_date!A:C, 2, FALSE)</f>
        <v>2023</v>
      </c>
      <c r="C780" t="s">
        <v>10</v>
      </c>
      <c r="D780" t="s">
        <v>29</v>
      </c>
      <c r="E780">
        <v>16896</v>
      </c>
    </row>
    <row r="781" spans="1:5" x14ac:dyDescent="0.3">
      <c r="A781" s="1">
        <v>45352</v>
      </c>
      <c r="B781">
        <f>VLOOKUP(electric_vehicle_sales_by_makers[[#This Row],[date]], dim_date!A:C, 2, FALSE)</f>
        <v>2024</v>
      </c>
      <c r="C781" t="s">
        <v>10</v>
      </c>
      <c r="D781" t="s">
        <v>29</v>
      </c>
      <c r="E781">
        <v>26158</v>
      </c>
    </row>
    <row r="782" spans="1:5" x14ac:dyDescent="0.3">
      <c r="A782" s="1">
        <v>44287</v>
      </c>
      <c r="B782">
        <f>VLOOKUP(electric_vehicle_sales_by_makers[[#This Row],[date]], dim_date!A:C, 2, FALSE)</f>
        <v>2022</v>
      </c>
      <c r="C782" t="s">
        <v>13</v>
      </c>
      <c r="D782" t="s">
        <v>17</v>
      </c>
      <c r="E782">
        <v>0</v>
      </c>
    </row>
    <row r="783" spans="1:5" x14ac:dyDescent="0.3">
      <c r="A783" s="1">
        <v>44652</v>
      </c>
      <c r="B783">
        <f>VLOOKUP(electric_vehicle_sales_by_makers[[#This Row],[date]], dim_date!A:C, 2, FALSE)</f>
        <v>2023</v>
      </c>
      <c r="C783" t="s">
        <v>13</v>
      </c>
      <c r="D783" t="s">
        <v>17</v>
      </c>
      <c r="E783">
        <v>0</v>
      </c>
    </row>
    <row r="784" spans="1:5" x14ac:dyDescent="0.3">
      <c r="A784" s="1">
        <v>44317</v>
      </c>
      <c r="B784">
        <f>VLOOKUP(electric_vehicle_sales_by_makers[[#This Row],[date]], dim_date!A:C, 2, FALSE)</f>
        <v>2022</v>
      </c>
      <c r="C784" t="s">
        <v>13</v>
      </c>
      <c r="D784" t="s">
        <v>17</v>
      </c>
      <c r="E784">
        <v>0</v>
      </c>
    </row>
    <row r="785" spans="1:5" x14ac:dyDescent="0.3">
      <c r="A785" s="1">
        <v>44682</v>
      </c>
      <c r="B785">
        <f>VLOOKUP(electric_vehicle_sales_by_makers[[#This Row],[date]], dim_date!A:C, 2, FALSE)</f>
        <v>2023</v>
      </c>
      <c r="C785" t="s">
        <v>13</v>
      </c>
      <c r="D785" t="s">
        <v>17</v>
      </c>
      <c r="E785">
        <v>0</v>
      </c>
    </row>
    <row r="786" spans="1:5" x14ac:dyDescent="0.3">
      <c r="A786" s="1">
        <v>44348</v>
      </c>
      <c r="B786">
        <f>VLOOKUP(electric_vehicle_sales_by_makers[[#This Row],[date]], dim_date!A:C, 2, FALSE)</f>
        <v>2022</v>
      </c>
      <c r="C786" t="s">
        <v>13</v>
      </c>
      <c r="D786" t="s">
        <v>17</v>
      </c>
      <c r="E786">
        <v>0</v>
      </c>
    </row>
    <row r="787" spans="1:5" x14ac:dyDescent="0.3">
      <c r="A787" s="1">
        <v>44713</v>
      </c>
      <c r="B787">
        <f>VLOOKUP(electric_vehicle_sales_by_makers[[#This Row],[date]], dim_date!A:C, 2, FALSE)</f>
        <v>2023</v>
      </c>
      <c r="C787" t="s">
        <v>13</v>
      </c>
      <c r="D787" t="s">
        <v>17</v>
      </c>
      <c r="E787">
        <v>0</v>
      </c>
    </row>
    <row r="788" spans="1:5" x14ac:dyDescent="0.3">
      <c r="A788" s="1">
        <v>44378</v>
      </c>
      <c r="B788">
        <f>VLOOKUP(electric_vehicle_sales_by_makers[[#This Row],[date]], dim_date!A:C, 2, FALSE)</f>
        <v>2022</v>
      </c>
      <c r="C788" t="s">
        <v>13</v>
      </c>
      <c r="D788" t="s">
        <v>17</v>
      </c>
      <c r="E788">
        <v>0</v>
      </c>
    </row>
    <row r="789" spans="1:5" x14ac:dyDescent="0.3">
      <c r="A789" s="1">
        <v>44743</v>
      </c>
      <c r="B789">
        <f>VLOOKUP(electric_vehicle_sales_by_makers[[#This Row],[date]], dim_date!A:C, 2, FALSE)</f>
        <v>2023</v>
      </c>
      <c r="C789" t="s">
        <v>13</v>
      </c>
      <c r="D789" t="s">
        <v>17</v>
      </c>
      <c r="E789">
        <v>0</v>
      </c>
    </row>
    <row r="790" spans="1:5" x14ac:dyDescent="0.3">
      <c r="A790" s="1">
        <v>44409</v>
      </c>
      <c r="B790">
        <f>VLOOKUP(electric_vehicle_sales_by_makers[[#This Row],[date]], dim_date!A:C, 2, FALSE)</f>
        <v>2022</v>
      </c>
      <c r="C790" t="s">
        <v>13</v>
      </c>
      <c r="D790" t="s">
        <v>17</v>
      </c>
      <c r="E790">
        <v>0</v>
      </c>
    </row>
    <row r="791" spans="1:5" x14ac:dyDescent="0.3">
      <c r="A791" s="1">
        <v>44774</v>
      </c>
      <c r="B791">
        <f>VLOOKUP(electric_vehicle_sales_by_makers[[#This Row],[date]], dim_date!A:C, 2, FALSE)</f>
        <v>2023</v>
      </c>
      <c r="C791" t="s">
        <v>13</v>
      </c>
      <c r="D791" t="s">
        <v>17</v>
      </c>
      <c r="E791">
        <v>0</v>
      </c>
    </row>
    <row r="792" spans="1:5" x14ac:dyDescent="0.3">
      <c r="A792" s="1">
        <v>44440</v>
      </c>
      <c r="B792">
        <f>VLOOKUP(electric_vehicle_sales_by_makers[[#This Row],[date]], dim_date!A:C, 2, FALSE)</f>
        <v>2022</v>
      </c>
      <c r="C792" t="s">
        <v>13</v>
      </c>
      <c r="D792" t="s">
        <v>17</v>
      </c>
      <c r="E792">
        <v>0</v>
      </c>
    </row>
    <row r="793" spans="1:5" x14ac:dyDescent="0.3">
      <c r="A793" s="1">
        <v>44805</v>
      </c>
      <c r="B793">
        <f>VLOOKUP(electric_vehicle_sales_by_makers[[#This Row],[date]], dim_date!A:C, 2, FALSE)</f>
        <v>2023</v>
      </c>
      <c r="C793" t="s">
        <v>13</v>
      </c>
      <c r="D793" t="s">
        <v>17</v>
      </c>
      <c r="E793">
        <v>0</v>
      </c>
    </row>
    <row r="794" spans="1:5" x14ac:dyDescent="0.3">
      <c r="A794" s="1">
        <v>44470</v>
      </c>
      <c r="B794">
        <f>VLOOKUP(electric_vehicle_sales_by_makers[[#This Row],[date]], dim_date!A:C, 2, FALSE)</f>
        <v>2022</v>
      </c>
      <c r="C794" t="s">
        <v>13</v>
      </c>
      <c r="D794" t="s">
        <v>17</v>
      </c>
      <c r="E794">
        <v>0</v>
      </c>
    </row>
    <row r="795" spans="1:5" x14ac:dyDescent="0.3">
      <c r="A795" s="1">
        <v>44835</v>
      </c>
      <c r="B795">
        <f>VLOOKUP(electric_vehicle_sales_by_makers[[#This Row],[date]], dim_date!A:C, 2, FALSE)</f>
        <v>2023</v>
      </c>
      <c r="C795" t="s">
        <v>13</v>
      </c>
      <c r="D795" t="s">
        <v>17</v>
      </c>
      <c r="E795">
        <v>0</v>
      </c>
    </row>
    <row r="796" spans="1:5" x14ac:dyDescent="0.3">
      <c r="A796" s="1">
        <v>44501</v>
      </c>
      <c r="B796">
        <f>VLOOKUP(electric_vehicle_sales_by_makers[[#This Row],[date]], dim_date!A:C, 2, FALSE)</f>
        <v>2022</v>
      </c>
      <c r="C796" t="s">
        <v>13</v>
      </c>
      <c r="D796" t="s">
        <v>17</v>
      </c>
      <c r="E796">
        <v>0</v>
      </c>
    </row>
    <row r="797" spans="1:5" x14ac:dyDescent="0.3">
      <c r="A797" s="1">
        <v>44531</v>
      </c>
      <c r="B797">
        <f>VLOOKUP(electric_vehicle_sales_by_makers[[#This Row],[date]], dim_date!A:C, 2, FALSE)</f>
        <v>2022</v>
      </c>
      <c r="C797" t="s">
        <v>13</v>
      </c>
      <c r="D797" t="s">
        <v>17</v>
      </c>
      <c r="E797">
        <v>0</v>
      </c>
    </row>
    <row r="798" spans="1:5" x14ac:dyDescent="0.3">
      <c r="A798" s="1">
        <v>44562</v>
      </c>
      <c r="B798">
        <f>VLOOKUP(electric_vehicle_sales_by_makers[[#This Row],[date]], dim_date!A:C, 2, FALSE)</f>
        <v>2022</v>
      </c>
      <c r="C798" t="s">
        <v>13</v>
      </c>
      <c r="D798" t="s">
        <v>17</v>
      </c>
      <c r="E798">
        <v>0</v>
      </c>
    </row>
    <row r="799" spans="1:5" x14ac:dyDescent="0.3">
      <c r="A799" s="1">
        <v>44593</v>
      </c>
      <c r="B799">
        <f>VLOOKUP(electric_vehicle_sales_by_makers[[#This Row],[date]], dim_date!A:C, 2, FALSE)</f>
        <v>2022</v>
      </c>
      <c r="C799" t="s">
        <v>13</v>
      </c>
      <c r="D799" t="s">
        <v>17</v>
      </c>
      <c r="E799">
        <v>0</v>
      </c>
    </row>
    <row r="800" spans="1:5" x14ac:dyDescent="0.3">
      <c r="A800" s="1">
        <v>45017</v>
      </c>
      <c r="B800">
        <f>VLOOKUP(electric_vehicle_sales_by_makers[[#This Row],[date]], dim_date!A:C, 2, FALSE)</f>
        <v>2024</v>
      </c>
      <c r="C800" t="s">
        <v>13</v>
      </c>
      <c r="D800" t="s">
        <v>17</v>
      </c>
      <c r="E800">
        <v>27</v>
      </c>
    </row>
    <row r="801" spans="1:5" x14ac:dyDescent="0.3">
      <c r="A801" s="1">
        <v>45047</v>
      </c>
      <c r="B801">
        <f>VLOOKUP(electric_vehicle_sales_by_makers[[#This Row],[date]], dim_date!A:C, 2, FALSE)</f>
        <v>2024</v>
      </c>
      <c r="C801" t="s">
        <v>13</v>
      </c>
      <c r="D801" t="s">
        <v>17</v>
      </c>
      <c r="E801">
        <v>34</v>
      </c>
    </row>
    <row r="802" spans="1:5" x14ac:dyDescent="0.3">
      <c r="A802" s="1">
        <v>45078</v>
      </c>
      <c r="B802">
        <f>VLOOKUP(electric_vehicle_sales_by_makers[[#This Row],[date]], dim_date!A:C, 2, FALSE)</f>
        <v>2024</v>
      </c>
      <c r="C802" t="s">
        <v>13</v>
      </c>
      <c r="D802" t="s">
        <v>17</v>
      </c>
      <c r="E802">
        <v>33</v>
      </c>
    </row>
    <row r="803" spans="1:5" x14ac:dyDescent="0.3">
      <c r="A803" s="1">
        <v>45108</v>
      </c>
      <c r="B803">
        <f>VLOOKUP(electric_vehicle_sales_by_makers[[#This Row],[date]], dim_date!A:C, 2, FALSE)</f>
        <v>2024</v>
      </c>
      <c r="C803" t="s">
        <v>13</v>
      </c>
      <c r="D803" t="s">
        <v>17</v>
      </c>
      <c r="E803">
        <v>26</v>
      </c>
    </row>
    <row r="804" spans="1:5" x14ac:dyDescent="0.3">
      <c r="A804" s="1">
        <v>45139</v>
      </c>
      <c r="B804">
        <f>VLOOKUP(electric_vehicle_sales_by_makers[[#This Row],[date]], dim_date!A:C, 2, FALSE)</f>
        <v>2024</v>
      </c>
      <c r="C804" t="s">
        <v>13</v>
      </c>
      <c r="D804" t="s">
        <v>17</v>
      </c>
      <c r="E804">
        <v>36</v>
      </c>
    </row>
    <row r="805" spans="1:5" x14ac:dyDescent="0.3">
      <c r="A805" s="1">
        <v>45170</v>
      </c>
      <c r="B805">
        <f>VLOOKUP(electric_vehicle_sales_by_makers[[#This Row],[date]], dim_date!A:C, 2, FALSE)</f>
        <v>2024</v>
      </c>
      <c r="C805" t="s">
        <v>13</v>
      </c>
      <c r="D805" t="s">
        <v>17</v>
      </c>
      <c r="E805">
        <v>42</v>
      </c>
    </row>
    <row r="806" spans="1:5" x14ac:dyDescent="0.3">
      <c r="A806" s="1">
        <v>45200</v>
      </c>
      <c r="B806">
        <f>VLOOKUP(electric_vehicle_sales_by_makers[[#This Row],[date]], dim_date!A:C, 2, FALSE)</f>
        <v>2024</v>
      </c>
      <c r="C806" t="s">
        <v>13</v>
      </c>
      <c r="D806" t="s">
        <v>17</v>
      </c>
      <c r="E806">
        <v>41</v>
      </c>
    </row>
    <row r="807" spans="1:5" x14ac:dyDescent="0.3">
      <c r="A807" s="1">
        <v>44866</v>
      </c>
      <c r="B807">
        <f>VLOOKUP(electric_vehicle_sales_by_makers[[#This Row],[date]], dim_date!A:C, 2, FALSE)</f>
        <v>2023</v>
      </c>
      <c r="C807" t="s">
        <v>13</v>
      </c>
      <c r="D807" t="s">
        <v>17</v>
      </c>
      <c r="E807">
        <v>5</v>
      </c>
    </row>
    <row r="808" spans="1:5" x14ac:dyDescent="0.3">
      <c r="A808" s="1">
        <v>45231</v>
      </c>
      <c r="B808">
        <f>VLOOKUP(electric_vehicle_sales_by_makers[[#This Row],[date]], dim_date!A:C, 2, FALSE)</f>
        <v>2024</v>
      </c>
      <c r="C808" t="s">
        <v>13</v>
      </c>
      <c r="D808" t="s">
        <v>17</v>
      </c>
      <c r="E808">
        <v>57</v>
      </c>
    </row>
    <row r="809" spans="1:5" x14ac:dyDescent="0.3">
      <c r="A809" s="1">
        <v>44896</v>
      </c>
      <c r="B809">
        <f>VLOOKUP(electric_vehicle_sales_by_makers[[#This Row],[date]], dim_date!A:C, 2, FALSE)</f>
        <v>2023</v>
      </c>
      <c r="C809" t="s">
        <v>13</v>
      </c>
      <c r="D809" t="s">
        <v>17</v>
      </c>
      <c r="E809">
        <v>16</v>
      </c>
    </row>
    <row r="810" spans="1:5" x14ac:dyDescent="0.3">
      <c r="A810" s="1">
        <v>45261</v>
      </c>
      <c r="B810">
        <f>VLOOKUP(electric_vehicle_sales_by_makers[[#This Row],[date]], dim_date!A:C, 2, FALSE)</f>
        <v>2024</v>
      </c>
      <c r="C810" t="s">
        <v>13</v>
      </c>
      <c r="D810" t="s">
        <v>17</v>
      </c>
      <c r="E810">
        <v>47</v>
      </c>
    </row>
    <row r="811" spans="1:5" x14ac:dyDescent="0.3">
      <c r="A811" s="1">
        <v>44927</v>
      </c>
      <c r="B811">
        <f>VLOOKUP(electric_vehicle_sales_by_makers[[#This Row],[date]], dim_date!A:C, 2, FALSE)</f>
        <v>2023</v>
      </c>
      <c r="C811" t="s">
        <v>13</v>
      </c>
      <c r="D811" t="s">
        <v>17</v>
      </c>
      <c r="E811">
        <v>21</v>
      </c>
    </row>
    <row r="812" spans="1:5" x14ac:dyDescent="0.3">
      <c r="A812" s="1">
        <v>45292</v>
      </c>
      <c r="B812">
        <f>VLOOKUP(electric_vehicle_sales_by_makers[[#This Row],[date]], dim_date!A:C, 2, FALSE)</f>
        <v>2024</v>
      </c>
      <c r="C812" t="s">
        <v>13</v>
      </c>
      <c r="D812" t="s">
        <v>17</v>
      </c>
      <c r="E812">
        <v>42</v>
      </c>
    </row>
    <row r="813" spans="1:5" x14ac:dyDescent="0.3">
      <c r="A813" s="1">
        <v>44958</v>
      </c>
      <c r="B813">
        <f>VLOOKUP(electric_vehicle_sales_by_makers[[#This Row],[date]], dim_date!A:C, 2, FALSE)</f>
        <v>2023</v>
      </c>
      <c r="C813" t="s">
        <v>13</v>
      </c>
      <c r="D813" t="s">
        <v>17</v>
      </c>
      <c r="E813">
        <v>26</v>
      </c>
    </row>
    <row r="814" spans="1:5" x14ac:dyDescent="0.3">
      <c r="A814" s="1">
        <v>45323</v>
      </c>
      <c r="B814">
        <f>VLOOKUP(electric_vehicle_sales_by_makers[[#This Row],[date]], dim_date!A:C, 2, FALSE)</f>
        <v>2024</v>
      </c>
      <c r="C814" t="s">
        <v>13</v>
      </c>
      <c r="D814" t="s">
        <v>17</v>
      </c>
      <c r="E814">
        <v>35</v>
      </c>
    </row>
    <row r="815" spans="1:5" x14ac:dyDescent="0.3">
      <c r="A815" s="1">
        <v>44621</v>
      </c>
      <c r="B815">
        <f>VLOOKUP(electric_vehicle_sales_by_makers[[#This Row],[date]], dim_date!A:C, 2, FALSE)</f>
        <v>2022</v>
      </c>
      <c r="C815" t="s">
        <v>13</v>
      </c>
      <c r="D815" t="s">
        <v>17</v>
      </c>
      <c r="E815">
        <v>4</v>
      </c>
    </row>
    <row r="816" spans="1:5" x14ac:dyDescent="0.3">
      <c r="A816" s="1">
        <v>44986</v>
      </c>
      <c r="B816">
        <f>VLOOKUP(electric_vehicle_sales_by_makers[[#This Row],[date]], dim_date!A:C, 2, FALSE)</f>
        <v>2023</v>
      </c>
      <c r="C816" t="s">
        <v>13</v>
      </c>
      <c r="D816" t="s">
        <v>17</v>
      </c>
      <c r="E816">
        <v>37</v>
      </c>
    </row>
    <row r="817" spans="1:5" x14ac:dyDescent="0.3">
      <c r="A817" s="1">
        <v>45352</v>
      </c>
      <c r="B817">
        <f>VLOOKUP(electric_vehicle_sales_by_makers[[#This Row],[date]], dim_date!A:C, 2, FALSE)</f>
        <v>2024</v>
      </c>
      <c r="C817" t="s">
        <v>13</v>
      </c>
      <c r="D817" t="s">
        <v>17</v>
      </c>
      <c r="E817">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EAB5D-A0AC-4574-A6C8-D86D5D68D131}">
  <sheetPr codeName="Sheet3"/>
  <dimension ref="A1:H2447"/>
  <sheetViews>
    <sheetView zoomScale="90" zoomScaleNormal="90" workbookViewId="0">
      <selection activeCell="F1" sqref="F1:F1048576"/>
    </sheetView>
  </sheetViews>
  <sheetFormatPr defaultRowHeight="14.4" x14ac:dyDescent="0.3"/>
  <cols>
    <col min="1" max="1" width="20.33203125" style="1" customWidth="1"/>
    <col min="2" max="2" width="12.109375" bestFit="1" customWidth="1"/>
    <col min="3" max="3" width="22.88671875" bestFit="1" customWidth="1"/>
    <col min="4" max="4" width="17.5546875" bestFit="1" customWidth="1"/>
    <col min="5" max="5" width="21.5546875" bestFit="1" customWidth="1"/>
    <col min="6" max="6" width="19.44140625" bestFit="1" customWidth="1"/>
    <col min="7" max="7" width="19.33203125" customWidth="1"/>
    <col min="8" max="8" width="29.21875" customWidth="1"/>
  </cols>
  <sheetData>
    <row r="1" spans="1:8" x14ac:dyDescent="0.3">
      <c r="A1" s="1" t="s">
        <v>0</v>
      </c>
      <c r="B1" s="1" t="s">
        <v>1</v>
      </c>
      <c r="C1" t="s">
        <v>38</v>
      </c>
      <c r="D1" t="s">
        <v>7</v>
      </c>
      <c r="E1" t="s">
        <v>9</v>
      </c>
      <c r="F1" t="s">
        <v>39</v>
      </c>
      <c r="G1" t="s">
        <v>119</v>
      </c>
      <c r="H1" t="s">
        <v>163</v>
      </c>
    </row>
    <row r="2" spans="1:8" x14ac:dyDescent="0.3">
      <c r="A2" s="1">
        <v>44287</v>
      </c>
      <c r="B2">
        <f>VLOOKUP(electric_vehicle_sales_by_state[[#This Row],[date]], dim_date[#All],2, FALSE)</f>
        <v>2022</v>
      </c>
      <c r="C2" t="s">
        <v>40</v>
      </c>
      <c r="D2" t="s">
        <v>10</v>
      </c>
      <c r="E2">
        <v>0</v>
      </c>
      <c r="F2">
        <v>398</v>
      </c>
      <c r="G2">
        <f>IF(electric_vehicle_sales_by_state[[#This Row],[vehicle_category]]="2-Wheelers",85000,1500000)</f>
        <v>85000</v>
      </c>
      <c r="H2">
        <f>(electric_vehicle_sales_by_state[[#This Row],[electric_vehicles_sold]]*electric_vehicle_sales_by_state[[#This Row],[Avg_Price]])</f>
        <v>0</v>
      </c>
    </row>
    <row r="3" spans="1:8" x14ac:dyDescent="0.3">
      <c r="A3" s="1">
        <v>44317</v>
      </c>
      <c r="B3">
        <f>VLOOKUP(electric_vehicle_sales_by_state[[#This Row],[date]], dim_date[#All],2, FALSE)</f>
        <v>2022</v>
      </c>
      <c r="C3" t="s">
        <v>40</v>
      </c>
      <c r="D3" t="s">
        <v>10</v>
      </c>
      <c r="E3">
        <v>0</v>
      </c>
      <c r="F3">
        <v>113</v>
      </c>
      <c r="G3">
        <f>IF(electric_vehicle_sales_by_state[[#This Row],[vehicle_category]]="2-Wheelers",85000,1500000)</f>
        <v>85000</v>
      </c>
      <c r="H3">
        <f>(electric_vehicle_sales_by_state[[#This Row],[electric_vehicles_sold]]*electric_vehicle_sales_by_state[[#This Row],[Avg_Price]])</f>
        <v>0</v>
      </c>
    </row>
    <row r="4" spans="1:8" x14ac:dyDescent="0.3">
      <c r="A4" s="1">
        <v>44348</v>
      </c>
      <c r="B4">
        <f>VLOOKUP(electric_vehicle_sales_by_state[[#This Row],[date]], dim_date[#All],2, FALSE)</f>
        <v>2022</v>
      </c>
      <c r="C4" t="s">
        <v>40</v>
      </c>
      <c r="D4" t="s">
        <v>10</v>
      </c>
      <c r="E4">
        <v>0</v>
      </c>
      <c r="F4">
        <v>229</v>
      </c>
      <c r="G4">
        <f>IF(electric_vehicle_sales_by_state[[#This Row],[vehicle_category]]="2-Wheelers",85000,1500000)</f>
        <v>85000</v>
      </c>
      <c r="H4">
        <f>(electric_vehicle_sales_by_state[[#This Row],[electric_vehicles_sold]]*electric_vehicle_sales_by_state[[#This Row],[Avg_Price]])</f>
        <v>0</v>
      </c>
    </row>
    <row r="5" spans="1:8" x14ac:dyDescent="0.3">
      <c r="A5" s="1">
        <v>44378</v>
      </c>
      <c r="B5">
        <f>VLOOKUP(electric_vehicle_sales_by_state[[#This Row],[date]], dim_date[#All],2, FALSE)</f>
        <v>2022</v>
      </c>
      <c r="C5" t="s">
        <v>40</v>
      </c>
      <c r="D5" t="s">
        <v>10</v>
      </c>
      <c r="E5">
        <v>0</v>
      </c>
      <c r="F5">
        <v>458</v>
      </c>
      <c r="G5">
        <f>IF(electric_vehicle_sales_by_state[[#This Row],[vehicle_category]]="2-Wheelers",85000,1500000)</f>
        <v>85000</v>
      </c>
      <c r="H5">
        <f>(electric_vehicle_sales_by_state[[#This Row],[electric_vehicles_sold]]*electric_vehicle_sales_by_state[[#This Row],[Avg_Price]])</f>
        <v>0</v>
      </c>
    </row>
    <row r="6" spans="1:8" x14ac:dyDescent="0.3">
      <c r="A6" s="1">
        <v>44409</v>
      </c>
      <c r="B6">
        <f>VLOOKUP(electric_vehicle_sales_by_state[[#This Row],[date]], dim_date[#All],2, FALSE)</f>
        <v>2022</v>
      </c>
      <c r="C6" t="s">
        <v>40</v>
      </c>
      <c r="D6" t="s">
        <v>10</v>
      </c>
      <c r="E6">
        <v>0</v>
      </c>
      <c r="F6">
        <v>489</v>
      </c>
      <c r="G6">
        <f>IF(electric_vehicle_sales_by_state[[#This Row],[vehicle_category]]="2-Wheelers",85000,1500000)</f>
        <v>85000</v>
      </c>
      <c r="H6">
        <f>(electric_vehicle_sales_by_state[[#This Row],[electric_vehicles_sold]]*electric_vehicle_sales_by_state[[#This Row],[Avg_Price]])</f>
        <v>0</v>
      </c>
    </row>
    <row r="7" spans="1:8" x14ac:dyDescent="0.3">
      <c r="A7" s="1">
        <v>44440</v>
      </c>
      <c r="B7">
        <f>VLOOKUP(electric_vehicle_sales_by_state[[#This Row],[date]], dim_date[#All],2, FALSE)</f>
        <v>2022</v>
      </c>
      <c r="C7" t="s">
        <v>40</v>
      </c>
      <c r="D7" t="s">
        <v>10</v>
      </c>
      <c r="E7">
        <v>0</v>
      </c>
      <c r="F7">
        <v>540</v>
      </c>
      <c r="G7">
        <f>IF(electric_vehicle_sales_by_state[[#This Row],[vehicle_category]]="2-Wheelers",85000,1500000)</f>
        <v>85000</v>
      </c>
      <c r="H7">
        <f>(electric_vehicle_sales_by_state[[#This Row],[electric_vehicles_sold]]*electric_vehicle_sales_by_state[[#This Row],[Avg_Price]])</f>
        <v>0</v>
      </c>
    </row>
    <row r="8" spans="1:8" x14ac:dyDescent="0.3">
      <c r="A8" s="1">
        <v>44470</v>
      </c>
      <c r="B8">
        <f>VLOOKUP(electric_vehicle_sales_by_state[[#This Row],[date]], dim_date[#All],2, FALSE)</f>
        <v>2022</v>
      </c>
      <c r="C8" t="s">
        <v>40</v>
      </c>
      <c r="D8" t="s">
        <v>10</v>
      </c>
      <c r="E8">
        <v>0</v>
      </c>
      <c r="F8">
        <v>455</v>
      </c>
      <c r="G8">
        <f>IF(electric_vehicle_sales_by_state[[#This Row],[vehicle_category]]="2-Wheelers",85000,1500000)</f>
        <v>85000</v>
      </c>
      <c r="H8">
        <f>(electric_vehicle_sales_by_state[[#This Row],[electric_vehicles_sold]]*electric_vehicle_sales_by_state[[#This Row],[Avg_Price]])</f>
        <v>0</v>
      </c>
    </row>
    <row r="9" spans="1:8" x14ac:dyDescent="0.3">
      <c r="A9" s="1">
        <v>44501</v>
      </c>
      <c r="B9">
        <f>VLOOKUP(electric_vehicle_sales_by_state[[#This Row],[date]], dim_date[#All],2, FALSE)</f>
        <v>2022</v>
      </c>
      <c r="C9" t="s">
        <v>40</v>
      </c>
      <c r="D9" t="s">
        <v>10</v>
      </c>
      <c r="E9">
        <v>0</v>
      </c>
      <c r="F9">
        <v>478</v>
      </c>
      <c r="G9">
        <f>IF(electric_vehicle_sales_by_state[[#This Row],[vehicle_category]]="2-Wheelers",85000,1500000)</f>
        <v>85000</v>
      </c>
      <c r="H9">
        <f>(electric_vehicle_sales_by_state[[#This Row],[electric_vehicles_sold]]*electric_vehicle_sales_by_state[[#This Row],[Avg_Price]])</f>
        <v>0</v>
      </c>
    </row>
    <row r="10" spans="1:8" x14ac:dyDescent="0.3">
      <c r="A10" s="1">
        <v>44531</v>
      </c>
      <c r="B10">
        <f>VLOOKUP(electric_vehicle_sales_by_state[[#This Row],[date]], dim_date[#All],2, FALSE)</f>
        <v>2022</v>
      </c>
      <c r="C10" t="s">
        <v>40</v>
      </c>
      <c r="D10" t="s">
        <v>10</v>
      </c>
      <c r="E10">
        <v>0</v>
      </c>
      <c r="F10">
        <v>454</v>
      </c>
      <c r="G10">
        <f>IF(electric_vehicle_sales_by_state[[#This Row],[vehicle_category]]="2-Wheelers",85000,1500000)</f>
        <v>85000</v>
      </c>
      <c r="H10">
        <f>(electric_vehicle_sales_by_state[[#This Row],[electric_vehicles_sold]]*electric_vehicle_sales_by_state[[#This Row],[Avg_Price]])</f>
        <v>0</v>
      </c>
    </row>
    <row r="11" spans="1:8" x14ac:dyDescent="0.3">
      <c r="A11" s="1">
        <v>44562</v>
      </c>
      <c r="B11">
        <f>VLOOKUP(electric_vehicle_sales_by_state[[#This Row],[date]], dim_date[#All],2, FALSE)</f>
        <v>2022</v>
      </c>
      <c r="C11" t="s">
        <v>40</v>
      </c>
      <c r="D11" t="s">
        <v>10</v>
      </c>
      <c r="E11">
        <v>0</v>
      </c>
      <c r="F11">
        <v>400</v>
      </c>
      <c r="G11">
        <f>IF(electric_vehicle_sales_by_state[[#This Row],[vehicle_category]]="2-Wheelers",85000,1500000)</f>
        <v>85000</v>
      </c>
      <c r="H11">
        <f>(electric_vehicle_sales_by_state[[#This Row],[electric_vehicles_sold]]*electric_vehicle_sales_by_state[[#This Row],[Avg_Price]])</f>
        <v>0</v>
      </c>
    </row>
    <row r="12" spans="1:8" x14ac:dyDescent="0.3">
      <c r="A12" s="1">
        <v>44593</v>
      </c>
      <c r="B12">
        <f>VLOOKUP(electric_vehicle_sales_by_state[[#This Row],[date]], dim_date[#All],2, FALSE)</f>
        <v>2022</v>
      </c>
      <c r="C12" t="s">
        <v>40</v>
      </c>
      <c r="D12" t="s">
        <v>10</v>
      </c>
      <c r="E12">
        <v>0</v>
      </c>
      <c r="F12">
        <v>384</v>
      </c>
      <c r="G12">
        <f>IF(electric_vehicle_sales_by_state[[#This Row],[vehicle_category]]="2-Wheelers",85000,1500000)</f>
        <v>85000</v>
      </c>
      <c r="H12">
        <f>(electric_vehicle_sales_by_state[[#This Row],[electric_vehicles_sold]]*electric_vehicle_sales_by_state[[#This Row],[Avg_Price]])</f>
        <v>0</v>
      </c>
    </row>
    <row r="13" spans="1:8" x14ac:dyDescent="0.3">
      <c r="A13" s="1">
        <v>44621</v>
      </c>
      <c r="B13">
        <f>VLOOKUP(electric_vehicle_sales_by_state[[#This Row],[date]], dim_date[#All],2, FALSE)</f>
        <v>2022</v>
      </c>
      <c r="C13" t="s">
        <v>40</v>
      </c>
      <c r="D13" t="s">
        <v>10</v>
      </c>
      <c r="E13">
        <v>0</v>
      </c>
      <c r="F13">
        <v>460</v>
      </c>
      <c r="G13">
        <f>IF(electric_vehicle_sales_by_state[[#This Row],[vehicle_category]]="2-Wheelers",85000,1500000)</f>
        <v>85000</v>
      </c>
      <c r="H13">
        <f>(electric_vehicle_sales_by_state[[#This Row],[electric_vehicles_sold]]*electric_vehicle_sales_by_state[[#This Row],[Avg_Price]])</f>
        <v>0</v>
      </c>
    </row>
    <row r="14" spans="1:8" x14ac:dyDescent="0.3">
      <c r="A14" s="1">
        <v>44652</v>
      </c>
      <c r="B14">
        <f>VLOOKUP(electric_vehicle_sales_by_state[[#This Row],[date]], dim_date[#All],2, FALSE)</f>
        <v>2023</v>
      </c>
      <c r="C14" t="s">
        <v>40</v>
      </c>
      <c r="D14" t="s">
        <v>10</v>
      </c>
      <c r="E14">
        <v>0</v>
      </c>
      <c r="F14">
        <v>455</v>
      </c>
      <c r="G14">
        <f>IF(electric_vehicle_sales_by_state[[#This Row],[vehicle_category]]="2-Wheelers",85000,1500000)</f>
        <v>85000</v>
      </c>
      <c r="H14">
        <f>(electric_vehicle_sales_by_state[[#This Row],[electric_vehicles_sold]]*electric_vehicle_sales_by_state[[#This Row],[Avg_Price]])</f>
        <v>0</v>
      </c>
    </row>
    <row r="15" spans="1:8" x14ac:dyDescent="0.3">
      <c r="A15" s="1">
        <v>44682</v>
      </c>
      <c r="B15">
        <f>VLOOKUP(electric_vehicle_sales_by_state[[#This Row],[date]], dim_date[#All],2, FALSE)</f>
        <v>2023</v>
      </c>
      <c r="C15" t="s">
        <v>40</v>
      </c>
      <c r="D15" t="s">
        <v>10</v>
      </c>
      <c r="E15">
        <v>0</v>
      </c>
      <c r="F15">
        <v>461</v>
      </c>
      <c r="G15">
        <f>IF(electric_vehicle_sales_by_state[[#This Row],[vehicle_category]]="2-Wheelers",85000,1500000)</f>
        <v>85000</v>
      </c>
      <c r="H15">
        <f>(electric_vehicle_sales_by_state[[#This Row],[electric_vehicles_sold]]*electric_vehicle_sales_by_state[[#This Row],[Avg_Price]])</f>
        <v>0</v>
      </c>
    </row>
    <row r="16" spans="1:8" x14ac:dyDescent="0.3">
      <c r="A16" s="1">
        <v>44713</v>
      </c>
      <c r="B16">
        <f>VLOOKUP(electric_vehicle_sales_by_state[[#This Row],[date]], dim_date[#All],2, FALSE)</f>
        <v>2023</v>
      </c>
      <c r="C16" t="s">
        <v>40</v>
      </c>
      <c r="D16" t="s">
        <v>10</v>
      </c>
      <c r="E16">
        <v>0</v>
      </c>
      <c r="F16">
        <v>429</v>
      </c>
      <c r="G16">
        <f>IF(electric_vehicle_sales_by_state[[#This Row],[vehicle_category]]="2-Wheelers",85000,1500000)</f>
        <v>85000</v>
      </c>
      <c r="H16">
        <f>(electric_vehicle_sales_by_state[[#This Row],[electric_vehicles_sold]]*electric_vehicle_sales_by_state[[#This Row],[Avg_Price]])</f>
        <v>0</v>
      </c>
    </row>
    <row r="17" spans="1:8" x14ac:dyDescent="0.3">
      <c r="A17" s="1">
        <v>44743</v>
      </c>
      <c r="B17">
        <f>VLOOKUP(electric_vehicle_sales_by_state[[#This Row],[date]], dim_date[#All],2, FALSE)</f>
        <v>2023</v>
      </c>
      <c r="C17" t="s">
        <v>40</v>
      </c>
      <c r="D17" t="s">
        <v>10</v>
      </c>
      <c r="E17">
        <v>0</v>
      </c>
      <c r="F17">
        <v>409</v>
      </c>
      <c r="G17">
        <f>IF(electric_vehicle_sales_by_state[[#This Row],[vehicle_category]]="2-Wheelers",85000,1500000)</f>
        <v>85000</v>
      </c>
      <c r="H17">
        <f>(electric_vehicle_sales_by_state[[#This Row],[electric_vehicles_sold]]*electric_vehicle_sales_by_state[[#This Row],[Avg_Price]])</f>
        <v>0</v>
      </c>
    </row>
    <row r="18" spans="1:8" x14ac:dyDescent="0.3">
      <c r="A18" s="1">
        <v>44774</v>
      </c>
      <c r="B18">
        <f>VLOOKUP(electric_vehicle_sales_by_state[[#This Row],[date]], dim_date[#All],2, FALSE)</f>
        <v>2023</v>
      </c>
      <c r="C18" t="s">
        <v>40</v>
      </c>
      <c r="D18" t="s">
        <v>10</v>
      </c>
      <c r="E18">
        <v>0</v>
      </c>
      <c r="F18">
        <v>394</v>
      </c>
      <c r="G18">
        <f>IF(electric_vehicle_sales_by_state[[#This Row],[vehicle_category]]="2-Wheelers",85000,1500000)</f>
        <v>85000</v>
      </c>
      <c r="H18">
        <f>(electric_vehicle_sales_by_state[[#This Row],[electric_vehicles_sold]]*electric_vehicle_sales_by_state[[#This Row],[Avg_Price]])</f>
        <v>0</v>
      </c>
    </row>
    <row r="19" spans="1:8" x14ac:dyDescent="0.3">
      <c r="A19" s="1">
        <v>44805</v>
      </c>
      <c r="B19">
        <f>VLOOKUP(electric_vehicle_sales_by_state[[#This Row],[date]], dim_date[#All],2, FALSE)</f>
        <v>2023</v>
      </c>
      <c r="C19" t="s">
        <v>40</v>
      </c>
      <c r="D19" t="s">
        <v>10</v>
      </c>
      <c r="E19">
        <v>0</v>
      </c>
      <c r="F19">
        <v>443</v>
      </c>
      <c r="G19">
        <f>IF(electric_vehicle_sales_by_state[[#This Row],[vehicle_category]]="2-Wheelers",85000,1500000)</f>
        <v>85000</v>
      </c>
      <c r="H19">
        <f>(electric_vehicle_sales_by_state[[#This Row],[electric_vehicles_sold]]*electric_vehicle_sales_by_state[[#This Row],[Avg_Price]])</f>
        <v>0</v>
      </c>
    </row>
    <row r="20" spans="1:8" x14ac:dyDescent="0.3">
      <c r="A20" s="1">
        <v>44835</v>
      </c>
      <c r="B20">
        <f>VLOOKUP(electric_vehicle_sales_by_state[[#This Row],[date]], dim_date[#All],2, FALSE)</f>
        <v>2023</v>
      </c>
      <c r="C20" t="s">
        <v>40</v>
      </c>
      <c r="D20" t="s">
        <v>10</v>
      </c>
      <c r="E20">
        <v>0</v>
      </c>
      <c r="F20">
        <v>371</v>
      </c>
      <c r="G20">
        <f>IF(electric_vehicle_sales_by_state[[#This Row],[vehicle_category]]="2-Wheelers",85000,1500000)</f>
        <v>85000</v>
      </c>
      <c r="H20">
        <f>(electric_vehicle_sales_by_state[[#This Row],[electric_vehicles_sold]]*electric_vehicle_sales_by_state[[#This Row],[Avg_Price]])</f>
        <v>0</v>
      </c>
    </row>
    <row r="21" spans="1:8" x14ac:dyDescent="0.3">
      <c r="A21" s="1">
        <v>44866</v>
      </c>
      <c r="B21">
        <f>VLOOKUP(electric_vehicle_sales_by_state[[#This Row],[date]], dim_date[#All],2, FALSE)</f>
        <v>2023</v>
      </c>
      <c r="C21" t="s">
        <v>40</v>
      </c>
      <c r="D21" t="s">
        <v>10</v>
      </c>
      <c r="E21">
        <v>0</v>
      </c>
      <c r="F21">
        <v>431</v>
      </c>
      <c r="G21">
        <f>IF(electric_vehicle_sales_by_state[[#This Row],[vehicle_category]]="2-Wheelers",85000,1500000)</f>
        <v>85000</v>
      </c>
      <c r="H21">
        <f>(electric_vehicle_sales_by_state[[#This Row],[electric_vehicles_sold]]*electric_vehicle_sales_by_state[[#This Row],[Avg_Price]])</f>
        <v>0</v>
      </c>
    </row>
    <row r="22" spans="1:8" x14ac:dyDescent="0.3">
      <c r="A22" s="1">
        <v>44896</v>
      </c>
      <c r="B22">
        <f>VLOOKUP(electric_vehicle_sales_by_state[[#This Row],[date]], dim_date[#All],2, FALSE)</f>
        <v>2023</v>
      </c>
      <c r="C22" t="s">
        <v>40</v>
      </c>
      <c r="D22" t="s">
        <v>10</v>
      </c>
      <c r="E22">
        <v>0</v>
      </c>
      <c r="F22">
        <v>274</v>
      </c>
      <c r="G22">
        <f>IF(electric_vehicle_sales_by_state[[#This Row],[vehicle_category]]="2-Wheelers",85000,1500000)</f>
        <v>85000</v>
      </c>
      <c r="H22">
        <f>(electric_vehicle_sales_by_state[[#This Row],[electric_vehicles_sold]]*electric_vehicle_sales_by_state[[#This Row],[Avg_Price]])</f>
        <v>0</v>
      </c>
    </row>
    <row r="23" spans="1:8" x14ac:dyDescent="0.3">
      <c r="A23" s="1">
        <v>44927</v>
      </c>
      <c r="B23">
        <f>VLOOKUP(electric_vehicle_sales_by_state[[#This Row],[date]], dim_date[#All],2, FALSE)</f>
        <v>2023</v>
      </c>
      <c r="C23" t="s">
        <v>40</v>
      </c>
      <c r="D23" t="s">
        <v>10</v>
      </c>
      <c r="E23">
        <v>0</v>
      </c>
      <c r="F23">
        <v>470</v>
      </c>
      <c r="G23">
        <f>IF(electric_vehicle_sales_by_state[[#This Row],[vehicle_category]]="2-Wheelers",85000,1500000)</f>
        <v>85000</v>
      </c>
      <c r="H23">
        <f>(electric_vehicle_sales_by_state[[#This Row],[electric_vehicles_sold]]*electric_vehicle_sales_by_state[[#This Row],[Avg_Price]])</f>
        <v>0</v>
      </c>
    </row>
    <row r="24" spans="1:8" x14ac:dyDescent="0.3">
      <c r="A24" s="1">
        <v>44958</v>
      </c>
      <c r="B24">
        <f>VLOOKUP(electric_vehicle_sales_by_state[[#This Row],[date]], dim_date[#All],2, FALSE)</f>
        <v>2023</v>
      </c>
      <c r="C24" t="s">
        <v>40</v>
      </c>
      <c r="D24" t="s">
        <v>10</v>
      </c>
      <c r="E24">
        <v>0</v>
      </c>
      <c r="F24">
        <v>324</v>
      </c>
      <c r="G24">
        <f>IF(electric_vehicle_sales_by_state[[#This Row],[vehicle_category]]="2-Wheelers",85000,1500000)</f>
        <v>85000</v>
      </c>
      <c r="H24">
        <f>(electric_vehicle_sales_by_state[[#This Row],[electric_vehicles_sold]]*electric_vehicle_sales_by_state[[#This Row],[Avg_Price]])</f>
        <v>0</v>
      </c>
    </row>
    <row r="25" spans="1:8" x14ac:dyDescent="0.3">
      <c r="A25" s="1">
        <v>44986</v>
      </c>
      <c r="B25">
        <f>VLOOKUP(electric_vehicle_sales_by_state[[#This Row],[date]], dim_date[#All],2, FALSE)</f>
        <v>2023</v>
      </c>
      <c r="C25" t="s">
        <v>40</v>
      </c>
      <c r="D25" t="s">
        <v>10</v>
      </c>
      <c r="E25">
        <v>0</v>
      </c>
      <c r="F25">
        <v>454</v>
      </c>
      <c r="G25">
        <f>IF(electric_vehicle_sales_by_state[[#This Row],[vehicle_category]]="2-Wheelers",85000,1500000)</f>
        <v>85000</v>
      </c>
      <c r="H25">
        <f>(electric_vehicle_sales_by_state[[#This Row],[electric_vehicles_sold]]*electric_vehicle_sales_by_state[[#This Row],[Avg_Price]])</f>
        <v>0</v>
      </c>
    </row>
    <row r="26" spans="1:8" x14ac:dyDescent="0.3">
      <c r="A26" s="1">
        <v>45017</v>
      </c>
      <c r="B26">
        <f>VLOOKUP(electric_vehicle_sales_by_state[[#This Row],[date]], dim_date[#All],2, FALSE)</f>
        <v>2024</v>
      </c>
      <c r="C26" t="s">
        <v>40</v>
      </c>
      <c r="D26" t="s">
        <v>10</v>
      </c>
      <c r="E26">
        <v>0</v>
      </c>
      <c r="F26">
        <v>465</v>
      </c>
      <c r="G26">
        <f>IF(electric_vehicle_sales_by_state[[#This Row],[vehicle_category]]="2-Wheelers",85000,1500000)</f>
        <v>85000</v>
      </c>
      <c r="H26">
        <f>(electric_vehicle_sales_by_state[[#This Row],[electric_vehicles_sold]]*electric_vehicle_sales_by_state[[#This Row],[Avg_Price]])</f>
        <v>0</v>
      </c>
    </row>
    <row r="27" spans="1:8" x14ac:dyDescent="0.3">
      <c r="A27" s="1">
        <v>45047</v>
      </c>
      <c r="B27">
        <f>VLOOKUP(electric_vehicle_sales_by_state[[#This Row],[date]], dim_date[#All],2, FALSE)</f>
        <v>2024</v>
      </c>
      <c r="C27" t="s">
        <v>40</v>
      </c>
      <c r="D27" t="s">
        <v>10</v>
      </c>
      <c r="E27">
        <v>0</v>
      </c>
      <c r="F27">
        <v>507</v>
      </c>
      <c r="G27">
        <f>IF(electric_vehicle_sales_by_state[[#This Row],[vehicle_category]]="2-Wheelers",85000,1500000)</f>
        <v>85000</v>
      </c>
      <c r="H27">
        <f>(electric_vehicle_sales_by_state[[#This Row],[electric_vehicles_sold]]*electric_vehicle_sales_by_state[[#This Row],[Avg_Price]])</f>
        <v>0</v>
      </c>
    </row>
    <row r="28" spans="1:8" x14ac:dyDescent="0.3">
      <c r="A28" s="1">
        <v>45078</v>
      </c>
      <c r="B28">
        <f>VLOOKUP(electric_vehicle_sales_by_state[[#This Row],[date]], dim_date[#All],2, FALSE)</f>
        <v>2024</v>
      </c>
      <c r="C28" t="s">
        <v>40</v>
      </c>
      <c r="D28" t="s">
        <v>10</v>
      </c>
      <c r="E28">
        <v>0</v>
      </c>
      <c r="F28">
        <v>517</v>
      </c>
      <c r="G28">
        <f>IF(electric_vehicle_sales_by_state[[#This Row],[vehicle_category]]="2-Wheelers",85000,1500000)</f>
        <v>85000</v>
      </c>
      <c r="H28">
        <f>(electric_vehicle_sales_by_state[[#This Row],[electric_vehicles_sold]]*electric_vehicle_sales_by_state[[#This Row],[Avg_Price]])</f>
        <v>0</v>
      </c>
    </row>
    <row r="29" spans="1:8" x14ac:dyDescent="0.3">
      <c r="A29" s="1">
        <v>45108</v>
      </c>
      <c r="B29">
        <f>VLOOKUP(electric_vehicle_sales_by_state[[#This Row],[date]], dim_date[#All],2, FALSE)</f>
        <v>2024</v>
      </c>
      <c r="C29" t="s">
        <v>40</v>
      </c>
      <c r="D29" t="s">
        <v>10</v>
      </c>
      <c r="E29">
        <v>0</v>
      </c>
      <c r="F29">
        <v>423</v>
      </c>
      <c r="G29">
        <f>IF(electric_vehicle_sales_by_state[[#This Row],[vehicle_category]]="2-Wheelers",85000,1500000)</f>
        <v>85000</v>
      </c>
      <c r="H29">
        <f>(electric_vehicle_sales_by_state[[#This Row],[electric_vehicles_sold]]*electric_vehicle_sales_by_state[[#This Row],[Avg_Price]])</f>
        <v>0</v>
      </c>
    </row>
    <row r="30" spans="1:8" x14ac:dyDescent="0.3">
      <c r="A30" s="1">
        <v>45139</v>
      </c>
      <c r="B30">
        <f>VLOOKUP(electric_vehicle_sales_by_state[[#This Row],[date]], dim_date[#All],2, FALSE)</f>
        <v>2024</v>
      </c>
      <c r="C30" t="s">
        <v>40</v>
      </c>
      <c r="D30" t="s">
        <v>10</v>
      </c>
      <c r="E30">
        <v>0</v>
      </c>
      <c r="F30">
        <v>465</v>
      </c>
      <c r="G30">
        <f>IF(electric_vehicle_sales_by_state[[#This Row],[vehicle_category]]="2-Wheelers",85000,1500000)</f>
        <v>85000</v>
      </c>
      <c r="H30">
        <f>(electric_vehicle_sales_by_state[[#This Row],[electric_vehicles_sold]]*electric_vehicle_sales_by_state[[#This Row],[Avg_Price]])</f>
        <v>0</v>
      </c>
    </row>
    <row r="31" spans="1:8" x14ac:dyDescent="0.3">
      <c r="A31" s="1">
        <v>45170</v>
      </c>
      <c r="B31">
        <f>VLOOKUP(electric_vehicle_sales_by_state[[#This Row],[date]], dim_date[#All],2, FALSE)</f>
        <v>2024</v>
      </c>
      <c r="C31" t="s">
        <v>40</v>
      </c>
      <c r="D31" t="s">
        <v>10</v>
      </c>
      <c r="E31">
        <v>0</v>
      </c>
      <c r="F31">
        <v>546</v>
      </c>
      <c r="G31">
        <f>IF(electric_vehicle_sales_by_state[[#This Row],[vehicle_category]]="2-Wheelers",85000,1500000)</f>
        <v>85000</v>
      </c>
      <c r="H31">
        <f>(electric_vehicle_sales_by_state[[#This Row],[electric_vehicles_sold]]*electric_vehicle_sales_by_state[[#This Row],[Avg_Price]])</f>
        <v>0</v>
      </c>
    </row>
    <row r="32" spans="1:8" x14ac:dyDescent="0.3">
      <c r="A32" s="1">
        <v>45200</v>
      </c>
      <c r="B32">
        <f>VLOOKUP(electric_vehicle_sales_by_state[[#This Row],[date]], dim_date[#All],2, FALSE)</f>
        <v>2024</v>
      </c>
      <c r="C32" t="s">
        <v>40</v>
      </c>
      <c r="D32" t="s">
        <v>10</v>
      </c>
      <c r="E32">
        <v>0</v>
      </c>
      <c r="F32">
        <v>398</v>
      </c>
      <c r="G32">
        <f>IF(electric_vehicle_sales_by_state[[#This Row],[vehicle_category]]="2-Wheelers",85000,1500000)</f>
        <v>85000</v>
      </c>
      <c r="H32">
        <f>(electric_vehicle_sales_by_state[[#This Row],[electric_vehicles_sold]]*electric_vehicle_sales_by_state[[#This Row],[Avg_Price]])</f>
        <v>0</v>
      </c>
    </row>
    <row r="33" spans="1:8" x14ac:dyDescent="0.3">
      <c r="A33" s="1">
        <v>45231</v>
      </c>
      <c r="B33">
        <f>VLOOKUP(electric_vehicle_sales_by_state[[#This Row],[date]], dim_date[#All],2, FALSE)</f>
        <v>2024</v>
      </c>
      <c r="C33" t="s">
        <v>40</v>
      </c>
      <c r="D33" t="s">
        <v>10</v>
      </c>
      <c r="E33">
        <v>0</v>
      </c>
      <c r="F33">
        <v>470</v>
      </c>
      <c r="G33">
        <f>IF(electric_vehicle_sales_by_state[[#This Row],[vehicle_category]]="2-Wheelers",85000,1500000)</f>
        <v>85000</v>
      </c>
      <c r="H33">
        <f>(electric_vehicle_sales_by_state[[#This Row],[electric_vehicles_sold]]*electric_vehicle_sales_by_state[[#This Row],[Avg_Price]])</f>
        <v>0</v>
      </c>
    </row>
    <row r="34" spans="1:8" x14ac:dyDescent="0.3">
      <c r="A34" s="1">
        <v>45261</v>
      </c>
      <c r="B34">
        <f>VLOOKUP(electric_vehicle_sales_by_state[[#This Row],[date]], dim_date[#All],2, FALSE)</f>
        <v>2024</v>
      </c>
      <c r="C34" t="s">
        <v>40</v>
      </c>
      <c r="D34" t="s">
        <v>10</v>
      </c>
      <c r="E34">
        <v>0</v>
      </c>
      <c r="F34">
        <v>365</v>
      </c>
      <c r="G34">
        <f>IF(electric_vehicle_sales_by_state[[#This Row],[vehicle_category]]="2-Wheelers",85000,1500000)</f>
        <v>85000</v>
      </c>
      <c r="H34">
        <f>(electric_vehicle_sales_by_state[[#This Row],[electric_vehicles_sold]]*electric_vehicle_sales_by_state[[#This Row],[Avg_Price]])</f>
        <v>0</v>
      </c>
    </row>
    <row r="35" spans="1:8" x14ac:dyDescent="0.3">
      <c r="A35" s="1">
        <v>45292</v>
      </c>
      <c r="B35">
        <f>VLOOKUP(electric_vehicle_sales_by_state[[#This Row],[date]], dim_date[#All],2, FALSE)</f>
        <v>2024</v>
      </c>
      <c r="C35" t="s">
        <v>40</v>
      </c>
      <c r="D35" t="s">
        <v>10</v>
      </c>
      <c r="E35">
        <v>0</v>
      </c>
      <c r="F35">
        <v>509</v>
      </c>
      <c r="G35">
        <f>IF(electric_vehicle_sales_by_state[[#This Row],[vehicle_category]]="2-Wheelers",85000,1500000)</f>
        <v>85000</v>
      </c>
      <c r="H35">
        <f>(electric_vehicle_sales_by_state[[#This Row],[electric_vehicles_sold]]*electric_vehicle_sales_by_state[[#This Row],[Avg_Price]])</f>
        <v>0</v>
      </c>
    </row>
    <row r="36" spans="1:8" x14ac:dyDescent="0.3">
      <c r="A36" s="1">
        <v>45323</v>
      </c>
      <c r="B36">
        <f>VLOOKUP(electric_vehicle_sales_by_state[[#This Row],[date]], dim_date[#All],2, FALSE)</f>
        <v>2024</v>
      </c>
      <c r="C36" t="s">
        <v>40</v>
      </c>
      <c r="D36" t="s">
        <v>10</v>
      </c>
      <c r="E36">
        <v>0</v>
      </c>
      <c r="F36">
        <v>408</v>
      </c>
      <c r="G36">
        <f>IF(electric_vehicle_sales_by_state[[#This Row],[vehicle_category]]="2-Wheelers",85000,1500000)</f>
        <v>85000</v>
      </c>
      <c r="H36">
        <f>(electric_vehicle_sales_by_state[[#This Row],[electric_vehicles_sold]]*electric_vehicle_sales_by_state[[#This Row],[Avg_Price]])</f>
        <v>0</v>
      </c>
    </row>
    <row r="37" spans="1:8" x14ac:dyDescent="0.3">
      <c r="A37" s="1">
        <v>45352</v>
      </c>
      <c r="B37">
        <f>VLOOKUP(electric_vehicle_sales_by_state[[#This Row],[date]], dim_date[#All],2, FALSE)</f>
        <v>2024</v>
      </c>
      <c r="C37" t="s">
        <v>40</v>
      </c>
      <c r="D37" t="s">
        <v>10</v>
      </c>
      <c r="E37">
        <v>0</v>
      </c>
      <c r="F37">
        <v>399</v>
      </c>
      <c r="G37">
        <f>IF(electric_vehicle_sales_by_state[[#This Row],[vehicle_category]]="2-Wheelers",85000,1500000)</f>
        <v>85000</v>
      </c>
      <c r="H37">
        <f>(electric_vehicle_sales_by_state[[#This Row],[electric_vehicles_sold]]*electric_vehicle_sales_by_state[[#This Row],[Avg_Price]])</f>
        <v>0</v>
      </c>
    </row>
    <row r="38" spans="1:8" x14ac:dyDescent="0.3">
      <c r="A38" s="1">
        <v>44287</v>
      </c>
      <c r="B38">
        <f>VLOOKUP(electric_vehicle_sales_by_state[[#This Row],[date]], dim_date[#All],2, FALSE)</f>
        <v>2022</v>
      </c>
      <c r="C38" t="s">
        <v>41</v>
      </c>
      <c r="D38" t="s">
        <v>10</v>
      </c>
      <c r="E38">
        <v>0</v>
      </c>
      <c r="F38">
        <v>515</v>
      </c>
      <c r="G38">
        <f>IF(electric_vehicle_sales_by_state[[#This Row],[vehicle_category]]="2-Wheelers",85000,1500000)</f>
        <v>85000</v>
      </c>
      <c r="H38">
        <f>(electric_vehicle_sales_by_state[[#This Row],[electric_vehicles_sold]]*electric_vehicle_sales_by_state[[#This Row],[Avg_Price]])</f>
        <v>0</v>
      </c>
    </row>
    <row r="39" spans="1:8" x14ac:dyDescent="0.3">
      <c r="A39" s="1">
        <v>44287</v>
      </c>
      <c r="B39">
        <f>VLOOKUP(electric_vehicle_sales_by_state[[#This Row],[date]], dim_date[#All],2, FALSE)</f>
        <v>2022</v>
      </c>
      <c r="C39" t="s">
        <v>42</v>
      </c>
      <c r="D39" t="s">
        <v>10</v>
      </c>
      <c r="E39">
        <v>0</v>
      </c>
      <c r="F39">
        <v>1256</v>
      </c>
      <c r="G39">
        <f>IF(electric_vehicle_sales_by_state[[#This Row],[vehicle_category]]="2-Wheelers",85000,1500000)</f>
        <v>85000</v>
      </c>
      <c r="H39">
        <f>(electric_vehicle_sales_by_state[[#This Row],[electric_vehicles_sold]]*electric_vehicle_sales_by_state[[#This Row],[Avg_Price]])</f>
        <v>0</v>
      </c>
    </row>
    <row r="40" spans="1:8" x14ac:dyDescent="0.3">
      <c r="A40" s="1">
        <v>44287</v>
      </c>
      <c r="B40">
        <f>VLOOKUP(electric_vehicle_sales_by_state[[#This Row],[date]], dim_date[#All],2, FALSE)</f>
        <v>2022</v>
      </c>
      <c r="C40" t="s">
        <v>47</v>
      </c>
      <c r="D40" t="s">
        <v>10</v>
      </c>
      <c r="E40">
        <v>0</v>
      </c>
      <c r="F40">
        <v>2</v>
      </c>
      <c r="G40">
        <f>IF(electric_vehicle_sales_by_state[[#This Row],[vehicle_category]]="2-Wheelers",85000,1500000)</f>
        <v>85000</v>
      </c>
      <c r="H40">
        <f>(electric_vehicle_sales_by_state[[#This Row],[electric_vehicles_sold]]*electric_vehicle_sales_by_state[[#This Row],[Avg_Price]])</f>
        <v>0</v>
      </c>
    </row>
    <row r="41" spans="1:8" x14ac:dyDescent="0.3">
      <c r="A41" s="1">
        <v>44287</v>
      </c>
      <c r="B41">
        <f>VLOOKUP(electric_vehicle_sales_by_state[[#This Row],[date]], dim_date[#All],2, FALSE)</f>
        <v>2022</v>
      </c>
      <c r="C41" t="s">
        <v>49</v>
      </c>
      <c r="D41" t="s">
        <v>10</v>
      </c>
      <c r="E41">
        <v>0</v>
      </c>
      <c r="F41">
        <v>1189</v>
      </c>
      <c r="G41">
        <f>IF(electric_vehicle_sales_by_state[[#This Row],[vehicle_category]]="2-Wheelers",85000,1500000)</f>
        <v>85000</v>
      </c>
      <c r="H41">
        <f>(electric_vehicle_sales_by_state[[#This Row],[electric_vehicles_sold]]*electric_vehicle_sales_by_state[[#This Row],[Avg_Price]])</f>
        <v>0</v>
      </c>
    </row>
    <row r="42" spans="1:8" x14ac:dyDescent="0.3">
      <c r="A42" s="1">
        <v>44287</v>
      </c>
      <c r="B42">
        <f>VLOOKUP(electric_vehicle_sales_by_state[[#This Row],[date]], dim_date[#All],2, FALSE)</f>
        <v>2022</v>
      </c>
      <c r="C42" t="s">
        <v>50</v>
      </c>
      <c r="D42" t="s">
        <v>10</v>
      </c>
      <c r="E42">
        <v>0</v>
      </c>
      <c r="F42">
        <v>1507</v>
      </c>
      <c r="G42">
        <f>IF(electric_vehicle_sales_by_state[[#This Row],[vehicle_category]]="2-Wheelers",85000,1500000)</f>
        <v>85000</v>
      </c>
      <c r="H42">
        <f>(electric_vehicle_sales_by_state[[#This Row],[electric_vehicles_sold]]*electric_vehicle_sales_by_state[[#This Row],[Avg_Price]])</f>
        <v>0</v>
      </c>
    </row>
    <row r="43" spans="1:8" x14ac:dyDescent="0.3">
      <c r="A43" s="1">
        <v>44287</v>
      </c>
      <c r="B43">
        <f>VLOOKUP(electric_vehicle_sales_by_state[[#This Row],[date]], dim_date[#All],2, FALSE)</f>
        <v>2022</v>
      </c>
      <c r="C43" t="s">
        <v>51</v>
      </c>
      <c r="D43" t="s">
        <v>10</v>
      </c>
      <c r="E43">
        <v>0</v>
      </c>
      <c r="F43">
        <v>561</v>
      </c>
      <c r="G43">
        <f>IF(electric_vehicle_sales_by_state[[#This Row],[vehicle_category]]="2-Wheelers",85000,1500000)</f>
        <v>85000</v>
      </c>
      <c r="H43">
        <f>(electric_vehicle_sales_by_state[[#This Row],[electric_vehicles_sold]]*electric_vehicle_sales_by_state[[#This Row],[Avg_Price]])</f>
        <v>0</v>
      </c>
    </row>
    <row r="44" spans="1:8" x14ac:dyDescent="0.3">
      <c r="A44" s="1">
        <v>44287</v>
      </c>
      <c r="B44">
        <f>VLOOKUP(electric_vehicle_sales_by_state[[#This Row],[date]], dim_date[#All],2, FALSE)</f>
        <v>2022</v>
      </c>
      <c r="C44" t="s">
        <v>53</v>
      </c>
      <c r="D44" t="s">
        <v>10</v>
      </c>
      <c r="E44">
        <v>0</v>
      </c>
      <c r="F44">
        <v>2906</v>
      </c>
      <c r="G44">
        <f>IF(electric_vehicle_sales_by_state[[#This Row],[vehicle_category]]="2-Wheelers",85000,1500000)</f>
        <v>85000</v>
      </c>
      <c r="H44">
        <f>(electric_vehicle_sales_by_state[[#This Row],[electric_vehicles_sold]]*electric_vehicle_sales_by_state[[#This Row],[Avg_Price]])</f>
        <v>0</v>
      </c>
    </row>
    <row r="45" spans="1:8" x14ac:dyDescent="0.3">
      <c r="A45" s="1">
        <v>44317</v>
      </c>
      <c r="B45">
        <f>VLOOKUP(electric_vehicle_sales_by_state[[#This Row],[date]], dim_date[#All],2, FALSE)</f>
        <v>2022</v>
      </c>
      <c r="C45" t="s">
        <v>41</v>
      </c>
      <c r="D45" t="s">
        <v>10</v>
      </c>
      <c r="E45">
        <v>0</v>
      </c>
      <c r="F45">
        <v>4</v>
      </c>
      <c r="G45">
        <f>IF(electric_vehicle_sales_by_state[[#This Row],[vehicle_category]]="2-Wheelers",85000,1500000)</f>
        <v>85000</v>
      </c>
      <c r="H45">
        <f>(electric_vehicle_sales_by_state[[#This Row],[electric_vehicles_sold]]*electric_vehicle_sales_by_state[[#This Row],[Avg_Price]])</f>
        <v>0</v>
      </c>
    </row>
    <row r="46" spans="1:8" x14ac:dyDescent="0.3">
      <c r="A46" s="1">
        <v>44317</v>
      </c>
      <c r="B46">
        <f>VLOOKUP(electric_vehicle_sales_by_state[[#This Row],[date]], dim_date[#All],2, FALSE)</f>
        <v>2022</v>
      </c>
      <c r="C46" t="s">
        <v>42</v>
      </c>
      <c r="D46" t="s">
        <v>10</v>
      </c>
      <c r="E46">
        <v>0</v>
      </c>
      <c r="F46">
        <v>552</v>
      </c>
      <c r="G46">
        <f>IF(electric_vehicle_sales_by_state[[#This Row],[vehicle_category]]="2-Wheelers",85000,1500000)</f>
        <v>85000</v>
      </c>
      <c r="H46">
        <f>(electric_vehicle_sales_by_state[[#This Row],[electric_vehicles_sold]]*electric_vehicle_sales_by_state[[#This Row],[Avg_Price]])</f>
        <v>0</v>
      </c>
    </row>
    <row r="47" spans="1:8" x14ac:dyDescent="0.3">
      <c r="A47" s="1">
        <v>44317</v>
      </c>
      <c r="B47">
        <f>VLOOKUP(electric_vehicle_sales_by_state[[#This Row],[date]], dim_date[#All],2, FALSE)</f>
        <v>2022</v>
      </c>
      <c r="C47" t="s">
        <v>43</v>
      </c>
      <c r="D47" t="s">
        <v>10</v>
      </c>
      <c r="E47">
        <v>0</v>
      </c>
      <c r="F47">
        <v>14723</v>
      </c>
      <c r="G47">
        <f>IF(electric_vehicle_sales_by_state[[#This Row],[vehicle_category]]="2-Wheelers",85000,1500000)</f>
        <v>85000</v>
      </c>
      <c r="H47">
        <f>(electric_vehicle_sales_by_state[[#This Row],[electric_vehicles_sold]]*electric_vehicle_sales_by_state[[#This Row],[Avg_Price]])</f>
        <v>0</v>
      </c>
    </row>
    <row r="48" spans="1:8" x14ac:dyDescent="0.3">
      <c r="A48" s="1">
        <v>44317</v>
      </c>
      <c r="B48">
        <f>VLOOKUP(electric_vehicle_sales_by_state[[#This Row],[date]], dim_date[#All],2, FALSE)</f>
        <v>2022</v>
      </c>
      <c r="C48" t="s">
        <v>55</v>
      </c>
      <c r="D48" t="s">
        <v>10</v>
      </c>
      <c r="E48">
        <v>0</v>
      </c>
      <c r="F48">
        <v>411</v>
      </c>
      <c r="G48">
        <f>IF(electric_vehicle_sales_by_state[[#This Row],[vehicle_category]]="2-Wheelers",85000,1500000)</f>
        <v>85000</v>
      </c>
      <c r="H48">
        <f>(electric_vehicle_sales_by_state[[#This Row],[electric_vehicles_sold]]*electric_vehicle_sales_by_state[[#This Row],[Avg_Price]])</f>
        <v>0</v>
      </c>
    </row>
    <row r="49" spans="1:8" x14ac:dyDescent="0.3">
      <c r="A49" s="1">
        <v>44317</v>
      </c>
      <c r="B49">
        <f>VLOOKUP(electric_vehicle_sales_by_state[[#This Row],[date]], dim_date[#All],2, FALSE)</f>
        <v>2022</v>
      </c>
      <c r="C49" t="s">
        <v>45</v>
      </c>
      <c r="D49" t="s">
        <v>10</v>
      </c>
      <c r="E49">
        <v>0</v>
      </c>
      <c r="F49">
        <v>452</v>
      </c>
      <c r="G49">
        <f>IF(electric_vehicle_sales_by_state[[#This Row],[vehicle_category]]="2-Wheelers",85000,1500000)</f>
        <v>85000</v>
      </c>
      <c r="H49">
        <f>(electric_vehicle_sales_by_state[[#This Row],[electric_vehicles_sold]]*electric_vehicle_sales_by_state[[#This Row],[Avg_Price]])</f>
        <v>0</v>
      </c>
    </row>
    <row r="50" spans="1:8" x14ac:dyDescent="0.3">
      <c r="A50" s="1">
        <v>44317</v>
      </c>
      <c r="B50">
        <f>VLOOKUP(electric_vehicle_sales_by_state[[#This Row],[date]], dim_date[#All],2, FALSE)</f>
        <v>2022</v>
      </c>
      <c r="C50" t="s">
        <v>56</v>
      </c>
      <c r="D50" t="s">
        <v>10</v>
      </c>
      <c r="E50">
        <v>0</v>
      </c>
      <c r="F50">
        <v>22</v>
      </c>
      <c r="G50">
        <f>IF(electric_vehicle_sales_by_state[[#This Row],[vehicle_category]]="2-Wheelers",85000,1500000)</f>
        <v>85000</v>
      </c>
      <c r="H50">
        <f>(electric_vehicle_sales_by_state[[#This Row],[electric_vehicles_sold]]*electric_vehicle_sales_by_state[[#This Row],[Avg_Price]])</f>
        <v>0</v>
      </c>
    </row>
    <row r="51" spans="1:8" x14ac:dyDescent="0.3">
      <c r="A51" s="1">
        <v>44317</v>
      </c>
      <c r="B51">
        <f>VLOOKUP(electric_vehicle_sales_by_state[[#This Row],[date]], dim_date[#All],2, FALSE)</f>
        <v>2022</v>
      </c>
      <c r="C51" t="s">
        <v>47</v>
      </c>
      <c r="D51" t="s">
        <v>10</v>
      </c>
      <c r="E51">
        <v>0</v>
      </c>
      <c r="F51">
        <v>11</v>
      </c>
      <c r="G51">
        <f>IF(electric_vehicle_sales_by_state[[#This Row],[vehicle_category]]="2-Wheelers",85000,1500000)</f>
        <v>85000</v>
      </c>
      <c r="H51">
        <f>(electric_vehicle_sales_by_state[[#This Row],[electric_vehicles_sold]]*electric_vehicle_sales_by_state[[#This Row],[Avg_Price]])</f>
        <v>0</v>
      </c>
    </row>
    <row r="52" spans="1:8" x14ac:dyDescent="0.3">
      <c r="A52" s="1">
        <v>44317</v>
      </c>
      <c r="B52">
        <f>VLOOKUP(electric_vehicle_sales_by_state[[#This Row],[date]], dim_date[#All],2, FALSE)</f>
        <v>2022</v>
      </c>
      <c r="C52" t="s">
        <v>48</v>
      </c>
      <c r="D52" t="s">
        <v>10</v>
      </c>
      <c r="E52">
        <v>0</v>
      </c>
      <c r="F52">
        <v>288</v>
      </c>
      <c r="G52">
        <f>IF(electric_vehicle_sales_by_state[[#This Row],[vehicle_category]]="2-Wheelers",85000,1500000)</f>
        <v>85000</v>
      </c>
      <c r="H52">
        <f>(electric_vehicle_sales_by_state[[#This Row],[electric_vehicles_sold]]*electric_vehicle_sales_by_state[[#This Row],[Avg_Price]])</f>
        <v>0</v>
      </c>
    </row>
    <row r="53" spans="1:8" x14ac:dyDescent="0.3">
      <c r="A53" s="1">
        <v>44317</v>
      </c>
      <c r="B53">
        <f>VLOOKUP(electric_vehicle_sales_by_state[[#This Row],[date]], dim_date[#All],2, FALSE)</f>
        <v>2022</v>
      </c>
      <c r="C53" t="s">
        <v>49</v>
      </c>
      <c r="D53" t="s">
        <v>10</v>
      </c>
      <c r="E53">
        <v>0</v>
      </c>
      <c r="F53">
        <v>332</v>
      </c>
      <c r="G53">
        <f>IF(electric_vehicle_sales_by_state[[#This Row],[vehicle_category]]="2-Wheelers",85000,1500000)</f>
        <v>85000</v>
      </c>
      <c r="H53">
        <f>(electric_vehicle_sales_by_state[[#This Row],[electric_vehicles_sold]]*electric_vehicle_sales_by_state[[#This Row],[Avg_Price]])</f>
        <v>0</v>
      </c>
    </row>
    <row r="54" spans="1:8" x14ac:dyDescent="0.3">
      <c r="A54" s="1">
        <v>44317</v>
      </c>
      <c r="B54">
        <f>VLOOKUP(electric_vehicle_sales_by_state[[#This Row],[date]], dim_date[#All],2, FALSE)</f>
        <v>2022</v>
      </c>
      <c r="C54" t="s">
        <v>50</v>
      </c>
      <c r="D54" t="s">
        <v>10</v>
      </c>
      <c r="E54">
        <v>0</v>
      </c>
      <c r="F54">
        <v>15</v>
      </c>
      <c r="G54">
        <f>IF(electric_vehicle_sales_by_state[[#This Row],[vehicle_category]]="2-Wheelers",85000,1500000)</f>
        <v>85000</v>
      </c>
      <c r="H54">
        <f>(electric_vehicle_sales_by_state[[#This Row],[electric_vehicles_sold]]*electric_vehicle_sales_by_state[[#This Row],[Avg_Price]])</f>
        <v>0</v>
      </c>
    </row>
    <row r="55" spans="1:8" x14ac:dyDescent="0.3">
      <c r="A55" s="1">
        <v>44317</v>
      </c>
      <c r="B55">
        <f>VLOOKUP(electric_vehicle_sales_by_state[[#This Row],[date]], dim_date[#All],2, FALSE)</f>
        <v>2022</v>
      </c>
      <c r="C55" t="s">
        <v>51</v>
      </c>
      <c r="D55" t="s">
        <v>10</v>
      </c>
      <c r="E55">
        <v>0</v>
      </c>
      <c r="F55">
        <v>125</v>
      </c>
      <c r="G55">
        <f>IF(electric_vehicle_sales_by_state[[#This Row],[vehicle_category]]="2-Wheelers",85000,1500000)</f>
        <v>85000</v>
      </c>
      <c r="H55">
        <f>(electric_vehicle_sales_by_state[[#This Row],[electric_vehicles_sold]]*electric_vehicle_sales_by_state[[#This Row],[Avg_Price]])</f>
        <v>0</v>
      </c>
    </row>
    <row r="56" spans="1:8" x14ac:dyDescent="0.3">
      <c r="A56" s="1">
        <v>44317</v>
      </c>
      <c r="B56">
        <f>VLOOKUP(electric_vehicle_sales_by_state[[#This Row],[date]], dim_date[#All],2, FALSE)</f>
        <v>2022</v>
      </c>
      <c r="C56" t="s">
        <v>53</v>
      </c>
      <c r="D56" t="s">
        <v>10</v>
      </c>
      <c r="E56">
        <v>0</v>
      </c>
      <c r="F56">
        <v>2063</v>
      </c>
      <c r="G56">
        <f>IF(electric_vehicle_sales_by_state[[#This Row],[vehicle_category]]="2-Wheelers",85000,1500000)</f>
        <v>85000</v>
      </c>
      <c r="H56">
        <f>(electric_vehicle_sales_by_state[[#This Row],[electric_vehicles_sold]]*electric_vehicle_sales_by_state[[#This Row],[Avg_Price]])</f>
        <v>0</v>
      </c>
    </row>
    <row r="57" spans="1:8" x14ac:dyDescent="0.3">
      <c r="A57" s="1">
        <v>44348</v>
      </c>
      <c r="B57">
        <f>VLOOKUP(electric_vehicle_sales_by_state[[#This Row],[date]], dim_date[#All],2, FALSE)</f>
        <v>2022</v>
      </c>
      <c r="C57" t="s">
        <v>41</v>
      </c>
      <c r="D57" t="s">
        <v>10</v>
      </c>
      <c r="E57">
        <v>0</v>
      </c>
      <c r="F57">
        <v>2</v>
      </c>
      <c r="G57">
        <f>IF(electric_vehicle_sales_by_state[[#This Row],[vehicle_category]]="2-Wheelers",85000,1500000)</f>
        <v>85000</v>
      </c>
      <c r="H57">
        <f>(electric_vehicle_sales_by_state[[#This Row],[electric_vehicles_sold]]*electric_vehicle_sales_by_state[[#This Row],[Avg_Price]])</f>
        <v>0</v>
      </c>
    </row>
    <row r="58" spans="1:8" x14ac:dyDescent="0.3">
      <c r="A58" s="1">
        <v>44348</v>
      </c>
      <c r="B58">
        <f>VLOOKUP(electric_vehicle_sales_by_state[[#This Row],[date]], dim_date[#All],2, FALSE)</f>
        <v>2022</v>
      </c>
      <c r="C58" t="s">
        <v>42</v>
      </c>
      <c r="D58" t="s">
        <v>10</v>
      </c>
      <c r="E58">
        <v>0</v>
      </c>
      <c r="F58">
        <v>727</v>
      </c>
      <c r="G58">
        <f>IF(electric_vehicle_sales_by_state[[#This Row],[vehicle_category]]="2-Wheelers",85000,1500000)</f>
        <v>85000</v>
      </c>
      <c r="H58">
        <f>(electric_vehicle_sales_by_state[[#This Row],[electric_vehicles_sold]]*electric_vehicle_sales_by_state[[#This Row],[Avg_Price]])</f>
        <v>0</v>
      </c>
    </row>
    <row r="59" spans="1:8" x14ac:dyDescent="0.3">
      <c r="A59" s="1">
        <v>44348</v>
      </c>
      <c r="B59">
        <f>VLOOKUP(electric_vehicle_sales_by_state[[#This Row],[date]], dim_date[#All],2, FALSE)</f>
        <v>2022</v>
      </c>
      <c r="C59" t="s">
        <v>47</v>
      </c>
      <c r="D59" t="s">
        <v>10</v>
      </c>
      <c r="E59">
        <v>0</v>
      </c>
      <c r="F59">
        <v>3</v>
      </c>
      <c r="G59">
        <f>IF(electric_vehicle_sales_by_state[[#This Row],[vehicle_category]]="2-Wheelers",85000,1500000)</f>
        <v>85000</v>
      </c>
      <c r="H59">
        <f>(electric_vehicle_sales_by_state[[#This Row],[electric_vehicles_sold]]*electric_vehicle_sales_by_state[[#This Row],[Avg_Price]])</f>
        <v>0</v>
      </c>
    </row>
    <row r="60" spans="1:8" x14ac:dyDescent="0.3">
      <c r="A60" s="1">
        <v>44348</v>
      </c>
      <c r="B60">
        <f>VLOOKUP(electric_vehicle_sales_by_state[[#This Row],[date]], dim_date[#All],2, FALSE)</f>
        <v>2022</v>
      </c>
      <c r="C60" t="s">
        <v>48</v>
      </c>
      <c r="D60" t="s">
        <v>10</v>
      </c>
      <c r="E60">
        <v>0</v>
      </c>
      <c r="F60">
        <v>89</v>
      </c>
      <c r="G60">
        <f>IF(electric_vehicle_sales_by_state[[#This Row],[vehicle_category]]="2-Wheelers",85000,1500000)</f>
        <v>85000</v>
      </c>
      <c r="H60">
        <f>(electric_vehicle_sales_by_state[[#This Row],[electric_vehicles_sold]]*electric_vehicle_sales_by_state[[#This Row],[Avg_Price]])</f>
        <v>0</v>
      </c>
    </row>
    <row r="61" spans="1:8" x14ac:dyDescent="0.3">
      <c r="A61" s="1">
        <v>44348</v>
      </c>
      <c r="B61">
        <f>VLOOKUP(electric_vehicle_sales_by_state[[#This Row],[date]], dim_date[#All],2, FALSE)</f>
        <v>2022</v>
      </c>
      <c r="C61" t="s">
        <v>49</v>
      </c>
      <c r="D61" t="s">
        <v>10</v>
      </c>
      <c r="E61">
        <v>0</v>
      </c>
      <c r="F61">
        <v>354</v>
      </c>
      <c r="G61">
        <f>IF(electric_vehicle_sales_by_state[[#This Row],[vehicle_category]]="2-Wheelers",85000,1500000)</f>
        <v>85000</v>
      </c>
      <c r="H61">
        <f>(electric_vehicle_sales_by_state[[#This Row],[electric_vehicles_sold]]*electric_vehicle_sales_by_state[[#This Row],[Avg_Price]])</f>
        <v>0</v>
      </c>
    </row>
    <row r="62" spans="1:8" x14ac:dyDescent="0.3">
      <c r="A62" s="1">
        <v>44348</v>
      </c>
      <c r="B62">
        <f>VLOOKUP(electric_vehicle_sales_by_state[[#This Row],[date]], dim_date[#All],2, FALSE)</f>
        <v>2022</v>
      </c>
      <c r="C62" t="s">
        <v>50</v>
      </c>
      <c r="D62" t="s">
        <v>10</v>
      </c>
      <c r="E62">
        <v>0</v>
      </c>
      <c r="F62">
        <v>648</v>
      </c>
      <c r="G62">
        <f>IF(electric_vehicle_sales_by_state[[#This Row],[vehicle_category]]="2-Wheelers",85000,1500000)</f>
        <v>85000</v>
      </c>
      <c r="H62">
        <f>(electric_vehicle_sales_by_state[[#This Row],[electric_vehicles_sold]]*electric_vehicle_sales_by_state[[#This Row],[Avg_Price]])</f>
        <v>0</v>
      </c>
    </row>
    <row r="63" spans="1:8" x14ac:dyDescent="0.3">
      <c r="A63" s="1">
        <v>44348</v>
      </c>
      <c r="B63">
        <f>VLOOKUP(electric_vehicle_sales_by_state[[#This Row],[date]], dim_date[#All],2, FALSE)</f>
        <v>2022</v>
      </c>
      <c r="C63" t="s">
        <v>51</v>
      </c>
      <c r="D63" t="s">
        <v>10</v>
      </c>
      <c r="E63">
        <v>0</v>
      </c>
      <c r="F63">
        <v>42</v>
      </c>
      <c r="G63">
        <f>IF(electric_vehicle_sales_by_state[[#This Row],[vehicle_category]]="2-Wheelers",85000,1500000)</f>
        <v>85000</v>
      </c>
      <c r="H63">
        <f>(electric_vehicle_sales_by_state[[#This Row],[electric_vehicles_sold]]*electric_vehicle_sales_by_state[[#This Row],[Avg_Price]])</f>
        <v>0</v>
      </c>
    </row>
    <row r="64" spans="1:8" x14ac:dyDescent="0.3">
      <c r="A64" s="1">
        <v>44378</v>
      </c>
      <c r="B64">
        <f>VLOOKUP(electric_vehicle_sales_by_state[[#This Row],[date]], dim_date[#All],2, FALSE)</f>
        <v>2022</v>
      </c>
      <c r="C64" t="s">
        <v>41</v>
      </c>
      <c r="D64" t="s">
        <v>10</v>
      </c>
      <c r="E64">
        <v>0</v>
      </c>
      <c r="F64">
        <v>467</v>
      </c>
      <c r="G64">
        <f>IF(electric_vehicle_sales_by_state[[#This Row],[vehicle_category]]="2-Wheelers",85000,1500000)</f>
        <v>85000</v>
      </c>
      <c r="H64">
        <f>(electric_vehicle_sales_by_state[[#This Row],[electric_vehicles_sold]]*electric_vehicle_sales_by_state[[#This Row],[Avg_Price]])</f>
        <v>0</v>
      </c>
    </row>
    <row r="65" spans="1:8" x14ac:dyDescent="0.3">
      <c r="A65" s="1">
        <v>44378</v>
      </c>
      <c r="B65">
        <f>VLOOKUP(electric_vehicle_sales_by_state[[#This Row],[date]], dim_date[#All],2, FALSE)</f>
        <v>2022</v>
      </c>
      <c r="C65" t="s">
        <v>42</v>
      </c>
      <c r="D65" t="s">
        <v>10</v>
      </c>
      <c r="E65">
        <v>0</v>
      </c>
      <c r="F65">
        <v>994</v>
      </c>
      <c r="G65">
        <f>IF(electric_vehicle_sales_by_state[[#This Row],[vehicle_category]]="2-Wheelers",85000,1500000)</f>
        <v>85000</v>
      </c>
      <c r="H65">
        <f>(electric_vehicle_sales_by_state[[#This Row],[electric_vehicles_sold]]*electric_vehicle_sales_by_state[[#This Row],[Avg_Price]])</f>
        <v>0</v>
      </c>
    </row>
    <row r="66" spans="1:8" x14ac:dyDescent="0.3">
      <c r="A66" s="1">
        <v>44378</v>
      </c>
      <c r="B66">
        <f>VLOOKUP(electric_vehicle_sales_by_state[[#This Row],[date]], dim_date[#All],2, FALSE)</f>
        <v>2022</v>
      </c>
      <c r="C66" t="s">
        <v>47</v>
      </c>
      <c r="D66" t="s">
        <v>10</v>
      </c>
      <c r="E66">
        <v>0</v>
      </c>
      <c r="F66">
        <v>51</v>
      </c>
      <c r="G66">
        <f>IF(electric_vehicle_sales_by_state[[#This Row],[vehicle_category]]="2-Wheelers",85000,1500000)</f>
        <v>85000</v>
      </c>
      <c r="H66">
        <f>(electric_vehicle_sales_by_state[[#This Row],[electric_vehicles_sold]]*electric_vehicle_sales_by_state[[#This Row],[Avg_Price]])</f>
        <v>0</v>
      </c>
    </row>
    <row r="67" spans="1:8" x14ac:dyDescent="0.3">
      <c r="A67" s="1">
        <v>44378</v>
      </c>
      <c r="B67">
        <f>VLOOKUP(electric_vehicle_sales_by_state[[#This Row],[date]], dim_date[#All],2, FALSE)</f>
        <v>2022</v>
      </c>
      <c r="C67" t="s">
        <v>48</v>
      </c>
      <c r="D67" t="s">
        <v>10</v>
      </c>
      <c r="E67">
        <v>0</v>
      </c>
      <c r="F67">
        <v>474</v>
      </c>
      <c r="G67">
        <f>IF(electric_vehicle_sales_by_state[[#This Row],[vehicle_category]]="2-Wheelers",85000,1500000)</f>
        <v>85000</v>
      </c>
      <c r="H67">
        <f>(electric_vehicle_sales_by_state[[#This Row],[electric_vehicles_sold]]*electric_vehicle_sales_by_state[[#This Row],[Avg_Price]])</f>
        <v>0</v>
      </c>
    </row>
    <row r="68" spans="1:8" x14ac:dyDescent="0.3">
      <c r="A68" s="1">
        <v>44378</v>
      </c>
      <c r="B68">
        <f>VLOOKUP(electric_vehicle_sales_by_state[[#This Row],[date]], dim_date[#All],2, FALSE)</f>
        <v>2022</v>
      </c>
      <c r="C68" t="s">
        <v>49</v>
      </c>
      <c r="D68" t="s">
        <v>10</v>
      </c>
      <c r="E68">
        <v>0</v>
      </c>
      <c r="F68">
        <v>726</v>
      </c>
      <c r="G68">
        <f>IF(electric_vehicle_sales_by_state[[#This Row],[vehicle_category]]="2-Wheelers",85000,1500000)</f>
        <v>85000</v>
      </c>
      <c r="H68">
        <f>(electric_vehicle_sales_by_state[[#This Row],[electric_vehicles_sold]]*electric_vehicle_sales_by_state[[#This Row],[Avg_Price]])</f>
        <v>0</v>
      </c>
    </row>
    <row r="69" spans="1:8" x14ac:dyDescent="0.3">
      <c r="A69" s="1">
        <v>44378</v>
      </c>
      <c r="B69">
        <f>VLOOKUP(electric_vehicle_sales_by_state[[#This Row],[date]], dim_date[#All],2, FALSE)</f>
        <v>2022</v>
      </c>
      <c r="C69" t="s">
        <v>50</v>
      </c>
      <c r="D69" t="s">
        <v>10</v>
      </c>
      <c r="E69">
        <v>0</v>
      </c>
      <c r="F69">
        <v>1096</v>
      </c>
      <c r="G69">
        <f>IF(electric_vehicle_sales_by_state[[#This Row],[vehicle_category]]="2-Wheelers",85000,1500000)</f>
        <v>85000</v>
      </c>
      <c r="H69">
        <f>(electric_vehicle_sales_by_state[[#This Row],[electric_vehicles_sold]]*electric_vehicle_sales_by_state[[#This Row],[Avg_Price]])</f>
        <v>0</v>
      </c>
    </row>
    <row r="70" spans="1:8" x14ac:dyDescent="0.3">
      <c r="A70" s="1">
        <v>44378</v>
      </c>
      <c r="B70">
        <f>VLOOKUP(electric_vehicle_sales_by_state[[#This Row],[date]], dim_date[#All],2, FALSE)</f>
        <v>2022</v>
      </c>
      <c r="C70" t="s">
        <v>51</v>
      </c>
      <c r="D70" t="s">
        <v>10</v>
      </c>
      <c r="E70">
        <v>0</v>
      </c>
      <c r="F70">
        <v>583</v>
      </c>
      <c r="G70">
        <f>IF(electric_vehicle_sales_by_state[[#This Row],[vehicle_category]]="2-Wheelers",85000,1500000)</f>
        <v>85000</v>
      </c>
      <c r="H70">
        <f>(electric_vehicle_sales_by_state[[#This Row],[electric_vehicles_sold]]*electric_vehicle_sales_by_state[[#This Row],[Avg_Price]])</f>
        <v>0</v>
      </c>
    </row>
    <row r="71" spans="1:8" x14ac:dyDescent="0.3">
      <c r="A71" s="1">
        <v>44378</v>
      </c>
      <c r="B71">
        <f>VLOOKUP(electric_vehicle_sales_by_state[[#This Row],[date]], dim_date[#All],2, FALSE)</f>
        <v>2022</v>
      </c>
      <c r="C71" t="s">
        <v>53</v>
      </c>
      <c r="D71" t="s">
        <v>10</v>
      </c>
      <c r="E71">
        <v>0</v>
      </c>
      <c r="F71">
        <v>2211</v>
      </c>
      <c r="G71">
        <f>IF(electric_vehicle_sales_by_state[[#This Row],[vehicle_category]]="2-Wheelers",85000,1500000)</f>
        <v>85000</v>
      </c>
      <c r="H71">
        <f>(electric_vehicle_sales_by_state[[#This Row],[electric_vehicles_sold]]*electric_vehicle_sales_by_state[[#This Row],[Avg_Price]])</f>
        <v>0</v>
      </c>
    </row>
    <row r="72" spans="1:8" x14ac:dyDescent="0.3">
      <c r="A72" s="1">
        <v>44409</v>
      </c>
      <c r="B72">
        <f>VLOOKUP(electric_vehicle_sales_by_state[[#This Row],[date]], dim_date[#All],2, FALSE)</f>
        <v>2022</v>
      </c>
      <c r="C72" t="s">
        <v>41</v>
      </c>
      <c r="D72" t="s">
        <v>10</v>
      </c>
      <c r="E72">
        <v>0</v>
      </c>
      <c r="F72">
        <v>406</v>
      </c>
      <c r="G72">
        <f>IF(electric_vehicle_sales_by_state[[#This Row],[vehicle_category]]="2-Wheelers",85000,1500000)</f>
        <v>85000</v>
      </c>
      <c r="H72">
        <f>(electric_vehicle_sales_by_state[[#This Row],[electric_vehicles_sold]]*electric_vehicle_sales_by_state[[#This Row],[Avg_Price]])</f>
        <v>0</v>
      </c>
    </row>
    <row r="73" spans="1:8" x14ac:dyDescent="0.3">
      <c r="A73" s="1">
        <v>44409</v>
      </c>
      <c r="B73">
        <f>VLOOKUP(electric_vehicle_sales_by_state[[#This Row],[date]], dim_date[#All],2, FALSE)</f>
        <v>2022</v>
      </c>
      <c r="C73" t="s">
        <v>42</v>
      </c>
      <c r="D73" t="s">
        <v>10</v>
      </c>
      <c r="E73">
        <v>0</v>
      </c>
      <c r="F73">
        <v>1126</v>
      </c>
      <c r="G73">
        <f>IF(electric_vehicle_sales_by_state[[#This Row],[vehicle_category]]="2-Wheelers",85000,1500000)</f>
        <v>85000</v>
      </c>
      <c r="H73">
        <f>(electric_vehicle_sales_by_state[[#This Row],[electric_vehicles_sold]]*electric_vehicle_sales_by_state[[#This Row],[Avg_Price]])</f>
        <v>0</v>
      </c>
    </row>
    <row r="74" spans="1:8" x14ac:dyDescent="0.3">
      <c r="A74" s="1">
        <v>44409</v>
      </c>
      <c r="B74">
        <f>VLOOKUP(electric_vehicle_sales_by_state[[#This Row],[date]], dim_date[#All],2, FALSE)</f>
        <v>2022</v>
      </c>
      <c r="C74" t="s">
        <v>47</v>
      </c>
      <c r="D74" t="s">
        <v>10</v>
      </c>
      <c r="E74">
        <v>0</v>
      </c>
      <c r="F74">
        <v>30</v>
      </c>
      <c r="G74">
        <f>IF(electric_vehicle_sales_by_state[[#This Row],[vehicle_category]]="2-Wheelers",85000,1500000)</f>
        <v>85000</v>
      </c>
      <c r="H74">
        <f>(electric_vehicle_sales_by_state[[#This Row],[electric_vehicles_sold]]*electric_vehicle_sales_by_state[[#This Row],[Avg_Price]])</f>
        <v>0</v>
      </c>
    </row>
    <row r="75" spans="1:8" x14ac:dyDescent="0.3">
      <c r="A75" s="1">
        <v>44409</v>
      </c>
      <c r="B75">
        <f>VLOOKUP(electric_vehicle_sales_by_state[[#This Row],[date]], dim_date[#All],2, FALSE)</f>
        <v>2022</v>
      </c>
      <c r="C75" t="s">
        <v>48</v>
      </c>
      <c r="D75" t="s">
        <v>10</v>
      </c>
      <c r="E75">
        <v>0</v>
      </c>
      <c r="F75">
        <v>1016</v>
      </c>
      <c r="G75">
        <f>IF(electric_vehicle_sales_by_state[[#This Row],[vehicle_category]]="2-Wheelers",85000,1500000)</f>
        <v>85000</v>
      </c>
      <c r="H75">
        <f>(electric_vehicle_sales_by_state[[#This Row],[electric_vehicles_sold]]*electric_vehicle_sales_by_state[[#This Row],[Avg_Price]])</f>
        <v>0</v>
      </c>
    </row>
    <row r="76" spans="1:8" x14ac:dyDescent="0.3">
      <c r="A76" s="1">
        <v>44409</v>
      </c>
      <c r="B76">
        <f>VLOOKUP(electric_vehicle_sales_by_state[[#This Row],[date]], dim_date[#All],2, FALSE)</f>
        <v>2022</v>
      </c>
      <c r="C76" t="s">
        <v>49</v>
      </c>
      <c r="D76" t="s">
        <v>10</v>
      </c>
      <c r="E76">
        <v>0</v>
      </c>
      <c r="F76">
        <v>1041</v>
      </c>
      <c r="G76">
        <f>IF(electric_vehicle_sales_by_state[[#This Row],[vehicle_category]]="2-Wheelers",85000,1500000)</f>
        <v>85000</v>
      </c>
      <c r="H76">
        <f>(electric_vehicle_sales_by_state[[#This Row],[electric_vehicles_sold]]*electric_vehicle_sales_by_state[[#This Row],[Avg_Price]])</f>
        <v>0</v>
      </c>
    </row>
    <row r="77" spans="1:8" x14ac:dyDescent="0.3">
      <c r="A77" s="1">
        <v>44409</v>
      </c>
      <c r="B77">
        <f>VLOOKUP(electric_vehicle_sales_by_state[[#This Row],[date]], dim_date[#All],2, FALSE)</f>
        <v>2022</v>
      </c>
      <c r="C77" t="s">
        <v>50</v>
      </c>
      <c r="D77" t="s">
        <v>10</v>
      </c>
      <c r="E77">
        <v>0</v>
      </c>
      <c r="F77">
        <v>1057</v>
      </c>
      <c r="G77">
        <f>IF(electric_vehicle_sales_by_state[[#This Row],[vehicle_category]]="2-Wheelers",85000,1500000)</f>
        <v>85000</v>
      </c>
      <c r="H77">
        <f>(electric_vehicle_sales_by_state[[#This Row],[electric_vehicles_sold]]*electric_vehicle_sales_by_state[[#This Row],[Avg_Price]])</f>
        <v>0</v>
      </c>
    </row>
    <row r="78" spans="1:8" x14ac:dyDescent="0.3">
      <c r="A78" s="1">
        <v>44409</v>
      </c>
      <c r="B78">
        <f>VLOOKUP(electric_vehicle_sales_by_state[[#This Row],[date]], dim_date[#All],2, FALSE)</f>
        <v>2022</v>
      </c>
      <c r="C78" t="s">
        <v>51</v>
      </c>
      <c r="D78" t="s">
        <v>10</v>
      </c>
      <c r="E78">
        <v>0</v>
      </c>
      <c r="F78">
        <v>577</v>
      </c>
      <c r="G78">
        <f>IF(electric_vehicle_sales_by_state[[#This Row],[vehicle_category]]="2-Wheelers",85000,1500000)</f>
        <v>85000</v>
      </c>
      <c r="H78">
        <f>(electric_vehicle_sales_by_state[[#This Row],[electric_vehicles_sold]]*electric_vehicle_sales_by_state[[#This Row],[Avg_Price]])</f>
        <v>0</v>
      </c>
    </row>
    <row r="79" spans="1:8" x14ac:dyDescent="0.3">
      <c r="A79" s="1">
        <v>44409</v>
      </c>
      <c r="B79">
        <f>VLOOKUP(electric_vehicle_sales_by_state[[#This Row],[date]], dim_date[#All],2, FALSE)</f>
        <v>2022</v>
      </c>
      <c r="C79" t="s">
        <v>53</v>
      </c>
      <c r="D79" t="s">
        <v>10</v>
      </c>
      <c r="E79">
        <v>0</v>
      </c>
      <c r="F79">
        <v>2462</v>
      </c>
      <c r="G79">
        <f>IF(electric_vehicle_sales_by_state[[#This Row],[vehicle_category]]="2-Wheelers",85000,1500000)</f>
        <v>85000</v>
      </c>
      <c r="H79">
        <f>(electric_vehicle_sales_by_state[[#This Row],[electric_vehicles_sold]]*electric_vehicle_sales_by_state[[#This Row],[Avg_Price]])</f>
        <v>0</v>
      </c>
    </row>
    <row r="80" spans="1:8" x14ac:dyDescent="0.3">
      <c r="A80" s="1">
        <v>44440</v>
      </c>
      <c r="B80">
        <f>VLOOKUP(electric_vehicle_sales_by_state[[#This Row],[date]], dim_date[#All],2, FALSE)</f>
        <v>2022</v>
      </c>
      <c r="C80" t="s">
        <v>41</v>
      </c>
      <c r="D80" t="s">
        <v>10</v>
      </c>
      <c r="E80">
        <v>0</v>
      </c>
      <c r="F80">
        <v>329</v>
      </c>
      <c r="G80">
        <f>IF(electric_vehicle_sales_by_state[[#This Row],[vehicle_category]]="2-Wheelers",85000,1500000)</f>
        <v>85000</v>
      </c>
      <c r="H80">
        <f>(electric_vehicle_sales_by_state[[#This Row],[electric_vehicles_sold]]*electric_vehicle_sales_by_state[[#This Row],[Avg_Price]])</f>
        <v>0</v>
      </c>
    </row>
    <row r="81" spans="1:8" x14ac:dyDescent="0.3">
      <c r="A81" s="1">
        <v>44440</v>
      </c>
      <c r="B81">
        <f>VLOOKUP(electric_vehicle_sales_by_state[[#This Row],[date]], dim_date[#All],2, FALSE)</f>
        <v>2022</v>
      </c>
      <c r="C81" t="s">
        <v>42</v>
      </c>
      <c r="D81" t="s">
        <v>10</v>
      </c>
      <c r="E81">
        <v>0</v>
      </c>
      <c r="F81">
        <v>1260</v>
      </c>
      <c r="G81">
        <f>IF(electric_vehicle_sales_by_state[[#This Row],[vehicle_category]]="2-Wheelers",85000,1500000)</f>
        <v>85000</v>
      </c>
      <c r="H81">
        <f>(electric_vehicle_sales_by_state[[#This Row],[electric_vehicles_sold]]*electric_vehicle_sales_by_state[[#This Row],[Avg_Price]])</f>
        <v>0</v>
      </c>
    </row>
    <row r="82" spans="1:8" x14ac:dyDescent="0.3">
      <c r="A82" s="1">
        <v>44440</v>
      </c>
      <c r="B82">
        <f>VLOOKUP(electric_vehicle_sales_by_state[[#This Row],[date]], dim_date[#All],2, FALSE)</f>
        <v>2022</v>
      </c>
      <c r="C82" t="s">
        <v>47</v>
      </c>
      <c r="D82" t="s">
        <v>10</v>
      </c>
      <c r="E82">
        <v>0</v>
      </c>
      <c r="F82">
        <v>26</v>
      </c>
      <c r="G82">
        <f>IF(electric_vehicle_sales_by_state[[#This Row],[vehicle_category]]="2-Wheelers",85000,1500000)</f>
        <v>85000</v>
      </c>
      <c r="H82">
        <f>(electric_vehicle_sales_by_state[[#This Row],[electric_vehicles_sold]]*electric_vehicle_sales_by_state[[#This Row],[Avg_Price]])</f>
        <v>0</v>
      </c>
    </row>
    <row r="83" spans="1:8" x14ac:dyDescent="0.3">
      <c r="A83" s="1">
        <v>44440</v>
      </c>
      <c r="B83">
        <f>VLOOKUP(electric_vehicle_sales_by_state[[#This Row],[date]], dim_date[#All],2, FALSE)</f>
        <v>2022</v>
      </c>
      <c r="C83" t="s">
        <v>48</v>
      </c>
      <c r="D83" t="s">
        <v>10</v>
      </c>
      <c r="E83">
        <v>0</v>
      </c>
      <c r="F83">
        <v>3492</v>
      </c>
      <c r="G83">
        <f>IF(electric_vehicle_sales_by_state[[#This Row],[vehicle_category]]="2-Wheelers",85000,1500000)</f>
        <v>85000</v>
      </c>
      <c r="H83">
        <f>(electric_vehicle_sales_by_state[[#This Row],[electric_vehicles_sold]]*electric_vehicle_sales_by_state[[#This Row],[Avg_Price]])</f>
        <v>0</v>
      </c>
    </row>
    <row r="84" spans="1:8" x14ac:dyDescent="0.3">
      <c r="A84" s="1">
        <v>44440</v>
      </c>
      <c r="B84">
        <f>VLOOKUP(electric_vehicle_sales_by_state[[#This Row],[date]], dim_date[#All],2, FALSE)</f>
        <v>2022</v>
      </c>
      <c r="C84" t="s">
        <v>49</v>
      </c>
      <c r="D84" t="s">
        <v>10</v>
      </c>
      <c r="E84">
        <v>0</v>
      </c>
      <c r="F84">
        <v>1396</v>
      </c>
      <c r="G84">
        <f>IF(electric_vehicle_sales_by_state[[#This Row],[vehicle_category]]="2-Wheelers",85000,1500000)</f>
        <v>85000</v>
      </c>
      <c r="H84">
        <f>(electric_vehicle_sales_by_state[[#This Row],[electric_vehicles_sold]]*electric_vehicle_sales_by_state[[#This Row],[Avg_Price]])</f>
        <v>0</v>
      </c>
    </row>
    <row r="85" spans="1:8" x14ac:dyDescent="0.3">
      <c r="A85" s="1">
        <v>44440</v>
      </c>
      <c r="B85">
        <f>VLOOKUP(electric_vehicle_sales_by_state[[#This Row],[date]], dim_date[#All],2, FALSE)</f>
        <v>2022</v>
      </c>
      <c r="C85" t="s">
        <v>50</v>
      </c>
      <c r="D85" t="s">
        <v>10</v>
      </c>
      <c r="E85">
        <v>0</v>
      </c>
      <c r="F85">
        <v>1465</v>
      </c>
      <c r="G85">
        <f>IF(electric_vehicle_sales_by_state[[#This Row],[vehicle_category]]="2-Wheelers",85000,1500000)</f>
        <v>85000</v>
      </c>
      <c r="H85">
        <f>(electric_vehicle_sales_by_state[[#This Row],[electric_vehicles_sold]]*electric_vehicle_sales_by_state[[#This Row],[Avg_Price]])</f>
        <v>0</v>
      </c>
    </row>
    <row r="86" spans="1:8" x14ac:dyDescent="0.3">
      <c r="A86" s="1">
        <v>44440</v>
      </c>
      <c r="B86">
        <f>VLOOKUP(electric_vehicle_sales_by_state[[#This Row],[date]], dim_date[#All],2, FALSE)</f>
        <v>2022</v>
      </c>
      <c r="C86" t="s">
        <v>53</v>
      </c>
      <c r="D86" t="s">
        <v>10</v>
      </c>
      <c r="E86">
        <v>0</v>
      </c>
      <c r="F86">
        <v>2736</v>
      </c>
      <c r="G86">
        <f>IF(electric_vehicle_sales_by_state[[#This Row],[vehicle_category]]="2-Wheelers",85000,1500000)</f>
        <v>85000</v>
      </c>
      <c r="H86">
        <f>(electric_vehicle_sales_by_state[[#This Row],[electric_vehicles_sold]]*electric_vehicle_sales_by_state[[#This Row],[Avg_Price]])</f>
        <v>0</v>
      </c>
    </row>
    <row r="87" spans="1:8" x14ac:dyDescent="0.3">
      <c r="A87" s="1">
        <v>44470</v>
      </c>
      <c r="B87">
        <f>VLOOKUP(electric_vehicle_sales_by_state[[#This Row],[date]], dim_date[#All],2, FALSE)</f>
        <v>2022</v>
      </c>
      <c r="C87" t="s">
        <v>41</v>
      </c>
      <c r="D87" t="s">
        <v>10</v>
      </c>
      <c r="E87">
        <v>0</v>
      </c>
      <c r="F87">
        <v>360</v>
      </c>
      <c r="G87">
        <f>IF(electric_vehicle_sales_by_state[[#This Row],[vehicle_category]]="2-Wheelers",85000,1500000)</f>
        <v>85000</v>
      </c>
      <c r="H87">
        <f>(electric_vehicle_sales_by_state[[#This Row],[electric_vehicles_sold]]*electric_vehicle_sales_by_state[[#This Row],[Avg_Price]])</f>
        <v>0</v>
      </c>
    </row>
    <row r="88" spans="1:8" x14ac:dyDescent="0.3">
      <c r="A88" s="1">
        <v>44470</v>
      </c>
      <c r="B88">
        <f>VLOOKUP(electric_vehicle_sales_by_state[[#This Row],[date]], dim_date[#All],2, FALSE)</f>
        <v>2022</v>
      </c>
      <c r="C88" t="s">
        <v>42</v>
      </c>
      <c r="D88" t="s">
        <v>10</v>
      </c>
      <c r="E88">
        <v>0</v>
      </c>
      <c r="F88">
        <v>1109</v>
      </c>
      <c r="G88">
        <f>IF(electric_vehicle_sales_by_state[[#This Row],[vehicle_category]]="2-Wheelers",85000,1500000)</f>
        <v>85000</v>
      </c>
      <c r="H88">
        <f>(electric_vehicle_sales_by_state[[#This Row],[electric_vehicles_sold]]*electric_vehicle_sales_by_state[[#This Row],[Avg_Price]])</f>
        <v>0</v>
      </c>
    </row>
    <row r="89" spans="1:8" x14ac:dyDescent="0.3">
      <c r="A89" s="1">
        <v>44470</v>
      </c>
      <c r="B89">
        <f>VLOOKUP(electric_vehicle_sales_by_state[[#This Row],[date]], dim_date[#All],2, FALSE)</f>
        <v>2022</v>
      </c>
      <c r="C89" t="s">
        <v>49</v>
      </c>
      <c r="D89" t="s">
        <v>10</v>
      </c>
      <c r="E89">
        <v>0</v>
      </c>
      <c r="F89">
        <v>1414</v>
      </c>
      <c r="G89">
        <f>IF(electric_vehicle_sales_by_state[[#This Row],[vehicle_category]]="2-Wheelers",85000,1500000)</f>
        <v>85000</v>
      </c>
      <c r="H89">
        <f>(electric_vehicle_sales_by_state[[#This Row],[electric_vehicles_sold]]*electric_vehicle_sales_by_state[[#This Row],[Avg_Price]])</f>
        <v>0</v>
      </c>
    </row>
    <row r="90" spans="1:8" x14ac:dyDescent="0.3">
      <c r="A90" s="1">
        <v>44470</v>
      </c>
      <c r="B90">
        <f>VLOOKUP(electric_vehicle_sales_by_state[[#This Row],[date]], dim_date[#All],2, FALSE)</f>
        <v>2022</v>
      </c>
      <c r="C90" t="s">
        <v>50</v>
      </c>
      <c r="D90" t="s">
        <v>10</v>
      </c>
      <c r="E90">
        <v>0</v>
      </c>
      <c r="F90">
        <v>1886</v>
      </c>
      <c r="G90">
        <f>IF(electric_vehicle_sales_by_state[[#This Row],[vehicle_category]]="2-Wheelers",85000,1500000)</f>
        <v>85000</v>
      </c>
      <c r="H90">
        <f>(electric_vehicle_sales_by_state[[#This Row],[electric_vehicles_sold]]*electric_vehicle_sales_by_state[[#This Row],[Avg_Price]])</f>
        <v>0</v>
      </c>
    </row>
    <row r="91" spans="1:8" x14ac:dyDescent="0.3">
      <c r="A91" s="1">
        <v>44470</v>
      </c>
      <c r="B91">
        <f>VLOOKUP(electric_vehicle_sales_by_state[[#This Row],[date]], dim_date[#All],2, FALSE)</f>
        <v>2022</v>
      </c>
      <c r="C91" t="s">
        <v>51</v>
      </c>
      <c r="D91" t="s">
        <v>10</v>
      </c>
      <c r="E91">
        <v>0</v>
      </c>
      <c r="F91">
        <v>650</v>
      </c>
      <c r="G91">
        <f>IF(electric_vehicle_sales_by_state[[#This Row],[vehicle_category]]="2-Wheelers",85000,1500000)</f>
        <v>85000</v>
      </c>
      <c r="H91">
        <f>(electric_vehicle_sales_by_state[[#This Row],[electric_vehicles_sold]]*electric_vehicle_sales_by_state[[#This Row],[Avg_Price]])</f>
        <v>0</v>
      </c>
    </row>
    <row r="92" spans="1:8" x14ac:dyDescent="0.3">
      <c r="A92" s="1">
        <v>44470</v>
      </c>
      <c r="B92">
        <f>VLOOKUP(electric_vehicle_sales_by_state[[#This Row],[date]], dim_date[#All],2, FALSE)</f>
        <v>2022</v>
      </c>
      <c r="C92" t="s">
        <v>53</v>
      </c>
      <c r="D92" t="s">
        <v>10</v>
      </c>
      <c r="E92">
        <v>0</v>
      </c>
      <c r="F92">
        <v>3015</v>
      </c>
      <c r="G92">
        <f>IF(electric_vehicle_sales_by_state[[#This Row],[vehicle_category]]="2-Wheelers",85000,1500000)</f>
        <v>85000</v>
      </c>
      <c r="H92">
        <f>(electric_vehicle_sales_by_state[[#This Row],[electric_vehicles_sold]]*electric_vehicle_sales_by_state[[#This Row],[Avg_Price]])</f>
        <v>0</v>
      </c>
    </row>
    <row r="93" spans="1:8" x14ac:dyDescent="0.3">
      <c r="A93" s="1">
        <v>44501</v>
      </c>
      <c r="B93">
        <f>VLOOKUP(electric_vehicle_sales_by_state[[#This Row],[date]], dim_date[#All],2, FALSE)</f>
        <v>2022</v>
      </c>
      <c r="C93" t="s">
        <v>41</v>
      </c>
      <c r="D93" t="s">
        <v>10</v>
      </c>
      <c r="E93">
        <v>0</v>
      </c>
      <c r="F93">
        <v>413</v>
      </c>
      <c r="G93">
        <f>IF(electric_vehicle_sales_by_state[[#This Row],[vehicle_category]]="2-Wheelers",85000,1500000)</f>
        <v>85000</v>
      </c>
      <c r="H93">
        <f>(electric_vehicle_sales_by_state[[#This Row],[electric_vehicles_sold]]*electric_vehicle_sales_by_state[[#This Row],[Avg_Price]])</f>
        <v>0</v>
      </c>
    </row>
    <row r="94" spans="1:8" x14ac:dyDescent="0.3">
      <c r="A94" s="1">
        <v>44501</v>
      </c>
      <c r="B94">
        <f>VLOOKUP(electric_vehicle_sales_by_state[[#This Row],[date]], dim_date[#All],2, FALSE)</f>
        <v>2022</v>
      </c>
      <c r="C94" t="s">
        <v>42</v>
      </c>
      <c r="D94" t="s">
        <v>10</v>
      </c>
      <c r="E94">
        <v>0</v>
      </c>
      <c r="F94">
        <v>1262</v>
      </c>
      <c r="G94">
        <f>IF(electric_vehicle_sales_by_state[[#This Row],[vehicle_category]]="2-Wheelers",85000,1500000)</f>
        <v>85000</v>
      </c>
      <c r="H94">
        <f>(electric_vehicle_sales_by_state[[#This Row],[electric_vehicles_sold]]*electric_vehicle_sales_by_state[[#This Row],[Avg_Price]])</f>
        <v>0</v>
      </c>
    </row>
    <row r="95" spans="1:8" x14ac:dyDescent="0.3">
      <c r="A95" s="1">
        <v>44501</v>
      </c>
      <c r="B95">
        <f>VLOOKUP(electric_vehicle_sales_by_state[[#This Row],[date]], dim_date[#All],2, FALSE)</f>
        <v>2022</v>
      </c>
      <c r="C95" t="s">
        <v>47</v>
      </c>
      <c r="D95" t="s">
        <v>10</v>
      </c>
      <c r="E95">
        <v>0</v>
      </c>
      <c r="F95">
        <v>28</v>
      </c>
      <c r="G95">
        <f>IF(electric_vehicle_sales_by_state[[#This Row],[vehicle_category]]="2-Wheelers",85000,1500000)</f>
        <v>85000</v>
      </c>
      <c r="H95">
        <f>(electric_vehicle_sales_by_state[[#This Row],[electric_vehicles_sold]]*electric_vehicle_sales_by_state[[#This Row],[Avg_Price]])</f>
        <v>0</v>
      </c>
    </row>
    <row r="96" spans="1:8" x14ac:dyDescent="0.3">
      <c r="A96" s="1">
        <v>44501</v>
      </c>
      <c r="B96">
        <f>VLOOKUP(electric_vehicle_sales_by_state[[#This Row],[date]], dim_date[#All],2, FALSE)</f>
        <v>2022</v>
      </c>
      <c r="C96" t="s">
        <v>49</v>
      </c>
      <c r="D96" t="s">
        <v>10</v>
      </c>
      <c r="E96">
        <v>0</v>
      </c>
      <c r="F96">
        <v>1442</v>
      </c>
      <c r="G96">
        <f>IF(electric_vehicle_sales_by_state[[#This Row],[vehicle_category]]="2-Wheelers",85000,1500000)</f>
        <v>85000</v>
      </c>
      <c r="H96">
        <f>(electric_vehicle_sales_by_state[[#This Row],[electric_vehicles_sold]]*electric_vehicle_sales_by_state[[#This Row],[Avg_Price]])</f>
        <v>0</v>
      </c>
    </row>
    <row r="97" spans="1:8" x14ac:dyDescent="0.3">
      <c r="A97" s="1">
        <v>44501</v>
      </c>
      <c r="B97">
        <f>VLOOKUP(electric_vehicle_sales_by_state[[#This Row],[date]], dim_date[#All],2, FALSE)</f>
        <v>2022</v>
      </c>
      <c r="C97" t="s">
        <v>50</v>
      </c>
      <c r="D97" t="s">
        <v>10</v>
      </c>
      <c r="E97">
        <v>0</v>
      </c>
      <c r="F97">
        <v>1820</v>
      </c>
      <c r="G97">
        <f>IF(electric_vehicle_sales_by_state[[#This Row],[vehicle_category]]="2-Wheelers",85000,1500000)</f>
        <v>85000</v>
      </c>
      <c r="H97">
        <f>(electric_vehicle_sales_by_state[[#This Row],[electric_vehicles_sold]]*electric_vehicle_sales_by_state[[#This Row],[Avg_Price]])</f>
        <v>0</v>
      </c>
    </row>
    <row r="98" spans="1:8" x14ac:dyDescent="0.3">
      <c r="A98" s="1">
        <v>44501</v>
      </c>
      <c r="B98">
        <f>VLOOKUP(electric_vehicle_sales_by_state[[#This Row],[date]], dim_date[#All],2, FALSE)</f>
        <v>2022</v>
      </c>
      <c r="C98" t="s">
        <v>51</v>
      </c>
      <c r="D98" t="s">
        <v>10</v>
      </c>
      <c r="E98">
        <v>0</v>
      </c>
      <c r="F98">
        <v>592</v>
      </c>
      <c r="G98">
        <f>IF(electric_vehicle_sales_by_state[[#This Row],[vehicle_category]]="2-Wheelers",85000,1500000)</f>
        <v>85000</v>
      </c>
      <c r="H98">
        <f>(electric_vehicle_sales_by_state[[#This Row],[electric_vehicles_sold]]*electric_vehicle_sales_by_state[[#This Row],[Avg_Price]])</f>
        <v>0</v>
      </c>
    </row>
    <row r="99" spans="1:8" x14ac:dyDescent="0.3">
      <c r="A99" s="1">
        <v>44501</v>
      </c>
      <c r="B99">
        <f>VLOOKUP(electric_vehicle_sales_by_state[[#This Row],[date]], dim_date[#All],2, FALSE)</f>
        <v>2022</v>
      </c>
      <c r="C99" t="s">
        <v>53</v>
      </c>
      <c r="D99" t="s">
        <v>10</v>
      </c>
      <c r="E99">
        <v>0</v>
      </c>
      <c r="F99">
        <v>3843</v>
      </c>
      <c r="G99">
        <f>IF(electric_vehicle_sales_by_state[[#This Row],[vehicle_category]]="2-Wheelers",85000,1500000)</f>
        <v>85000</v>
      </c>
      <c r="H99">
        <f>(electric_vehicle_sales_by_state[[#This Row],[electric_vehicles_sold]]*electric_vehicle_sales_by_state[[#This Row],[Avg_Price]])</f>
        <v>0</v>
      </c>
    </row>
    <row r="100" spans="1:8" x14ac:dyDescent="0.3">
      <c r="A100" s="1">
        <v>44531</v>
      </c>
      <c r="B100">
        <f>VLOOKUP(electric_vehicle_sales_by_state[[#This Row],[date]], dim_date[#All],2, FALSE)</f>
        <v>2022</v>
      </c>
      <c r="C100" t="s">
        <v>41</v>
      </c>
      <c r="D100" t="s">
        <v>10</v>
      </c>
      <c r="E100">
        <v>0</v>
      </c>
      <c r="F100">
        <v>376</v>
      </c>
      <c r="G100">
        <f>IF(electric_vehicle_sales_by_state[[#This Row],[vehicle_category]]="2-Wheelers",85000,1500000)</f>
        <v>85000</v>
      </c>
      <c r="H100">
        <f>(electric_vehicle_sales_by_state[[#This Row],[electric_vehicles_sold]]*electric_vehicle_sales_by_state[[#This Row],[Avg_Price]])</f>
        <v>0</v>
      </c>
    </row>
    <row r="101" spans="1:8" x14ac:dyDescent="0.3">
      <c r="A101" s="1">
        <v>44531</v>
      </c>
      <c r="B101">
        <f>VLOOKUP(electric_vehicle_sales_by_state[[#This Row],[date]], dim_date[#All],2, FALSE)</f>
        <v>2022</v>
      </c>
      <c r="C101" t="s">
        <v>42</v>
      </c>
      <c r="D101" t="s">
        <v>10</v>
      </c>
      <c r="E101">
        <v>0</v>
      </c>
      <c r="F101">
        <v>1036</v>
      </c>
      <c r="G101">
        <f>IF(electric_vehicle_sales_by_state[[#This Row],[vehicle_category]]="2-Wheelers",85000,1500000)</f>
        <v>85000</v>
      </c>
      <c r="H101">
        <f>(electric_vehicle_sales_by_state[[#This Row],[electric_vehicles_sold]]*electric_vehicle_sales_by_state[[#This Row],[Avg_Price]])</f>
        <v>0</v>
      </c>
    </row>
    <row r="102" spans="1:8" x14ac:dyDescent="0.3">
      <c r="A102" s="1">
        <v>44531</v>
      </c>
      <c r="B102">
        <f>VLOOKUP(electric_vehicle_sales_by_state[[#This Row],[date]], dim_date[#All],2, FALSE)</f>
        <v>2022</v>
      </c>
      <c r="C102" t="s">
        <v>47</v>
      </c>
      <c r="D102" t="s">
        <v>10</v>
      </c>
      <c r="E102">
        <v>0</v>
      </c>
      <c r="F102">
        <v>15</v>
      </c>
      <c r="G102">
        <f>IF(electric_vehicle_sales_by_state[[#This Row],[vehicle_category]]="2-Wheelers",85000,1500000)</f>
        <v>85000</v>
      </c>
      <c r="H102">
        <f>(electric_vehicle_sales_by_state[[#This Row],[electric_vehicles_sold]]*electric_vehicle_sales_by_state[[#This Row],[Avg_Price]])</f>
        <v>0</v>
      </c>
    </row>
    <row r="103" spans="1:8" x14ac:dyDescent="0.3">
      <c r="A103" s="1">
        <v>44531</v>
      </c>
      <c r="B103">
        <f>VLOOKUP(electric_vehicle_sales_by_state[[#This Row],[date]], dim_date[#All],2, FALSE)</f>
        <v>2022</v>
      </c>
      <c r="C103" t="s">
        <v>49</v>
      </c>
      <c r="D103" t="s">
        <v>10</v>
      </c>
      <c r="E103">
        <v>0</v>
      </c>
      <c r="F103">
        <v>1101</v>
      </c>
      <c r="G103">
        <f>IF(electric_vehicle_sales_by_state[[#This Row],[vehicle_category]]="2-Wheelers",85000,1500000)</f>
        <v>85000</v>
      </c>
      <c r="H103">
        <f>(electric_vehicle_sales_by_state[[#This Row],[electric_vehicles_sold]]*electric_vehicle_sales_by_state[[#This Row],[Avg_Price]])</f>
        <v>0</v>
      </c>
    </row>
    <row r="104" spans="1:8" x14ac:dyDescent="0.3">
      <c r="A104" s="1">
        <v>44531</v>
      </c>
      <c r="B104">
        <f>VLOOKUP(electric_vehicle_sales_by_state[[#This Row],[date]], dim_date[#All],2, FALSE)</f>
        <v>2022</v>
      </c>
      <c r="C104" t="s">
        <v>50</v>
      </c>
      <c r="D104" t="s">
        <v>10</v>
      </c>
      <c r="E104">
        <v>0</v>
      </c>
      <c r="F104">
        <v>1740</v>
      </c>
      <c r="G104">
        <f>IF(electric_vehicle_sales_by_state[[#This Row],[vehicle_category]]="2-Wheelers",85000,1500000)</f>
        <v>85000</v>
      </c>
      <c r="H104">
        <f>(electric_vehicle_sales_by_state[[#This Row],[electric_vehicles_sold]]*electric_vehicle_sales_by_state[[#This Row],[Avg_Price]])</f>
        <v>0</v>
      </c>
    </row>
    <row r="105" spans="1:8" x14ac:dyDescent="0.3">
      <c r="A105" s="1">
        <v>44531</v>
      </c>
      <c r="B105">
        <f>VLOOKUP(electric_vehicle_sales_by_state[[#This Row],[date]], dim_date[#All],2, FALSE)</f>
        <v>2022</v>
      </c>
      <c r="C105" t="s">
        <v>51</v>
      </c>
      <c r="D105" t="s">
        <v>10</v>
      </c>
      <c r="E105">
        <v>0</v>
      </c>
      <c r="F105">
        <v>353</v>
      </c>
      <c r="G105">
        <f>IF(electric_vehicle_sales_by_state[[#This Row],[vehicle_category]]="2-Wheelers",85000,1500000)</f>
        <v>85000</v>
      </c>
      <c r="H105">
        <f>(electric_vehicle_sales_by_state[[#This Row],[electric_vehicles_sold]]*electric_vehicle_sales_by_state[[#This Row],[Avg_Price]])</f>
        <v>0</v>
      </c>
    </row>
    <row r="106" spans="1:8" x14ac:dyDescent="0.3">
      <c r="A106" s="1">
        <v>44562</v>
      </c>
      <c r="B106">
        <f>VLOOKUP(electric_vehicle_sales_by_state[[#This Row],[date]], dim_date[#All],2, FALSE)</f>
        <v>2022</v>
      </c>
      <c r="C106" t="s">
        <v>41</v>
      </c>
      <c r="D106" t="s">
        <v>10</v>
      </c>
      <c r="E106">
        <v>0</v>
      </c>
      <c r="F106">
        <v>336</v>
      </c>
      <c r="G106">
        <f>IF(electric_vehicle_sales_by_state[[#This Row],[vehicle_category]]="2-Wheelers",85000,1500000)</f>
        <v>85000</v>
      </c>
      <c r="H106">
        <f>(electric_vehicle_sales_by_state[[#This Row],[electric_vehicles_sold]]*electric_vehicle_sales_by_state[[#This Row],[Avg_Price]])</f>
        <v>0</v>
      </c>
    </row>
    <row r="107" spans="1:8" x14ac:dyDescent="0.3">
      <c r="A107" s="1">
        <v>44562</v>
      </c>
      <c r="B107">
        <f>VLOOKUP(electric_vehicle_sales_by_state[[#This Row],[date]], dim_date[#All],2, FALSE)</f>
        <v>2022</v>
      </c>
      <c r="C107" t="s">
        <v>42</v>
      </c>
      <c r="D107" t="s">
        <v>10</v>
      </c>
      <c r="E107">
        <v>0</v>
      </c>
      <c r="F107">
        <v>950</v>
      </c>
      <c r="G107">
        <f>IF(electric_vehicle_sales_by_state[[#This Row],[vehicle_category]]="2-Wheelers",85000,1500000)</f>
        <v>85000</v>
      </c>
      <c r="H107">
        <f>(electric_vehicle_sales_by_state[[#This Row],[electric_vehicles_sold]]*electric_vehicle_sales_by_state[[#This Row],[Avg_Price]])</f>
        <v>0</v>
      </c>
    </row>
    <row r="108" spans="1:8" x14ac:dyDescent="0.3">
      <c r="A108" s="1">
        <v>44562</v>
      </c>
      <c r="B108">
        <f>VLOOKUP(electric_vehicle_sales_by_state[[#This Row],[date]], dim_date[#All],2, FALSE)</f>
        <v>2022</v>
      </c>
      <c r="C108" t="s">
        <v>49</v>
      </c>
      <c r="D108" t="s">
        <v>10</v>
      </c>
      <c r="E108">
        <v>0</v>
      </c>
      <c r="F108">
        <v>1112</v>
      </c>
      <c r="G108">
        <f>IF(electric_vehicle_sales_by_state[[#This Row],[vehicle_category]]="2-Wheelers",85000,1500000)</f>
        <v>85000</v>
      </c>
      <c r="H108">
        <f>(electric_vehicle_sales_by_state[[#This Row],[electric_vehicles_sold]]*electric_vehicle_sales_by_state[[#This Row],[Avg_Price]])</f>
        <v>0</v>
      </c>
    </row>
    <row r="109" spans="1:8" x14ac:dyDescent="0.3">
      <c r="A109" s="1">
        <v>44562</v>
      </c>
      <c r="B109">
        <f>VLOOKUP(electric_vehicle_sales_by_state[[#This Row],[date]], dim_date[#All],2, FALSE)</f>
        <v>2022</v>
      </c>
      <c r="C109" t="s">
        <v>50</v>
      </c>
      <c r="D109" t="s">
        <v>10</v>
      </c>
      <c r="E109">
        <v>0</v>
      </c>
      <c r="F109">
        <v>1387</v>
      </c>
      <c r="G109">
        <f>IF(electric_vehicle_sales_by_state[[#This Row],[vehicle_category]]="2-Wheelers",85000,1500000)</f>
        <v>85000</v>
      </c>
      <c r="H109">
        <f>(electric_vehicle_sales_by_state[[#This Row],[electric_vehicles_sold]]*electric_vehicle_sales_by_state[[#This Row],[Avg_Price]])</f>
        <v>0</v>
      </c>
    </row>
    <row r="110" spans="1:8" x14ac:dyDescent="0.3">
      <c r="A110" s="1">
        <v>44562</v>
      </c>
      <c r="B110">
        <f>VLOOKUP(electric_vehicle_sales_by_state[[#This Row],[date]], dim_date[#All],2, FALSE)</f>
        <v>2022</v>
      </c>
      <c r="C110" t="s">
        <v>51</v>
      </c>
      <c r="D110" t="s">
        <v>10</v>
      </c>
      <c r="E110">
        <v>0</v>
      </c>
      <c r="F110">
        <v>410</v>
      </c>
      <c r="G110">
        <f>IF(electric_vehicle_sales_by_state[[#This Row],[vehicle_category]]="2-Wheelers",85000,1500000)</f>
        <v>85000</v>
      </c>
      <c r="H110">
        <f>(electric_vehicle_sales_by_state[[#This Row],[electric_vehicles_sold]]*electric_vehicle_sales_by_state[[#This Row],[Avg_Price]])</f>
        <v>0</v>
      </c>
    </row>
    <row r="111" spans="1:8" x14ac:dyDescent="0.3">
      <c r="A111" s="1">
        <v>44593</v>
      </c>
      <c r="B111">
        <f>VLOOKUP(electric_vehicle_sales_by_state[[#This Row],[date]], dim_date[#All],2, FALSE)</f>
        <v>2022</v>
      </c>
      <c r="C111" t="s">
        <v>41</v>
      </c>
      <c r="D111" t="s">
        <v>10</v>
      </c>
      <c r="E111">
        <v>0</v>
      </c>
      <c r="F111">
        <v>388</v>
      </c>
      <c r="G111">
        <f>IF(electric_vehicle_sales_by_state[[#This Row],[vehicle_category]]="2-Wheelers",85000,1500000)</f>
        <v>85000</v>
      </c>
      <c r="H111">
        <f>(electric_vehicle_sales_by_state[[#This Row],[electric_vehicles_sold]]*electric_vehicle_sales_by_state[[#This Row],[Avg_Price]])</f>
        <v>0</v>
      </c>
    </row>
    <row r="112" spans="1:8" x14ac:dyDescent="0.3">
      <c r="A112" s="1">
        <v>44593</v>
      </c>
      <c r="B112">
        <f>VLOOKUP(electric_vehicle_sales_by_state[[#This Row],[date]], dim_date[#All],2, FALSE)</f>
        <v>2022</v>
      </c>
      <c r="C112" t="s">
        <v>42</v>
      </c>
      <c r="D112" t="s">
        <v>10</v>
      </c>
      <c r="E112">
        <v>0</v>
      </c>
      <c r="F112">
        <v>858</v>
      </c>
      <c r="G112">
        <f>IF(electric_vehicle_sales_by_state[[#This Row],[vehicle_category]]="2-Wheelers",85000,1500000)</f>
        <v>85000</v>
      </c>
      <c r="H112">
        <f>(electric_vehicle_sales_by_state[[#This Row],[electric_vehicles_sold]]*electric_vehicle_sales_by_state[[#This Row],[Avg_Price]])</f>
        <v>0</v>
      </c>
    </row>
    <row r="113" spans="1:8" x14ac:dyDescent="0.3">
      <c r="A113" s="1">
        <v>44593</v>
      </c>
      <c r="B113">
        <f>VLOOKUP(electric_vehicle_sales_by_state[[#This Row],[date]], dim_date[#All],2, FALSE)</f>
        <v>2022</v>
      </c>
      <c r="C113" t="s">
        <v>47</v>
      </c>
      <c r="D113" t="s">
        <v>10</v>
      </c>
      <c r="E113">
        <v>0</v>
      </c>
      <c r="F113">
        <v>15</v>
      </c>
      <c r="G113">
        <f>IF(electric_vehicle_sales_by_state[[#This Row],[vehicle_category]]="2-Wheelers",85000,1500000)</f>
        <v>85000</v>
      </c>
      <c r="H113">
        <f>(electric_vehicle_sales_by_state[[#This Row],[electric_vehicles_sold]]*electric_vehicle_sales_by_state[[#This Row],[Avg_Price]])</f>
        <v>0</v>
      </c>
    </row>
    <row r="114" spans="1:8" x14ac:dyDescent="0.3">
      <c r="A114" s="1">
        <v>44593</v>
      </c>
      <c r="B114">
        <f>VLOOKUP(electric_vehicle_sales_by_state[[#This Row],[date]], dim_date[#All],2, FALSE)</f>
        <v>2022</v>
      </c>
      <c r="C114" t="s">
        <v>49</v>
      </c>
      <c r="D114" t="s">
        <v>10</v>
      </c>
      <c r="E114">
        <v>0</v>
      </c>
      <c r="F114">
        <v>1145</v>
      </c>
      <c r="G114">
        <f>IF(electric_vehicle_sales_by_state[[#This Row],[vehicle_category]]="2-Wheelers",85000,1500000)</f>
        <v>85000</v>
      </c>
      <c r="H114">
        <f>(electric_vehicle_sales_by_state[[#This Row],[electric_vehicles_sold]]*electric_vehicle_sales_by_state[[#This Row],[Avg_Price]])</f>
        <v>0</v>
      </c>
    </row>
    <row r="115" spans="1:8" x14ac:dyDescent="0.3">
      <c r="A115" s="1">
        <v>44593</v>
      </c>
      <c r="B115">
        <f>VLOOKUP(electric_vehicle_sales_by_state[[#This Row],[date]], dim_date[#All],2, FALSE)</f>
        <v>2022</v>
      </c>
      <c r="C115" t="s">
        <v>50</v>
      </c>
      <c r="D115" t="s">
        <v>10</v>
      </c>
      <c r="E115">
        <v>0</v>
      </c>
      <c r="F115">
        <v>1599</v>
      </c>
      <c r="G115">
        <f>IF(electric_vehicle_sales_by_state[[#This Row],[vehicle_category]]="2-Wheelers",85000,1500000)</f>
        <v>85000</v>
      </c>
      <c r="H115">
        <f>(electric_vehicle_sales_by_state[[#This Row],[electric_vehicles_sold]]*electric_vehicle_sales_by_state[[#This Row],[Avg_Price]])</f>
        <v>0</v>
      </c>
    </row>
    <row r="116" spans="1:8" x14ac:dyDescent="0.3">
      <c r="A116" s="1">
        <v>44593</v>
      </c>
      <c r="B116">
        <f>VLOOKUP(electric_vehicle_sales_by_state[[#This Row],[date]], dim_date[#All],2, FALSE)</f>
        <v>2022</v>
      </c>
      <c r="C116" t="s">
        <v>51</v>
      </c>
      <c r="D116" t="s">
        <v>10</v>
      </c>
      <c r="E116">
        <v>0</v>
      </c>
      <c r="F116">
        <v>504</v>
      </c>
      <c r="G116">
        <f>IF(electric_vehicle_sales_by_state[[#This Row],[vehicle_category]]="2-Wheelers",85000,1500000)</f>
        <v>85000</v>
      </c>
      <c r="H116">
        <f>(electric_vehicle_sales_by_state[[#This Row],[electric_vehicles_sold]]*electric_vehicle_sales_by_state[[#This Row],[Avg_Price]])</f>
        <v>0</v>
      </c>
    </row>
    <row r="117" spans="1:8" x14ac:dyDescent="0.3">
      <c r="A117" s="1">
        <v>44621</v>
      </c>
      <c r="B117">
        <f>VLOOKUP(electric_vehicle_sales_by_state[[#This Row],[date]], dim_date[#All],2, FALSE)</f>
        <v>2022</v>
      </c>
      <c r="C117" t="s">
        <v>41</v>
      </c>
      <c r="D117" t="s">
        <v>10</v>
      </c>
      <c r="E117">
        <v>0</v>
      </c>
      <c r="F117">
        <v>383</v>
      </c>
      <c r="G117">
        <f>IF(electric_vehicle_sales_by_state[[#This Row],[vehicle_category]]="2-Wheelers",85000,1500000)</f>
        <v>85000</v>
      </c>
      <c r="H117">
        <f>(electric_vehicle_sales_by_state[[#This Row],[electric_vehicles_sold]]*electric_vehicle_sales_by_state[[#This Row],[Avg_Price]])</f>
        <v>0</v>
      </c>
    </row>
    <row r="118" spans="1:8" x14ac:dyDescent="0.3">
      <c r="A118" s="1">
        <v>44621</v>
      </c>
      <c r="B118">
        <f>VLOOKUP(electric_vehicle_sales_by_state[[#This Row],[date]], dim_date[#All],2, FALSE)</f>
        <v>2022</v>
      </c>
      <c r="C118" t="s">
        <v>42</v>
      </c>
      <c r="D118" t="s">
        <v>10</v>
      </c>
      <c r="E118">
        <v>0</v>
      </c>
      <c r="F118">
        <v>1111</v>
      </c>
      <c r="G118">
        <f>IF(electric_vehicle_sales_by_state[[#This Row],[vehicle_category]]="2-Wheelers",85000,1500000)</f>
        <v>85000</v>
      </c>
      <c r="H118">
        <f>(electric_vehicle_sales_by_state[[#This Row],[electric_vehicles_sold]]*electric_vehicle_sales_by_state[[#This Row],[Avg_Price]])</f>
        <v>0</v>
      </c>
    </row>
    <row r="119" spans="1:8" x14ac:dyDescent="0.3">
      <c r="A119" s="1">
        <v>44621</v>
      </c>
      <c r="B119">
        <f>VLOOKUP(electric_vehicle_sales_by_state[[#This Row],[date]], dim_date[#All],2, FALSE)</f>
        <v>2022</v>
      </c>
      <c r="C119" t="s">
        <v>47</v>
      </c>
      <c r="D119" t="s">
        <v>10</v>
      </c>
      <c r="E119">
        <v>0</v>
      </c>
      <c r="F119">
        <v>49</v>
      </c>
      <c r="G119">
        <f>IF(electric_vehicle_sales_by_state[[#This Row],[vehicle_category]]="2-Wheelers",85000,1500000)</f>
        <v>85000</v>
      </c>
      <c r="H119">
        <f>(electric_vehicle_sales_by_state[[#This Row],[electric_vehicles_sold]]*electric_vehicle_sales_by_state[[#This Row],[Avg_Price]])</f>
        <v>0</v>
      </c>
    </row>
    <row r="120" spans="1:8" x14ac:dyDescent="0.3">
      <c r="A120" s="1">
        <v>44621</v>
      </c>
      <c r="B120">
        <f>VLOOKUP(electric_vehicle_sales_by_state[[#This Row],[date]], dim_date[#All],2, FALSE)</f>
        <v>2022</v>
      </c>
      <c r="C120" t="s">
        <v>49</v>
      </c>
      <c r="D120" t="s">
        <v>10</v>
      </c>
      <c r="E120">
        <v>0</v>
      </c>
      <c r="F120">
        <v>1687</v>
      </c>
      <c r="G120">
        <f>IF(electric_vehicle_sales_by_state[[#This Row],[vehicle_category]]="2-Wheelers",85000,1500000)</f>
        <v>85000</v>
      </c>
      <c r="H120">
        <f>(electric_vehicle_sales_by_state[[#This Row],[electric_vehicles_sold]]*electric_vehicle_sales_by_state[[#This Row],[Avg_Price]])</f>
        <v>0</v>
      </c>
    </row>
    <row r="121" spans="1:8" x14ac:dyDescent="0.3">
      <c r="A121" s="1">
        <v>44621</v>
      </c>
      <c r="B121">
        <f>VLOOKUP(electric_vehicle_sales_by_state[[#This Row],[date]], dim_date[#All],2, FALSE)</f>
        <v>2022</v>
      </c>
      <c r="C121" t="s">
        <v>50</v>
      </c>
      <c r="D121" t="s">
        <v>10</v>
      </c>
      <c r="E121">
        <v>0</v>
      </c>
      <c r="F121">
        <v>1848</v>
      </c>
      <c r="G121">
        <f>IF(electric_vehicle_sales_by_state[[#This Row],[vehicle_category]]="2-Wheelers",85000,1500000)</f>
        <v>85000</v>
      </c>
      <c r="H121">
        <f>(electric_vehicle_sales_by_state[[#This Row],[electric_vehicles_sold]]*electric_vehicle_sales_by_state[[#This Row],[Avg_Price]])</f>
        <v>0</v>
      </c>
    </row>
    <row r="122" spans="1:8" x14ac:dyDescent="0.3">
      <c r="A122" s="1">
        <v>44621</v>
      </c>
      <c r="B122">
        <f>VLOOKUP(electric_vehicle_sales_by_state[[#This Row],[date]], dim_date[#All],2, FALSE)</f>
        <v>2022</v>
      </c>
      <c r="C122" t="s">
        <v>51</v>
      </c>
      <c r="D122" t="s">
        <v>10</v>
      </c>
      <c r="E122">
        <v>0</v>
      </c>
      <c r="F122">
        <v>541</v>
      </c>
      <c r="G122">
        <f>IF(electric_vehicle_sales_by_state[[#This Row],[vehicle_category]]="2-Wheelers",85000,1500000)</f>
        <v>85000</v>
      </c>
      <c r="H122">
        <f>(electric_vehicle_sales_by_state[[#This Row],[electric_vehicles_sold]]*electric_vehicle_sales_by_state[[#This Row],[Avg_Price]])</f>
        <v>0</v>
      </c>
    </row>
    <row r="123" spans="1:8" x14ac:dyDescent="0.3">
      <c r="A123" s="1">
        <v>44652</v>
      </c>
      <c r="B123">
        <f>VLOOKUP(electric_vehicle_sales_by_state[[#This Row],[date]], dim_date[#All],2, FALSE)</f>
        <v>2023</v>
      </c>
      <c r="C123" t="s">
        <v>41</v>
      </c>
      <c r="D123" t="s">
        <v>10</v>
      </c>
      <c r="E123">
        <v>0</v>
      </c>
      <c r="F123">
        <v>407</v>
      </c>
      <c r="G123">
        <f>IF(electric_vehicle_sales_by_state[[#This Row],[vehicle_category]]="2-Wheelers",85000,1500000)</f>
        <v>85000</v>
      </c>
      <c r="H123">
        <f>(electric_vehicle_sales_by_state[[#This Row],[electric_vehicles_sold]]*electric_vehicle_sales_by_state[[#This Row],[Avg_Price]])</f>
        <v>0</v>
      </c>
    </row>
    <row r="124" spans="1:8" x14ac:dyDescent="0.3">
      <c r="A124" s="1">
        <v>44652</v>
      </c>
      <c r="B124">
        <f>VLOOKUP(electric_vehicle_sales_by_state[[#This Row],[date]], dim_date[#All],2, FALSE)</f>
        <v>2023</v>
      </c>
      <c r="C124" t="s">
        <v>42</v>
      </c>
      <c r="D124" t="s">
        <v>10</v>
      </c>
      <c r="E124">
        <v>0</v>
      </c>
      <c r="F124">
        <v>1063</v>
      </c>
      <c r="G124">
        <f>IF(electric_vehicle_sales_by_state[[#This Row],[vehicle_category]]="2-Wheelers",85000,1500000)</f>
        <v>85000</v>
      </c>
      <c r="H124">
        <f>(electric_vehicle_sales_by_state[[#This Row],[electric_vehicles_sold]]*electric_vehicle_sales_by_state[[#This Row],[Avg_Price]])</f>
        <v>0</v>
      </c>
    </row>
    <row r="125" spans="1:8" x14ac:dyDescent="0.3">
      <c r="A125" s="1">
        <v>44652</v>
      </c>
      <c r="B125">
        <f>VLOOKUP(electric_vehicle_sales_by_state[[#This Row],[date]], dim_date[#All],2, FALSE)</f>
        <v>2023</v>
      </c>
      <c r="C125" t="s">
        <v>47</v>
      </c>
      <c r="D125" t="s">
        <v>10</v>
      </c>
      <c r="E125">
        <v>0</v>
      </c>
      <c r="F125">
        <v>351</v>
      </c>
      <c r="G125">
        <f>IF(electric_vehicle_sales_by_state[[#This Row],[vehicle_category]]="2-Wheelers",85000,1500000)</f>
        <v>85000</v>
      </c>
      <c r="H125">
        <f>(electric_vehicle_sales_by_state[[#This Row],[electric_vehicles_sold]]*electric_vehicle_sales_by_state[[#This Row],[Avg_Price]])</f>
        <v>0</v>
      </c>
    </row>
    <row r="126" spans="1:8" x14ac:dyDescent="0.3">
      <c r="A126" s="1">
        <v>44652</v>
      </c>
      <c r="B126">
        <f>VLOOKUP(electric_vehicle_sales_by_state[[#This Row],[date]], dim_date[#All],2, FALSE)</f>
        <v>2023</v>
      </c>
      <c r="C126" t="s">
        <v>50</v>
      </c>
      <c r="D126" t="s">
        <v>10</v>
      </c>
      <c r="E126">
        <v>0</v>
      </c>
      <c r="F126">
        <v>1530</v>
      </c>
      <c r="G126">
        <f>IF(electric_vehicle_sales_by_state[[#This Row],[vehicle_category]]="2-Wheelers",85000,1500000)</f>
        <v>85000</v>
      </c>
      <c r="H126">
        <f>(electric_vehicle_sales_by_state[[#This Row],[electric_vehicles_sold]]*electric_vehicle_sales_by_state[[#This Row],[Avg_Price]])</f>
        <v>0</v>
      </c>
    </row>
    <row r="127" spans="1:8" x14ac:dyDescent="0.3">
      <c r="A127" s="1">
        <v>44682</v>
      </c>
      <c r="B127">
        <f>VLOOKUP(electric_vehicle_sales_by_state[[#This Row],[date]], dim_date[#All],2, FALSE)</f>
        <v>2023</v>
      </c>
      <c r="C127" t="s">
        <v>41</v>
      </c>
      <c r="D127" t="s">
        <v>10</v>
      </c>
      <c r="E127">
        <v>0</v>
      </c>
      <c r="F127">
        <v>358</v>
      </c>
      <c r="G127">
        <f>IF(electric_vehicle_sales_by_state[[#This Row],[vehicle_category]]="2-Wheelers",85000,1500000)</f>
        <v>85000</v>
      </c>
      <c r="H127">
        <f>(electric_vehicle_sales_by_state[[#This Row],[electric_vehicles_sold]]*electric_vehicle_sales_by_state[[#This Row],[Avg_Price]])</f>
        <v>0</v>
      </c>
    </row>
    <row r="128" spans="1:8" x14ac:dyDescent="0.3">
      <c r="A128" s="1">
        <v>44682</v>
      </c>
      <c r="B128">
        <f>VLOOKUP(electric_vehicle_sales_by_state[[#This Row],[date]], dim_date[#All],2, FALSE)</f>
        <v>2023</v>
      </c>
      <c r="C128" t="s">
        <v>42</v>
      </c>
      <c r="D128" t="s">
        <v>10</v>
      </c>
      <c r="E128">
        <v>0</v>
      </c>
      <c r="F128">
        <v>1241</v>
      </c>
      <c r="G128">
        <f>IF(electric_vehicle_sales_by_state[[#This Row],[vehicle_category]]="2-Wheelers",85000,1500000)</f>
        <v>85000</v>
      </c>
      <c r="H128">
        <f>(electric_vehicle_sales_by_state[[#This Row],[electric_vehicles_sold]]*electric_vehicle_sales_by_state[[#This Row],[Avg_Price]])</f>
        <v>0</v>
      </c>
    </row>
    <row r="129" spans="1:8" x14ac:dyDescent="0.3">
      <c r="A129" s="1">
        <v>44682</v>
      </c>
      <c r="B129">
        <f>VLOOKUP(electric_vehicle_sales_by_state[[#This Row],[date]], dim_date[#All],2, FALSE)</f>
        <v>2023</v>
      </c>
      <c r="C129" t="s">
        <v>47</v>
      </c>
      <c r="D129" t="s">
        <v>10</v>
      </c>
      <c r="E129">
        <v>0</v>
      </c>
      <c r="F129">
        <v>419</v>
      </c>
      <c r="G129">
        <f>IF(electric_vehicle_sales_by_state[[#This Row],[vehicle_category]]="2-Wheelers",85000,1500000)</f>
        <v>85000</v>
      </c>
      <c r="H129">
        <f>(electric_vehicle_sales_by_state[[#This Row],[electric_vehicles_sold]]*electric_vehicle_sales_by_state[[#This Row],[Avg_Price]])</f>
        <v>0</v>
      </c>
    </row>
    <row r="130" spans="1:8" x14ac:dyDescent="0.3">
      <c r="A130" s="1">
        <v>44682</v>
      </c>
      <c r="B130">
        <f>VLOOKUP(electric_vehicle_sales_by_state[[#This Row],[date]], dim_date[#All],2, FALSE)</f>
        <v>2023</v>
      </c>
      <c r="C130" t="s">
        <v>49</v>
      </c>
      <c r="D130" t="s">
        <v>10</v>
      </c>
      <c r="E130">
        <v>0</v>
      </c>
      <c r="F130">
        <v>1780</v>
      </c>
      <c r="G130">
        <f>IF(electric_vehicle_sales_by_state[[#This Row],[vehicle_category]]="2-Wheelers",85000,1500000)</f>
        <v>85000</v>
      </c>
      <c r="H130">
        <f>(electric_vehicle_sales_by_state[[#This Row],[electric_vehicles_sold]]*electric_vehicle_sales_by_state[[#This Row],[Avg_Price]])</f>
        <v>0</v>
      </c>
    </row>
    <row r="131" spans="1:8" x14ac:dyDescent="0.3">
      <c r="A131" s="1">
        <v>44713</v>
      </c>
      <c r="B131">
        <f>VLOOKUP(electric_vehicle_sales_by_state[[#This Row],[date]], dim_date[#All],2, FALSE)</f>
        <v>2023</v>
      </c>
      <c r="C131" t="s">
        <v>41</v>
      </c>
      <c r="D131" t="s">
        <v>10</v>
      </c>
      <c r="E131">
        <v>0</v>
      </c>
      <c r="F131">
        <v>423</v>
      </c>
      <c r="G131">
        <f>IF(electric_vehicle_sales_by_state[[#This Row],[vehicle_category]]="2-Wheelers",85000,1500000)</f>
        <v>85000</v>
      </c>
      <c r="H131">
        <f>(electric_vehicle_sales_by_state[[#This Row],[electric_vehicles_sold]]*electric_vehicle_sales_by_state[[#This Row],[Avg_Price]])</f>
        <v>0</v>
      </c>
    </row>
    <row r="132" spans="1:8" x14ac:dyDescent="0.3">
      <c r="A132" s="1">
        <v>44713</v>
      </c>
      <c r="B132">
        <f>VLOOKUP(electric_vehicle_sales_by_state[[#This Row],[date]], dim_date[#All],2, FALSE)</f>
        <v>2023</v>
      </c>
      <c r="C132" t="s">
        <v>42</v>
      </c>
      <c r="D132" t="s">
        <v>10</v>
      </c>
      <c r="E132">
        <v>0</v>
      </c>
      <c r="F132">
        <v>1253</v>
      </c>
      <c r="G132">
        <f>IF(electric_vehicle_sales_by_state[[#This Row],[vehicle_category]]="2-Wheelers",85000,1500000)</f>
        <v>85000</v>
      </c>
      <c r="H132">
        <f>(electric_vehicle_sales_by_state[[#This Row],[electric_vehicles_sold]]*electric_vehicle_sales_by_state[[#This Row],[Avg_Price]])</f>
        <v>0</v>
      </c>
    </row>
    <row r="133" spans="1:8" x14ac:dyDescent="0.3">
      <c r="A133" s="1">
        <v>44713</v>
      </c>
      <c r="B133">
        <f>VLOOKUP(electric_vehicle_sales_by_state[[#This Row],[date]], dim_date[#All],2, FALSE)</f>
        <v>2023</v>
      </c>
      <c r="C133" t="s">
        <v>51</v>
      </c>
      <c r="D133" t="s">
        <v>10</v>
      </c>
      <c r="E133">
        <v>0</v>
      </c>
      <c r="F133">
        <v>594</v>
      </c>
      <c r="G133">
        <f>IF(electric_vehicle_sales_by_state[[#This Row],[vehicle_category]]="2-Wheelers",85000,1500000)</f>
        <v>85000</v>
      </c>
      <c r="H133">
        <f>(electric_vehicle_sales_by_state[[#This Row],[electric_vehicles_sold]]*electric_vehicle_sales_by_state[[#This Row],[Avg_Price]])</f>
        <v>0</v>
      </c>
    </row>
    <row r="134" spans="1:8" x14ac:dyDescent="0.3">
      <c r="A134" s="1">
        <v>44743</v>
      </c>
      <c r="B134">
        <f>VLOOKUP(electric_vehicle_sales_by_state[[#This Row],[date]], dim_date[#All],2, FALSE)</f>
        <v>2023</v>
      </c>
      <c r="C134" t="s">
        <v>41</v>
      </c>
      <c r="D134" t="s">
        <v>10</v>
      </c>
      <c r="E134">
        <v>0</v>
      </c>
      <c r="F134">
        <v>385</v>
      </c>
      <c r="G134">
        <f>IF(electric_vehicle_sales_by_state[[#This Row],[vehicle_category]]="2-Wheelers",85000,1500000)</f>
        <v>85000</v>
      </c>
      <c r="H134">
        <f>(electric_vehicle_sales_by_state[[#This Row],[electric_vehicles_sold]]*electric_vehicle_sales_by_state[[#This Row],[Avg_Price]])</f>
        <v>0</v>
      </c>
    </row>
    <row r="135" spans="1:8" x14ac:dyDescent="0.3">
      <c r="A135" s="1">
        <v>44743</v>
      </c>
      <c r="B135">
        <f>VLOOKUP(electric_vehicle_sales_by_state[[#This Row],[date]], dim_date[#All],2, FALSE)</f>
        <v>2023</v>
      </c>
      <c r="C135" t="s">
        <v>42</v>
      </c>
      <c r="D135" t="s">
        <v>10</v>
      </c>
      <c r="E135">
        <v>0</v>
      </c>
      <c r="F135">
        <v>1181</v>
      </c>
      <c r="G135">
        <f>IF(electric_vehicle_sales_by_state[[#This Row],[vehicle_category]]="2-Wheelers",85000,1500000)</f>
        <v>85000</v>
      </c>
      <c r="H135">
        <f>(electric_vehicle_sales_by_state[[#This Row],[electric_vehicles_sold]]*electric_vehicle_sales_by_state[[#This Row],[Avg_Price]])</f>
        <v>0</v>
      </c>
    </row>
    <row r="136" spans="1:8" x14ac:dyDescent="0.3">
      <c r="A136" s="1">
        <v>44743</v>
      </c>
      <c r="B136">
        <f>VLOOKUP(electric_vehicle_sales_by_state[[#This Row],[date]], dim_date[#All],2, FALSE)</f>
        <v>2023</v>
      </c>
      <c r="C136" t="s">
        <v>47</v>
      </c>
      <c r="D136" t="s">
        <v>10</v>
      </c>
      <c r="E136">
        <v>0</v>
      </c>
      <c r="F136">
        <v>314</v>
      </c>
      <c r="G136">
        <f>IF(electric_vehicle_sales_by_state[[#This Row],[vehicle_category]]="2-Wheelers",85000,1500000)</f>
        <v>85000</v>
      </c>
      <c r="H136">
        <f>(electric_vehicle_sales_by_state[[#This Row],[electric_vehicles_sold]]*electric_vehicle_sales_by_state[[#This Row],[Avg_Price]])</f>
        <v>0</v>
      </c>
    </row>
    <row r="137" spans="1:8" x14ac:dyDescent="0.3">
      <c r="A137" s="1">
        <v>44743</v>
      </c>
      <c r="B137">
        <f>VLOOKUP(electric_vehicle_sales_by_state[[#This Row],[date]], dim_date[#All],2, FALSE)</f>
        <v>2023</v>
      </c>
      <c r="C137" t="s">
        <v>51</v>
      </c>
      <c r="D137" t="s">
        <v>10</v>
      </c>
      <c r="E137">
        <v>0</v>
      </c>
      <c r="F137">
        <v>505</v>
      </c>
      <c r="G137">
        <f>IF(electric_vehicle_sales_by_state[[#This Row],[vehicle_category]]="2-Wheelers",85000,1500000)</f>
        <v>85000</v>
      </c>
      <c r="H137">
        <f>(electric_vehicle_sales_by_state[[#This Row],[electric_vehicles_sold]]*electric_vehicle_sales_by_state[[#This Row],[Avg_Price]])</f>
        <v>0</v>
      </c>
    </row>
    <row r="138" spans="1:8" x14ac:dyDescent="0.3">
      <c r="A138" s="1">
        <v>44774</v>
      </c>
      <c r="B138">
        <f>VLOOKUP(electric_vehicle_sales_by_state[[#This Row],[date]], dim_date[#All],2, FALSE)</f>
        <v>2023</v>
      </c>
      <c r="C138" t="s">
        <v>41</v>
      </c>
      <c r="D138" t="s">
        <v>10</v>
      </c>
      <c r="E138">
        <v>0</v>
      </c>
      <c r="F138">
        <v>398</v>
      </c>
      <c r="G138">
        <f>IF(electric_vehicle_sales_by_state[[#This Row],[vehicle_category]]="2-Wheelers",85000,1500000)</f>
        <v>85000</v>
      </c>
      <c r="H138">
        <f>(electric_vehicle_sales_by_state[[#This Row],[electric_vehicles_sold]]*electric_vehicle_sales_by_state[[#This Row],[Avg_Price]])</f>
        <v>0</v>
      </c>
    </row>
    <row r="139" spans="1:8" x14ac:dyDescent="0.3">
      <c r="A139" s="1">
        <v>44774</v>
      </c>
      <c r="B139">
        <f>VLOOKUP(electric_vehicle_sales_by_state[[#This Row],[date]], dim_date[#All],2, FALSE)</f>
        <v>2023</v>
      </c>
      <c r="C139" t="s">
        <v>42</v>
      </c>
      <c r="D139" t="s">
        <v>10</v>
      </c>
      <c r="E139">
        <v>0</v>
      </c>
      <c r="F139">
        <v>1244</v>
      </c>
      <c r="G139">
        <f>IF(electric_vehicle_sales_by_state[[#This Row],[vehicle_category]]="2-Wheelers",85000,1500000)</f>
        <v>85000</v>
      </c>
      <c r="H139">
        <f>(electric_vehicle_sales_by_state[[#This Row],[electric_vehicles_sold]]*electric_vehicle_sales_by_state[[#This Row],[Avg_Price]])</f>
        <v>0</v>
      </c>
    </row>
    <row r="140" spans="1:8" x14ac:dyDescent="0.3">
      <c r="A140" s="1">
        <v>44774</v>
      </c>
      <c r="B140">
        <f>VLOOKUP(electric_vehicle_sales_by_state[[#This Row],[date]], dim_date[#All],2, FALSE)</f>
        <v>2023</v>
      </c>
      <c r="C140" t="s">
        <v>47</v>
      </c>
      <c r="D140" t="s">
        <v>10</v>
      </c>
      <c r="E140">
        <v>0</v>
      </c>
      <c r="F140">
        <v>222</v>
      </c>
      <c r="G140">
        <f>IF(electric_vehicle_sales_by_state[[#This Row],[vehicle_category]]="2-Wheelers",85000,1500000)</f>
        <v>85000</v>
      </c>
      <c r="H140">
        <f>(electric_vehicle_sales_by_state[[#This Row],[electric_vehicles_sold]]*electric_vehicle_sales_by_state[[#This Row],[Avg_Price]])</f>
        <v>0</v>
      </c>
    </row>
    <row r="141" spans="1:8" x14ac:dyDescent="0.3">
      <c r="A141" s="1">
        <v>44774</v>
      </c>
      <c r="B141">
        <f>VLOOKUP(electric_vehicle_sales_by_state[[#This Row],[date]], dim_date[#All],2, FALSE)</f>
        <v>2023</v>
      </c>
      <c r="C141" t="s">
        <v>51</v>
      </c>
      <c r="D141" t="s">
        <v>10</v>
      </c>
      <c r="E141">
        <v>0</v>
      </c>
      <c r="F141">
        <v>554</v>
      </c>
      <c r="G141">
        <f>IF(electric_vehicle_sales_by_state[[#This Row],[vehicle_category]]="2-Wheelers",85000,1500000)</f>
        <v>85000</v>
      </c>
      <c r="H141">
        <f>(electric_vehicle_sales_by_state[[#This Row],[electric_vehicles_sold]]*electric_vehicle_sales_by_state[[#This Row],[Avg_Price]])</f>
        <v>0</v>
      </c>
    </row>
    <row r="142" spans="1:8" x14ac:dyDescent="0.3">
      <c r="A142" s="1">
        <v>44805</v>
      </c>
      <c r="B142">
        <f>VLOOKUP(electric_vehicle_sales_by_state[[#This Row],[date]], dim_date[#All],2, FALSE)</f>
        <v>2023</v>
      </c>
      <c r="C142" t="s">
        <v>41</v>
      </c>
      <c r="D142" t="s">
        <v>10</v>
      </c>
      <c r="E142">
        <v>0</v>
      </c>
      <c r="F142">
        <v>484</v>
      </c>
      <c r="G142">
        <f>IF(electric_vehicle_sales_by_state[[#This Row],[vehicle_category]]="2-Wheelers",85000,1500000)</f>
        <v>85000</v>
      </c>
      <c r="H142">
        <f>(electric_vehicle_sales_by_state[[#This Row],[electric_vehicles_sold]]*electric_vehicle_sales_by_state[[#This Row],[Avg_Price]])</f>
        <v>0</v>
      </c>
    </row>
    <row r="143" spans="1:8" x14ac:dyDescent="0.3">
      <c r="A143" s="1">
        <v>44805</v>
      </c>
      <c r="B143">
        <f>VLOOKUP(electric_vehicle_sales_by_state[[#This Row],[date]], dim_date[#All],2, FALSE)</f>
        <v>2023</v>
      </c>
      <c r="C143" t="s">
        <v>42</v>
      </c>
      <c r="D143" t="s">
        <v>10</v>
      </c>
      <c r="E143">
        <v>0</v>
      </c>
      <c r="F143">
        <v>1068</v>
      </c>
      <c r="G143">
        <f>IF(electric_vehicle_sales_by_state[[#This Row],[vehicle_category]]="2-Wheelers",85000,1500000)</f>
        <v>85000</v>
      </c>
      <c r="H143">
        <f>(electric_vehicle_sales_by_state[[#This Row],[electric_vehicles_sold]]*electric_vehicle_sales_by_state[[#This Row],[Avg_Price]])</f>
        <v>0</v>
      </c>
    </row>
    <row r="144" spans="1:8" x14ac:dyDescent="0.3">
      <c r="A144" s="1">
        <v>44805</v>
      </c>
      <c r="B144">
        <f>VLOOKUP(electric_vehicle_sales_by_state[[#This Row],[date]], dim_date[#All],2, FALSE)</f>
        <v>2023</v>
      </c>
      <c r="C144" t="s">
        <v>47</v>
      </c>
      <c r="D144" t="s">
        <v>10</v>
      </c>
      <c r="E144">
        <v>0</v>
      </c>
      <c r="F144">
        <v>30</v>
      </c>
      <c r="G144">
        <f>IF(electric_vehicle_sales_by_state[[#This Row],[vehicle_category]]="2-Wheelers",85000,1500000)</f>
        <v>85000</v>
      </c>
      <c r="H144">
        <f>(electric_vehicle_sales_by_state[[#This Row],[electric_vehicles_sold]]*electric_vehicle_sales_by_state[[#This Row],[Avg_Price]])</f>
        <v>0</v>
      </c>
    </row>
    <row r="145" spans="1:8" x14ac:dyDescent="0.3">
      <c r="A145" s="1">
        <v>44805</v>
      </c>
      <c r="B145">
        <f>VLOOKUP(electric_vehicle_sales_by_state[[#This Row],[date]], dim_date[#All],2, FALSE)</f>
        <v>2023</v>
      </c>
      <c r="C145" t="s">
        <v>51</v>
      </c>
      <c r="D145" t="s">
        <v>10</v>
      </c>
      <c r="E145">
        <v>0</v>
      </c>
      <c r="F145">
        <v>589</v>
      </c>
      <c r="G145">
        <f>IF(electric_vehicle_sales_by_state[[#This Row],[vehicle_category]]="2-Wheelers",85000,1500000)</f>
        <v>85000</v>
      </c>
      <c r="H145">
        <f>(electric_vehicle_sales_by_state[[#This Row],[electric_vehicles_sold]]*electric_vehicle_sales_by_state[[#This Row],[Avg_Price]])</f>
        <v>0</v>
      </c>
    </row>
    <row r="146" spans="1:8" x14ac:dyDescent="0.3">
      <c r="A146" s="1">
        <v>44835</v>
      </c>
      <c r="B146">
        <f>VLOOKUP(electric_vehicle_sales_by_state[[#This Row],[date]], dim_date[#All],2, FALSE)</f>
        <v>2023</v>
      </c>
      <c r="C146" t="s">
        <v>41</v>
      </c>
      <c r="D146" t="s">
        <v>10</v>
      </c>
      <c r="E146">
        <v>0</v>
      </c>
      <c r="F146">
        <v>409</v>
      </c>
      <c r="G146">
        <f>IF(electric_vehicle_sales_by_state[[#This Row],[vehicle_category]]="2-Wheelers",85000,1500000)</f>
        <v>85000</v>
      </c>
      <c r="H146">
        <f>(electric_vehicle_sales_by_state[[#This Row],[electric_vehicles_sold]]*electric_vehicle_sales_by_state[[#This Row],[Avg_Price]])</f>
        <v>0</v>
      </c>
    </row>
    <row r="147" spans="1:8" x14ac:dyDescent="0.3">
      <c r="A147" s="1">
        <v>44835</v>
      </c>
      <c r="B147">
        <f>VLOOKUP(electric_vehicle_sales_by_state[[#This Row],[date]], dim_date[#All],2, FALSE)</f>
        <v>2023</v>
      </c>
      <c r="C147" t="s">
        <v>42</v>
      </c>
      <c r="D147" t="s">
        <v>10</v>
      </c>
      <c r="E147">
        <v>0</v>
      </c>
      <c r="F147">
        <v>850</v>
      </c>
      <c r="G147">
        <f>IF(electric_vehicle_sales_by_state[[#This Row],[vehicle_category]]="2-Wheelers",85000,1500000)</f>
        <v>85000</v>
      </c>
      <c r="H147">
        <f>(electric_vehicle_sales_by_state[[#This Row],[electric_vehicles_sold]]*electric_vehicle_sales_by_state[[#This Row],[Avg_Price]])</f>
        <v>0</v>
      </c>
    </row>
    <row r="148" spans="1:8" x14ac:dyDescent="0.3">
      <c r="A148" s="1">
        <v>44835</v>
      </c>
      <c r="B148">
        <f>VLOOKUP(electric_vehicle_sales_by_state[[#This Row],[date]], dim_date[#All],2, FALSE)</f>
        <v>2023</v>
      </c>
      <c r="C148" t="s">
        <v>47</v>
      </c>
      <c r="D148" t="s">
        <v>10</v>
      </c>
      <c r="E148">
        <v>0</v>
      </c>
      <c r="F148">
        <v>27</v>
      </c>
      <c r="G148">
        <f>IF(electric_vehicle_sales_by_state[[#This Row],[vehicle_category]]="2-Wheelers",85000,1500000)</f>
        <v>85000</v>
      </c>
      <c r="H148">
        <f>(electric_vehicle_sales_by_state[[#This Row],[electric_vehicles_sold]]*electric_vehicle_sales_by_state[[#This Row],[Avg_Price]])</f>
        <v>0</v>
      </c>
    </row>
    <row r="149" spans="1:8" x14ac:dyDescent="0.3">
      <c r="A149" s="1">
        <v>44835</v>
      </c>
      <c r="B149">
        <f>VLOOKUP(electric_vehicle_sales_by_state[[#This Row],[date]], dim_date[#All],2, FALSE)</f>
        <v>2023</v>
      </c>
      <c r="C149" t="s">
        <v>51</v>
      </c>
      <c r="D149" t="s">
        <v>10</v>
      </c>
      <c r="E149">
        <v>0</v>
      </c>
      <c r="F149">
        <v>374</v>
      </c>
      <c r="G149">
        <f>IF(electric_vehicle_sales_by_state[[#This Row],[vehicle_category]]="2-Wheelers",85000,1500000)</f>
        <v>85000</v>
      </c>
      <c r="H149">
        <f>(electric_vehicle_sales_by_state[[#This Row],[electric_vehicles_sold]]*electric_vehicle_sales_by_state[[#This Row],[Avg_Price]])</f>
        <v>0</v>
      </c>
    </row>
    <row r="150" spans="1:8" x14ac:dyDescent="0.3">
      <c r="A150" s="1">
        <v>44866</v>
      </c>
      <c r="B150">
        <f>VLOOKUP(electric_vehicle_sales_by_state[[#This Row],[date]], dim_date[#All],2, FALSE)</f>
        <v>2023</v>
      </c>
      <c r="C150" t="s">
        <v>42</v>
      </c>
      <c r="D150" t="s">
        <v>10</v>
      </c>
      <c r="E150">
        <v>0</v>
      </c>
      <c r="F150">
        <v>1251</v>
      </c>
      <c r="G150">
        <f>IF(electric_vehicle_sales_by_state[[#This Row],[vehicle_category]]="2-Wheelers",85000,1500000)</f>
        <v>85000</v>
      </c>
      <c r="H150">
        <f>(electric_vehicle_sales_by_state[[#This Row],[electric_vehicles_sold]]*electric_vehicle_sales_by_state[[#This Row],[Avg_Price]])</f>
        <v>0</v>
      </c>
    </row>
    <row r="151" spans="1:8" x14ac:dyDescent="0.3">
      <c r="A151" s="1">
        <v>44866</v>
      </c>
      <c r="B151">
        <f>VLOOKUP(electric_vehicle_sales_by_state[[#This Row],[date]], dim_date[#All],2, FALSE)</f>
        <v>2023</v>
      </c>
      <c r="C151" t="s">
        <v>47</v>
      </c>
      <c r="D151" t="s">
        <v>10</v>
      </c>
      <c r="E151">
        <v>0</v>
      </c>
      <c r="F151">
        <v>23</v>
      </c>
      <c r="G151">
        <f>IF(electric_vehicle_sales_by_state[[#This Row],[vehicle_category]]="2-Wheelers",85000,1500000)</f>
        <v>85000</v>
      </c>
      <c r="H151">
        <f>(electric_vehicle_sales_by_state[[#This Row],[electric_vehicles_sold]]*electric_vehicle_sales_by_state[[#This Row],[Avg_Price]])</f>
        <v>0</v>
      </c>
    </row>
    <row r="152" spans="1:8" x14ac:dyDescent="0.3">
      <c r="A152" s="1">
        <v>44866</v>
      </c>
      <c r="B152">
        <f>VLOOKUP(electric_vehicle_sales_by_state[[#This Row],[date]], dim_date[#All],2, FALSE)</f>
        <v>2023</v>
      </c>
      <c r="C152" t="s">
        <v>51</v>
      </c>
      <c r="D152" t="s">
        <v>10</v>
      </c>
      <c r="E152">
        <v>0</v>
      </c>
      <c r="F152">
        <v>447</v>
      </c>
      <c r="G152">
        <f>IF(electric_vehicle_sales_by_state[[#This Row],[vehicle_category]]="2-Wheelers",85000,1500000)</f>
        <v>85000</v>
      </c>
      <c r="H152">
        <f>(electric_vehicle_sales_by_state[[#This Row],[electric_vehicles_sold]]*electric_vehicle_sales_by_state[[#This Row],[Avg_Price]])</f>
        <v>0</v>
      </c>
    </row>
    <row r="153" spans="1:8" x14ac:dyDescent="0.3">
      <c r="A153" s="1">
        <v>44896</v>
      </c>
      <c r="B153">
        <f>VLOOKUP(electric_vehicle_sales_by_state[[#This Row],[date]], dim_date[#All],2, FALSE)</f>
        <v>2023</v>
      </c>
      <c r="C153" t="s">
        <v>47</v>
      </c>
      <c r="D153" t="s">
        <v>10</v>
      </c>
      <c r="E153">
        <v>0</v>
      </c>
      <c r="F153">
        <v>16</v>
      </c>
      <c r="G153">
        <f>IF(electric_vehicle_sales_by_state[[#This Row],[vehicle_category]]="2-Wheelers",85000,1500000)</f>
        <v>85000</v>
      </c>
      <c r="H153">
        <f>(electric_vehicle_sales_by_state[[#This Row],[electric_vehicles_sold]]*electric_vehicle_sales_by_state[[#This Row],[Avg_Price]])</f>
        <v>0</v>
      </c>
    </row>
    <row r="154" spans="1:8" x14ac:dyDescent="0.3">
      <c r="A154" s="1">
        <v>44896</v>
      </c>
      <c r="B154">
        <f>VLOOKUP(electric_vehicle_sales_by_state[[#This Row],[date]], dim_date[#All],2, FALSE)</f>
        <v>2023</v>
      </c>
      <c r="C154" t="s">
        <v>51</v>
      </c>
      <c r="D154" t="s">
        <v>10</v>
      </c>
      <c r="E154">
        <v>0</v>
      </c>
      <c r="F154">
        <v>369</v>
      </c>
      <c r="G154">
        <f>IF(electric_vehicle_sales_by_state[[#This Row],[vehicle_category]]="2-Wheelers",85000,1500000)</f>
        <v>85000</v>
      </c>
      <c r="H154">
        <f>(electric_vehicle_sales_by_state[[#This Row],[electric_vehicles_sold]]*electric_vehicle_sales_by_state[[#This Row],[Avg_Price]])</f>
        <v>0</v>
      </c>
    </row>
    <row r="155" spans="1:8" x14ac:dyDescent="0.3">
      <c r="A155" s="1">
        <v>44927</v>
      </c>
      <c r="B155">
        <f>VLOOKUP(electric_vehicle_sales_by_state[[#This Row],[date]], dim_date[#All],2, FALSE)</f>
        <v>2023</v>
      </c>
      <c r="C155" t="s">
        <v>41</v>
      </c>
      <c r="D155" t="s">
        <v>10</v>
      </c>
      <c r="E155">
        <v>0</v>
      </c>
      <c r="F155">
        <v>373</v>
      </c>
      <c r="G155">
        <f>IF(electric_vehicle_sales_by_state[[#This Row],[vehicle_category]]="2-Wheelers",85000,1500000)</f>
        <v>85000</v>
      </c>
      <c r="H155">
        <f>(electric_vehicle_sales_by_state[[#This Row],[electric_vehicles_sold]]*electric_vehicle_sales_by_state[[#This Row],[Avg_Price]])</f>
        <v>0</v>
      </c>
    </row>
    <row r="156" spans="1:8" x14ac:dyDescent="0.3">
      <c r="A156" s="1">
        <v>44927</v>
      </c>
      <c r="B156">
        <f>VLOOKUP(electric_vehicle_sales_by_state[[#This Row],[date]], dim_date[#All],2, FALSE)</f>
        <v>2023</v>
      </c>
      <c r="C156" t="s">
        <v>42</v>
      </c>
      <c r="D156" t="s">
        <v>10</v>
      </c>
      <c r="E156">
        <v>0</v>
      </c>
      <c r="F156">
        <v>718</v>
      </c>
      <c r="G156">
        <f>IF(electric_vehicle_sales_by_state[[#This Row],[vehicle_category]]="2-Wheelers",85000,1500000)</f>
        <v>85000</v>
      </c>
      <c r="H156">
        <f>(electric_vehicle_sales_by_state[[#This Row],[electric_vehicles_sold]]*electric_vehicle_sales_by_state[[#This Row],[Avg_Price]])</f>
        <v>0</v>
      </c>
    </row>
    <row r="157" spans="1:8" x14ac:dyDescent="0.3">
      <c r="A157" s="1">
        <v>44927</v>
      </c>
      <c r="B157">
        <f>VLOOKUP(electric_vehicle_sales_by_state[[#This Row],[date]], dim_date[#All],2, FALSE)</f>
        <v>2023</v>
      </c>
      <c r="C157" t="s">
        <v>51</v>
      </c>
      <c r="D157" t="s">
        <v>10</v>
      </c>
      <c r="E157">
        <v>0</v>
      </c>
      <c r="F157">
        <v>432</v>
      </c>
      <c r="G157">
        <f>IF(electric_vehicle_sales_by_state[[#This Row],[vehicle_category]]="2-Wheelers",85000,1500000)</f>
        <v>85000</v>
      </c>
      <c r="H157">
        <f>(electric_vehicle_sales_by_state[[#This Row],[electric_vehicles_sold]]*electric_vehicle_sales_by_state[[#This Row],[Avg_Price]])</f>
        <v>0</v>
      </c>
    </row>
    <row r="158" spans="1:8" x14ac:dyDescent="0.3">
      <c r="A158" s="1">
        <v>44958</v>
      </c>
      <c r="B158">
        <f>VLOOKUP(electric_vehicle_sales_by_state[[#This Row],[date]], dim_date[#All],2, FALSE)</f>
        <v>2023</v>
      </c>
      <c r="C158" t="s">
        <v>41</v>
      </c>
      <c r="D158" t="s">
        <v>10</v>
      </c>
      <c r="E158">
        <v>0</v>
      </c>
      <c r="F158">
        <v>346</v>
      </c>
      <c r="G158">
        <f>IF(electric_vehicle_sales_by_state[[#This Row],[vehicle_category]]="2-Wheelers",85000,1500000)</f>
        <v>85000</v>
      </c>
      <c r="H158">
        <f>(electric_vehicle_sales_by_state[[#This Row],[electric_vehicles_sold]]*electric_vehicle_sales_by_state[[#This Row],[Avg_Price]])</f>
        <v>0</v>
      </c>
    </row>
    <row r="159" spans="1:8" x14ac:dyDescent="0.3">
      <c r="A159" s="1">
        <v>44958</v>
      </c>
      <c r="B159">
        <f>VLOOKUP(electric_vehicle_sales_by_state[[#This Row],[date]], dim_date[#All],2, FALSE)</f>
        <v>2023</v>
      </c>
      <c r="C159" t="s">
        <v>42</v>
      </c>
      <c r="D159" t="s">
        <v>10</v>
      </c>
      <c r="E159">
        <v>0</v>
      </c>
      <c r="F159">
        <v>816</v>
      </c>
      <c r="G159">
        <f>IF(electric_vehicle_sales_by_state[[#This Row],[vehicle_category]]="2-Wheelers",85000,1500000)</f>
        <v>85000</v>
      </c>
      <c r="H159">
        <f>(electric_vehicle_sales_by_state[[#This Row],[electric_vehicles_sold]]*electric_vehicle_sales_by_state[[#This Row],[Avg_Price]])</f>
        <v>0</v>
      </c>
    </row>
    <row r="160" spans="1:8" x14ac:dyDescent="0.3">
      <c r="A160" s="1">
        <v>44958</v>
      </c>
      <c r="B160">
        <f>VLOOKUP(electric_vehicle_sales_by_state[[#This Row],[date]], dim_date[#All],2, FALSE)</f>
        <v>2023</v>
      </c>
      <c r="C160" t="s">
        <v>47</v>
      </c>
      <c r="D160" t="s">
        <v>10</v>
      </c>
      <c r="E160">
        <v>0</v>
      </c>
      <c r="F160">
        <v>5</v>
      </c>
      <c r="G160">
        <f>IF(electric_vehicle_sales_by_state[[#This Row],[vehicle_category]]="2-Wheelers",85000,1500000)</f>
        <v>85000</v>
      </c>
      <c r="H160">
        <f>(electric_vehicle_sales_by_state[[#This Row],[electric_vehicles_sold]]*electric_vehicle_sales_by_state[[#This Row],[Avg_Price]])</f>
        <v>0</v>
      </c>
    </row>
    <row r="161" spans="1:8" x14ac:dyDescent="0.3">
      <c r="A161" s="1">
        <v>44958</v>
      </c>
      <c r="B161">
        <f>VLOOKUP(electric_vehicle_sales_by_state[[#This Row],[date]], dim_date[#All],2, FALSE)</f>
        <v>2023</v>
      </c>
      <c r="C161" t="s">
        <v>51</v>
      </c>
      <c r="D161" t="s">
        <v>10</v>
      </c>
      <c r="E161">
        <v>0</v>
      </c>
      <c r="F161">
        <v>375</v>
      </c>
      <c r="G161">
        <f>IF(electric_vehicle_sales_by_state[[#This Row],[vehicle_category]]="2-Wheelers",85000,1500000)</f>
        <v>85000</v>
      </c>
      <c r="H161">
        <f>(electric_vehicle_sales_by_state[[#This Row],[electric_vehicles_sold]]*electric_vehicle_sales_by_state[[#This Row],[Avg_Price]])</f>
        <v>0</v>
      </c>
    </row>
    <row r="162" spans="1:8" x14ac:dyDescent="0.3">
      <c r="A162" s="1">
        <v>44986</v>
      </c>
      <c r="B162">
        <f>VLOOKUP(electric_vehicle_sales_by_state[[#This Row],[date]], dim_date[#All],2, FALSE)</f>
        <v>2023</v>
      </c>
      <c r="C162" t="s">
        <v>42</v>
      </c>
      <c r="D162" t="s">
        <v>10</v>
      </c>
      <c r="E162">
        <v>0</v>
      </c>
      <c r="F162">
        <v>1131</v>
      </c>
      <c r="G162">
        <f>IF(electric_vehicle_sales_by_state[[#This Row],[vehicle_category]]="2-Wheelers",85000,1500000)</f>
        <v>85000</v>
      </c>
      <c r="H162">
        <f>(electric_vehicle_sales_by_state[[#This Row],[electric_vehicles_sold]]*electric_vehicle_sales_by_state[[#This Row],[Avg_Price]])</f>
        <v>0</v>
      </c>
    </row>
    <row r="163" spans="1:8" x14ac:dyDescent="0.3">
      <c r="A163" s="1">
        <v>44986</v>
      </c>
      <c r="B163">
        <f>VLOOKUP(electric_vehicle_sales_by_state[[#This Row],[date]], dim_date[#All],2, FALSE)</f>
        <v>2023</v>
      </c>
      <c r="C163" t="s">
        <v>47</v>
      </c>
      <c r="D163" t="s">
        <v>10</v>
      </c>
      <c r="E163">
        <v>0</v>
      </c>
      <c r="F163">
        <v>30</v>
      </c>
      <c r="G163">
        <f>IF(electric_vehicle_sales_by_state[[#This Row],[vehicle_category]]="2-Wheelers",85000,1500000)</f>
        <v>85000</v>
      </c>
      <c r="H163">
        <f>(electric_vehicle_sales_by_state[[#This Row],[electric_vehicles_sold]]*electric_vehicle_sales_by_state[[#This Row],[Avg_Price]])</f>
        <v>0</v>
      </c>
    </row>
    <row r="164" spans="1:8" x14ac:dyDescent="0.3">
      <c r="A164" s="1">
        <v>44986</v>
      </c>
      <c r="B164">
        <f>VLOOKUP(electric_vehicle_sales_by_state[[#This Row],[date]], dim_date[#All],2, FALSE)</f>
        <v>2023</v>
      </c>
      <c r="C164" t="s">
        <v>51</v>
      </c>
      <c r="D164" t="s">
        <v>10</v>
      </c>
      <c r="E164">
        <v>0</v>
      </c>
      <c r="F164">
        <v>693</v>
      </c>
      <c r="G164">
        <f>IF(electric_vehicle_sales_by_state[[#This Row],[vehicle_category]]="2-Wheelers",85000,1500000)</f>
        <v>85000</v>
      </c>
      <c r="H164">
        <f>(electric_vehicle_sales_by_state[[#This Row],[electric_vehicles_sold]]*electric_vehicle_sales_by_state[[#This Row],[Avg_Price]])</f>
        <v>0</v>
      </c>
    </row>
    <row r="165" spans="1:8" x14ac:dyDescent="0.3">
      <c r="A165" s="1">
        <v>45017</v>
      </c>
      <c r="B165">
        <f>VLOOKUP(electric_vehicle_sales_by_state[[#This Row],[date]], dim_date[#All],2, FALSE)</f>
        <v>2024</v>
      </c>
      <c r="C165" t="s">
        <v>41</v>
      </c>
      <c r="D165" t="s">
        <v>10</v>
      </c>
      <c r="E165">
        <v>0</v>
      </c>
      <c r="F165">
        <v>325</v>
      </c>
      <c r="G165">
        <f>IF(electric_vehicle_sales_by_state[[#This Row],[vehicle_category]]="2-Wheelers",85000,1500000)</f>
        <v>85000</v>
      </c>
      <c r="H165">
        <f>(electric_vehicle_sales_by_state[[#This Row],[electric_vehicles_sold]]*electric_vehicle_sales_by_state[[#This Row],[Avg_Price]])</f>
        <v>0</v>
      </c>
    </row>
    <row r="166" spans="1:8" x14ac:dyDescent="0.3">
      <c r="A166" s="1">
        <v>45017</v>
      </c>
      <c r="B166">
        <f>VLOOKUP(electric_vehicle_sales_by_state[[#This Row],[date]], dim_date[#All],2, FALSE)</f>
        <v>2024</v>
      </c>
      <c r="C166" t="s">
        <v>42</v>
      </c>
      <c r="D166" t="s">
        <v>10</v>
      </c>
      <c r="E166">
        <v>0</v>
      </c>
      <c r="F166">
        <v>971</v>
      </c>
      <c r="G166">
        <f>IF(electric_vehicle_sales_by_state[[#This Row],[vehicle_category]]="2-Wheelers",85000,1500000)</f>
        <v>85000</v>
      </c>
      <c r="H166">
        <f>(electric_vehicle_sales_by_state[[#This Row],[electric_vehicles_sold]]*electric_vehicle_sales_by_state[[#This Row],[Avg_Price]])</f>
        <v>0</v>
      </c>
    </row>
    <row r="167" spans="1:8" x14ac:dyDescent="0.3">
      <c r="A167" s="1">
        <v>45017</v>
      </c>
      <c r="B167">
        <f>VLOOKUP(electric_vehicle_sales_by_state[[#This Row],[date]], dim_date[#All],2, FALSE)</f>
        <v>2024</v>
      </c>
      <c r="C167" t="s">
        <v>47</v>
      </c>
      <c r="D167" t="s">
        <v>10</v>
      </c>
      <c r="E167">
        <v>0</v>
      </c>
      <c r="F167">
        <v>43</v>
      </c>
      <c r="G167">
        <f>IF(electric_vehicle_sales_by_state[[#This Row],[vehicle_category]]="2-Wheelers",85000,1500000)</f>
        <v>85000</v>
      </c>
      <c r="H167">
        <f>(electric_vehicle_sales_by_state[[#This Row],[electric_vehicles_sold]]*electric_vehicle_sales_by_state[[#This Row],[Avg_Price]])</f>
        <v>0</v>
      </c>
    </row>
    <row r="168" spans="1:8" x14ac:dyDescent="0.3">
      <c r="A168" s="1">
        <v>45017</v>
      </c>
      <c r="B168">
        <f>VLOOKUP(electric_vehicle_sales_by_state[[#This Row],[date]], dim_date[#All],2, FALSE)</f>
        <v>2024</v>
      </c>
      <c r="C168" t="s">
        <v>51</v>
      </c>
      <c r="D168" t="s">
        <v>10</v>
      </c>
      <c r="E168">
        <v>0</v>
      </c>
      <c r="F168">
        <v>560</v>
      </c>
      <c r="G168">
        <f>IF(electric_vehicle_sales_by_state[[#This Row],[vehicle_category]]="2-Wheelers",85000,1500000)</f>
        <v>85000</v>
      </c>
      <c r="H168">
        <f>(electric_vehicle_sales_by_state[[#This Row],[electric_vehicles_sold]]*electric_vehicle_sales_by_state[[#This Row],[Avg_Price]])</f>
        <v>0</v>
      </c>
    </row>
    <row r="169" spans="1:8" x14ac:dyDescent="0.3">
      <c r="A169" s="1">
        <v>45047</v>
      </c>
      <c r="B169">
        <f>VLOOKUP(electric_vehicle_sales_by_state[[#This Row],[date]], dim_date[#All],2, FALSE)</f>
        <v>2024</v>
      </c>
      <c r="C169" t="s">
        <v>41</v>
      </c>
      <c r="D169" t="s">
        <v>10</v>
      </c>
      <c r="E169">
        <v>0</v>
      </c>
      <c r="F169">
        <v>436</v>
      </c>
      <c r="G169">
        <f>IF(electric_vehicle_sales_by_state[[#This Row],[vehicle_category]]="2-Wheelers",85000,1500000)</f>
        <v>85000</v>
      </c>
      <c r="H169">
        <f>(electric_vehicle_sales_by_state[[#This Row],[electric_vehicles_sold]]*electric_vehicle_sales_by_state[[#This Row],[Avg_Price]])</f>
        <v>0</v>
      </c>
    </row>
    <row r="170" spans="1:8" x14ac:dyDescent="0.3">
      <c r="A170" s="1">
        <v>45047</v>
      </c>
      <c r="B170">
        <f>VLOOKUP(electric_vehicle_sales_by_state[[#This Row],[date]], dim_date[#All],2, FALSE)</f>
        <v>2024</v>
      </c>
      <c r="C170" t="s">
        <v>51</v>
      </c>
      <c r="D170" t="s">
        <v>10</v>
      </c>
      <c r="E170">
        <v>0</v>
      </c>
      <c r="F170">
        <v>610</v>
      </c>
      <c r="G170">
        <f>IF(electric_vehicle_sales_by_state[[#This Row],[vehicle_category]]="2-Wheelers",85000,1500000)</f>
        <v>85000</v>
      </c>
      <c r="H170">
        <f>(electric_vehicle_sales_by_state[[#This Row],[electric_vehicles_sold]]*electric_vehicle_sales_by_state[[#This Row],[Avg_Price]])</f>
        <v>0</v>
      </c>
    </row>
    <row r="171" spans="1:8" x14ac:dyDescent="0.3">
      <c r="A171" s="1">
        <v>45078</v>
      </c>
      <c r="B171">
        <f>VLOOKUP(electric_vehicle_sales_by_state[[#This Row],[date]], dim_date[#All],2, FALSE)</f>
        <v>2024</v>
      </c>
      <c r="C171" t="s">
        <v>41</v>
      </c>
      <c r="D171" t="s">
        <v>10</v>
      </c>
      <c r="E171">
        <v>0</v>
      </c>
      <c r="F171">
        <v>373</v>
      </c>
      <c r="G171">
        <f>IF(electric_vehicle_sales_by_state[[#This Row],[vehicle_category]]="2-Wheelers",85000,1500000)</f>
        <v>85000</v>
      </c>
      <c r="H171">
        <f>(electric_vehicle_sales_by_state[[#This Row],[electric_vehicles_sold]]*electric_vehicle_sales_by_state[[#This Row],[Avg_Price]])</f>
        <v>0</v>
      </c>
    </row>
    <row r="172" spans="1:8" x14ac:dyDescent="0.3">
      <c r="A172" s="1">
        <v>45078</v>
      </c>
      <c r="B172">
        <f>VLOOKUP(electric_vehicle_sales_by_state[[#This Row],[date]], dim_date[#All],2, FALSE)</f>
        <v>2024</v>
      </c>
      <c r="C172" t="s">
        <v>42</v>
      </c>
      <c r="D172" t="s">
        <v>10</v>
      </c>
      <c r="E172">
        <v>0</v>
      </c>
      <c r="F172">
        <v>1141</v>
      </c>
      <c r="G172">
        <f>IF(electric_vehicle_sales_by_state[[#This Row],[vehicle_category]]="2-Wheelers",85000,1500000)</f>
        <v>85000</v>
      </c>
      <c r="H172">
        <f>(electric_vehicle_sales_by_state[[#This Row],[electric_vehicles_sold]]*electric_vehicle_sales_by_state[[#This Row],[Avg_Price]])</f>
        <v>0</v>
      </c>
    </row>
    <row r="173" spans="1:8" x14ac:dyDescent="0.3">
      <c r="A173" s="1">
        <v>45078</v>
      </c>
      <c r="B173">
        <f>VLOOKUP(electric_vehicle_sales_by_state[[#This Row],[date]], dim_date[#All],2, FALSE)</f>
        <v>2024</v>
      </c>
      <c r="C173" t="s">
        <v>51</v>
      </c>
      <c r="D173" t="s">
        <v>10</v>
      </c>
      <c r="E173">
        <v>0</v>
      </c>
      <c r="F173">
        <v>650</v>
      </c>
      <c r="G173">
        <f>IF(electric_vehicle_sales_by_state[[#This Row],[vehicle_category]]="2-Wheelers",85000,1500000)</f>
        <v>85000</v>
      </c>
      <c r="H173">
        <f>(electric_vehicle_sales_by_state[[#This Row],[electric_vehicles_sold]]*electric_vehicle_sales_by_state[[#This Row],[Avg_Price]])</f>
        <v>0</v>
      </c>
    </row>
    <row r="174" spans="1:8" x14ac:dyDescent="0.3">
      <c r="A174" s="1">
        <v>45108</v>
      </c>
      <c r="B174">
        <f>VLOOKUP(electric_vehicle_sales_by_state[[#This Row],[date]], dim_date[#All],2, FALSE)</f>
        <v>2024</v>
      </c>
      <c r="C174" t="s">
        <v>41</v>
      </c>
      <c r="D174" t="s">
        <v>10</v>
      </c>
      <c r="E174">
        <v>0</v>
      </c>
      <c r="F174">
        <v>424</v>
      </c>
      <c r="G174">
        <f>IF(electric_vehicle_sales_by_state[[#This Row],[vehicle_category]]="2-Wheelers",85000,1500000)</f>
        <v>85000</v>
      </c>
      <c r="H174">
        <f>(electric_vehicle_sales_by_state[[#This Row],[electric_vehicles_sold]]*electric_vehicle_sales_by_state[[#This Row],[Avg_Price]])</f>
        <v>0</v>
      </c>
    </row>
    <row r="175" spans="1:8" x14ac:dyDescent="0.3">
      <c r="A175" s="1">
        <v>45108</v>
      </c>
      <c r="B175">
        <f>VLOOKUP(electric_vehicle_sales_by_state[[#This Row],[date]], dim_date[#All],2, FALSE)</f>
        <v>2024</v>
      </c>
      <c r="C175" t="s">
        <v>42</v>
      </c>
      <c r="D175" t="s">
        <v>10</v>
      </c>
      <c r="E175">
        <v>0</v>
      </c>
      <c r="F175">
        <v>1315</v>
      </c>
      <c r="G175">
        <f>IF(electric_vehicle_sales_by_state[[#This Row],[vehicle_category]]="2-Wheelers",85000,1500000)</f>
        <v>85000</v>
      </c>
      <c r="H175">
        <f>(electric_vehicle_sales_by_state[[#This Row],[electric_vehicles_sold]]*electric_vehicle_sales_by_state[[#This Row],[Avg_Price]])</f>
        <v>0</v>
      </c>
    </row>
    <row r="176" spans="1:8" x14ac:dyDescent="0.3">
      <c r="A176" s="1">
        <v>45139</v>
      </c>
      <c r="B176">
        <f>VLOOKUP(electric_vehicle_sales_by_state[[#This Row],[date]], dim_date[#All],2, FALSE)</f>
        <v>2024</v>
      </c>
      <c r="C176" t="s">
        <v>41</v>
      </c>
      <c r="D176" t="s">
        <v>10</v>
      </c>
      <c r="E176">
        <v>0</v>
      </c>
      <c r="F176">
        <v>477</v>
      </c>
      <c r="G176">
        <f>IF(electric_vehicle_sales_by_state[[#This Row],[vehicle_category]]="2-Wheelers",85000,1500000)</f>
        <v>85000</v>
      </c>
      <c r="H176">
        <f>(electric_vehicle_sales_by_state[[#This Row],[electric_vehicles_sold]]*electric_vehicle_sales_by_state[[#This Row],[Avg_Price]])</f>
        <v>0</v>
      </c>
    </row>
    <row r="177" spans="1:8" x14ac:dyDescent="0.3">
      <c r="A177" s="1">
        <v>45139</v>
      </c>
      <c r="B177">
        <f>VLOOKUP(electric_vehicle_sales_by_state[[#This Row],[date]], dim_date[#All],2, FALSE)</f>
        <v>2024</v>
      </c>
      <c r="C177" t="s">
        <v>42</v>
      </c>
      <c r="D177" t="s">
        <v>10</v>
      </c>
      <c r="E177">
        <v>0</v>
      </c>
      <c r="F177">
        <v>1292</v>
      </c>
      <c r="G177">
        <f>IF(electric_vehicle_sales_by_state[[#This Row],[vehicle_category]]="2-Wheelers",85000,1500000)</f>
        <v>85000</v>
      </c>
      <c r="H177">
        <f>(electric_vehicle_sales_by_state[[#This Row],[electric_vehicles_sold]]*electric_vehicle_sales_by_state[[#This Row],[Avg_Price]])</f>
        <v>0</v>
      </c>
    </row>
    <row r="178" spans="1:8" x14ac:dyDescent="0.3">
      <c r="A178" s="1">
        <v>45139</v>
      </c>
      <c r="B178">
        <f>VLOOKUP(electric_vehicle_sales_by_state[[#This Row],[date]], dim_date[#All],2, FALSE)</f>
        <v>2024</v>
      </c>
      <c r="C178" t="s">
        <v>47</v>
      </c>
      <c r="D178" t="s">
        <v>10</v>
      </c>
      <c r="E178">
        <v>0</v>
      </c>
      <c r="F178">
        <v>63</v>
      </c>
      <c r="G178">
        <f>IF(electric_vehicle_sales_by_state[[#This Row],[vehicle_category]]="2-Wheelers",85000,1500000)</f>
        <v>85000</v>
      </c>
      <c r="H178">
        <f>(electric_vehicle_sales_by_state[[#This Row],[electric_vehicles_sold]]*electric_vehicle_sales_by_state[[#This Row],[Avg_Price]])</f>
        <v>0</v>
      </c>
    </row>
    <row r="179" spans="1:8" x14ac:dyDescent="0.3">
      <c r="A179" s="1">
        <v>45139</v>
      </c>
      <c r="B179">
        <f>VLOOKUP(electric_vehicle_sales_by_state[[#This Row],[date]], dim_date[#All],2, FALSE)</f>
        <v>2024</v>
      </c>
      <c r="C179" t="s">
        <v>51</v>
      </c>
      <c r="D179" t="s">
        <v>10</v>
      </c>
      <c r="E179">
        <v>0</v>
      </c>
      <c r="F179">
        <v>592</v>
      </c>
      <c r="G179">
        <f>IF(electric_vehicle_sales_by_state[[#This Row],[vehicle_category]]="2-Wheelers",85000,1500000)</f>
        <v>85000</v>
      </c>
      <c r="H179">
        <f>(electric_vehicle_sales_by_state[[#This Row],[electric_vehicles_sold]]*electric_vehicle_sales_by_state[[#This Row],[Avg_Price]])</f>
        <v>0</v>
      </c>
    </row>
    <row r="180" spans="1:8" x14ac:dyDescent="0.3">
      <c r="A180" s="1">
        <v>45170</v>
      </c>
      <c r="B180">
        <f>VLOOKUP(electric_vehicle_sales_by_state[[#This Row],[date]], dim_date[#All],2, FALSE)</f>
        <v>2024</v>
      </c>
      <c r="C180" t="s">
        <v>41</v>
      </c>
      <c r="D180" t="s">
        <v>10</v>
      </c>
      <c r="E180">
        <v>0</v>
      </c>
      <c r="F180">
        <v>379</v>
      </c>
      <c r="G180">
        <f>IF(electric_vehicle_sales_by_state[[#This Row],[vehicle_category]]="2-Wheelers",85000,1500000)</f>
        <v>85000</v>
      </c>
      <c r="H180">
        <f>(electric_vehicle_sales_by_state[[#This Row],[electric_vehicles_sold]]*electric_vehicle_sales_by_state[[#This Row],[Avg_Price]])</f>
        <v>0</v>
      </c>
    </row>
    <row r="181" spans="1:8" x14ac:dyDescent="0.3">
      <c r="A181" s="1">
        <v>45170</v>
      </c>
      <c r="B181">
        <f>VLOOKUP(electric_vehicle_sales_by_state[[#This Row],[date]], dim_date[#All],2, FALSE)</f>
        <v>2024</v>
      </c>
      <c r="C181" t="s">
        <v>42</v>
      </c>
      <c r="D181" t="s">
        <v>10</v>
      </c>
      <c r="E181">
        <v>0</v>
      </c>
      <c r="F181">
        <v>1274</v>
      </c>
      <c r="G181">
        <f>IF(electric_vehicle_sales_by_state[[#This Row],[vehicle_category]]="2-Wheelers",85000,1500000)</f>
        <v>85000</v>
      </c>
      <c r="H181">
        <f>(electric_vehicle_sales_by_state[[#This Row],[electric_vehicles_sold]]*electric_vehicle_sales_by_state[[#This Row],[Avg_Price]])</f>
        <v>0</v>
      </c>
    </row>
    <row r="182" spans="1:8" x14ac:dyDescent="0.3">
      <c r="A182" s="1">
        <v>45170</v>
      </c>
      <c r="B182">
        <f>VLOOKUP(electric_vehicle_sales_by_state[[#This Row],[date]], dim_date[#All],2, FALSE)</f>
        <v>2024</v>
      </c>
      <c r="C182" t="s">
        <v>47</v>
      </c>
      <c r="D182" t="s">
        <v>10</v>
      </c>
      <c r="E182">
        <v>0</v>
      </c>
      <c r="F182">
        <v>40</v>
      </c>
      <c r="G182">
        <f>IF(electric_vehicle_sales_by_state[[#This Row],[vehicle_category]]="2-Wheelers",85000,1500000)</f>
        <v>85000</v>
      </c>
      <c r="H182">
        <f>(electric_vehicle_sales_by_state[[#This Row],[electric_vehicles_sold]]*electric_vehicle_sales_by_state[[#This Row],[Avg_Price]])</f>
        <v>0</v>
      </c>
    </row>
    <row r="183" spans="1:8" x14ac:dyDescent="0.3">
      <c r="A183" s="1">
        <v>45170</v>
      </c>
      <c r="B183">
        <f>VLOOKUP(electric_vehicle_sales_by_state[[#This Row],[date]], dim_date[#All],2, FALSE)</f>
        <v>2024</v>
      </c>
      <c r="C183" t="s">
        <v>48</v>
      </c>
      <c r="D183" t="s">
        <v>10</v>
      </c>
      <c r="E183">
        <v>0</v>
      </c>
      <c r="F183">
        <v>426</v>
      </c>
      <c r="G183">
        <f>IF(electric_vehicle_sales_by_state[[#This Row],[vehicle_category]]="2-Wheelers",85000,1500000)</f>
        <v>85000</v>
      </c>
      <c r="H183">
        <f>(electric_vehicle_sales_by_state[[#This Row],[electric_vehicles_sold]]*electric_vehicle_sales_by_state[[#This Row],[Avg_Price]])</f>
        <v>0</v>
      </c>
    </row>
    <row r="184" spans="1:8" x14ac:dyDescent="0.3">
      <c r="A184" s="1">
        <v>45200</v>
      </c>
      <c r="B184">
        <f>VLOOKUP(electric_vehicle_sales_by_state[[#This Row],[date]], dim_date[#All],2, FALSE)</f>
        <v>2024</v>
      </c>
      <c r="C184" t="s">
        <v>42</v>
      </c>
      <c r="D184" t="s">
        <v>10</v>
      </c>
      <c r="E184">
        <v>0</v>
      </c>
      <c r="F184">
        <v>1281</v>
      </c>
      <c r="G184">
        <f>IF(electric_vehicle_sales_by_state[[#This Row],[vehicle_category]]="2-Wheelers",85000,1500000)</f>
        <v>85000</v>
      </c>
      <c r="H184">
        <f>(electric_vehicle_sales_by_state[[#This Row],[electric_vehicles_sold]]*electric_vehicle_sales_by_state[[#This Row],[Avg_Price]])</f>
        <v>0</v>
      </c>
    </row>
    <row r="185" spans="1:8" x14ac:dyDescent="0.3">
      <c r="A185" s="1">
        <v>45200</v>
      </c>
      <c r="B185">
        <f>VLOOKUP(electric_vehicle_sales_by_state[[#This Row],[date]], dim_date[#All],2, FALSE)</f>
        <v>2024</v>
      </c>
      <c r="C185" t="s">
        <v>47</v>
      </c>
      <c r="D185" t="s">
        <v>10</v>
      </c>
      <c r="E185">
        <v>0</v>
      </c>
      <c r="F185">
        <v>33</v>
      </c>
      <c r="G185">
        <f>IF(electric_vehicle_sales_by_state[[#This Row],[vehicle_category]]="2-Wheelers",85000,1500000)</f>
        <v>85000</v>
      </c>
      <c r="H185">
        <f>(electric_vehicle_sales_by_state[[#This Row],[electric_vehicles_sold]]*electric_vehicle_sales_by_state[[#This Row],[Avg_Price]])</f>
        <v>0</v>
      </c>
    </row>
    <row r="186" spans="1:8" x14ac:dyDescent="0.3">
      <c r="A186" s="1">
        <v>45200</v>
      </c>
      <c r="B186">
        <f>VLOOKUP(electric_vehicle_sales_by_state[[#This Row],[date]], dim_date[#All],2, FALSE)</f>
        <v>2024</v>
      </c>
      <c r="C186" t="s">
        <v>51</v>
      </c>
      <c r="D186" t="s">
        <v>10</v>
      </c>
      <c r="E186">
        <v>0</v>
      </c>
      <c r="F186">
        <v>471</v>
      </c>
      <c r="G186">
        <f>IF(electric_vehicle_sales_by_state[[#This Row],[vehicle_category]]="2-Wheelers",85000,1500000)</f>
        <v>85000</v>
      </c>
      <c r="H186">
        <f>(electric_vehicle_sales_by_state[[#This Row],[electric_vehicles_sold]]*electric_vehicle_sales_by_state[[#This Row],[Avg_Price]])</f>
        <v>0</v>
      </c>
    </row>
    <row r="187" spans="1:8" x14ac:dyDescent="0.3">
      <c r="A187" s="1">
        <v>45231</v>
      </c>
      <c r="B187">
        <f>VLOOKUP(electric_vehicle_sales_by_state[[#This Row],[date]], dim_date[#All],2, FALSE)</f>
        <v>2024</v>
      </c>
      <c r="C187" t="s">
        <v>42</v>
      </c>
      <c r="D187" t="s">
        <v>10</v>
      </c>
      <c r="E187">
        <v>0</v>
      </c>
      <c r="F187">
        <v>1458</v>
      </c>
      <c r="G187">
        <f>IF(electric_vehicle_sales_by_state[[#This Row],[vehicle_category]]="2-Wheelers",85000,1500000)</f>
        <v>85000</v>
      </c>
      <c r="H187">
        <f>(electric_vehicle_sales_by_state[[#This Row],[electric_vehicles_sold]]*electric_vehicle_sales_by_state[[#This Row],[Avg_Price]])</f>
        <v>0</v>
      </c>
    </row>
    <row r="188" spans="1:8" x14ac:dyDescent="0.3">
      <c r="A188" s="1">
        <v>45231</v>
      </c>
      <c r="B188">
        <f>VLOOKUP(electric_vehicle_sales_by_state[[#This Row],[date]], dim_date[#All],2, FALSE)</f>
        <v>2024</v>
      </c>
      <c r="C188" t="s">
        <v>47</v>
      </c>
      <c r="D188" t="s">
        <v>10</v>
      </c>
      <c r="E188">
        <v>0</v>
      </c>
      <c r="F188">
        <v>39</v>
      </c>
      <c r="G188">
        <f>IF(electric_vehicle_sales_by_state[[#This Row],[vehicle_category]]="2-Wheelers",85000,1500000)</f>
        <v>85000</v>
      </c>
      <c r="H188">
        <f>(electric_vehicle_sales_by_state[[#This Row],[electric_vehicles_sold]]*electric_vehicle_sales_by_state[[#This Row],[Avg_Price]])</f>
        <v>0</v>
      </c>
    </row>
    <row r="189" spans="1:8" x14ac:dyDescent="0.3">
      <c r="A189" s="1">
        <v>45261</v>
      </c>
      <c r="B189">
        <f>VLOOKUP(electric_vehicle_sales_by_state[[#This Row],[date]], dim_date[#All],2, FALSE)</f>
        <v>2024</v>
      </c>
      <c r="C189" t="s">
        <v>47</v>
      </c>
      <c r="D189" t="s">
        <v>10</v>
      </c>
      <c r="E189">
        <v>0</v>
      </c>
      <c r="F189">
        <v>7</v>
      </c>
      <c r="G189">
        <f>IF(electric_vehicle_sales_by_state[[#This Row],[vehicle_category]]="2-Wheelers",85000,1500000)</f>
        <v>85000</v>
      </c>
      <c r="H189">
        <f>(electric_vehicle_sales_by_state[[#This Row],[electric_vehicles_sold]]*electric_vehicle_sales_by_state[[#This Row],[Avg_Price]])</f>
        <v>0</v>
      </c>
    </row>
    <row r="190" spans="1:8" x14ac:dyDescent="0.3">
      <c r="A190" s="1">
        <v>45261</v>
      </c>
      <c r="B190">
        <f>VLOOKUP(electric_vehicle_sales_by_state[[#This Row],[date]], dim_date[#All],2, FALSE)</f>
        <v>2024</v>
      </c>
      <c r="C190" t="s">
        <v>51</v>
      </c>
      <c r="D190" t="s">
        <v>10</v>
      </c>
      <c r="E190">
        <v>0</v>
      </c>
      <c r="F190">
        <v>421</v>
      </c>
      <c r="G190">
        <f>IF(electric_vehicle_sales_by_state[[#This Row],[vehicle_category]]="2-Wheelers",85000,1500000)</f>
        <v>85000</v>
      </c>
      <c r="H190">
        <f>(electric_vehicle_sales_by_state[[#This Row],[electric_vehicles_sold]]*electric_vehicle_sales_by_state[[#This Row],[Avg_Price]])</f>
        <v>0</v>
      </c>
    </row>
    <row r="191" spans="1:8" x14ac:dyDescent="0.3">
      <c r="A191" s="1">
        <v>45292</v>
      </c>
      <c r="B191">
        <f>VLOOKUP(electric_vehicle_sales_by_state[[#This Row],[date]], dim_date[#All],2, FALSE)</f>
        <v>2024</v>
      </c>
      <c r="C191" t="s">
        <v>42</v>
      </c>
      <c r="D191" t="s">
        <v>10</v>
      </c>
      <c r="E191">
        <v>0</v>
      </c>
      <c r="F191">
        <v>995</v>
      </c>
      <c r="G191">
        <f>IF(electric_vehicle_sales_by_state[[#This Row],[vehicle_category]]="2-Wheelers",85000,1500000)</f>
        <v>85000</v>
      </c>
      <c r="H191">
        <f>(electric_vehicle_sales_by_state[[#This Row],[electric_vehicles_sold]]*electric_vehicle_sales_by_state[[#This Row],[Avg_Price]])</f>
        <v>0</v>
      </c>
    </row>
    <row r="192" spans="1:8" x14ac:dyDescent="0.3">
      <c r="A192" s="1">
        <v>45292</v>
      </c>
      <c r="B192">
        <f>VLOOKUP(electric_vehicle_sales_by_state[[#This Row],[date]], dim_date[#All],2, FALSE)</f>
        <v>2024</v>
      </c>
      <c r="C192" t="s">
        <v>51</v>
      </c>
      <c r="D192" t="s">
        <v>10</v>
      </c>
      <c r="E192">
        <v>0</v>
      </c>
      <c r="F192">
        <v>505</v>
      </c>
      <c r="G192">
        <f>IF(electric_vehicle_sales_by_state[[#This Row],[vehicle_category]]="2-Wheelers",85000,1500000)</f>
        <v>85000</v>
      </c>
      <c r="H192">
        <f>(electric_vehicle_sales_by_state[[#This Row],[electric_vehicles_sold]]*electric_vehicle_sales_by_state[[#This Row],[Avg_Price]])</f>
        <v>0</v>
      </c>
    </row>
    <row r="193" spans="1:8" x14ac:dyDescent="0.3">
      <c r="A193" s="1">
        <v>45323</v>
      </c>
      <c r="B193">
        <f>VLOOKUP(electric_vehicle_sales_by_state[[#This Row],[date]], dim_date[#All],2, FALSE)</f>
        <v>2024</v>
      </c>
      <c r="C193" t="s">
        <v>42</v>
      </c>
      <c r="D193" t="s">
        <v>10</v>
      </c>
      <c r="E193">
        <v>0</v>
      </c>
      <c r="F193">
        <v>1117</v>
      </c>
      <c r="G193">
        <f>IF(electric_vehicle_sales_by_state[[#This Row],[vehicle_category]]="2-Wheelers",85000,1500000)</f>
        <v>85000</v>
      </c>
      <c r="H193">
        <f>(electric_vehicle_sales_by_state[[#This Row],[electric_vehicles_sold]]*electric_vehicle_sales_by_state[[#This Row],[Avg_Price]])</f>
        <v>0</v>
      </c>
    </row>
    <row r="194" spans="1:8" x14ac:dyDescent="0.3">
      <c r="A194" s="1">
        <v>45323</v>
      </c>
      <c r="B194">
        <f>VLOOKUP(electric_vehicle_sales_by_state[[#This Row],[date]], dim_date[#All],2, FALSE)</f>
        <v>2024</v>
      </c>
      <c r="C194" t="s">
        <v>51</v>
      </c>
      <c r="D194" t="s">
        <v>10</v>
      </c>
      <c r="E194">
        <v>0</v>
      </c>
      <c r="F194">
        <v>763</v>
      </c>
      <c r="G194">
        <f>IF(electric_vehicle_sales_by_state[[#This Row],[vehicle_category]]="2-Wheelers",85000,1500000)</f>
        <v>85000</v>
      </c>
      <c r="H194">
        <f>(electric_vehicle_sales_by_state[[#This Row],[electric_vehicles_sold]]*electric_vehicle_sales_by_state[[#This Row],[Avg_Price]])</f>
        <v>0</v>
      </c>
    </row>
    <row r="195" spans="1:8" x14ac:dyDescent="0.3">
      <c r="A195" s="1">
        <v>45323</v>
      </c>
      <c r="B195">
        <f>VLOOKUP(electric_vehicle_sales_by_state[[#This Row],[date]], dim_date[#All],2, FALSE)</f>
        <v>2024</v>
      </c>
      <c r="C195" t="s">
        <v>47</v>
      </c>
      <c r="D195" t="s">
        <v>10</v>
      </c>
      <c r="E195">
        <v>0</v>
      </c>
      <c r="F195">
        <v>4</v>
      </c>
      <c r="G195">
        <f>IF(electric_vehicle_sales_by_state[[#This Row],[vehicle_category]]="2-Wheelers",85000,1500000)</f>
        <v>85000</v>
      </c>
      <c r="H195">
        <f>(electric_vehicle_sales_by_state[[#This Row],[electric_vehicles_sold]]*electric_vehicle_sales_by_state[[#This Row],[Avg_Price]])</f>
        <v>0</v>
      </c>
    </row>
    <row r="196" spans="1:8" x14ac:dyDescent="0.3">
      <c r="A196" s="1">
        <v>45352</v>
      </c>
      <c r="B196">
        <f>VLOOKUP(electric_vehicle_sales_by_state[[#This Row],[date]], dim_date[#All],2, FALSE)</f>
        <v>2024</v>
      </c>
      <c r="C196" t="s">
        <v>42</v>
      </c>
      <c r="D196" t="s">
        <v>10</v>
      </c>
      <c r="E196">
        <v>0</v>
      </c>
      <c r="F196">
        <v>1259</v>
      </c>
      <c r="G196">
        <f>IF(electric_vehicle_sales_by_state[[#This Row],[vehicle_category]]="2-Wheelers",85000,1500000)</f>
        <v>85000</v>
      </c>
      <c r="H196">
        <f>(electric_vehicle_sales_by_state[[#This Row],[electric_vehicles_sold]]*electric_vehicle_sales_by_state[[#This Row],[Avg_Price]])</f>
        <v>0</v>
      </c>
    </row>
    <row r="197" spans="1:8" x14ac:dyDescent="0.3">
      <c r="A197" s="1">
        <v>45352</v>
      </c>
      <c r="B197">
        <f>VLOOKUP(electric_vehicle_sales_by_state[[#This Row],[date]], dim_date[#All],2, FALSE)</f>
        <v>2024</v>
      </c>
      <c r="C197" t="s">
        <v>47</v>
      </c>
      <c r="D197" t="s">
        <v>10</v>
      </c>
      <c r="E197">
        <v>0</v>
      </c>
      <c r="F197">
        <v>11</v>
      </c>
      <c r="G197">
        <f>IF(electric_vehicle_sales_by_state[[#This Row],[vehicle_category]]="2-Wheelers",85000,1500000)</f>
        <v>85000</v>
      </c>
      <c r="H197">
        <f>(electric_vehicle_sales_by_state[[#This Row],[electric_vehicles_sold]]*electric_vehicle_sales_by_state[[#This Row],[Avg_Price]])</f>
        <v>0</v>
      </c>
    </row>
    <row r="198" spans="1:8" x14ac:dyDescent="0.3">
      <c r="A198" s="1">
        <v>44287</v>
      </c>
      <c r="B198">
        <f>VLOOKUP(electric_vehicle_sales_by_state[[#This Row],[date]], dim_date[#All],2, FALSE)</f>
        <v>2022</v>
      </c>
      <c r="C198" t="s">
        <v>45</v>
      </c>
      <c r="D198" t="s">
        <v>10</v>
      </c>
      <c r="E198">
        <v>1</v>
      </c>
      <c r="F198">
        <v>657</v>
      </c>
      <c r="G198">
        <f>IF(electric_vehicle_sales_by_state[[#This Row],[vehicle_category]]="2-Wheelers",85000,1500000)</f>
        <v>85000</v>
      </c>
      <c r="H198">
        <f>(electric_vehicle_sales_by_state[[#This Row],[electric_vehicles_sold]]*electric_vehicle_sales_by_state[[#This Row],[Avg_Price]])</f>
        <v>85000</v>
      </c>
    </row>
    <row r="199" spans="1:8" x14ac:dyDescent="0.3">
      <c r="A199" s="1">
        <v>44317</v>
      </c>
      <c r="B199">
        <f>VLOOKUP(electric_vehicle_sales_by_state[[#This Row],[date]], dim_date[#All],2, FALSE)</f>
        <v>2022</v>
      </c>
      <c r="C199" t="s">
        <v>57</v>
      </c>
      <c r="D199" t="s">
        <v>10</v>
      </c>
      <c r="E199">
        <v>1</v>
      </c>
      <c r="F199">
        <v>6302</v>
      </c>
      <c r="G199">
        <f>IF(electric_vehicle_sales_by_state[[#This Row],[vehicle_category]]="2-Wheelers",85000,1500000)</f>
        <v>85000</v>
      </c>
      <c r="H199">
        <f>(electric_vehicle_sales_by_state[[#This Row],[electric_vehicles_sold]]*electric_vehicle_sales_by_state[[#This Row],[Avg_Price]])</f>
        <v>85000</v>
      </c>
    </row>
    <row r="200" spans="1:8" x14ac:dyDescent="0.3">
      <c r="A200" s="1">
        <v>44348</v>
      </c>
      <c r="B200">
        <f>VLOOKUP(electric_vehicle_sales_by_state[[#This Row],[date]], dim_date[#All],2, FALSE)</f>
        <v>2022</v>
      </c>
      <c r="C200" t="s">
        <v>53</v>
      </c>
      <c r="D200" t="s">
        <v>10</v>
      </c>
      <c r="E200">
        <v>1</v>
      </c>
      <c r="F200">
        <v>1523</v>
      </c>
      <c r="G200">
        <f>IF(electric_vehicle_sales_by_state[[#This Row],[vehicle_category]]="2-Wheelers",85000,1500000)</f>
        <v>85000</v>
      </c>
      <c r="H200">
        <f>(electric_vehicle_sales_by_state[[#This Row],[electric_vehicles_sold]]*electric_vehicle_sales_by_state[[#This Row],[Avg_Price]])</f>
        <v>85000</v>
      </c>
    </row>
    <row r="201" spans="1:8" x14ac:dyDescent="0.3">
      <c r="A201" s="1">
        <v>44440</v>
      </c>
      <c r="B201">
        <f>VLOOKUP(electric_vehicle_sales_by_state[[#This Row],[date]], dim_date[#All],2, FALSE)</f>
        <v>2022</v>
      </c>
      <c r="C201" t="s">
        <v>45</v>
      </c>
      <c r="D201" t="s">
        <v>10</v>
      </c>
      <c r="E201">
        <v>1</v>
      </c>
      <c r="F201">
        <v>666</v>
      </c>
      <c r="G201">
        <f>IF(electric_vehicle_sales_by_state[[#This Row],[vehicle_category]]="2-Wheelers",85000,1500000)</f>
        <v>85000</v>
      </c>
      <c r="H201">
        <f>(electric_vehicle_sales_by_state[[#This Row],[electric_vehicles_sold]]*electric_vehicle_sales_by_state[[#This Row],[Avg_Price]])</f>
        <v>85000</v>
      </c>
    </row>
    <row r="202" spans="1:8" x14ac:dyDescent="0.3">
      <c r="A202" s="1">
        <v>44440</v>
      </c>
      <c r="B202">
        <f>VLOOKUP(electric_vehicle_sales_by_state[[#This Row],[date]], dim_date[#All],2, FALSE)</f>
        <v>2022</v>
      </c>
      <c r="C202" t="s">
        <v>51</v>
      </c>
      <c r="D202" t="s">
        <v>10</v>
      </c>
      <c r="E202">
        <v>1</v>
      </c>
      <c r="F202">
        <v>578</v>
      </c>
      <c r="G202">
        <f>IF(electric_vehicle_sales_by_state[[#This Row],[vehicle_category]]="2-Wheelers",85000,1500000)</f>
        <v>85000</v>
      </c>
      <c r="H202">
        <f>(electric_vehicle_sales_by_state[[#This Row],[electric_vehicles_sold]]*electric_vehicle_sales_by_state[[#This Row],[Avg_Price]])</f>
        <v>85000</v>
      </c>
    </row>
    <row r="203" spans="1:8" x14ac:dyDescent="0.3">
      <c r="A203" s="1">
        <v>44470</v>
      </c>
      <c r="B203">
        <f>VLOOKUP(electric_vehicle_sales_by_state[[#This Row],[date]], dim_date[#All],2, FALSE)</f>
        <v>2022</v>
      </c>
      <c r="C203" t="s">
        <v>45</v>
      </c>
      <c r="D203" t="s">
        <v>10</v>
      </c>
      <c r="E203">
        <v>1</v>
      </c>
      <c r="F203">
        <v>628</v>
      </c>
      <c r="G203">
        <f>IF(electric_vehicle_sales_by_state[[#This Row],[vehicle_category]]="2-Wheelers",85000,1500000)</f>
        <v>85000</v>
      </c>
      <c r="H203">
        <f>(electric_vehicle_sales_by_state[[#This Row],[electric_vehicles_sold]]*electric_vehicle_sales_by_state[[#This Row],[Avg_Price]])</f>
        <v>85000</v>
      </c>
    </row>
    <row r="204" spans="1:8" x14ac:dyDescent="0.3">
      <c r="A204" s="1">
        <v>44501</v>
      </c>
      <c r="B204">
        <f>VLOOKUP(electric_vehicle_sales_by_state[[#This Row],[date]], dim_date[#All],2, FALSE)</f>
        <v>2022</v>
      </c>
      <c r="C204" t="s">
        <v>45</v>
      </c>
      <c r="D204" t="s">
        <v>10</v>
      </c>
      <c r="E204">
        <v>1</v>
      </c>
      <c r="F204">
        <v>938</v>
      </c>
      <c r="G204">
        <f>IF(electric_vehicle_sales_by_state[[#This Row],[vehicle_category]]="2-Wheelers",85000,1500000)</f>
        <v>85000</v>
      </c>
      <c r="H204">
        <f>(electric_vehicle_sales_by_state[[#This Row],[electric_vehicles_sold]]*electric_vehicle_sales_by_state[[#This Row],[Avg_Price]])</f>
        <v>85000</v>
      </c>
    </row>
    <row r="205" spans="1:8" x14ac:dyDescent="0.3">
      <c r="A205" s="1">
        <v>44531</v>
      </c>
      <c r="B205">
        <f>VLOOKUP(electric_vehicle_sales_by_state[[#This Row],[date]], dim_date[#All],2, FALSE)</f>
        <v>2022</v>
      </c>
      <c r="C205" t="s">
        <v>53</v>
      </c>
      <c r="D205" t="s">
        <v>10</v>
      </c>
      <c r="E205">
        <v>1</v>
      </c>
      <c r="F205">
        <v>3579</v>
      </c>
      <c r="G205">
        <f>IF(electric_vehicle_sales_by_state[[#This Row],[vehicle_category]]="2-Wheelers",85000,1500000)</f>
        <v>85000</v>
      </c>
      <c r="H205">
        <f>(electric_vehicle_sales_by_state[[#This Row],[electric_vehicles_sold]]*electric_vehicle_sales_by_state[[#This Row],[Avg_Price]])</f>
        <v>85000</v>
      </c>
    </row>
    <row r="206" spans="1:8" x14ac:dyDescent="0.3">
      <c r="A206" s="1">
        <v>44652</v>
      </c>
      <c r="B206">
        <f>VLOOKUP(electric_vehicle_sales_by_state[[#This Row],[date]], dim_date[#All],2, FALSE)</f>
        <v>2023</v>
      </c>
      <c r="C206" t="s">
        <v>48</v>
      </c>
      <c r="D206" t="s">
        <v>10</v>
      </c>
      <c r="E206">
        <v>1</v>
      </c>
      <c r="F206">
        <v>1246</v>
      </c>
      <c r="G206">
        <f>IF(electric_vehicle_sales_by_state[[#This Row],[vehicle_category]]="2-Wheelers",85000,1500000)</f>
        <v>85000</v>
      </c>
      <c r="H206">
        <f>(electric_vehicle_sales_by_state[[#This Row],[electric_vehicles_sold]]*electric_vehicle_sales_by_state[[#This Row],[Avg_Price]])</f>
        <v>85000</v>
      </c>
    </row>
    <row r="207" spans="1:8" x14ac:dyDescent="0.3">
      <c r="A207" s="1">
        <v>44682</v>
      </c>
      <c r="B207">
        <f>VLOOKUP(electric_vehicle_sales_by_state[[#This Row],[date]], dim_date[#All],2, FALSE)</f>
        <v>2023</v>
      </c>
      <c r="C207" t="s">
        <v>50</v>
      </c>
      <c r="D207" t="s">
        <v>10</v>
      </c>
      <c r="E207">
        <v>1</v>
      </c>
      <c r="F207">
        <v>1638</v>
      </c>
      <c r="G207">
        <f>IF(electric_vehicle_sales_by_state[[#This Row],[vehicle_category]]="2-Wheelers",85000,1500000)</f>
        <v>85000</v>
      </c>
      <c r="H207">
        <f>(electric_vehicle_sales_by_state[[#This Row],[electric_vehicles_sold]]*electric_vehicle_sales_by_state[[#This Row],[Avg_Price]])</f>
        <v>85000</v>
      </c>
    </row>
    <row r="208" spans="1:8" x14ac:dyDescent="0.3">
      <c r="A208" s="1">
        <v>44682</v>
      </c>
      <c r="B208">
        <f>VLOOKUP(electric_vehicle_sales_by_state[[#This Row],[date]], dim_date[#All],2, FALSE)</f>
        <v>2023</v>
      </c>
      <c r="C208" t="s">
        <v>51</v>
      </c>
      <c r="D208" t="s">
        <v>10</v>
      </c>
      <c r="E208">
        <v>1</v>
      </c>
      <c r="F208">
        <v>514</v>
      </c>
      <c r="G208">
        <f>IF(electric_vehicle_sales_by_state[[#This Row],[vehicle_category]]="2-Wheelers",85000,1500000)</f>
        <v>85000</v>
      </c>
      <c r="H208">
        <f>(electric_vehicle_sales_by_state[[#This Row],[electric_vehicles_sold]]*electric_vehicle_sales_by_state[[#This Row],[Avg_Price]])</f>
        <v>85000</v>
      </c>
    </row>
    <row r="209" spans="1:8" x14ac:dyDescent="0.3">
      <c r="A209" s="1">
        <v>44713</v>
      </c>
      <c r="B209">
        <f>VLOOKUP(electric_vehicle_sales_by_state[[#This Row],[date]], dim_date[#All],2, FALSE)</f>
        <v>2023</v>
      </c>
      <c r="C209" t="s">
        <v>45</v>
      </c>
      <c r="D209" t="s">
        <v>10</v>
      </c>
      <c r="E209">
        <v>1</v>
      </c>
      <c r="F209">
        <v>767</v>
      </c>
      <c r="G209">
        <f>IF(electric_vehicle_sales_by_state[[#This Row],[vehicle_category]]="2-Wheelers",85000,1500000)</f>
        <v>85000</v>
      </c>
      <c r="H209">
        <f>(electric_vehicle_sales_by_state[[#This Row],[electric_vehicles_sold]]*electric_vehicle_sales_by_state[[#This Row],[Avg_Price]])</f>
        <v>85000</v>
      </c>
    </row>
    <row r="210" spans="1:8" x14ac:dyDescent="0.3">
      <c r="A210" s="1">
        <v>44743</v>
      </c>
      <c r="B210">
        <f>VLOOKUP(electric_vehicle_sales_by_state[[#This Row],[date]], dim_date[#All],2, FALSE)</f>
        <v>2023</v>
      </c>
      <c r="C210" t="s">
        <v>50</v>
      </c>
      <c r="D210" t="s">
        <v>10</v>
      </c>
      <c r="E210">
        <v>1</v>
      </c>
      <c r="F210">
        <v>1427</v>
      </c>
      <c r="G210">
        <f>IF(electric_vehicle_sales_by_state[[#This Row],[vehicle_category]]="2-Wheelers",85000,1500000)</f>
        <v>85000</v>
      </c>
      <c r="H210">
        <f>(electric_vehicle_sales_by_state[[#This Row],[electric_vehicles_sold]]*electric_vehicle_sales_by_state[[#This Row],[Avg_Price]])</f>
        <v>85000</v>
      </c>
    </row>
    <row r="211" spans="1:8" x14ac:dyDescent="0.3">
      <c r="A211" s="1">
        <v>44805</v>
      </c>
      <c r="B211">
        <f>VLOOKUP(electric_vehicle_sales_by_state[[#This Row],[date]], dim_date[#All],2, FALSE)</f>
        <v>2023</v>
      </c>
      <c r="C211" t="s">
        <v>48</v>
      </c>
      <c r="D211" t="s">
        <v>10</v>
      </c>
      <c r="E211">
        <v>1</v>
      </c>
      <c r="F211">
        <v>2473</v>
      </c>
      <c r="G211">
        <f>IF(electric_vehicle_sales_by_state[[#This Row],[vehicle_category]]="2-Wheelers",85000,1500000)</f>
        <v>85000</v>
      </c>
      <c r="H211">
        <f>(electric_vehicle_sales_by_state[[#This Row],[electric_vehicles_sold]]*electric_vehicle_sales_by_state[[#This Row],[Avg_Price]])</f>
        <v>85000</v>
      </c>
    </row>
    <row r="212" spans="1:8" x14ac:dyDescent="0.3">
      <c r="A212" s="1">
        <v>44805</v>
      </c>
      <c r="B212">
        <f>VLOOKUP(electric_vehicle_sales_by_state[[#This Row],[date]], dim_date[#All],2, FALSE)</f>
        <v>2023</v>
      </c>
      <c r="C212" t="s">
        <v>49</v>
      </c>
      <c r="D212" t="s">
        <v>10</v>
      </c>
      <c r="E212">
        <v>1</v>
      </c>
      <c r="F212">
        <v>1719</v>
      </c>
      <c r="G212">
        <f>IF(electric_vehicle_sales_by_state[[#This Row],[vehicle_category]]="2-Wheelers",85000,1500000)</f>
        <v>85000</v>
      </c>
      <c r="H212">
        <f>(electric_vehicle_sales_by_state[[#This Row],[electric_vehicles_sold]]*electric_vehicle_sales_by_state[[#This Row],[Avg_Price]])</f>
        <v>85000</v>
      </c>
    </row>
    <row r="213" spans="1:8" x14ac:dyDescent="0.3">
      <c r="A213" s="1">
        <v>44896</v>
      </c>
      <c r="B213">
        <f>VLOOKUP(electric_vehicle_sales_by_state[[#This Row],[date]], dim_date[#All],2, FALSE)</f>
        <v>2023</v>
      </c>
      <c r="C213" t="s">
        <v>42</v>
      </c>
      <c r="D213" t="s">
        <v>10</v>
      </c>
      <c r="E213">
        <v>1</v>
      </c>
      <c r="F213">
        <v>925</v>
      </c>
      <c r="G213">
        <f>IF(electric_vehicle_sales_by_state[[#This Row],[vehicle_category]]="2-Wheelers",85000,1500000)</f>
        <v>85000</v>
      </c>
      <c r="H213">
        <f>(electric_vehicle_sales_by_state[[#This Row],[electric_vehicles_sold]]*electric_vehicle_sales_by_state[[#This Row],[Avg_Price]])</f>
        <v>85000</v>
      </c>
    </row>
    <row r="214" spans="1:8" x14ac:dyDescent="0.3">
      <c r="A214" s="1">
        <v>44896</v>
      </c>
      <c r="B214">
        <f>VLOOKUP(electric_vehicle_sales_by_state[[#This Row],[date]], dim_date[#All],2, FALSE)</f>
        <v>2023</v>
      </c>
      <c r="C214" t="s">
        <v>49</v>
      </c>
      <c r="D214" t="s">
        <v>10</v>
      </c>
      <c r="E214">
        <v>1</v>
      </c>
      <c r="F214">
        <v>1180</v>
      </c>
      <c r="G214">
        <f>IF(electric_vehicle_sales_by_state[[#This Row],[vehicle_category]]="2-Wheelers",85000,1500000)</f>
        <v>85000</v>
      </c>
      <c r="H214">
        <f>(electric_vehicle_sales_by_state[[#This Row],[electric_vehicles_sold]]*electric_vehicle_sales_by_state[[#This Row],[Avg_Price]])</f>
        <v>85000</v>
      </c>
    </row>
    <row r="215" spans="1:8" x14ac:dyDescent="0.3">
      <c r="A215" s="1">
        <v>44927</v>
      </c>
      <c r="B215">
        <f>VLOOKUP(electric_vehicle_sales_by_state[[#This Row],[date]], dim_date[#All],2, FALSE)</f>
        <v>2023</v>
      </c>
      <c r="C215" t="s">
        <v>47</v>
      </c>
      <c r="D215" t="s">
        <v>10</v>
      </c>
      <c r="E215">
        <v>1</v>
      </c>
      <c r="F215">
        <v>20</v>
      </c>
      <c r="G215">
        <f>IF(electric_vehicle_sales_by_state[[#This Row],[vehicle_category]]="2-Wheelers",85000,1500000)</f>
        <v>85000</v>
      </c>
      <c r="H215">
        <f>(electric_vehicle_sales_by_state[[#This Row],[electric_vehicles_sold]]*electric_vehicle_sales_by_state[[#This Row],[Avg_Price]])</f>
        <v>85000</v>
      </c>
    </row>
    <row r="216" spans="1:8" x14ac:dyDescent="0.3">
      <c r="A216" s="1">
        <v>44986</v>
      </c>
      <c r="B216">
        <f>VLOOKUP(electric_vehicle_sales_by_state[[#This Row],[date]], dim_date[#All],2, FALSE)</f>
        <v>2023</v>
      </c>
      <c r="C216" t="s">
        <v>41</v>
      </c>
      <c r="D216" t="s">
        <v>10</v>
      </c>
      <c r="E216">
        <v>1</v>
      </c>
      <c r="F216">
        <v>373</v>
      </c>
      <c r="G216">
        <f>IF(electric_vehicle_sales_by_state[[#This Row],[vehicle_category]]="2-Wheelers",85000,1500000)</f>
        <v>85000</v>
      </c>
      <c r="H216">
        <f>(electric_vehicle_sales_by_state[[#This Row],[electric_vehicles_sold]]*electric_vehicle_sales_by_state[[#This Row],[Avg_Price]])</f>
        <v>85000</v>
      </c>
    </row>
    <row r="217" spans="1:8" x14ac:dyDescent="0.3">
      <c r="A217" s="1">
        <v>44986</v>
      </c>
      <c r="B217">
        <f>VLOOKUP(electric_vehicle_sales_by_state[[#This Row],[date]], dim_date[#All],2, FALSE)</f>
        <v>2023</v>
      </c>
      <c r="C217" t="s">
        <v>49</v>
      </c>
      <c r="D217" t="s">
        <v>10</v>
      </c>
      <c r="E217">
        <v>1</v>
      </c>
      <c r="F217">
        <v>1907</v>
      </c>
      <c r="G217">
        <f>IF(electric_vehicle_sales_by_state[[#This Row],[vehicle_category]]="2-Wheelers",85000,1500000)</f>
        <v>85000</v>
      </c>
      <c r="H217">
        <f>(electric_vehicle_sales_by_state[[#This Row],[electric_vehicles_sold]]*electric_vehicle_sales_by_state[[#This Row],[Avg_Price]])</f>
        <v>85000</v>
      </c>
    </row>
    <row r="218" spans="1:8" x14ac:dyDescent="0.3">
      <c r="A218" s="1">
        <v>45047</v>
      </c>
      <c r="B218">
        <f>VLOOKUP(electric_vehicle_sales_by_state[[#This Row],[date]], dim_date[#All],2, FALSE)</f>
        <v>2024</v>
      </c>
      <c r="C218" t="s">
        <v>42</v>
      </c>
      <c r="D218" t="s">
        <v>10</v>
      </c>
      <c r="E218">
        <v>1</v>
      </c>
      <c r="F218">
        <v>1193</v>
      </c>
      <c r="G218">
        <f>IF(electric_vehicle_sales_by_state[[#This Row],[vehicle_category]]="2-Wheelers",85000,1500000)</f>
        <v>85000</v>
      </c>
      <c r="H218">
        <f>(electric_vehicle_sales_by_state[[#This Row],[electric_vehicles_sold]]*electric_vehicle_sales_by_state[[#This Row],[Avg_Price]])</f>
        <v>85000</v>
      </c>
    </row>
    <row r="219" spans="1:8" x14ac:dyDescent="0.3">
      <c r="A219" s="1">
        <v>45078</v>
      </c>
      <c r="B219">
        <f>VLOOKUP(electric_vehicle_sales_by_state[[#This Row],[date]], dim_date[#All],2, FALSE)</f>
        <v>2024</v>
      </c>
      <c r="C219" t="s">
        <v>49</v>
      </c>
      <c r="D219" t="s">
        <v>10</v>
      </c>
      <c r="E219">
        <v>1</v>
      </c>
      <c r="F219">
        <v>1969</v>
      </c>
      <c r="G219">
        <f>IF(electric_vehicle_sales_by_state[[#This Row],[vehicle_category]]="2-Wheelers",85000,1500000)</f>
        <v>85000</v>
      </c>
      <c r="H219">
        <f>(electric_vehicle_sales_by_state[[#This Row],[electric_vehicles_sold]]*electric_vehicle_sales_by_state[[#This Row],[Avg_Price]])</f>
        <v>85000</v>
      </c>
    </row>
    <row r="220" spans="1:8" x14ac:dyDescent="0.3">
      <c r="A220" s="1">
        <v>45108</v>
      </c>
      <c r="B220">
        <f>VLOOKUP(electric_vehicle_sales_by_state[[#This Row],[date]], dim_date[#All],2, FALSE)</f>
        <v>2024</v>
      </c>
      <c r="C220" t="s">
        <v>47</v>
      </c>
      <c r="D220" t="s">
        <v>10</v>
      </c>
      <c r="E220">
        <v>1</v>
      </c>
      <c r="F220">
        <v>117</v>
      </c>
      <c r="G220">
        <f>IF(electric_vehicle_sales_by_state[[#This Row],[vehicle_category]]="2-Wheelers",85000,1500000)</f>
        <v>85000</v>
      </c>
      <c r="H220">
        <f>(electric_vehicle_sales_by_state[[#This Row],[electric_vehicles_sold]]*electric_vehicle_sales_by_state[[#This Row],[Avg_Price]])</f>
        <v>85000</v>
      </c>
    </row>
    <row r="221" spans="1:8" x14ac:dyDescent="0.3">
      <c r="A221" s="1">
        <v>45108</v>
      </c>
      <c r="B221">
        <f>VLOOKUP(electric_vehicle_sales_by_state[[#This Row],[date]], dim_date[#All],2, FALSE)</f>
        <v>2024</v>
      </c>
      <c r="C221" t="s">
        <v>51</v>
      </c>
      <c r="D221" t="s">
        <v>10</v>
      </c>
      <c r="E221">
        <v>1</v>
      </c>
      <c r="F221">
        <v>599</v>
      </c>
      <c r="G221">
        <f>IF(electric_vehicle_sales_by_state[[#This Row],[vehicle_category]]="2-Wheelers",85000,1500000)</f>
        <v>85000</v>
      </c>
      <c r="H221">
        <f>(electric_vehicle_sales_by_state[[#This Row],[electric_vehicles_sold]]*electric_vehicle_sales_by_state[[#This Row],[Avg_Price]])</f>
        <v>85000</v>
      </c>
    </row>
    <row r="222" spans="1:8" x14ac:dyDescent="0.3">
      <c r="A222" s="1">
        <v>45170</v>
      </c>
      <c r="B222">
        <f>VLOOKUP(electric_vehicle_sales_by_state[[#This Row],[date]], dim_date[#All],2, FALSE)</f>
        <v>2024</v>
      </c>
      <c r="C222" t="s">
        <v>51</v>
      </c>
      <c r="D222" t="s">
        <v>10</v>
      </c>
      <c r="E222">
        <v>1</v>
      </c>
      <c r="F222">
        <v>531</v>
      </c>
      <c r="G222">
        <f>IF(electric_vehicle_sales_by_state[[#This Row],[vehicle_category]]="2-Wheelers",85000,1500000)</f>
        <v>85000</v>
      </c>
      <c r="H222">
        <f>(electric_vehicle_sales_by_state[[#This Row],[electric_vehicles_sold]]*electric_vehicle_sales_by_state[[#This Row],[Avg_Price]])</f>
        <v>85000</v>
      </c>
    </row>
    <row r="223" spans="1:8" x14ac:dyDescent="0.3">
      <c r="A223" s="1">
        <v>45200</v>
      </c>
      <c r="B223">
        <f>VLOOKUP(electric_vehicle_sales_by_state[[#This Row],[date]], dim_date[#All],2, FALSE)</f>
        <v>2024</v>
      </c>
      <c r="C223" t="s">
        <v>41</v>
      </c>
      <c r="D223" t="s">
        <v>10</v>
      </c>
      <c r="E223">
        <v>1</v>
      </c>
      <c r="F223">
        <v>404</v>
      </c>
      <c r="G223">
        <f>IF(electric_vehicle_sales_by_state[[#This Row],[vehicle_category]]="2-Wheelers",85000,1500000)</f>
        <v>85000</v>
      </c>
      <c r="H223">
        <f>(electric_vehicle_sales_by_state[[#This Row],[electric_vehicles_sold]]*electric_vehicle_sales_by_state[[#This Row],[Avg_Price]])</f>
        <v>85000</v>
      </c>
    </row>
    <row r="224" spans="1:8" x14ac:dyDescent="0.3">
      <c r="A224" s="1">
        <v>45200</v>
      </c>
      <c r="B224">
        <f>VLOOKUP(electric_vehicle_sales_by_state[[#This Row],[date]], dim_date[#All],2, FALSE)</f>
        <v>2024</v>
      </c>
      <c r="C224" t="s">
        <v>49</v>
      </c>
      <c r="D224" t="s">
        <v>10</v>
      </c>
      <c r="E224">
        <v>1</v>
      </c>
      <c r="F224">
        <v>1776</v>
      </c>
      <c r="G224">
        <f>IF(electric_vehicle_sales_by_state[[#This Row],[vehicle_category]]="2-Wheelers",85000,1500000)</f>
        <v>85000</v>
      </c>
      <c r="H224">
        <f>(electric_vehicle_sales_by_state[[#This Row],[electric_vehicles_sold]]*electric_vehicle_sales_by_state[[#This Row],[Avg_Price]])</f>
        <v>85000</v>
      </c>
    </row>
    <row r="225" spans="1:8" x14ac:dyDescent="0.3">
      <c r="A225" s="1">
        <v>45231</v>
      </c>
      <c r="B225">
        <f>VLOOKUP(electric_vehicle_sales_by_state[[#This Row],[date]], dim_date[#All],2, FALSE)</f>
        <v>2024</v>
      </c>
      <c r="C225" t="s">
        <v>51</v>
      </c>
      <c r="D225" t="s">
        <v>10</v>
      </c>
      <c r="E225">
        <v>1</v>
      </c>
      <c r="F225">
        <v>634</v>
      </c>
      <c r="G225">
        <f>IF(electric_vehicle_sales_by_state[[#This Row],[vehicle_category]]="2-Wheelers",85000,1500000)</f>
        <v>85000</v>
      </c>
      <c r="H225">
        <f>(electric_vehicle_sales_by_state[[#This Row],[electric_vehicles_sold]]*electric_vehicle_sales_by_state[[#This Row],[Avg_Price]])</f>
        <v>85000</v>
      </c>
    </row>
    <row r="226" spans="1:8" x14ac:dyDescent="0.3">
      <c r="A226" s="1">
        <v>45261</v>
      </c>
      <c r="B226">
        <f>VLOOKUP(electric_vehicle_sales_by_state[[#This Row],[date]], dim_date[#All],2, FALSE)</f>
        <v>2024</v>
      </c>
      <c r="C226" t="s">
        <v>49</v>
      </c>
      <c r="D226" t="s">
        <v>10</v>
      </c>
      <c r="E226">
        <v>1</v>
      </c>
      <c r="F226">
        <v>1518</v>
      </c>
      <c r="G226">
        <f>IF(electric_vehicle_sales_by_state[[#This Row],[vehicle_category]]="2-Wheelers",85000,1500000)</f>
        <v>85000</v>
      </c>
      <c r="H226">
        <f>(electric_vehicle_sales_by_state[[#This Row],[electric_vehicles_sold]]*electric_vehicle_sales_by_state[[#This Row],[Avg_Price]])</f>
        <v>85000</v>
      </c>
    </row>
    <row r="227" spans="1:8" x14ac:dyDescent="0.3">
      <c r="A227" s="1">
        <v>44287</v>
      </c>
      <c r="B227">
        <f>VLOOKUP(electric_vehicle_sales_by_state[[#This Row],[date]], dim_date[#All],2, FALSE)</f>
        <v>2022</v>
      </c>
      <c r="C227" t="s">
        <v>65</v>
      </c>
      <c r="D227" t="s">
        <v>10</v>
      </c>
      <c r="E227">
        <v>436</v>
      </c>
      <c r="F227">
        <v>63444</v>
      </c>
      <c r="G227">
        <f>IF(electric_vehicle_sales_by_state[[#This Row],[vehicle_category]]="2-Wheelers",85000,1500000)</f>
        <v>85000</v>
      </c>
      <c r="H227">
        <f>(electric_vehicle_sales_by_state[[#This Row],[electric_vehicles_sold]]*electric_vehicle_sales_by_state[[#This Row],[Avg_Price]])</f>
        <v>37060000</v>
      </c>
    </row>
    <row r="228" spans="1:8" x14ac:dyDescent="0.3">
      <c r="A228" s="1">
        <v>44287</v>
      </c>
      <c r="B228">
        <f>VLOOKUP(electric_vehicle_sales_by_state[[#This Row],[date]], dim_date[#All],2, FALSE)</f>
        <v>2022</v>
      </c>
      <c r="C228" t="s">
        <v>43</v>
      </c>
      <c r="D228" t="s">
        <v>10</v>
      </c>
      <c r="E228">
        <v>7</v>
      </c>
      <c r="F228">
        <v>30344</v>
      </c>
      <c r="G228">
        <f>IF(electric_vehicle_sales_by_state[[#This Row],[vehicle_category]]="2-Wheelers",85000,1500000)</f>
        <v>85000</v>
      </c>
      <c r="H228">
        <f>(electric_vehicle_sales_by_state[[#This Row],[electric_vehicles_sold]]*electric_vehicle_sales_by_state[[#This Row],[Avg_Price]])</f>
        <v>595000</v>
      </c>
    </row>
    <row r="229" spans="1:8" x14ac:dyDescent="0.3">
      <c r="A229" s="1">
        <v>44287</v>
      </c>
      <c r="B229">
        <f>VLOOKUP(electric_vehicle_sales_by_state[[#This Row],[date]], dim_date[#All],2, FALSE)</f>
        <v>2022</v>
      </c>
      <c r="C229" t="s">
        <v>54</v>
      </c>
      <c r="D229" t="s">
        <v>10</v>
      </c>
      <c r="E229">
        <v>47</v>
      </c>
      <c r="F229">
        <v>81056</v>
      </c>
      <c r="G229">
        <f>IF(electric_vehicle_sales_by_state[[#This Row],[vehicle_category]]="2-Wheelers",85000,1500000)</f>
        <v>85000</v>
      </c>
      <c r="H229">
        <f>(electric_vehicle_sales_by_state[[#This Row],[electric_vehicles_sold]]*electric_vehicle_sales_by_state[[#This Row],[Avg_Price]])</f>
        <v>3995000</v>
      </c>
    </row>
    <row r="230" spans="1:8" x14ac:dyDescent="0.3">
      <c r="A230" s="1">
        <v>44287</v>
      </c>
      <c r="B230">
        <f>VLOOKUP(electric_vehicle_sales_by_state[[#This Row],[date]], dim_date[#All],2, FALSE)</f>
        <v>2022</v>
      </c>
      <c r="C230" t="s">
        <v>55</v>
      </c>
      <c r="D230" t="s">
        <v>10</v>
      </c>
      <c r="E230">
        <v>6</v>
      </c>
      <c r="F230">
        <v>1200</v>
      </c>
      <c r="G230">
        <f>IF(electric_vehicle_sales_by_state[[#This Row],[vehicle_category]]="2-Wheelers",85000,1500000)</f>
        <v>85000</v>
      </c>
      <c r="H230">
        <f>(electric_vehicle_sales_by_state[[#This Row],[electric_vehicles_sold]]*electric_vehicle_sales_by_state[[#This Row],[Avg_Price]])</f>
        <v>510000</v>
      </c>
    </row>
    <row r="231" spans="1:8" x14ac:dyDescent="0.3">
      <c r="A231" s="1">
        <v>44287</v>
      </c>
      <c r="B231">
        <f>VLOOKUP(electric_vehicle_sales_by_state[[#This Row],[date]], dim_date[#All],2, FALSE)</f>
        <v>2022</v>
      </c>
      <c r="C231" t="s">
        <v>44</v>
      </c>
      <c r="D231" t="s">
        <v>10</v>
      </c>
      <c r="E231">
        <v>36</v>
      </c>
      <c r="F231">
        <v>10274</v>
      </c>
      <c r="G231">
        <f>IF(electric_vehicle_sales_by_state[[#This Row],[vehicle_category]]="2-Wheelers",85000,1500000)</f>
        <v>85000</v>
      </c>
      <c r="H231">
        <f>(electric_vehicle_sales_by_state[[#This Row],[electric_vehicles_sold]]*electric_vehicle_sales_by_state[[#This Row],[Avg_Price]])</f>
        <v>3060000</v>
      </c>
    </row>
    <row r="232" spans="1:8" x14ac:dyDescent="0.3">
      <c r="A232" s="1">
        <v>44287</v>
      </c>
      <c r="B232">
        <f>VLOOKUP(electric_vehicle_sales_by_state[[#This Row],[date]], dim_date[#All],2, FALSE)</f>
        <v>2022</v>
      </c>
      <c r="C232" t="s">
        <v>56</v>
      </c>
      <c r="D232" t="s">
        <v>10</v>
      </c>
      <c r="E232">
        <v>272</v>
      </c>
      <c r="F232">
        <v>14233</v>
      </c>
      <c r="G232">
        <f>IF(electric_vehicle_sales_by_state[[#This Row],[vehicle_category]]="2-Wheelers",85000,1500000)</f>
        <v>85000</v>
      </c>
      <c r="H232">
        <f>(electric_vehicle_sales_by_state[[#This Row],[electric_vehicles_sold]]*electric_vehicle_sales_by_state[[#This Row],[Avg_Price]])</f>
        <v>23120000</v>
      </c>
    </row>
    <row r="233" spans="1:8" x14ac:dyDescent="0.3">
      <c r="A233" s="1">
        <v>44287</v>
      </c>
      <c r="B233">
        <f>VLOOKUP(electric_vehicle_sales_by_state[[#This Row],[date]], dim_date[#All],2, FALSE)</f>
        <v>2022</v>
      </c>
      <c r="C233" t="s">
        <v>66</v>
      </c>
      <c r="D233" t="s">
        <v>10</v>
      </c>
      <c r="E233">
        <v>36</v>
      </c>
      <c r="F233">
        <v>3374</v>
      </c>
      <c r="G233">
        <f>IF(electric_vehicle_sales_by_state[[#This Row],[vehicle_category]]="2-Wheelers",85000,1500000)</f>
        <v>85000</v>
      </c>
      <c r="H233">
        <f>(electric_vehicle_sales_by_state[[#This Row],[electric_vehicles_sold]]*electric_vehicle_sales_by_state[[#This Row],[Avg_Price]])</f>
        <v>3060000</v>
      </c>
    </row>
    <row r="234" spans="1:8" x14ac:dyDescent="0.3">
      <c r="A234" s="1">
        <v>44287</v>
      </c>
      <c r="B234">
        <f>VLOOKUP(electric_vehicle_sales_by_state[[#This Row],[date]], dim_date[#All],2, FALSE)</f>
        <v>2022</v>
      </c>
      <c r="C234" t="s">
        <v>67</v>
      </c>
      <c r="D234" t="s">
        <v>10</v>
      </c>
      <c r="E234">
        <v>98</v>
      </c>
      <c r="F234">
        <v>49005</v>
      </c>
      <c r="G234">
        <f>IF(electric_vehicle_sales_by_state[[#This Row],[vehicle_category]]="2-Wheelers",85000,1500000)</f>
        <v>85000</v>
      </c>
      <c r="H234">
        <f>(electric_vehicle_sales_by_state[[#This Row],[electric_vehicles_sold]]*electric_vehicle_sales_by_state[[#This Row],[Avg_Price]])</f>
        <v>8330000</v>
      </c>
    </row>
    <row r="235" spans="1:8" x14ac:dyDescent="0.3">
      <c r="A235" s="1">
        <v>44287</v>
      </c>
      <c r="B235">
        <f>VLOOKUP(electric_vehicle_sales_by_state[[#This Row],[date]], dim_date[#All],2, FALSE)</f>
        <v>2022</v>
      </c>
      <c r="C235" t="s">
        <v>63</v>
      </c>
      <c r="D235" t="s">
        <v>10</v>
      </c>
      <c r="E235">
        <v>101</v>
      </c>
      <c r="F235">
        <v>31078</v>
      </c>
      <c r="G235">
        <f>IF(electric_vehicle_sales_by_state[[#This Row],[vehicle_category]]="2-Wheelers",85000,1500000)</f>
        <v>85000</v>
      </c>
      <c r="H235">
        <f>(electric_vehicle_sales_by_state[[#This Row],[electric_vehicles_sold]]*electric_vehicle_sales_by_state[[#This Row],[Avg_Price]])</f>
        <v>8585000</v>
      </c>
    </row>
    <row r="236" spans="1:8" x14ac:dyDescent="0.3">
      <c r="A236" s="1">
        <v>44287</v>
      </c>
      <c r="B236">
        <f>VLOOKUP(electric_vehicle_sales_by_state[[#This Row],[date]], dim_date[#All],2, FALSE)</f>
        <v>2022</v>
      </c>
      <c r="C236" t="s">
        <v>61</v>
      </c>
      <c r="D236" t="s">
        <v>10</v>
      </c>
      <c r="E236">
        <v>9</v>
      </c>
      <c r="F236">
        <v>4360</v>
      </c>
      <c r="G236">
        <f>IF(electric_vehicle_sales_by_state[[#This Row],[vehicle_category]]="2-Wheelers",85000,1500000)</f>
        <v>85000</v>
      </c>
      <c r="H236">
        <f>(electric_vehicle_sales_by_state[[#This Row],[electric_vehicles_sold]]*electric_vehicle_sales_by_state[[#This Row],[Avg_Price]])</f>
        <v>765000</v>
      </c>
    </row>
    <row r="237" spans="1:8" x14ac:dyDescent="0.3">
      <c r="A237" s="1">
        <v>44287</v>
      </c>
      <c r="B237">
        <f>VLOOKUP(electric_vehicle_sales_by_state[[#This Row],[date]], dim_date[#All],2, FALSE)</f>
        <v>2022</v>
      </c>
      <c r="C237" t="s">
        <v>46</v>
      </c>
      <c r="D237" t="s">
        <v>10</v>
      </c>
      <c r="E237">
        <v>22</v>
      </c>
      <c r="F237">
        <v>6874</v>
      </c>
      <c r="G237">
        <f>IF(electric_vehicle_sales_by_state[[#This Row],[vehicle_category]]="2-Wheelers",85000,1500000)</f>
        <v>85000</v>
      </c>
      <c r="H237">
        <f>(electric_vehicle_sales_by_state[[#This Row],[electric_vehicles_sold]]*electric_vehicle_sales_by_state[[#This Row],[Avg_Price]])</f>
        <v>1870000</v>
      </c>
    </row>
    <row r="238" spans="1:8" x14ac:dyDescent="0.3">
      <c r="A238" s="1">
        <v>44287</v>
      </c>
      <c r="B238">
        <f>VLOOKUP(electric_vehicle_sales_by_state[[#This Row],[date]], dim_date[#All],2, FALSE)</f>
        <v>2022</v>
      </c>
      <c r="C238" t="s">
        <v>64</v>
      </c>
      <c r="D238" t="s">
        <v>10</v>
      </c>
      <c r="E238">
        <v>80</v>
      </c>
      <c r="F238">
        <v>26969</v>
      </c>
      <c r="G238">
        <f>IF(electric_vehicle_sales_by_state[[#This Row],[vehicle_category]]="2-Wheelers",85000,1500000)</f>
        <v>85000</v>
      </c>
      <c r="H238">
        <f>(electric_vehicle_sales_by_state[[#This Row],[electric_vehicles_sold]]*electric_vehicle_sales_by_state[[#This Row],[Avg_Price]])</f>
        <v>6800000</v>
      </c>
    </row>
    <row r="239" spans="1:8" x14ac:dyDescent="0.3">
      <c r="A239" s="1">
        <v>44287</v>
      </c>
      <c r="B239">
        <f>VLOOKUP(electric_vehicle_sales_by_state[[#This Row],[date]], dim_date[#All],2, FALSE)</f>
        <v>2022</v>
      </c>
      <c r="C239" t="s">
        <v>68</v>
      </c>
      <c r="D239" t="s">
        <v>10</v>
      </c>
      <c r="E239">
        <v>1549</v>
      </c>
      <c r="F239">
        <v>59979</v>
      </c>
      <c r="G239">
        <f>IF(electric_vehicle_sales_by_state[[#This Row],[vehicle_category]]="2-Wheelers",85000,1500000)</f>
        <v>85000</v>
      </c>
      <c r="H239">
        <f>(electric_vehicle_sales_by_state[[#This Row],[electric_vehicles_sold]]*electric_vehicle_sales_by_state[[#This Row],[Avg_Price]])</f>
        <v>131665000</v>
      </c>
    </row>
    <row r="240" spans="1:8" x14ac:dyDescent="0.3">
      <c r="A240" s="1">
        <v>44287</v>
      </c>
      <c r="B240">
        <f>VLOOKUP(electric_vehicle_sales_by_state[[#This Row],[date]], dim_date[#All],2, FALSE)</f>
        <v>2022</v>
      </c>
      <c r="C240" t="s">
        <v>69</v>
      </c>
      <c r="D240" t="s">
        <v>10</v>
      </c>
      <c r="E240">
        <v>379</v>
      </c>
      <c r="F240">
        <v>57624</v>
      </c>
      <c r="G240">
        <f>IF(electric_vehicle_sales_by_state[[#This Row],[vehicle_category]]="2-Wheelers",85000,1500000)</f>
        <v>85000</v>
      </c>
      <c r="H240">
        <f>(electric_vehicle_sales_by_state[[#This Row],[electric_vehicles_sold]]*electric_vehicle_sales_by_state[[#This Row],[Avg_Price]])</f>
        <v>32215000</v>
      </c>
    </row>
    <row r="241" spans="1:8" x14ac:dyDescent="0.3">
      <c r="A241" s="1">
        <v>44287</v>
      </c>
      <c r="B241">
        <f>VLOOKUP(electric_vehicle_sales_by_state[[#This Row],[date]], dim_date[#All],2, FALSE)</f>
        <v>2022</v>
      </c>
      <c r="C241" t="s">
        <v>57</v>
      </c>
      <c r="D241" t="s">
        <v>10</v>
      </c>
      <c r="E241">
        <v>126</v>
      </c>
      <c r="F241">
        <v>29491</v>
      </c>
      <c r="G241">
        <f>IF(electric_vehicle_sales_by_state[[#This Row],[vehicle_category]]="2-Wheelers",85000,1500000)</f>
        <v>85000</v>
      </c>
      <c r="H241">
        <f>(electric_vehicle_sales_by_state[[#This Row],[electric_vehicles_sold]]*electric_vehicle_sales_by_state[[#This Row],[Avg_Price]])</f>
        <v>10710000</v>
      </c>
    </row>
    <row r="242" spans="1:8" x14ac:dyDescent="0.3">
      <c r="A242" s="1">
        <v>44287</v>
      </c>
      <c r="B242">
        <f>VLOOKUP(electric_vehicle_sales_by_state[[#This Row],[date]], dim_date[#All],2, FALSE)</f>
        <v>2022</v>
      </c>
      <c r="C242" t="s">
        <v>70</v>
      </c>
      <c r="D242" t="s">
        <v>10</v>
      </c>
      <c r="E242">
        <v>428</v>
      </c>
      <c r="F242">
        <v>45515</v>
      </c>
      <c r="G242">
        <f>IF(electric_vehicle_sales_by_state[[#This Row],[vehicle_category]]="2-Wheelers",85000,1500000)</f>
        <v>85000</v>
      </c>
      <c r="H242">
        <f>(electric_vehicle_sales_by_state[[#This Row],[electric_vehicles_sold]]*electric_vehicle_sales_by_state[[#This Row],[Avg_Price]])</f>
        <v>36380000</v>
      </c>
    </row>
    <row r="243" spans="1:8" x14ac:dyDescent="0.3">
      <c r="A243" s="1">
        <v>44287</v>
      </c>
      <c r="B243">
        <f>VLOOKUP(electric_vehicle_sales_by_state[[#This Row],[date]], dim_date[#All],2, FALSE)</f>
        <v>2022</v>
      </c>
      <c r="C243" t="s">
        <v>48</v>
      </c>
      <c r="D243" t="s">
        <v>10</v>
      </c>
      <c r="E243">
        <v>2</v>
      </c>
      <c r="F243">
        <v>3048</v>
      </c>
      <c r="G243">
        <f>IF(electric_vehicle_sales_by_state[[#This Row],[vehicle_category]]="2-Wheelers",85000,1500000)</f>
        <v>85000</v>
      </c>
      <c r="H243">
        <f>(electric_vehicle_sales_by_state[[#This Row],[electric_vehicles_sold]]*electric_vehicle_sales_by_state[[#This Row],[Avg_Price]])</f>
        <v>170000</v>
      </c>
    </row>
    <row r="244" spans="1:8" x14ac:dyDescent="0.3">
      <c r="A244" s="1">
        <v>44287</v>
      </c>
      <c r="B244">
        <f>VLOOKUP(electric_vehicle_sales_by_state[[#This Row],[date]], dim_date[#All],2, FALSE)</f>
        <v>2022</v>
      </c>
      <c r="C244" t="s">
        <v>58</v>
      </c>
      <c r="D244" t="s">
        <v>10</v>
      </c>
      <c r="E244">
        <v>191</v>
      </c>
      <c r="F244">
        <v>36953</v>
      </c>
      <c r="G244">
        <f>IF(electric_vehicle_sales_by_state[[#This Row],[vehicle_category]]="2-Wheelers",85000,1500000)</f>
        <v>85000</v>
      </c>
      <c r="H244">
        <f>(electric_vehicle_sales_by_state[[#This Row],[electric_vehicles_sold]]*electric_vehicle_sales_by_state[[#This Row],[Avg_Price]])</f>
        <v>16235000</v>
      </c>
    </row>
    <row r="245" spans="1:8" x14ac:dyDescent="0.3">
      <c r="A245" s="1">
        <v>44287</v>
      </c>
      <c r="B245">
        <f>VLOOKUP(electric_vehicle_sales_by_state[[#This Row],[date]], dim_date[#All],2, FALSE)</f>
        <v>2022</v>
      </c>
      <c r="C245" t="s">
        <v>52</v>
      </c>
      <c r="D245" t="s">
        <v>10</v>
      </c>
      <c r="E245">
        <v>18</v>
      </c>
      <c r="F245">
        <v>2581</v>
      </c>
      <c r="G245">
        <f>IF(electric_vehicle_sales_by_state[[#This Row],[vehicle_category]]="2-Wheelers",85000,1500000)</f>
        <v>85000</v>
      </c>
      <c r="H245">
        <f>(electric_vehicle_sales_by_state[[#This Row],[electric_vehicles_sold]]*electric_vehicle_sales_by_state[[#This Row],[Avg_Price]])</f>
        <v>1530000</v>
      </c>
    </row>
    <row r="246" spans="1:8" x14ac:dyDescent="0.3">
      <c r="A246" s="1">
        <v>44287</v>
      </c>
      <c r="B246">
        <f>VLOOKUP(electric_vehicle_sales_by_state[[#This Row],[date]], dim_date[#All],2, FALSE)</f>
        <v>2022</v>
      </c>
      <c r="C246" t="s">
        <v>59</v>
      </c>
      <c r="D246" t="s">
        <v>10</v>
      </c>
      <c r="E246">
        <v>9</v>
      </c>
      <c r="F246">
        <v>24348</v>
      </c>
      <c r="G246">
        <f>IF(electric_vehicle_sales_by_state[[#This Row],[vehicle_category]]="2-Wheelers",85000,1500000)</f>
        <v>85000</v>
      </c>
      <c r="H246">
        <f>(electric_vehicle_sales_by_state[[#This Row],[electric_vehicles_sold]]*electric_vehicle_sales_by_state[[#This Row],[Avg_Price]])</f>
        <v>765000</v>
      </c>
    </row>
    <row r="247" spans="1:8" x14ac:dyDescent="0.3">
      <c r="A247" s="1">
        <v>44287</v>
      </c>
      <c r="B247">
        <f>VLOOKUP(electric_vehicle_sales_by_state[[#This Row],[date]], dim_date[#All],2, FALSE)</f>
        <v>2022</v>
      </c>
      <c r="C247" t="s">
        <v>71</v>
      </c>
      <c r="D247" t="s">
        <v>10</v>
      </c>
      <c r="E247">
        <v>325</v>
      </c>
      <c r="F247">
        <v>48828</v>
      </c>
      <c r="G247">
        <f>IF(electric_vehicle_sales_by_state[[#This Row],[vehicle_category]]="2-Wheelers",85000,1500000)</f>
        <v>85000</v>
      </c>
      <c r="H247">
        <f>(electric_vehicle_sales_by_state[[#This Row],[electric_vehicles_sold]]*electric_vehicle_sales_by_state[[#This Row],[Avg_Price]])</f>
        <v>27625000</v>
      </c>
    </row>
    <row r="248" spans="1:8" x14ac:dyDescent="0.3">
      <c r="A248" s="1">
        <v>44287</v>
      </c>
      <c r="B248">
        <f>VLOOKUP(electric_vehicle_sales_by_state[[#This Row],[date]], dim_date[#All],2, FALSE)</f>
        <v>2022</v>
      </c>
      <c r="C248" t="s">
        <v>72</v>
      </c>
      <c r="D248" t="s">
        <v>10</v>
      </c>
      <c r="E248">
        <v>1297</v>
      </c>
      <c r="F248">
        <v>107658</v>
      </c>
      <c r="G248">
        <f>IF(electric_vehicle_sales_by_state[[#This Row],[vehicle_category]]="2-Wheelers",85000,1500000)</f>
        <v>85000</v>
      </c>
      <c r="H248">
        <f>(electric_vehicle_sales_by_state[[#This Row],[electric_vehicles_sold]]*electric_vehicle_sales_by_state[[#This Row],[Avg_Price]])</f>
        <v>110245000</v>
      </c>
    </row>
    <row r="249" spans="1:8" x14ac:dyDescent="0.3">
      <c r="A249" s="1">
        <v>44287</v>
      </c>
      <c r="B249">
        <f>VLOOKUP(electric_vehicle_sales_by_state[[#This Row],[date]], dim_date[#All],2, FALSE)</f>
        <v>2022</v>
      </c>
      <c r="C249" t="s">
        <v>73</v>
      </c>
      <c r="D249" t="s">
        <v>10</v>
      </c>
      <c r="E249">
        <v>171</v>
      </c>
      <c r="F249">
        <v>137840</v>
      </c>
      <c r="G249">
        <f>IF(electric_vehicle_sales_by_state[[#This Row],[vehicle_category]]="2-Wheelers",85000,1500000)</f>
        <v>85000</v>
      </c>
      <c r="H249">
        <f>(electric_vehicle_sales_by_state[[#This Row],[electric_vehicles_sold]]*electric_vehicle_sales_by_state[[#This Row],[Avg_Price]])</f>
        <v>14535000</v>
      </c>
    </row>
    <row r="250" spans="1:8" x14ac:dyDescent="0.3">
      <c r="A250" s="1">
        <v>44287</v>
      </c>
      <c r="B250">
        <f>VLOOKUP(electric_vehicle_sales_by_state[[#This Row],[date]], dim_date[#All],2, FALSE)</f>
        <v>2022</v>
      </c>
      <c r="C250" t="s">
        <v>60</v>
      </c>
      <c r="D250" t="s">
        <v>10</v>
      </c>
      <c r="E250">
        <v>34</v>
      </c>
      <c r="F250">
        <v>7607</v>
      </c>
      <c r="G250">
        <f>IF(electric_vehicle_sales_by_state[[#This Row],[vehicle_category]]="2-Wheelers",85000,1500000)</f>
        <v>85000</v>
      </c>
      <c r="H250">
        <f>(electric_vehicle_sales_by_state[[#This Row],[electric_vehicles_sold]]*electric_vehicle_sales_by_state[[#This Row],[Avg_Price]])</f>
        <v>2890000</v>
      </c>
    </row>
    <row r="251" spans="1:8" x14ac:dyDescent="0.3">
      <c r="A251" s="1">
        <v>44287</v>
      </c>
      <c r="B251">
        <f>VLOOKUP(electric_vehicle_sales_by_state[[#This Row],[date]], dim_date[#All],2, FALSE)</f>
        <v>2022</v>
      </c>
      <c r="C251" t="s">
        <v>74</v>
      </c>
      <c r="D251" t="s">
        <v>10</v>
      </c>
      <c r="E251">
        <v>9</v>
      </c>
      <c r="F251">
        <v>65885</v>
      </c>
      <c r="G251">
        <f>IF(electric_vehicle_sales_by_state[[#This Row],[vehicle_category]]="2-Wheelers",85000,1500000)</f>
        <v>85000</v>
      </c>
      <c r="H251">
        <f>(electric_vehicle_sales_by_state[[#This Row],[electric_vehicles_sold]]*electric_vehicle_sales_by_state[[#This Row],[Avg_Price]])</f>
        <v>765000</v>
      </c>
    </row>
    <row r="252" spans="1:8" x14ac:dyDescent="0.3">
      <c r="A252" s="1">
        <v>44317</v>
      </c>
      <c r="B252">
        <f>VLOOKUP(electric_vehicle_sales_by_state[[#This Row],[date]], dim_date[#All],2, FALSE)</f>
        <v>2022</v>
      </c>
      <c r="C252" t="s">
        <v>65</v>
      </c>
      <c r="D252" t="s">
        <v>10</v>
      </c>
      <c r="E252">
        <v>201</v>
      </c>
      <c r="F252">
        <v>41370</v>
      </c>
      <c r="G252">
        <f>IF(electric_vehicle_sales_by_state[[#This Row],[vehicle_category]]="2-Wheelers",85000,1500000)</f>
        <v>85000</v>
      </c>
      <c r="H252">
        <f>(electric_vehicle_sales_by_state[[#This Row],[electric_vehicles_sold]]*electric_vehicle_sales_by_state[[#This Row],[Avg_Price]])</f>
        <v>17085000</v>
      </c>
    </row>
    <row r="253" spans="1:8" x14ac:dyDescent="0.3">
      <c r="A253" s="1">
        <v>44317</v>
      </c>
      <c r="B253">
        <f>VLOOKUP(electric_vehicle_sales_by_state[[#This Row],[date]], dim_date[#All],2, FALSE)</f>
        <v>2022</v>
      </c>
      <c r="C253" t="s">
        <v>54</v>
      </c>
      <c r="D253" t="s">
        <v>10</v>
      </c>
      <c r="E253">
        <v>8</v>
      </c>
      <c r="F253">
        <v>55276</v>
      </c>
      <c r="G253">
        <f>IF(electric_vehicle_sales_by_state[[#This Row],[vehicle_category]]="2-Wheelers",85000,1500000)</f>
        <v>85000</v>
      </c>
      <c r="H253">
        <f>(electric_vehicle_sales_by_state[[#This Row],[electric_vehicles_sold]]*electric_vehicle_sales_by_state[[#This Row],[Avg_Price]])</f>
        <v>680000</v>
      </c>
    </row>
    <row r="254" spans="1:8" x14ac:dyDescent="0.3">
      <c r="A254" s="1">
        <v>44317</v>
      </c>
      <c r="B254">
        <f>VLOOKUP(electric_vehicle_sales_by_state[[#This Row],[date]], dim_date[#All],2, FALSE)</f>
        <v>2022</v>
      </c>
      <c r="C254" t="s">
        <v>44</v>
      </c>
      <c r="D254" t="s">
        <v>10</v>
      </c>
      <c r="E254">
        <v>6</v>
      </c>
      <c r="F254">
        <v>5280</v>
      </c>
      <c r="G254">
        <f>IF(electric_vehicle_sales_by_state[[#This Row],[vehicle_category]]="2-Wheelers",85000,1500000)</f>
        <v>85000</v>
      </c>
      <c r="H254">
        <f>(electric_vehicle_sales_by_state[[#This Row],[electric_vehicles_sold]]*electric_vehicle_sales_by_state[[#This Row],[Avg_Price]])</f>
        <v>510000</v>
      </c>
    </row>
    <row r="255" spans="1:8" x14ac:dyDescent="0.3">
      <c r="A255" s="1">
        <v>44317</v>
      </c>
      <c r="B255">
        <f>VLOOKUP(electric_vehicle_sales_by_state[[#This Row],[date]], dim_date[#All],2, FALSE)</f>
        <v>2022</v>
      </c>
      <c r="C255" t="s">
        <v>66</v>
      </c>
      <c r="D255" t="s">
        <v>10</v>
      </c>
      <c r="E255">
        <v>27</v>
      </c>
      <c r="F255">
        <v>379</v>
      </c>
      <c r="G255">
        <f>IF(electric_vehicle_sales_by_state[[#This Row],[vehicle_category]]="2-Wheelers",85000,1500000)</f>
        <v>85000</v>
      </c>
      <c r="H255">
        <f>(electric_vehicle_sales_by_state[[#This Row],[electric_vehicles_sold]]*electric_vehicle_sales_by_state[[#This Row],[Avg_Price]])</f>
        <v>2295000</v>
      </c>
    </row>
    <row r="256" spans="1:8" x14ac:dyDescent="0.3">
      <c r="A256" s="1">
        <v>44317</v>
      </c>
      <c r="B256">
        <f>VLOOKUP(electric_vehicle_sales_by_state[[#This Row],[date]], dim_date[#All],2, FALSE)</f>
        <v>2022</v>
      </c>
      <c r="C256" t="s">
        <v>67</v>
      </c>
      <c r="D256" t="s">
        <v>10</v>
      </c>
      <c r="E256">
        <v>106</v>
      </c>
      <c r="F256">
        <v>33419</v>
      </c>
      <c r="G256">
        <f>IF(electric_vehicle_sales_by_state[[#This Row],[vehicle_category]]="2-Wheelers",85000,1500000)</f>
        <v>85000</v>
      </c>
      <c r="H256">
        <f>(electric_vehicle_sales_by_state[[#This Row],[electric_vehicles_sold]]*electric_vehicle_sales_by_state[[#This Row],[Avg_Price]])</f>
        <v>9010000</v>
      </c>
    </row>
    <row r="257" spans="1:8" x14ac:dyDescent="0.3">
      <c r="A257" s="1">
        <v>44317</v>
      </c>
      <c r="B257">
        <f>VLOOKUP(electric_vehicle_sales_by_state[[#This Row],[date]], dim_date[#All],2, FALSE)</f>
        <v>2022</v>
      </c>
      <c r="C257" t="s">
        <v>63</v>
      </c>
      <c r="D257" t="s">
        <v>10</v>
      </c>
      <c r="E257">
        <v>17</v>
      </c>
      <c r="F257">
        <v>7315</v>
      </c>
      <c r="G257">
        <f>IF(electric_vehicle_sales_by_state[[#This Row],[vehicle_category]]="2-Wheelers",85000,1500000)</f>
        <v>85000</v>
      </c>
      <c r="H257">
        <f>(electric_vehicle_sales_by_state[[#This Row],[electric_vehicles_sold]]*electric_vehicle_sales_by_state[[#This Row],[Avg_Price]])</f>
        <v>1445000</v>
      </c>
    </row>
    <row r="258" spans="1:8" x14ac:dyDescent="0.3">
      <c r="A258" s="1">
        <v>44317</v>
      </c>
      <c r="B258">
        <f>VLOOKUP(electric_vehicle_sales_by_state[[#This Row],[date]], dim_date[#All],2, FALSE)</f>
        <v>2022</v>
      </c>
      <c r="C258" t="s">
        <v>61</v>
      </c>
      <c r="D258" t="s">
        <v>10</v>
      </c>
      <c r="E258">
        <v>4</v>
      </c>
      <c r="F258">
        <v>1721</v>
      </c>
      <c r="G258">
        <f>IF(electric_vehicle_sales_by_state[[#This Row],[vehicle_category]]="2-Wheelers",85000,1500000)</f>
        <v>85000</v>
      </c>
      <c r="H258">
        <f>(electric_vehicle_sales_by_state[[#This Row],[electric_vehicles_sold]]*electric_vehicle_sales_by_state[[#This Row],[Avg_Price]])</f>
        <v>340000</v>
      </c>
    </row>
    <row r="259" spans="1:8" x14ac:dyDescent="0.3">
      <c r="A259" s="1">
        <v>44317</v>
      </c>
      <c r="B259">
        <f>VLOOKUP(electric_vehicle_sales_by_state[[#This Row],[date]], dim_date[#All],2, FALSE)</f>
        <v>2022</v>
      </c>
      <c r="C259" t="s">
        <v>46</v>
      </c>
      <c r="D259" t="s">
        <v>10</v>
      </c>
      <c r="E259">
        <v>50</v>
      </c>
      <c r="F259">
        <v>1916</v>
      </c>
      <c r="G259">
        <f>IF(electric_vehicle_sales_by_state[[#This Row],[vehicle_category]]="2-Wheelers",85000,1500000)</f>
        <v>85000</v>
      </c>
      <c r="H259">
        <f>(electric_vehicle_sales_by_state[[#This Row],[electric_vehicles_sold]]*electric_vehicle_sales_by_state[[#This Row],[Avg_Price]])</f>
        <v>4250000</v>
      </c>
    </row>
    <row r="260" spans="1:8" x14ac:dyDescent="0.3">
      <c r="A260" s="1">
        <v>44317</v>
      </c>
      <c r="B260">
        <f>VLOOKUP(electric_vehicle_sales_by_state[[#This Row],[date]], dim_date[#All],2, FALSE)</f>
        <v>2022</v>
      </c>
      <c r="C260" t="s">
        <v>64</v>
      </c>
      <c r="D260" t="s">
        <v>10</v>
      </c>
      <c r="E260">
        <v>39</v>
      </c>
      <c r="F260">
        <v>21680</v>
      </c>
      <c r="G260">
        <f>IF(electric_vehicle_sales_by_state[[#This Row],[vehicle_category]]="2-Wheelers",85000,1500000)</f>
        <v>85000</v>
      </c>
      <c r="H260">
        <f>(electric_vehicle_sales_by_state[[#This Row],[electric_vehicles_sold]]*electric_vehicle_sales_by_state[[#This Row],[Avg_Price]])</f>
        <v>3315000</v>
      </c>
    </row>
    <row r="261" spans="1:8" x14ac:dyDescent="0.3">
      <c r="A261" s="1">
        <v>44317</v>
      </c>
      <c r="B261">
        <f>VLOOKUP(electric_vehicle_sales_by_state[[#This Row],[date]], dim_date[#All],2, FALSE)</f>
        <v>2022</v>
      </c>
      <c r="C261" t="s">
        <v>68</v>
      </c>
      <c r="D261" t="s">
        <v>10</v>
      </c>
      <c r="E261">
        <v>140</v>
      </c>
      <c r="F261">
        <v>4942</v>
      </c>
      <c r="G261">
        <f>IF(electric_vehicle_sales_by_state[[#This Row],[vehicle_category]]="2-Wheelers",85000,1500000)</f>
        <v>85000</v>
      </c>
      <c r="H261">
        <f>(electric_vehicle_sales_by_state[[#This Row],[electric_vehicles_sold]]*electric_vehicle_sales_by_state[[#This Row],[Avg_Price]])</f>
        <v>11900000</v>
      </c>
    </row>
    <row r="262" spans="1:8" x14ac:dyDescent="0.3">
      <c r="A262" s="1">
        <v>44317</v>
      </c>
      <c r="B262">
        <f>VLOOKUP(electric_vehicle_sales_by_state[[#This Row],[date]], dim_date[#All],2, FALSE)</f>
        <v>2022</v>
      </c>
      <c r="C262" t="s">
        <v>69</v>
      </c>
      <c r="D262" t="s">
        <v>10</v>
      </c>
      <c r="E262">
        <v>95</v>
      </c>
      <c r="F262">
        <v>6675</v>
      </c>
      <c r="G262">
        <f>IF(electric_vehicle_sales_by_state[[#This Row],[vehicle_category]]="2-Wheelers",85000,1500000)</f>
        <v>85000</v>
      </c>
      <c r="H262">
        <f>(electric_vehicle_sales_by_state[[#This Row],[electric_vehicles_sold]]*electric_vehicle_sales_by_state[[#This Row],[Avg_Price]])</f>
        <v>8075000</v>
      </c>
    </row>
    <row r="263" spans="1:8" x14ac:dyDescent="0.3">
      <c r="A263" s="1">
        <v>44317</v>
      </c>
      <c r="B263">
        <f>VLOOKUP(electric_vehicle_sales_by_state[[#This Row],[date]], dim_date[#All],2, FALSE)</f>
        <v>2022</v>
      </c>
      <c r="C263" t="s">
        <v>70</v>
      </c>
      <c r="D263" t="s">
        <v>10</v>
      </c>
      <c r="E263">
        <v>189</v>
      </c>
      <c r="F263">
        <v>16627</v>
      </c>
      <c r="G263">
        <f>IF(electric_vehicle_sales_by_state[[#This Row],[vehicle_category]]="2-Wheelers",85000,1500000)</f>
        <v>85000</v>
      </c>
      <c r="H263">
        <f>(electric_vehicle_sales_by_state[[#This Row],[electric_vehicles_sold]]*electric_vehicle_sales_by_state[[#This Row],[Avg_Price]])</f>
        <v>16065000</v>
      </c>
    </row>
    <row r="264" spans="1:8" x14ac:dyDescent="0.3">
      <c r="A264" s="1">
        <v>44317</v>
      </c>
      <c r="B264">
        <f>VLOOKUP(electric_vehicle_sales_by_state[[#This Row],[date]], dim_date[#All],2, FALSE)</f>
        <v>2022</v>
      </c>
      <c r="C264" t="s">
        <v>58</v>
      </c>
      <c r="D264" t="s">
        <v>10</v>
      </c>
      <c r="E264">
        <v>28</v>
      </c>
      <c r="F264">
        <v>5900</v>
      </c>
      <c r="G264">
        <f>IF(electric_vehicle_sales_by_state[[#This Row],[vehicle_category]]="2-Wheelers",85000,1500000)</f>
        <v>85000</v>
      </c>
      <c r="H264">
        <f>(electric_vehicle_sales_by_state[[#This Row],[electric_vehicles_sold]]*electric_vehicle_sales_by_state[[#This Row],[Avg_Price]])</f>
        <v>2380000</v>
      </c>
    </row>
    <row r="265" spans="1:8" x14ac:dyDescent="0.3">
      <c r="A265" s="1">
        <v>44317</v>
      </c>
      <c r="B265">
        <f>VLOOKUP(electric_vehicle_sales_by_state[[#This Row],[date]], dim_date[#All],2, FALSE)</f>
        <v>2022</v>
      </c>
      <c r="C265" t="s">
        <v>52</v>
      </c>
      <c r="D265" t="s">
        <v>10</v>
      </c>
      <c r="E265">
        <v>3</v>
      </c>
      <c r="F265">
        <v>314</v>
      </c>
      <c r="G265">
        <f>IF(electric_vehicle_sales_by_state[[#This Row],[vehicle_category]]="2-Wheelers",85000,1500000)</f>
        <v>85000</v>
      </c>
      <c r="H265">
        <f>(electric_vehicle_sales_by_state[[#This Row],[electric_vehicles_sold]]*electric_vehicle_sales_by_state[[#This Row],[Avg_Price]])</f>
        <v>255000</v>
      </c>
    </row>
    <row r="266" spans="1:8" x14ac:dyDescent="0.3">
      <c r="A266" s="1">
        <v>44317</v>
      </c>
      <c r="B266">
        <f>VLOOKUP(electric_vehicle_sales_by_state[[#This Row],[date]], dim_date[#All],2, FALSE)</f>
        <v>2022</v>
      </c>
      <c r="C266" t="s">
        <v>59</v>
      </c>
      <c r="D266" t="s">
        <v>10</v>
      </c>
      <c r="E266">
        <v>21</v>
      </c>
      <c r="F266">
        <v>14366</v>
      </c>
      <c r="G266">
        <f>IF(electric_vehicle_sales_by_state[[#This Row],[vehicle_category]]="2-Wheelers",85000,1500000)</f>
        <v>85000</v>
      </c>
      <c r="H266">
        <f>(electric_vehicle_sales_by_state[[#This Row],[electric_vehicles_sold]]*electric_vehicle_sales_by_state[[#This Row],[Avg_Price]])</f>
        <v>1785000</v>
      </c>
    </row>
    <row r="267" spans="1:8" x14ac:dyDescent="0.3">
      <c r="A267" s="1">
        <v>44317</v>
      </c>
      <c r="B267">
        <f>VLOOKUP(electric_vehicle_sales_by_state[[#This Row],[date]], dim_date[#All],2, FALSE)</f>
        <v>2022</v>
      </c>
      <c r="C267" t="s">
        <v>71</v>
      </c>
      <c r="D267" t="s">
        <v>10</v>
      </c>
      <c r="E267">
        <v>33</v>
      </c>
      <c r="F267">
        <v>18802</v>
      </c>
      <c r="G267">
        <f>IF(electric_vehicle_sales_by_state[[#This Row],[vehicle_category]]="2-Wheelers",85000,1500000)</f>
        <v>85000</v>
      </c>
      <c r="H267">
        <f>(electric_vehicle_sales_by_state[[#This Row],[electric_vehicles_sold]]*electric_vehicle_sales_by_state[[#This Row],[Avg_Price]])</f>
        <v>2805000</v>
      </c>
    </row>
    <row r="268" spans="1:8" x14ac:dyDescent="0.3">
      <c r="A268" s="1">
        <v>44317</v>
      </c>
      <c r="B268">
        <f>VLOOKUP(electric_vehicle_sales_by_state[[#This Row],[date]], dim_date[#All],2, FALSE)</f>
        <v>2022</v>
      </c>
      <c r="C268" t="s">
        <v>72</v>
      </c>
      <c r="D268" t="s">
        <v>10</v>
      </c>
      <c r="E268">
        <v>237</v>
      </c>
      <c r="F268">
        <v>17837</v>
      </c>
      <c r="G268">
        <f>IF(electric_vehicle_sales_by_state[[#This Row],[vehicle_category]]="2-Wheelers",85000,1500000)</f>
        <v>85000</v>
      </c>
      <c r="H268">
        <f>(electric_vehicle_sales_by_state[[#This Row],[electric_vehicles_sold]]*electric_vehicle_sales_by_state[[#This Row],[Avg_Price]])</f>
        <v>20145000</v>
      </c>
    </row>
    <row r="269" spans="1:8" x14ac:dyDescent="0.3">
      <c r="A269" s="1">
        <v>44317</v>
      </c>
      <c r="B269">
        <f>VLOOKUP(electric_vehicle_sales_by_state[[#This Row],[date]], dim_date[#All],2, FALSE)</f>
        <v>2022</v>
      </c>
      <c r="C269" t="s">
        <v>73</v>
      </c>
      <c r="D269" t="s">
        <v>10</v>
      </c>
      <c r="E269">
        <v>25</v>
      </c>
      <c r="F269">
        <v>147458</v>
      </c>
      <c r="G269">
        <f>IF(electric_vehicle_sales_by_state[[#This Row],[vehicle_category]]="2-Wheelers",85000,1500000)</f>
        <v>85000</v>
      </c>
      <c r="H269">
        <f>(electric_vehicle_sales_by_state[[#This Row],[electric_vehicles_sold]]*electric_vehicle_sales_by_state[[#This Row],[Avg_Price]])</f>
        <v>2125000</v>
      </c>
    </row>
    <row r="270" spans="1:8" x14ac:dyDescent="0.3">
      <c r="A270" s="1">
        <v>44317</v>
      </c>
      <c r="B270">
        <f>VLOOKUP(electric_vehicle_sales_by_state[[#This Row],[date]], dim_date[#All],2, FALSE)</f>
        <v>2022</v>
      </c>
      <c r="C270" t="s">
        <v>60</v>
      </c>
      <c r="D270" t="s">
        <v>10</v>
      </c>
      <c r="E270">
        <v>6</v>
      </c>
      <c r="F270">
        <v>2957</v>
      </c>
      <c r="G270">
        <f>IF(electric_vehicle_sales_by_state[[#This Row],[vehicle_category]]="2-Wheelers",85000,1500000)</f>
        <v>85000</v>
      </c>
      <c r="H270">
        <f>(electric_vehicle_sales_by_state[[#This Row],[electric_vehicles_sold]]*electric_vehicle_sales_by_state[[#This Row],[Avg_Price]])</f>
        <v>510000</v>
      </c>
    </row>
    <row r="271" spans="1:8" x14ac:dyDescent="0.3">
      <c r="A271" s="1">
        <v>44317</v>
      </c>
      <c r="B271">
        <f>VLOOKUP(electric_vehicle_sales_by_state[[#This Row],[date]], dim_date[#All],2, FALSE)</f>
        <v>2022</v>
      </c>
      <c r="C271" t="s">
        <v>74</v>
      </c>
      <c r="D271" t="s">
        <v>10</v>
      </c>
      <c r="E271">
        <v>6</v>
      </c>
      <c r="F271">
        <v>28906</v>
      </c>
      <c r="G271">
        <f>IF(electric_vehicle_sales_by_state[[#This Row],[vehicle_category]]="2-Wheelers",85000,1500000)</f>
        <v>85000</v>
      </c>
      <c r="H271">
        <f>(electric_vehicle_sales_by_state[[#This Row],[electric_vehicles_sold]]*electric_vehicle_sales_by_state[[#This Row],[Avg_Price]])</f>
        <v>510000</v>
      </c>
    </row>
    <row r="272" spans="1:8" x14ac:dyDescent="0.3">
      <c r="A272" s="1">
        <v>44348</v>
      </c>
      <c r="B272">
        <f>VLOOKUP(electric_vehicle_sales_by_state[[#This Row],[date]], dim_date[#All],2, FALSE)</f>
        <v>2022</v>
      </c>
      <c r="C272" t="s">
        <v>65</v>
      </c>
      <c r="D272" t="s">
        <v>10</v>
      </c>
      <c r="E272">
        <v>369</v>
      </c>
      <c r="F272">
        <v>53867</v>
      </c>
      <c r="G272">
        <f>IF(electric_vehicle_sales_by_state[[#This Row],[vehicle_category]]="2-Wheelers",85000,1500000)</f>
        <v>85000</v>
      </c>
      <c r="H272">
        <f>(electric_vehicle_sales_by_state[[#This Row],[electric_vehicles_sold]]*electric_vehicle_sales_by_state[[#This Row],[Avg_Price]])</f>
        <v>31365000</v>
      </c>
    </row>
    <row r="273" spans="1:8" x14ac:dyDescent="0.3">
      <c r="A273" s="1">
        <v>44348</v>
      </c>
      <c r="B273">
        <f>VLOOKUP(electric_vehicle_sales_by_state[[#This Row],[date]], dim_date[#All],2, FALSE)</f>
        <v>2022</v>
      </c>
      <c r="C273" t="s">
        <v>43</v>
      </c>
      <c r="D273" t="s">
        <v>10</v>
      </c>
      <c r="E273">
        <v>6</v>
      </c>
      <c r="F273">
        <v>22586</v>
      </c>
      <c r="G273">
        <f>IF(electric_vehicle_sales_by_state[[#This Row],[vehicle_category]]="2-Wheelers",85000,1500000)</f>
        <v>85000</v>
      </c>
      <c r="H273">
        <f>(electric_vehicle_sales_by_state[[#This Row],[electric_vehicles_sold]]*electric_vehicle_sales_by_state[[#This Row],[Avg_Price]])</f>
        <v>510000</v>
      </c>
    </row>
    <row r="274" spans="1:8" x14ac:dyDescent="0.3">
      <c r="A274" s="1">
        <v>44348</v>
      </c>
      <c r="B274">
        <f>VLOOKUP(electric_vehicle_sales_by_state[[#This Row],[date]], dim_date[#All],2, FALSE)</f>
        <v>2022</v>
      </c>
      <c r="C274" t="s">
        <v>54</v>
      </c>
      <c r="D274" t="s">
        <v>10</v>
      </c>
      <c r="E274">
        <v>67</v>
      </c>
      <c r="F274">
        <v>100771</v>
      </c>
      <c r="G274">
        <f>IF(electric_vehicle_sales_by_state[[#This Row],[vehicle_category]]="2-Wheelers",85000,1500000)</f>
        <v>85000</v>
      </c>
      <c r="H274">
        <f>(electric_vehicle_sales_by_state[[#This Row],[electric_vehicles_sold]]*electric_vehicle_sales_by_state[[#This Row],[Avg_Price]])</f>
        <v>5695000</v>
      </c>
    </row>
    <row r="275" spans="1:8" x14ac:dyDescent="0.3">
      <c r="A275" s="1">
        <v>44348</v>
      </c>
      <c r="B275">
        <f>VLOOKUP(electric_vehicle_sales_by_state[[#This Row],[date]], dim_date[#All],2, FALSE)</f>
        <v>2022</v>
      </c>
      <c r="C275" t="s">
        <v>55</v>
      </c>
      <c r="D275" t="s">
        <v>10</v>
      </c>
      <c r="E275">
        <v>2</v>
      </c>
      <c r="F275">
        <v>1314</v>
      </c>
      <c r="G275">
        <f>IF(electric_vehicle_sales_by_state[[#This Row],[vehicle_category]]="2-Wheelers",85000,1500000)</f>
        <v>85000</v>
      </c>
      <c r="H275">
        <f>(electric_vehicle_sales_by_state[[#This Row],[electric_vehicles_sold]]*electric_vehicle_sales_by_state[[#This Row],[Avg_Price]])</f>
        <v>170000</v>
      </c>
    </row>
    <row r="276" spans="1:8" x14ac:dyDescent="0.3">
      <c r="A276" s="1">
        <v>44348</v>
      </c>
      <c r="B276">
        <f>VLOOKUP(electric_vehicle_sales_by_state[[#This Row],[date]], dim_date[#All],2, FALSE)</f>
        <v>2022</v>
      </c>
      <c r="C276" t="s">
        <v>44</v>
      </c>
      <c r="D276" t="s">
        <v>10</v>
      </c>
      <c r="E276">
        <v>138</v>
      </c>
      <c r="F276">
        <v>31808</v>
      </c>
      <c r="G276">
        <f>IF(electric_vehicle_sales_by_state[[#This Row],[vehicle_category]]="2-Wheelers",85000,1500000)</f>
        <v>85000</v>
      </c>
      <c r="H276">
        <f>(electric_vehicle_sales_by_state[[#This Row],[electric_vehicles_sold]]*electric_vehicle_sales_by_state[[#This Row],[Avg_Price]])</f>
        <v>11730000</v>
      </c>
    </row>
    <row r="277" spans="1:8" x14ac:dyDescent="0.3">
      <c r="A277" s="1">
        <v>44348</v>
      </c>
      <c r="B277">
        <f>VLOOKUP(electric_vehicle_sales_by_state[[#This Row],[date]], dim_date[#All],2, FALSE)</f>
        <v>2022</v>
      </c>
      <c r="C277" t="s">
        <v>45</v>
      </c>
      <c r="D277" t="s">
        <v>10</v>
      </c>
      <c r="E277">
        <v>2</v>
      </c>
      <c r="F277">
        <v>627</v>
      </c>
      <c r="G277">
        <f>IF(electric_vehicle_sales_by_state[[#This Row],[vehicle_category]]="2-Wheelers",85000,1500000)</f>
        <v>85000</v>
      </c>
      <c r="H277">
        <f>(electric_vehicle_sales_by_state[[#This Row],[electric_vehicles_sold]]*electric_vehicle_sales_by_state[[#This Row],[Avg_Price]])</f>
        <v>170000</v>
      </c>
    </row>
    <row r="278" spans="1:8" x14ac:dyDescent="0.3">
      <c r="A278" s="1">
        <v>44348</v>
      </c>
      <c r="B278">
        <f>VLOOKUP(electric_vehicle_sales_by_state[[#This Row],[date]], dim_date[#All],2, FALSE)</f>
        <v>2022</v>
      </c>
      <c r="C278" t="s">
        <v>56</v>
      </c>
      <c r="D278" t="s">
        <v>10</v>
      </c>
      <c r="E278">
        <v>205</v>
      </c>
      <c r="F278">
        <v>22186</v>
      </c>
      <c r="G278">
        <f>IF(electric_vehicle_sales_by_state[[#This Row],[vehicle_category]]="2-Wheelers",85000,1500000)</f>
        <v>85000</v>
      </c>
      <c r="H278">
        <f>(electric_vehicle_sales_by_state[[#This Row],[electric_vehicles_sold]]*electric_vehicle_sales_by_state[[#This Row],[Avg_Price]])</f>
        <v>17425000</v>
      </c>
    </row>
    <row r="279" spans="1:8" x14ac:dyDescent="0.3">
      <c r="A279" s="1">
        <v>44348</v>
      </c>
      <c r="B279">
        <f>VLOOKUP(electric_vehicle_sales_by_state[[#This Row],[date]], dim_date[#All],2, FALSE)</f>
        <v>2022</v>
      </c>
      <c r="C279" t="s">
        <v>66</v>
      </c>
      <c r="D279" t="s">
        <v>10</v>
      </c>
      <c r="E279">
        <v>17</v>
      </c>
      <c r="F279">
        <v>1533</v>
      </c>
      <c r="G279">
        <f>IF(electric_vehicle_sales_by_state[[#This Row],[vehicle_category]]="2-Wheelers",85000,1500000)</f>
        <v>85000</v>
      </c>
      <c r="H279">
        <f>(electric_vehicle_sales_by_state[[#This Row],[electric_vehicles_sold]]*electric_vehicle_sales_by_state[[#This Row],[Avg_Price]])</f>
        <v>1445000</v>
      </c>
    </row>
    <row r="280" spans="1:8" x14ac:dyDescent="0.3">
      <c r="A280" s="1">
        <v>44348</v>
      </c>
      <c r="B280">
        <f>VLOOKUP(electric_vehicle_sales_by_state[[#This Row],[date]], dim_date[#All],2, FALSE)</f>
        <v>2022</v>
      </c>
      <c r="C280" t="s">
        <v>67</v>
      </c>
      <c r="D280" t="s">
        <v>10</v>
      </c>
      <c r="E280">
        <v>207</v>
      </c>
      <c r="F280">
        <v>59121</v>
      </c>
      <c r="G280">
        <f>IF(electric_vehicle_sales_by_state[[#This Row],[vehicle_category]]="2-Wheelers",85000,1500000)</f>
        <v>85000</v>
      </c>
      <c r="H280">
        <f>(electric_vehicle_sales_by_state[[#This Row],[electric_vehicles_sold]]*electric_vehicle_sales_by_state[[#This Row],[Avg_Price]])</f>
        <v>17595000</v>
      </c>
    </row>
    <row r="281" spans="1:8" x14ac:dyDescent="0.3">
      <c r="A281" s="1">
        <v>44348</v>
      </c>
      <c r="B281">
        <f>VLOOKUP(electric_vehicle_sales_by_state[[#This Row],[date]], dim_date[#All],2, FALSE)</f>
        <v>2022</v>
      </c>
      <c r="C281" t="s">
        <v>63</v>
      </c>
      <c r="D281" t="s">
        <v>10</v>
      </c>
      <c r="E281">
        <v>74</v>
      </c>
      <c r="F281">
        <v>31957</v>
      </c>
      <c r="G281">
        <f>IF(electric_vehicle_sales_by_state[[#This Row],[vehicle_category]]="2-Wheelers",85000,1500000)</f>
        <v>85000</v>
      </c>
      <c r="H281">
        <f>(electric_vehicle_sales_by_state[[#This Row],[electric_vehicles_sold]]*electric_vehicle_sales_by_state[[#This Row],[Avg_Price]])</f>
        <v>6290000</v>
      </c>
    </row>
    <row r="282" spans="1:8" x14ac:dyDescent="0.3">
      <c r="A282" s="1">
        <v>44348</v>
      </c>
      <c r="B282">
        <f>VLOOKUP(electric_vehicle_sales_by_state[[#This Row],[date]], dim_date[#All],2, FALSE)</f>
        <v>2022</v>
      </c>
      <c r="C282" t="s">
        <v>61</v>
      </c>
      <c r="D282" t="s">
        <v>10</v>
      </c>
      <c r="E282">
        <v>25</v>
      </c>
      <c r="F282">
        <v>5098</v>
      </c>
      <c r="G282">
        <f>IF(electric_vehicle_sales_by_state[[#This Row],[vehicle_category]]="2-Wheelers",85000,1500000)</f>
        <v>85000</v>
      </c>
      <c r="H282">
        <f>(electric_vehicle_sales_by_state[[#This Row],[electric_vehicles_sold]]*electric_vehicle_sales_by_state[[#This Row],[Avg_Price]])</f>
        <v>2125000</v>
      </c>
    </row>
    <row r="283" spans="1:8" x14ac:dyDescent="0.3">
      <c r="A283" s="1">
        <v>44348</v>
      </c>
      <c r="B283">
        <f>VLOOKUP(electric_vehicle_sales_by_state[[#This Row],[date]], dim_date[#All],2, FALSE)</f>
        <v>2022</v>
      </c>
      <c r="C283" t="s">
        <v>46</v>
      </c>
      <c r="D283" t="s">
        <v>10</v>
      </c>
      <c r="E283">
        <v>87</v>
      </c>
      <c r="F283">
        <v>8677</v>
      </c>
      <c r="G283">
        <f>IF(electric_vehicle_sales_by_state[[#This Row],[vehicle_category]]="2-Wheelers",85000,1500000)</f>
        <v>85000</v>
      </c>
      <c r="H283">
        <f>(electric_vehicle_sales_by_state[[#This Row],[electric_vehicles_sold]]*electric_vehicle_sales_by_state[[#This Row],[Avg_Price]])</f>
        <v>7395000</v>
      </c>
    </row>
    <row r="284" spans="1:8" x14ac:dyDescent="0.3">
      <c r="A284" s="1">
        <v>44348</v>
      </c>
      <c r="B284">
        <f>VLOOKUP(electric_vehicle_sales_by_state[[#This Row],[date]], dim_date[#All],2, FALSE)</f>
        <v>2022</v>
      </c>
      <c r="C284" t="s">
        <v>64</v>
      </c>
      <c r="D284" t="s">
        <v>10</v>
      </c>
      <c r="E284">
        <v>42</v>
      </c>
      <c r="F284">
        <v>33533</v>
      </c>
      <c r="G284">
        <f>IF(electric_vehicle_sales_by_state[[#This Row],[vehicle_category]]="2-Wheelers",85000,1500000)</f>
        <v>85000</v>
      </c>
      <c r="H284">
        <f>(electric_vehicle_sales_by_state[[#This Row],[electric_vehicles_sold]]*electric_vehicle_sales_by_state[[#This Row],[Avg_Price]])</f>
        <v>3570000</v>
      </c>
    </row>
    <row r="285" spans="1:8" x14ac:dyDescent="0.3">
      <c r="A285" s="1">
        <v>44348</v>
      </c>
      <c r="B285">
        <f>VLOOKUP(electric_vehicle_sales_by_state[[#This Row],[date]], dim_date[#All],2, FALSE)</f>
        <v>2022</v>
      </c>
      <c r="C285" t="s">
        <v>68</v>
      </c>
      <c r="D285" t="s">
        <v>10</v>
      </c>
      <c r="E285">
        <v>560</v>
      </c>
      <c r="F285">
        <v>19402</v>
      </c>
      <c r="G285">
        <f>IF(electric_vehicle_sales_by_state[[#This Row],[vehicle_category]]="2-Wheelers",85000,1500000)</f>
        <v>85000</v>
      </c>
      <c r="H285">
        <f>(electric_vehicle_sales_by_state[[#This Row],[electric_vehicles_sold]]*electric_vehicle_sales_by_state[[#This Row],[Avg_Price]])</f>
        <v>47600000</v>
      </c>
    </row>
    <row r="286" spans="1:8" x14ac:dyDescent="0.3">
      <c r="A286" s="1">
        <v>44348</v>
      </c>
      <c r="B286">
        <f>VLOOKUP(electric_vehicle_sales_by_state[[#This Row],[date]], dim_date[#All],2, FALSE)</f>
        <v>2022</v>
      </c>
      <c r="C286" t="s">
        <v>69</v>
      </c>
      <c r="D286" t="s">
        <v>10</v>
      </c>
      <c r="E286">
        <v>184</v>
      </c>
      <c r="F286">
        <v>17828</v>
      </c>
      <c r="G286">
        <f>IF(electric_vehicle_sales_by_state[[#This Row],[vehicle_category]]="2-Wheelers",85000,1500000)</f>
        <v>85000</v>
      </c>
      <c r="H286">
        <f>(electric_vehicle_sales_by_state[[#This Row],[electric_vehicles_sold]]*electric_vehicle_sales_by_state[[#This Row],[Avg_Price]])</f>
        <v>15640000</v>
      </c>
    </row>
    <row r="287" spans="1:8" x14ac:dyDescent="0.3">
      <c r="A287" s="1">
        <v>44348</v>
      </c>
      <c r="B287">
        <f>VLOOKUP(electric_vehicle_sales_by_state[[#This Row],[date]], dim_date[#All],2, FALSE)</f>
        <v>2022</v>
      </c>
      <c r="C287" t="s">
        <v>57</v>
      </c>
      <c r="D287" t="s">
        <v>10</v>
      </c>
      <c r="E287">
        <v>227</v>
      </c>
      <c r="F287">
        <v>90928</v>
      </c>
      <c r="G287">
        <f>IF(electric_vehicle_sales_by_state[[#This Row],[vehicle_category]]="2-Wheelers",85000,1500000)</f>
        <v>85000</v>
      </c>
      <c r="H287">
        <f>(electric_vehicle_sales_by_state[[#This Row],[electric_vehicles_sold]]*electric_vehicle_sales_by_state[[#This Row],[Avg_Price]])</f>
        <v>19295000</v>
      </c>
    </row>
    <row r="288" spans="1:8" x14ac:dyDescent="0.3">
      <c r="A288" s="1">
        <v>44348</v>
      </c>
      <c r="B288">
        <f>VLOOKUP(electric_vehicle_sales_by_state[[#This Row],[date]], dim_date[#All],2, FALSE)</f>
        <v>2022</v>
      </c>
      <c r="C288" t="s">
        <v>70</v>
      </c>
      <c r="D288" t="s">
        <v>10</v>
      </c>
      <c r="E288">
        <v>891</v>
      </c>
      <c r="F288">
        <v>75098</v>
      </c>
      <c r="G288">
        <f>IF(electric_vehicle_sales_by_state[[#This Row],[vehicle_category]]="2-Wheelers",85000,1500000)</f>
        <v>85000</v>
      </c>
      <c r="H288">
        <f>(electric_vehicle_sales_by_state[[#This Row],[electric_vehicles_sold]]*electric_vehicle_sales_by_state[[#This Row],[Avg_Price]])</f>
        <v>75735000</v>
      </c>
    </row>
    <row r="289" spans="1:8" x14ac:dyDescent="0.3">
      <c r="A289" s="1">
        <v>44348</v>
      </c>
      <c r="B289">
        <f>VLOOKUP(electric_vehicle_sales_by_state[[#This Row],[date]], dim_date[#All],2, FALSE)</f>
        <v>2022</v>
      </c>
      <c r="C289" t="s">
        <v>58</v>
      </c>
      <c r="D289" t="s">
        <v>10</v>
      </c>
      <c r="E289">
        <v>147</v>
      </c>
      <c r="F289">
        <v>23193</v>
      </c>
      <c r="G289">
        <f>IF(electric_vehicle_sales_by_state[[#This Row],[vehicle_category]]="2-Wheelers",85000,1500000)</f>
        <v>85000</v>
      </c>
      <c r="H289">
        <f>(electric_vehicle_sales_by_state[[#This Row],[electric_vehicles_sold]]*electric_vehicle_sales_by_state[[#This Row],[Avg_Price]])</f>
        <v>12495000</v>
      </c>
    </row>
    <row r="290" spans="1:8" x14ac:dyDescent="0.3">
      <c r="A290" s="1">
        <v>44348</v>
      </c>
      <c r="B290">
        <f>VLOOKUP(electric_vehicle_sales_by_state[[#This Row],[date]], dim_date[#All],2, FALSE)</f>
        <v>2022</v>
      </c>
      <c r="C290" t="s">
        <v>52</v>
      </c>
      <c r="D290" t="s">
        <v>10</v>
      </c>
      <c r="E290">
        <v>31</v>
      </c>
      <c r="F290">
        <v>2559</v>
      </c>
      <c r="G290">
        <f>IF(electric_vehicle_sales_by_state[[#This Row],[vehicle_category]]="2-Wheelers",85000,1500000)</f>
        <v>85000</v>
      </c>
      <c r="H290">
        <f>(electric_vehicle_sales_by_state[[#This Row],[electric_vehicles_sold]]*electric_vehicle_sales_by_state[[#This Row],[Avg_Price]])</f>
        <v>2635000</v>
      </c>
    </row>
    <row r="291" spans="1:8" x14ac:dyDescent="0.3">
      <c r="A291" s="1">
        <v>44348</v>
      </c>
      <c r="B291">
        <f>VLOOKUP(electric_vehicle_sales_by_state[[#This Row],[date]], dim_date[#All],2, FALSE)</f>
        <v>2022</v>
      </c>
      <c r="C291" t="s">
        <v>59</v>
      </c>
      <c r="D291" t="s">
        <v>10</v>
      </c>
      <c r="E291">
        <v>71</v>
      </c>
      <c r="F291">
        <v>23393</v>
      </c>
      <c r="G291">
        <f>IF(electric_vehicle_sales_by_state[[#This Row],[vehicle_category]]="2-Wheelers",85000,1500000)</f>
        <v>85000</v>
      </c>
      <c r="H291">
        <f>(electric_vehicle_sales_by_state[[#This Row],[electric_vehicles_sold]]*electric_vehicle_sales_by_state[[#This Row],[Avg_Price]])</f>
        <v>6035000</v>
      </c>
    </row>
    <row r="292" spans="1:8" x14ac:dyDescent="0.3">
      <c r="A292" s="1">
        <v>44348</v>
      </c>
      <c r="B292">
        <f>VLOOKUP(electric_vehicle_sales_by_state[[#This Row],[date]], dim_date[#All],2, FALSE)</f>
        <v>2022</v>
      </c>
      <c r="C292" t="s">
        <v>71</v>
      </c>
      <c r="D292" t="s">
        <v>10</v>
      </c>
      <c r="E292">
        <v>515</v>
      </c>
      <c r="F292">
        <v>59809</v>
      </c>
      <c r="G292">
        <f>IF(electric_vehicle_sales_by_state[[#This Row],[vehicle_category]]="2-Wheelers",85000,1500000)</f>
        <v>85000</v>
      </c>
      <c r="H292">
        <f>(electric_vehicle_sales_by_state[[#This Row],[electric_vehicles_sold]]*electric_vehicle_sales_by_state[[#This Row],[Avg_Price]])</f>
        <v>43775000</v>
      </c>
    </row>
    <row r="293" spans="1:8" x14ac:dyDescent="0.3">
      <c r="A293" s="1">
        <v>44348</v>
      </c>
      <c r="B293">
        <f>VLOOKUP(electric_vehicle_sales_by_state[[#This Row],[date]], dim_date[#All],2, FALSE)</f>
        <v>2022</v>
      </c>
      <c r="C293" t="s">
        <v>72</v>
      </c>
      <c r="D293" t="s">
        <v>10</v>
      </c>
      <c r="E293">
        <v>660</v>
      </c>
      <c r="F293">
        <v>45197</v>
      </c>
      <c r="G293">
        <f>IF(electric_vehicle_sales_by_state[[#This Row],[vehicle_category]]="2-Wheelers",85000,1500000)</f>
        <v>85000</v>
      </c>
      <c r="H293">
        <f>(electric_vehicle_sales_by_state[[#This Row],[electric_vehicles_sold]]*electric_vehicle_sales_by_state[[#This Row],[Avg_Price]])</f>
        <v>56100000</v>
      </c>
    </row>
    <row r="294" spans="1:8" x14ac:dyDescent="0.3">
      <c r="A294" s="1">
        <v>44348</v>
      </c>
      <c r="B294">
        <f>VLOOKUP(electric_vehicle_sales_by_state[[#This Row],[date]], dim_date[#All],2, FALSE)</f>
        <v>2022</v>
      </c>
      <c r="C294" t="s">
        <v>73</v>
      </c>
      <c r="D294" t="s">
        <v>10</v>
      </c>
      <c r="E294">
        <v>92</v>
      </c>
      <c r="F294">
        <v>264409</v>
      </c>
      <c r="G294">
        <f>IF(electric_vehicle_sales_by_state[[#This Row],[vehicle_category]]="2-Wheelers",85000,1500000)</f>
        <v>85000</v>
      </c>
      <c r="H294">
        <f>(electric_vehicle_sales_by_state[[#This Row],[electric_vehicles_sold]]*electric_vehicle_sales_by_state[[#This Row],[Avg_Price]])</f>
        <v>7820000</v>
      </c>
    </row>
    <row r="295" spans="1:8" x14ac:dyDescent="0.3">
      <c r="A295" s="1">
        <v>44348</v>
      </c>
      <c r="B295">
        <f>VLOOKUP(electric_vehicle_sales_by_state[[#This Row],[date]], dim_date[#All],2, FALSE)</f>
        <v>2022</v>
      </c>
      <c r="C295" t="s">
        <v>60</v>
      </c>
      <c r="D295" t="s">
        <v>10</v>
      </c>
      <c r="E295">
        <v>37</v>
      </c>
      <c r="F295">
        <v>9766</v>
      </c>
      <c r="G295">
        <f>IF(electric_vehicle_sales_by_state[[#This Row],[vehicle_category]]="2-Wheelers",85000,1500000)</f>
        <v>85000</v>
      </c>
      <c r="H295">
        <f>(electric_vehicle_sales_by_state[[#This Row],[electric_vehicles_sold]]*electric_vehicle_sales_by_state[[#This Row],[Avg_Price]])</f>
        <v>3145000</v>
      </c>
    </row>
    <row r="296" spans="1:8" x14ac:dyDescent="0.3">
      <c r="A296" s="1">
        <v>44348</v>
      </c>
      <c r="B296">
        <f>VLOOKUP(electric_vehicle_sales_by_state[[#This Row],[date]], dim_date[#All],2, FALSE)</f>
        <v>2022</v>
      </c>
      <c r="C296" t="s">
        <v>74</v>
      </c>
      <c r="D296" t="s">
        <v>10</v>
      </c>
      <c r="E296">
        <v>12</v>
      </c>
      <c r="F296">
        <v>67354</v>
      </c>
      <c r="G296">
        <f>IF(electric_vehicle_sales_by_state[[#This Row],[vehicle_category]]="2-Wheelers",85000,1500000)</f>
        <v>85000</v>
      </c>
      <c r="H296">
        <f>(electric_vehicle_sales_by_state[[#This Row],[electric_vehicles_sold]]*electric_vehicle_sales_by_state[[#This Row],[Avg_Price]])</f>
        <v>1020000</v>
      </c>
    </row>
    <row r="297" spans="1:8" x14ac:dyDescent="0.3">
      <c r="A297" s="1">
        <v>44378</v>
      </c>
      <c r="B297">
        <f>VLOOKUP(electric_vehicle_sales_by_state[[#This Row],[date]], dim_date[#All],2, FALSE)</f>
        <v>2022</v>
      </c>
      <c r="C297" t="s">
        <v>65</v>
      </c>
      <c r="D297" t="s">
        <v>10</v>
      </c>
      <c r="E297">
        <v>811</v>
      </c>
      <c r="F297">
        <v>58165</v>
      </c>
      <c r="G297">
        <f>IF(electric_vehicle_sales_by_state[[#This Row],[vehicle_category]]="2-Wheelers",85000,1500000)</f>
        <v>85000</v>
      </c>
      <c r="H297">
        <f>(electric_vehicle_sales_by_state[[#This Row],[electric_vehicles_sold]]*electric_vehicle_sales_by_state[[#This Row],[Avg_Price]])</f>
        <v>68935000</v>
      </c>
    </row>
    <row r="298" spans="1:8" x14ac:dyDescent="0.3">
      <c r="A298" s="1">
        <v>44378</v>
      </c>
      <c r="B298">
        <f>VLOOKUP(electric_vehicle_sales_by_state[[#This Row],[date]], dim_date[#All],2, FALSE)</f>
        <v>2022</v>
      </c>
      <c r="C298" t="s">
        <v>43</v>
      </c>
      <c r="D298" t="s">
        <v>10</v>
      </c>
      <c r="E298">
        <v>22</v>
      </c>
      <c r="F298">
        <v>22521</v>
      </c>
      <c r="G298">
        <f>IF(electric_vehicle_sales_by_state[[#This Row],[vehicle_category]]="2-Wheelers",85000,1500000)</f>
        <v>85000</v>
      </c>
      <c r="H298">
        <f>(electric_vehicle_sales_by_state[[#This Row],[electric_vehicles_sold]]*electric_vehicle_sales_by_state[[#This Row],[Avg_Price]])</f>
        <v>1870000</v>
      </c>
    </row>
    <row r="299" spans="1:8" x14ac:dyDescent="0.3">
      <c r="A299" s="1">
        <v>44378</v>
      </c>
      <c r="B299">
        <f>VLOOKUP(electric_vehicle_sales_by_state[[#This Row],[date]], dim_date[#All],2, FALSE)</f>
        <v>2022</v>
      </c>
      <c r="C299" t="s">
        <v>54</v>
      </c>
      <c r="D299" t="s">
        <v>10</v>
      </c>
      <c r="E299">
        <v>189</v>
      </c>
      <c r="F299">
        <v>70562</v>
      </c>
      <c r="G299">
        <f>IF(electric_vehicle_sales_by_state[[#This Row],[vehicle_category]]="2-Wheelers",85000,1500000)</f>
        <v>85000</v>
      </c>
      <c r="H299">
        <f>(electric_vehicle_sales_by_state[[#This Row],[electric_vehicles_sold]]*electric_vehicle_sales_by_state[[#This Row],[Avg_Price]])</f>
        <v>16065000</v>
      </c>
    </row>
    <row r="300" spans="1:8" x14ac:dyDescent="0.3">
      <c r="A300" s="1">
        <v>44378</v>
      </c>
      <c r="B300">
        <f>VLOOKUP(electric_vehicle_sales_by_state[[#This Row],[date]], dim_date[#All],2, FALSE)</f>
        <v>2022</v>
      </c>
      <c r="C300" t="s">
        <v>55</v>
      </c>
      <c r="D300" t="s">
        <v>10</v>
      </c>
      <c r="E300">
        <v>11</v>
      </c>
      <c r="F300">
        <v>1286</v>
      </c>
      <c r="G300">
        <f>IF(electric_vehicle_sales_by_state[[#This Row],[vehicle_category]]="2-Wheelers",85000,1500000)</f>
        <v>85000</v>
      </c>
      <c r="H300">
        <f>(electric_vehicle_sales_by_state[[#This Row],[electric_vehicles_sold]]*electric_vehicle_sales_by_state[[#This Row],[Avg_Price]])</f>
        <v>935000</v>
      </c>
    </row>
    <row r="301" spans="1:8" x14ac:dyDescent="0.3">
      <c r="A301" s="1">
        <v>44378</v>
      </c>
      <c r="B301">
        <f>VLOOKUP(electric_vehicle_sales_by_state[[#This Row],[date]], dim_date[#All],2, FALSE)</f>
        <v>2022</v>
      </c>
      <c r="C301" t="s">
        <v>44</v>
      </c>
      <c r="D301" t="s">
        <v>10</v>
      </c>
      <c r="E301">
        <v>253</v>
      </c>
      <c r="F301">
        <v>30642</v>
      </c>
      <c r="G301">
        <f>IF(electric_vehicle_sales_by_state[[#This Row],[vehicle_category]]="2-Wheelers",85000,1500000)</f>
        <v>85000</v>
      </c>
      <c r="H301">
        <f>(electric_vehicle_sales_by_state[[#This Row],[electric_vehicles_sold]]*electric_vehicle_sales_by_state[[#This Row],[Avg_Price]])</f>
        <v>21505000</v>
      </c>
    </row>
    <row r="302" spans="1:8" x14ac:dyDescent="0.3">
      <c r="A302" s="1">
        <v>44378</v>
      </c>
      <c r="B302">
        <f>VLOOKUP(electric_vehicle_sales_by_state[[#This Row],[date]], dim_date[#All],2, FALSE)</f>
        <v>2022</v>
      </c>
      <c r="C302" t="s">
        <v>45</v>
      </c>
      <c r="D302" t="s">
        <v>10</v>
      </c>
      <c r="E302">
        <v>3</v>
      </c>
      <c r="F302">
        <v>704</v>
      </c>
      <c r="G302">
        <f>IF(electric_vehicle_sales_by_state[[#This Row],[vehicle_category]]="2-Wheelers",85000,1500000)</f>
        <v>85000</v>
      </c>
      <c r="H302">
        <f>(electric_vehicle_sales_by_state[[#This Row],[electric_vehicles_sold]]*electric_vehicle_sales_by_state[[#This Row],[Avg_Price]])</f>
        <v>255000</v>
      </c>
    </row>
    <row r="303" spans="1:8" x14ac:dyDescent="0.3">
      <c r="A303" s="1">
        <v>44378</v>
      </c>
      <c r="B303">
        <f>VLOOKUP(electric_vehicle_sales_by_state[[#This Row],[date]], dim_date[#All],2, FALSE)</f>
        <v>2022</v>
      </c>
      <c r="C303" t="s">
        <v>56</v>
      </c>
      <c r="D303" t="s">
        <v>10</v>
      </c>
      <c r="E303">
        <v>818</v>
      </c>
      <c r="F303">
        <v>24955</v>
      </c>
      <c r="G303">
        <f>IF(electric_vehicle_sales_by_state[[#This Row],[vehicle_category]]="2-Wheelers",85000,1500000)</f>
        <v>85000</v>
      </c>
      <c r="H303">
        <f>(electric_vehicle_sales_by_state[[#This Row],[electric_vehicles_sold]]*electric_vehicle_sales_by_state[[#This Row],[Avg_Price]])</f>
        <v>69530000</v>
      </c>
    </row>
    <row r="304" spans="1:8" x14ac:dyDescent="0.3">
      <c r="A304" s="1">
        <v>44378</v>
      </c>
      <c r="B304">
        <f>VLOOKUP(electric_vehicle_sales_by_state[[#This Row],[date]], dim_date[#All],2, FALSE)</f>
        <v>2022</v>
      </c>
      <c r="C304" t="s">
        <v>66</v>
      </c>
      <c r="D304" t="s">
        <v>10</v>
      </c>
      <c r="E304">
        <v>64</v>
      </c>
      <c r="F304">
        <v>1694</v>
      </c>
      <c r="G304">
        <f>IF(electric_vehicle_sales_by_state[[#This Row],[vehicle_category]]="2-Wheelers",85000,1500000)</f>
        <v>85000</v>
      </c>
      <c r="H304">
        <f>(electric_vehicle_sales_by_state[[#This Row],[electric_vehicles_sold]]*electric_vehicle_sales_by_state[[#This Row],[Avg_Price]])</f>
        <v>5440000</v>
      </c>
    </row>
    <row r="305" spans="1:8" x14ac:dyDescent="0.3">
      <c r="A305" s="1">
        <v>44378</v>
      </c>
      <c r="B305">
        <f>VLOOKUP(electric_vehicle_sales_by_state[[#This Row],[date]], dim_date[#All],2, FALSE)</f>
        <v>2022</v>
      </c>
      <c r="C305" t="s">
        <v>67</v>
      </c>
      <c r="D305" t="s">
        <v>10</v>
      </c>
      <c r="E305">
        <v>358</v>
      </c>
      <c r="F305">
        <v>68641</v>
      </c>
      <c r="G305">
        <f>IF(electric_vehicle_sales_by_state[[#This Row],[vehicle_category]]="2-Wheelers",85000,1500000)</f>
        <v>85000</v>
      </c>
      <c r="H305">
        <f>(electric_vehicle_sales_by_state[[#This Row],[electric_vehicles_sold]]*electric_vehicle_sales_by_state[[#This Row],[Avg_Price]])</f>
        <v>30430000</v>
      </c>
    </row>
    <row r="306" spans="1:8" x14ac:dyDescent="0.3">
      <c r="A306" s="1">
        <v>44378</v>
      </c>
      <c r="B306">
        <f>VLOOKUP(electric_vehicle_sales_by_state[[#This Row],[date]], dim_date[#All],2, FALSE)</f>
        <v>2022</v>
      </c>
      <c r="C306" t="s">
        <v>63</v>
      </c>
      <c r="D306" t="s">
        <v>10</v>
      </c>
      <c r="E306">
        <v>134</v>
      </c>
      <c r="F306">
        <v>24476</v>
      </c>
      <c r="G306">
        <f>IF(electric_vehicle_sales_by_state[[#This Row],[vehicle_category]]="2-Wheelers",85000,1500000)</f>
        <v>85000</v>
      </c>
      <c r="H306">
        <f>(electric_vehicle_sales_by_state[[#This Row],[electric_vehicles_sold]]*electric_vehicle_sales_by_state[[#This Row],[Avg_Price]])</f>
        <v>11390000</v>
      </c>
    </row>
    <row r="307" spans="1:8" x14ac:dyDescent="0.3">
      <c r="A307" s="1">
        <v>44378</v>
      </c>
      <c r="B307">
        <f>VLOOKUP(electric_vehicle_sales_by_state[[#This Row],[date]], dim_date[#All],2, FALSE)</f>
        <v>2022</v>
      </c>
      <c r="C307" t="s">
        <v>61</v>
      </c>
      <c r="D307" t="s">
        <v>10</v>
      </c>
      <c r="E307">
        <v>18</v>
      </c>
      <c r="F307">
        <v>6543</v>
      </c>
      <c r="G307">
        <f>IF(electric_vehicle_sales_by_state[[#This Row],[vehicle_category]]="2-Wheelers",85000,1500000)</f>
        <v>85000</v>
      </c>
      <c r="H307">
        <f>(electric_vehicle_sales_by_state[[#This Row],[electric_vehicles_sold]]*electric_vehicle_sales_by_state[[#This Row],[Avg_Price]])</f>
        <v>1530000</v>
      </c>
    </row>
    <row r="308" spans="1:8" x14ac:dyDescent="0.3">
      <c r="A308" s="1">
        <v>44378</v>
      </c>
      <c r="B308">
        <f>VLOOKUP(electric_vehicle_sales_by_state[[#This Row],[date]], dim_date[#All],2, FALSE)</f>
        <v>2022</v>
      </c>
      <c r="C308" t="s">
        <v>46</v>
      </c>
      <c r="D308" t="s">
        <v>10</v>
      </c>
      <c r="E308">
        <v>203</v>
      </c>
      <c r="F308">
        <v>10104</v>
      </c>
      <c r="G308">
        <f>IF(electric_vehicle_sales_by_state[[#This Row],[vehicle_category]]="2-Wheelers",85000,1500000)</f>
        <v>85000</v>
      </c>
      <c r="H308">
        <f>(electric_vehicle_sales_by_state[[#This Row],[electric_vehicles_sold]]*electric_vehicle_sales_by_state[[#This Row],[Avg_Price]])</f>
        <v>17255000</v>
      </c>
    </row>
    <row r="309" spans="1:8" x14ac:dyDescent="0.3">
      <c r="A309" s="1">
        <v>44378</v>
      </c>
      <c r="B309">
        <f>VLOOKUP(electric_vehicle_sales_by_state[[#This Row],[date]], dim_date[#All],2, FALSE)</f>
        <v>2022</v>
      </c>
      <c r="C309" t="s">
        <v>64</v>
      </c>
      <c r="D309" t="s">
        <v>10</v>
      </c>
      <c r="E309">
        <v>108</v>
      </c>
      <c r="F309">
        <v>29512</v>
      </c>
      <c r="G309">
        <f>IF(electric_vehicle_sales_by_state[[#This Row],[vehicle_category]]="2-Wheelers",85000,1500000)</f>
        <v>85000</v>
      </c>
      <c r="H309">
        <f>(electric_vehicle_sales_by_state[[#This Row],[electric_vehicles_sold]]*electric_vehicle_sales_by_state[[#This Row],[Avg_Price]])</f>
        <v>9180000</v>
      </c>
    </row>
    <row r="310" spans="1:8" x14ac:dyDescent="0.3">
      <c r="A310" s="1">
        <v>44378</v>
      </c>
      <c r="B310">
        <f>VLOOKUP(electric_vehicle_sales_by_state[[#This Row],[date]], dim_date[#All],2, FALSE)</f>
        <v>2022</v>
      </c>
      <c r="C310" t="s">
        <v>68</v>
      </c>
      <c r="D310" t="s">
        <v>10</v>
      </c>
      <c r="E310">
        <v>3384</v>
      </c>
      <c r="F310">
        <v>84001</v>
      </c>
      <c r="G310">
        <f>IF(electric_vehicle_sales_by_state[[#This Row],[vehicle_category]]="2-Wheelers",85000,1500000)</f>
        <v>85000</v>
      </c>
      <c r="H310">
        <f>(electric_vehicle_sales_by_state[[#This Row],[electric_vehicles_sold]]*electric_vehicle_sales_by_state[[#This Row],[Avg_Price]])</f>
        <v>287640000</v>
      </c>
    </row>
    <row r="311" spans="1:8" x14ac:dyDescent="0.3">
      <c r="A311" s="1">
        <v>44378</v>
      </c>
      <c r="B311">
        <f>VLOOKUP(electric_vehicle_sales_by_state[[#This Row],[date]], dim_date[#All],2, FALSE)</f>
        <v>2022</v>
      </c>
      <c r="C311" t="s">
        <v>69</v>
      </c>
      <c r="D311" t="s">
        <v>10</v>
      </c>
      <c r="E311">
        <v>456</v>
      </c>
      <c r="F311">
        <v>41455</v>
      </c>
      <c r="G311">
        <f>IF(electric_vehicle_sales_by_state[[#This Row],[vehicle_category]]="2-Wheelers",85000,1500000)</f>
        <v>85000</v>
      </c>
      <c r="H311">
        <f>(electric_vehicle_sales_by_state[[#This Row],[electric_vehicles_sold]]*electric_vehicle_sales_by_state[[#This Row],[Avg_Price]])</f>
        <v>38760000</v>
      </c>
    </row>
    <row r="312" spans="1:8" x14ac:dyDescent="0.3">
      <c r="A312" s="1">
        <v>44378</v>
      </c>
      <c r="B312">
        <f>VLOOKUP(electric_vehicle_sales_by_state[[#This Row],[date]], dim_date[#All],2, FALSE)</f>
        <v>2022</v>
      </c>
      <c r="C312" t="s">
        <v>57</v>
      </c>
      <c r="D312" t="s">
        <v>10</v>
      </c>
      <c r="E312">
        <v>469</v>
      </c>
      <c r="F312">
        <v>99094</v>
      </c>
      <c r="G312">
        <f>IF(electric_vehicle_sales_by_state[[#This Row],[vehicle_category]]="2-Wheelers",85000,1500000)</f>
        <v>85000</v>
      </c>
      <c r="H312">
        <f>(electric_vehicle_sales_by_state[[#This Row],[electric_vehicles_sold]]*electric_vehicle_sales_by_state[[#This Row],[Avg_Price]])</f>
        <v>39865000</v>
      </c>
    </row>
    <row r="313" spans="1:8" x14ac:dyDescent="0.3">
      <c r="A313" s="1">
        <v>44378</v>
      </c>
      <c r="B313">
        <f>VLOOKUP(electric_vehicle_sales_by_state[[#This Row],[date]], dim_date[#All],2, FALSE)</f>
        <v>2022</v>
      </c>
      <c r="C313" t="s">
        <v>70</v>
      </c>
      <c r="D313" t="s">
        <v>10</v>
      </c>
      <c r="E313">
        <v>2101</v>
      </c>
      <c r="F313">
        <v>146083</v>
      </c>
      <c r="G313">
        <f>IF(electric_vehicle_sales_by_state[[#This Row],[vehicle_category]]="2-Wheelers",85000,1500000)</f>
        <v>85000</v>
      </c>
      <c r="H313">
        <f>(electric_vehicle_sales_by_state[[#This Row],[electric_vehicles_sold]]*electric_vehicle_sales_by_state[[#This Row],[Avg_Price]])</f>
        <v>178585000</v>
      </c>
    </row>
    <row r="314" spans="1:8" x14ac:dyDescent="0.3">
      <c r="A314" s="1">
        <v>44378</v>
      </c>
      <c r="B314">
        <f>VLOOKUP(electric_vehicle_sales_by_state[[#This Row],[date]], dim_date[#All],2, FALSE)</f>
        <v>2022</v>
      </c>
      <c r="C314" t="s">
        <v>58</v>
      </c>
      <c r="D314" t="s">
        <v>10</v>
      </c>
      <c r="E314">
        <v>324</v>
      </c>
      <c r="F314">
        <v>38080</v>
      </c>
      <c r="G314">
        <f>IF(electric_vehicle_sales_by_state[[#This Row],[vehicle_category]]="2-Wheelers",85000,1500000)</f>
        <v>85000</v>
      </c>
      <c r="H314">
        <f>(electric_vehicle_sales_by_state[[#This Row],[electric_vehicles_sold]]*electric_vehicle_sales_by_state[[#This Row],[Avg_Price]])</f>
        <v>27540000</v>
      </c>
    </row>
    <row r="315" spans="1:8" x14ac:dyDescent="0.3">
      <c r="A315" s="1">
        <v>44378</v>
      </c>
      <c r="B315">
        <f>VLOOKUP(electric_vehicle_sales_by_state[[#This Row],[date]], dim_date[#All],2, FALSE)</f>
        <v>2022</v>
      </c>
      <c r="C315" t="s">
        <v>52</v>
      </c>
      <c r="D315" t="s">
        <v>10</v>
      </c>
      <c r="E315">
        <v>38</v>
      </c>
      <c r="F315">
        <v>3592</v>
      </c>
      <c r="G315">
        <f>IF(electric_vehicle_sales_by_state[[#This Row],[vehicle_category]]="2-Wheelers",85000,1500000)</f>
        <v>85000</v>
      </c>
      <c r="H315">
        <f>(electric_vehicle_sales_by_state[[#This Row],[electric_vehicles_sold]]*electric_vehicle_sales_by_state[[#This Row],[Avg_Price]])</f>
        <v>3230000</v>
      </c>
    </row>
    <row r="316" spans="1:8" x14ac:dyDescent="0.3">
      <c r="A316" s="1">
        <v>44378</v>
      </c>
      <c r="B316">
        <f>VLOOKUP(electric_vehicle_sales_by_state[[#This Row],[date]], dim_date[#All],2, FALSE)</f>
        <v>2022</v>
      </c>
      <c r="C316" t="s">
        <v>59</v>
      </c>
      <c r="D316" t="s">
        <v>10</v>
      </c>
      <c r="E316">
        <v>318</v>
      </c>
      <c r="F316">
        <v>27261</v>
      </c>
      <c r="G316">
        <f>IF(electric_vehicle_sales_by_state[[#This Row],[vehicle_category]]="2-Wheelers",85000,1500000)</f>
        <v>85000</v>
      </c>
      <c r="H316">
        <f>(electric_vehicle_sales_by_state[[#This Row],[electric_vehicles_sold]]*electric_vehicle_sales_by_state[[#This Row],[Avg_Price]])</f>
        <v>27030000</v>
      </c>
    </row>
    <row r="317" spans="1:8" x14ac:dyDescent="0.3">
      <c r="A317" s="1">
        <v>44378</v>
      </c>
      <c r="B317">
        <f>VLOOKUP(electric_vehicle_sales_by_state[[#This Row],[date]], dim_date[#All],2, FALSE)</f>
        <v>2022</v>
      </c>
      <c r="C317" t="s">
        <v>71</v>
      </c>
      <c r="D317" t="s">
        <v>10</v>
      </c>
      <c r="E317">
        <v>1378</v>
      </c>
      <c r="F317">
        <v>67308</v>
      </c>
      <c r="G317">
        <f>IF(electric_vehicle_sales_by_state[[#This Row],[vehicle_category]]="2-Wheelers",85000,1500000)</f>
        <v>85000</v>
      </c>
      <c r="H317">
        <f>(electric_vehicle_sales_by_state[[#This Row],[electric_vehicles_sold]]*electric_vehicle_sales_by_state[[#This Row],[Avg_Price]])</f>
        <v>117130000</v>
      </c>
    </row>
    <row r="318" spans="1:8" x14ac:dyDescent="0.3">
      <c r="A318" s="1">
        <v>44378</v>
      </c>
      <c r="B318">
        <f>VLOOKUP(electric_vehicle_sales_by_state[[#This Row],[date]], dim_date[#All],2, FALSE)</f>
        <v>2022</v>
      </c>
      <c r="C318" t="s">
        <v>72</v>
      </c>
      <c r="D318" t="s">
        <v>10</v>
      </c>
      <c r="E318">
        <v>2801</v>
      </c>
      <c r="F318">
        <v>122808</v>
      </c>
      <c r="G318">
        <f>IF(electric_vehicle_sales_by_state[[#This Row],[vehicle_category]]="2-Wheelers",85000,1500000)</f>
        <v>85000</v>
      </c>
      <c r="H318">
        <f>(electric_vehicle_sales_by_state[[#This Row],[electric_vehicles_sold]]*electric_vehicle_sales_by_state[[#This Row],[Avg_Price]])</f>
        <v>238085000</v>
      </c>
    </row>
    <row r="319" spans="1:8" x14ac:dyDescent="0.3">
      <c r="A319" s="1">
        <v>44378</v>
      </c>
      <c r="B319">
        <f>VLOOKUP(electric_vehicle_sales_by_state[[#This Row],[date]], dim_date[#All],2, FALSE)</f>
        <v>2022</v>
      </c>
      <c r="C319" t="s">
        <v>73</v>
      </c>
      <c r="D319" t="s">
        <v>10</v>
      </c>
      <c r="E319">
        <v>303</v>
      </c>
      <c r="F319">
        <v>215180</v>
      </c>
      <c r="G319">
        <f>IF(electric_vehicle_sales_by_state[[#This Row],[vehicle_category]]="2-Wheelers",85000,1500000)</f>
        <v>85000</v>
      </c>
      <c r="H319">
        <f>(electric_vehicle_sales_by_state[[#This Row],[electric_vehicles_sold]]*electric_vehicle_sales_by_state[[#This Row],[Avg_Price]])</f>
        <v>25755000</v>
      </c>
    </row>
    <row r="320" spans="1:8" x14ac:dyDescent="0.3">
      <c r="A320" s="1">
        <v>44378</v>
      </c>
      <c r="B320">
        <f>VLOOKUP(electric_vehicle_sales_by_state[[#This Row],[date]], dim_date[#All],2, FALSE)</f>
        <v>2022</v>
      </c>
      <c r="C320" t="s">
        <v>60</v>
      </c>
      <c r="D320" t="s">
        <v>10</v>
      </c>
      <c r="E320">
        <v>76</v>
      </c>
      <c r="F320">
        <v>12268</v>
      </c>
      <c r="G320">
        <f>IF(electric_vehicle_sales_by_state[[#This Row],[vehicle_category]]="2-Wheelers",85000,1500000)</f>
        <v>85000</v>
      </c>
      <c r="H320">
        <f>(electric_vehicle_sales_by_state[[#This Row],[electric_vehicles_sold]]*electric_vehicle_sales_by_state[[#This Row],[Avg_Price]])</f>
        <v>6460000</v>
      </c>
    </row>
    <row r="321" spans="1:8" x14ac:dyDescent="0.3">
      <c r="A321" s="1">
        <v>44378</v>
      </c>
      <c r="B321">
        <f>VLOOKUP(electric_vehicle_sales_by_state[[#This Row],[date]], dim_date[#All],2, FALSE)</f>
        <v>2022</v>
      </c>
      <c r="C321" t="s">
        <v>74</v>
      </c>
      <c r="D321" t="s">
        <v>10</v>
      </c>
      <c r="E321">
        <v>36</v>
      </c>
      <c r="F321">
        <v>76665</v>
      </c>
      <c r="G321">
        <f>IF(electric_vehicle_sales_by_state[[#This Row],[vehicle_category]]="2-Wheelers",85000,1500000)</f>
        <v>85000</v>
      </c>
      <c r="H321">
        <f>(electric_vehicle_sales_by_state[[#This Row],[electric_vehicles_sold]]*electric_vehicle_sales_by_state[[#This Row],[Avg_Price]])</f>
        <v>3060000</v>
      </c>
    </row>
    <row r="322" spans="1:8" x14ac:dyDescent="0.3">
      <c r="A322" s="1">
        <v>44409</v>
      </c>
      <c r="B322">
        <f>VLOOKUP(electric_vehicle_sales_by_state[[#This Row],[date]], dim_date[#All],2, FALSE)</f>
        <v>2022</v>
      </c>
      <c r="C322" t="s">
        <v>65</v>
      </c>
      <c r="D322" t="s">
        <v>10</v>
      </c>
      <c r="E322">
        <v>666</v>
      </c>
      <c r="F322">
        <v>58473</v>
      </c>
      <c r="G322">
        <f>IF(electric_vehicle_sales_by_state[[#This Row],[vehicle_category]]="2-Wheelers",85000,1500000)</f>
        <v>85000</v>
      </c>
      <c r="H322">
        <f>(electric_vehicle_sales_by_state[[#This Row],[electric_vehicles_sold]]*electric_vehicle_sales_by_state[[#This Row],[Avg_Price]])</f>
        <v>56610000</v>
      </c>
    </row>
    <row r="323" spans="1:8" x14ac:dyDescent="0.3">
      <c r="A323" s="1">
        <v>44409</v>
      </c>
      <c r="B323">
        <f>VLOOKUP(electric_vehicle_sales_by_state[[#This Row],[date]], dim_date[#All],2, FALSE)</f>
        <v>2022</v>
      </c>
      <c r="C323" t="s">
        <v>43</v>
      </c>
      <c r="D323" t="s">
        <v>10</v>
      </c>
      <c r="E323">
        <v>26</v>
      </c>
      <c r="F323">
        <v>25097</v>
      </c>
      <c r="G323">
        <f>IF(electric_vehicle_sales_by_state[[#This Row],[vehicle_category]]="2-Wheelers",85000,1500000)</f>
        <v>85000</v>
      </c>
      <c r="H323">
        <f>(electric_vehicle_sales_by_state[[#This Row],[electric_vehicles_sold]]*electric_vehicle_sales_by_state[[#This Row],[Avg_Price]])</f>
        <v>2210000</v>
      </c>
    </row>
    <row r="324" spans="1:8" x14ac:dyDescent="0.3">
      <c r="A324" s="1">
        <v>44409</v>
      </c>
      <c r="B324">
        <f>VLOOKUP(electric_vehicle_sales_by_state[[#This Row],[date]], dim_date[#All],2, FALSE)</f>
        <v>2022</v>
      </c>
      <c r="C324" t="s">
        <v>54</v>
      </c>
      <c r="D324" t="s">
        <v>10</v>
      </c>
      <c r="E324">
        <v>191</v>
      </c>
      <c r="F324">
        <v>54618</v>
      </c>
      <c r="G324">
        <f>IF(electric_vehicle_sales_by_state[[#This Row],[vehicle_category]]="2-Wheelers",85000,1500000)</f>
        <v>85000</v>
      </c>
      <c r="H324">
        <f>(electric_vehicle_sales_by_state[[#This Row],[electric_vehicles_sold]]*electric_vehicle_sales_by_state[[#This Row],[Avg_Price]])</f>
        <v>16235000</v>
      </c>
    </row>
    <row r="325" spans="1:8" x14ac:dyDescent="0.3">
      <c r="A325" s="1">
        <v>44409</v>
      </c>
      <c r="B325">
        <f>VLOOKUP(electric_vehicle_sales_by_state[[#This Row],[date]], dim_date[#All],2, FALSE)</f>
        <v>2022</v>
      </c>
      <c r="C325" t="s">
        <v>55</v>
      </c>
      <c r="D325" t="s">
        <v>10</v>
      </c>
      <c r="E325">
        <v>19</v>
      </c>
      <c r="F325">
        <v>1380</v>
      </c>
      <c r="G325">
        <f>IF(electric_vehicle_sales_by_state[[#This Row],[vehicle_category]]="2-Wheelers",85000,1500000)</f>
        <v>85000</v>
      </c>
      <c r="H325">
        <f>(electric_vehicle_sales_by_state[[#This Row],[electric_vehicles_sold]]*electric_vehicle_sales_by_state[[#This Row],[Avg_Price]])</f>
        <v>1615000</v>
      </c>
    </row>
    <row r="326" spans="1:8" x14ac:dyDescent="0.3">
      <c r="A326" s="1">
        <v>44409</v>
      </c>
      <c r="B326">
        <f>VLOOKUP(electric_vehicle_sales_by_state[[#This Row],[date]], dim_date[#All],2, FALSE)</f>
        <v>2022</v>
      </c>
      <c r="C326" t="s">
        <v>44</v>
      </c>
      <c r="D326" t="s">
        <v>10</v>
      </c>
      <c r="E326">
        <v>238</v>
      </c>
      <c r="F326">
        <v>27491</v>
      </c>
      <c r="G326">
        <f>IF(electric_vehicle_sales_by_state[[#This Row],[vehicle_category]]="2-Wheelers",85000,1500000)</f>
        <v>85000</v>
      </c>
      <c r="H326">
        <f>(electric_vehicle_sales_by_state[[#This Row],[electric_vehicles_sold]]*electric_vehicle_sales_by_state[[#This Row],[Avg_Price]])</f>
        <v>20230000</v>
      </c>
    </row>
    <row r="327" spans="1:8" x14ac:dyDescent="0.3">
      <c r="A327" s="1">
        <v>44409</v>
      </c>
      <c r="B327">
        <f>VLOOKUP(electric_vehicle_sales_by_state[[#This Row],[date]], dim_date[#All],2, FALSE)</f>
        <v>2022</v>
      </c>
      <c r="C327" t="s">
        <v>45</v>
      </c>
      <c r="D327" t="s">
        <v>10</v>
      </c>
      <c r="E327">
        <v>2</v>
      </c>
      <c r="F327">
        <v>584</v>
      </c>
      <c r="G327">
        <f>IF(electric_vehicle_sales_by_state[[#This Row],[vehicle_category]]="2-Wheelers",85000,1500000)</f>
        <v>85000</v>
      </c>
      <c r="H327">
        <f>(electric_vehicle_sales_by_state[[#This Row],[electric_vehicles_sold]]*electric_vehicle_sales_by_state[[#This Row],[Avg_Price]])</f>
        <v>170000</v>
      </c>
    </row>
    <row r="328" spans="1:8" x14ac:dyDescent="0.3">
      <c r="A328" s="1">
        <v>44409</v>
      </c>
      <c r="B328">
        <f>VLOOKUP(electric_vehicle_sales_by_state[[#This Row],[date]], dim_date[#All],2, FALSE)</f>
        <v>2022</v>
      </c>
      <c r="C328" t="s">
        <v>56</v>
      </c>
      <c r="D328" t="s">
        <v>10</v>
      </c>
      <c r="E328">
        <v>995</v>
      </c>
      <c r="F328">
        <v>26069</v>
      </c>
      <c r="G328">
        <f>IF(electric_vehicle_sales_by_state[[#This Row],[vehicle_category]]="2-Wheelers",85000,1500000)</f>
        <v>85000</v>
      </c>
      <c r="H328">
        <f>(electric_vehicle_sales_by_state[[#This Row],[electric_vehicles_sold]]*electric_vehicle_sales_by_state[[#This Row],[Avg_Price]])</f>
        <v>84575000</v>
      </c>
    </row>
    <row r="329" spans="1:8" x14ac:dyDescent="0.3">
      <c r="A329" s="1">
        <v>44409</v>
      </c>
      <c r="B329">
        <f>VLOOKUP(electric_vehicle_sales_by_state[[#This Row],[date]], dim_date[#All],2, FALSE)</f>
        <v>2022</v>
      </c>
      <c r="C329" t="s">
        <v>66</v>
      </c>
      <c r="D329" t="s">
        <v>10</v>
      </c>
      <c r="E329">
        <v>22</v>
      </c>
      <c r="F329">
        <v>2316</v>
      </c>
      <c r="G329">
        <f>IF(electric_vehicle_sales_by_state[[#This Row],[vehicle_category]]="2-Wheelers",85000,1500000)</f>
        <v>85000</v>
      </c>
      <c r="H329">
        <f>(electric_vehicle_sales_by_state[[#This Row],[electric_vehicles_sold]]*electric_vehicle_sales_by_state[[#This Row],[Avg_Price]])</f>
        <v>1870000</v>
      </c>
    </row>
    <row r="330" spans="1:8" x14ac:dyDescent="0.3">
      <c r="A330" s="1">
        <v>44409</v>
      </c>
      <c r="B330">
        <f>VLOOKUP(electric_vehicle_sales_by_state[[#This Row],[date]], dim_date[#All],2, FALSE)</f>
        <v>2022</v>
      </c>
      <c r="C330" t="s">
        <v>67</v>
      </c>
      <c r="D330" t="s">
        <v>10</v>
      </c>
      <c r="E330">
        <v>584</v>
      </c>
      <c r="F330">
        <v>54721</v>
      </c>
      <c r="G330">
        <f>IF(electric_vehicle_sales_by_state[[#This Row],[vehicle_category]]="2-Wheelers",85000,1500000)</f>
        <v>85000</v>
      </c>
      <c r="H330">
        <f>(electric_vehicle_sales_by_state[[#This Row],[electric_vehicles_sold]]*electric_vehicle_sales_by_state[[#This Row],[Avg_Price]])</f>
        <v>49640000</v>
      </c>
    </row>
    <row r="331" spans="1:8" x14ac:dyDescent="0.3">
      <c r="A331" s="1">
        <v>44409</v>
      </c>
      <c r="B331">
        <f>VLOOKUP(electric_vehicle_sales_by_state[[#This Row],[date]], dim_date[#All],2, FALSE)</f>
        <v>2022</v>
      </c>
      <c r="C331" t="s">
        <v>63</v>
      </c>
      <c r="D331" t="s">
        <v>10</v>
      </c>
      <c r="E331">
        <v>441</v>
      </c>
      <c r="F331">
        <v>30342</v>
      </c>
      <c r="G331">
        <f>IF(electric_vehicle_sales_by_state[[#This Row],[vehicle_category]]="2-Wheelers",85000,1500000)</f>
        <v>85000</v>
      </c>
      <c r="H331">
        <f>(electric_vehicle_sales_by_state[[#This Row],[electric_vehicles_sold]]*electric_vehicle_sales_by_state[[#This Row],[Avg_Price]])</f>
        <v>37485000</v>
      </c>
    </row>
    <row r="332" spans="1:8" x14ac:dyDescent="0.3">
      <c r="A332" s="1">
        <v>44409</v>
      </c>
      <c r="B332">
        <f>VLOOKUP(electric_vehicle_sales_by_state[[#This Row],[date]], dim_date[#All],2, FALSE)</f>
        <v>2022</v>
      </c>
      <c r="C332" t="s">
        <v>61</v>
      </c>
      <c r="D332" t="s">
        <v>10</v>
      </c>
      <c r="E332">
        <v>32</v>
      </c>
      <c r="F332">
        <v>5430</v>
      </c>
      <c r="G332">
        <f>IF(electric_vehicle_sales_by_state[[#This Row],[vehicle_category]]="2-Wheelers",85000,1500000)</f>
        <v>85000</v>
      </c>
      <c r="H332">
        <f>(electric_vehicle_sales_by_state[[#This Row],[electric_vehicles_sold]]*electric_vehicle_sales_by_state[[#This Row],[Avg_Price]])</f>
        <v>2720000</v>
      </c>
    </row>
    <row r="333" spans="1:8" x14ac:dyDescent="0.3">
      <c r="A333" s="1">
        <v>44409</v>
      </c>
      <c r="B333">
        <f>VLOOKUP(electric_vehicle_sales_by_state[[#This Row],[date]], dim_date[#All],2, FALSE)</f>
        <v>2022</v>
      </c>
      <c r="C333" t="s">
        <v>46</v>
      </c>
      <c r="D333" t="s">
        <v>10</v>
      </c>
      <c r="E333">
        <v>122</v>
      </c>
      <c r="F333">
        <v>9978</v>
      </c>
      <c r="G333">
        <f>IF(electric_vehicle_sales_by_state[[#This Row],[vehicle_category]]="2-Wheelers",85000,1500000)</f>
        <v>85000</v>
      </c>
      <c r="H333">
        <f>(electric_vehicle_sales_by_state[[#This Row],[electric_vehicles_sold]]*electric_vehicle_sales_by_state[[#This Row],[Avg_Price]])</f>
        <v>10370000</v>
      </c>
    </row>
    <row r="334" spans="1:8" x14ac:dyDescent="0.3">
      <c r="A334" s="1">
        <v>44409</v>
      </c>
      <c r="B334">
        <f>VLOOKUP(electric_vehicle_sales_by_state[[#This Row],[date]], dim_date[#All],2, FALSE)</f>
        <v>2022</v>
      </c>
      <c r="C334" t="s">
        <v>64</v>
      </c>
      <c r="D334" t="s">
        <v>10</v>
      </c>
      <c r="E334">
        <v>137</v>
      </c>
      <c r="F334">
        <v>26589</v>
      </c>
      <c r="G334">
        <f>IF(electric_vehicle_sales_by_state[[#This Row],[vehicle_category]]="2-Wheelers",85000,1500000)</f>
        <v>85000</v>
      </c>
      <c r="H334">
        <f>(electric_vehicle_sales_by_state[[#This Row],[electric_vehicles_sold]]*electric_vehicle_sales_by_state[[#This Row],[Avg_Price]])</f>
        <v>11645000</v>
      </c>
    </row>
    <row r="335" spans="1:8" x14ac:dyDescent="0.3">
      <c r="A335" s="1">
        <v>44409</v>
      </c>
      <c r="B335">
        <f>VLOOKUP(electric_vehicle_sales_by_state[[#This Row],[date]], dim_date[#All],2, FALSE)</f>
        <v>2022</v>
      </c>
      <c r="C335" t="s">
        <v>68</v>
      </c>
      <c r="D335" t="s">
        <v>10</v>
      </c>
      <c r="E335">
        <v>3319</v>
      </c>
      <c r="F335">
        <v>79751</v>
      </c>
      <c r="G335">
        <f>IF(electric_vehicle_sales_by_state[[#This Row],[vehicle_category]]="2-Wheelers",85000,1500000)</f>
        <v>85000</v>
      </c>
      <c r="H335">
        <f>(electric_vehicle_sales_by_state[[#This Row],[electric_vehicles_sold]]*electric_vehicle_sales_by_state[[#This Row],[Avg_Price]])</f>
        <v>282115000</v>
      </c>
    </row>
    <row r="336" spans="1:8" x14ac:dyDescent="0.3">
      <c r="A336" s="1">
        <v>44409</v>
      </c>
      <c r="B336">
        <f>VLOOKUP(electric_vehicle_sales_by_state[[#This Row],[date]], dim_date[#All],2, FALSE)</f>
        <v>2022</v>
      </c>
      <c r="C336" t="s">
        <v>69</v>
      </c>
      <c r="D336" t="s">
        <v>10</v>
      </c>
      <c r="E336">
        <v>598</v>
      </c>
      <c r="F336">
        <v>52507</v>
      </c>
      <c r="G336">
        <f>IF(electric_vehicle_sales_by_state[[#This Row],[vehicle_category]]="2-Wheelers",85000,1500000)</f>
        <v>85000</v>
      </c>
      <c r="H336">
        <f>(electric_vehicle_sales_by_state[[#This Row],[electric_vehicles_sold]]*electric_vehicle_sales_by_state[[#This Row],[Avg_Price]])</f>
        <v>50830000</v>
      </c>
    </row>
    <row r="337" spans="1:8" x14ac:dyDescent="0.3">
      <c r="A337" s="1">
        <v>44409</v>
      </c>
      <c r="B337">
        <f>VLOOKUP(electric_vehicle_sales_by_state[[#This Row],[date]], dim_date[#All],2, FALSE)</f>
        <v>2022</v>
      </c>
      <c r="C337" t="s">
        <v>57</v>
      </c>
      <c r="D337" t="s">
        <v>10</v>
      </c>
      <c r="E337">
        <v>457</v>
      </c>
      <c r="F337">
        <v>67859</v>
      </c>
      <c r="G337">
        <f>IF(electric_vehicle_sales_by_state[[#This Row],[vehicle_category]]="2-Wheelers",85000,1500000)</f>
        <v>85000</v>
      </c>
      <c r="H337">
        <f>(electric_vehicle_sales_by_state[[#This Row],[electric_vehicles_sold]]*electric_vehicle_sales_by_state[[#This Row],[Avg_Price]])</f>
        <v>38845000</v>
      </c>
    </row>
    <row r="338" spans="1:8" x14ac:dyDescent="0.3">
      <c r="A338" s="1">
        <v>44409</v>
      </c>
      <c r="B338">
        <f>VLOOKUP(electric_vehicle_sales_by_state[[#This Row],[date]], dim_date[#All],2, FALSE)</f>
        <v>2022</v>
      </c>
      <c r="C338" t="s">
        <v>70</v>
      </c>
      <c r="D338" t="s">
        <v>10</v>
      </c>
      <c r="E338">
        <v>2419</v>
      </c>
      <c r="F338">
        <v>119076</v>
      </c>
      <c r="G338">
        <f>IF(electric_vehicle_sales_by_state[[#This Row],[vehicle_category]]="2-Wheelers",85000,1500000)</f>
        <v>85000</v>
      </c>
      <c r="H338">
        <f>(electric_vehicle_sales_by_state[[#This Row],[electric_vehicles_sold]]*electric_vehicle_sales_by_state[[#This Row],[Avg_Price]])</f>
        <v>205615000</v>
      </c>
    </row>
    <row r="339" spans="1:8" x14ac:dyDescent="0.3">
      <c r="A339" s="1">
        <v>44409</v>
      </c>
      <c r="B339">
        <f>VLOOKUP(electric_vehicle_sales_by_state[[#This Row],[date]], dim_date[#All],2, FALSE)</f>
        <v>2022</v>
      </c>
      <c r="C339" t="s">
        <v>58</v>
      </c>
      <c r="D339" t="s">
        <v>10</v>
      </c>
      <c r="E339">
        <v>485</v>
      </c>
      <c r="F339">
        <v>33821</v>
      </c>
      <c r="G339">
        <f>IF(electric_vehicle_sales_by_state[[#This Row],[vehicle_category]]="2-Wheelers",85000,1500000)</f>
        <v>85000</v>
      </c>
      <c r="H339">
        <f>(electric_vehicle_sales_by_state[[#This Row],[electric_vehicles_sold]]*electric_vehicle_sales_by_state[[#This Row],[Avg_Price]])</f>
        <v>41225000</v>
      </c>
    </row>
    <row r="340" spans="1:8" x14ac:dyDescent="0.3">
      <c r="A340" s="1">
        <v>44409</v>
      </c>
      <c r="B340">
        <f>VLOOKUP(electric_vehicle_sales_by_state[[#This Row],[date]], dim_date[#All],2, FALSE)</f>
        <v>2022</v>
      </c>
      <c r="C340" t="s">
        <v>52</v>
      </c>
      <c r="D340" t="s">
        <v>10</v>
      </c>
      <c r="E340">
        <v>34</v>
      </c>
      <c r="F340">
        <v>3496</v>
      </c>
      <c r="G340">
        <f>IF(electric_vehicle_sales_by_state[[#This Row],[vehicle_category]]="2-Wheelers",85000,1500000)</f>
        <v>85000</v>
      </c>
      <c r="H340">
        <f>(electric_vehicle_sales_by_state[[#This Row],[electric_vehicles_sold]]*electric_vehicle_sales_by_state[[#This Row],[Avg_Price]])</f>
        <v>2890000</v>
      </c>
    </row>
    <row r="341" spans="1:8" x14ac:dyDescent="0.3">
      <c r="A341" s="1">
        <v>44409</v>
      </c>
      <c r="B341">
        <f>VLOOKUP(electric_vehicle_sales_by_state[[#This Row],[date]], dim_date[#All],2, FALSE)</f>
        <v>2022</v>
      </c>
      <c r="C341" t="s">
        <v>59</v>
      </c>
      <c r="D341" t="s">
        <v>10</v>
      </c>
      <c r="E341">
        <v>342</v>
      </c>
      <c r="F341">
        <v>27376</v>
      </c>
      <c r="G341">
        <f>IF(electric_vehicle_sales_by_state[[#This Row],[vehicle_category]]="2-Wheelers",85000,1500000)</f>
        <v>85000</v>
      </c>
      <c r="H341">
        <f>(electric_vehicle_sales_by_state[[#This Row],[electric_vehicles_sold]]*electric_vehicle_sales_by_state[[#This Row],[Avg_Price]])</f>
        <v>29070000</v>
      </c>
    </row>
    <row r="342" spans="1:8" x14ac:dyDescent="0.3">
      <c r="A342" s="1">
        <v>44409</v>
      </c>
      <c r="B342">
        <f>VLOOKUP(electric_vehicle_sales_by_state[[#This Row],[date]], dim_date[#All],2, FALSE)</f>
        <v>2022</v>
      </c>
      <c r="C342" t="s">
        <v>71</v>
      </c>
      <c r="D342" t="s">
        <v>10</v>
      </c>
      <c r="E342">
        <v>1451</v>
      </c>
      <c r="F342">
        <v>57021</v>
      </c>
      <c r="G342">
        <f>IF(electric_vehicle_sales_by_state[[#This Row],[vehicle_category]]="2-Wheelers",85000,1500000)</f>
        <v>85000</v>
      </c>
      <c r="H342">
        <f>(electric_vehicle_sales_by_state[[#This Row],[electric_vehicles_sold]]*electric_vehicle_sales_by_state[[#This Row],[Avg_Price]])</f>
        <v>123335000</v>
      </c>
    </row>
    <row r="343" spans="1:8" x14ac:dyDescent="0.3">
      <c r="A343" s="1">
        <v>44409</v>
      </c>
      <c r="B343">
        <f>VLOOKUP(electric_vehicle_sales_by_state[[#This Row],[date]], dim_date[#All],2, FALSE)</f>
        <v>2022</v>
      </c>
      <c r="C343" t="s">
        <v>72</v>
      </c>
      <c r="D343" t="s">
        <v>10</v>
      </c>
      <c r="E343">
        <v>2745</v>
      </c>
      <c r="F343">
        <v>109440</v>
      </c>
      <c r="G343">
        <f>IF(electric_vehicle_sales_by_state[[#This Row],[vehicle_category]]="2-Wheelers",85000,1500000)</f>
        <v>85000</v>
      </c>
      <c r="H343">
        <f>(electric_vehicle_sales_by_state[[#This Row],[electric_vehicles_sold]]*electric_vehicle_sales_by_state[[#This Row],[Avg_Price]])</f>
        <v>233325000</v>
      </c>
    </row>
    <row r="344" spans="1:8" x14ac:dyDescent="0.3">
      <c r="A344" s="1">
        <v>44409</v>
      </c>
      <c r="B344">
        <f>VLOOKUP(electric_vehicle_sales_by_state[[#This Row],[date]], dim_date[#All],2, FALSE)</f>
        <v>2022</v>
      </c>
      <c r="C344" t="s">
        <v>73</v>
      </c>
      <c r="D344" t="s">
        <v>10</v>
      </c>
      <c r="E344">
        <v>531</v>
      </c>
      <c r="F344">
        <v>146734</v>
      </c>
      <c r="G344">
        <f>IF(electric_vehicle_sales_by_state[[#This Row],[vehicle_category]]="2-Wheelers",85000,1500000)</f>
        <v>85000</v>
      </c>
      <c r="H344">
        <f>(electric_vehicle_sales_by_state[[#This Row],[electric_vehicles_sold]]*electric_vehicle_sales_by_state[[#This Row],[Avg_Price]])</f>
        <v>45135000</v>
      </c>
    </row>
    <row r="345" spans="1:8" x14ac:dyDescent="0.3">
      <c r="A345" s="1">
        <v>44409</v>
      </c>
      <c r="B345">
        <f>VLOOKUP(electric_vehicle_sales_by_state[[#This Row],[date]], dim_date[#All],2, FALSE)</f>
        <v>2022</v>
      </c>
      <c r="C345" t="s">
        <v>60</v>
      </c>
      <c r="D345" t="s">
        <v>10</v>
      </c>
      <c r="E345">
        <v>114</v>
      </c>
      <c r="F345">
        <v>11192</v>
      </c>
      <c r="G345">
        <f>IF(electric_vehicle_sales_by_state[[#This Row],[vehicle_category]]="2-Wheelers",85000,1500000)</f>
        <v>85000</v>
      </c>
      <c r="H345">
        <f>(electric_vehicle_sales_by_state[[#This Row],[electric_vehicles_sold]]*electric_vehicle_sales_by_state[[#This Row],[Avg_Price]])</f>
        <v>9690000</v>
      </c>
    </row>
    <row r="346" spans="1:8" x14ac:dyDescent="0.3">
      <c r="A346" s="1">
        <v>44409</v>
      </c>
      <c r="B346">
        <f>VLOOKUP(electric_vehicle_sales_by_state[[#This Row],[date]], dim_date[#All],2, FALSE)</f>
        <v>2022</v>
      </c>
      <c r="C346" t="s">
        <v>74</v>
      </c>
      <c r="D346" t="s">
        <v>10</v>
      </c>
      <c r="E346">
        <v>80</v>
      </c>
      <c r="F346">
        <v>63613</v>
      </c>
      <c r="G346">
        <f>IF(electric_vehicle_sales_by_state[[#This Row],[vehicle_category]]="2-Wheelers",85000,1500000)</f>
        <v>85000</v>
      </c>
      <c r="H346">
        <f>(electric_vehicle_sales_by_state[[#This Row],[electric_vehicles_sold]]*electric_vehicle_sales_by_state[[#This Row],[Avg_Price]])</f>
        <v>6800000</v>
      </c>
    </row>
    <row r="347" spans="1:8" x14ac:dyDescent="0.3">
      <c r="A347" s="1">
        <v>44440</v>
      </c>
      <c r="B347">
        <f>VLOOKUP(electric_vehicle_sales_by_state[[#This Row],[date]], dim_date[#All],2, FALSE)</f>
        <v>2022</v>
      </c>
      <c r="C347" t="s">
        <v>65</v>
      </c>
      <c r="D347" t="s">
        <v>10</v>
      </c>
      <c r="E347">
        <v>766</v>
      </c>
      <c r="F347">
        <v>51764</v>
      </c>
      <c r="G347">
        <f>IF(electric_vehicle_sales_by_state[[#This Row],[vehicle_category]]="2-Wheelers",85000,1500000)</f>
        <v>85000</v>
      </c>
      <c r="H347">
        <f>(electric_vehicle_sales_by_state[[#This Row],[electric_vehicles_sold]]*electric_vehicle_sales_by_state[[#This Row],[Avg_Price]])</f>
        <v>65110000</v>
      </c>
    </row>
    <row r="348" spans="1:8" x14ac:dyDescent="0.3">
      <c r="A348" s="1">
        <v>44440</v>
      </c>
      <c r="B348">
        <f>VLOOKUP(electric_vehicle_sales_by_state[[#This Row],[date]], dim_date[#All],2, FALSE)</f>
        <v>2022</v>
      </c>
      <c r="C348" t="s">
        <v>43</v>
      </c>
      <c r="D348" t="s">
        <v>10</v>
      </c>
      <c r="E348">
        <v>38</v>
      </c>
      <c r="F348">
        <v>24438</v>
      </c>
      <c r="G348">
        <f>IF(electric_vehicle_sales_by_state[[#This Row],[vehicle_category]]="2-Wheelers",85000,1500000)</f>
        <v>85000</v>
      </c>
      <c r="H348">
        <f>(electric_vehicle_sales_by_state[[#This Row],[electric_vehicles_sold]]*electric_vehicle_sales_by_state[[#This Row],[Avg_Price]])</f>
        <v>3230000</v>
      </c>
    </row>
    <row r="349" spans="1:8" x14ac:dyDescent="0.3">
      <c r="A349" s="1">
        <v>44440</v>
      </c>
      <c r="B349">
        <f>VLOOKUP(electric_vehicle_sales_by_state[[#This Row],[date]], dim_date[#All],2, FALSE)</f>
        <v>2022</v>
      </c>
      <c r="C349" t="s">
        <v>54</v>
      </c>
      <c r="D349" t="s">
        <v>10</v>
      </c>
      <c r="E349">
        <v>475</v>
      </c>
      <c r="F349">
        <v>48021</v>
      </c>
      <c r="G349">
        <f>IF(electric_vehicle_sales_by_state[[#This Row],[vehicle_category]]="2-Wheelers",85000,1500000)</f>
        <v>85000</v>
      </c>
      <c r="H349">
        <f>(electric_vehicle_sales_by_state[[#This Row],[electric_vehicles_sold]]*electric_vehicle_sales_by_state[[#This Row],[Avg_Price]])</f>
        <v>40375000</v>
      </c>
    </row>
    <row r="350" spans="1:8" x14ac:dyDescent="0.3">
      <c r="A350" s="1">
        <v>44440</v>
      </c>
      <c r="B350">
        <f>VLOOKUP(electric_vehicle_sales_by_state[[#This Row],[date]], dim_date[#All],2, FALSE)</f>
        <v>2022</v>
      </c>
      <c r="C350" t="s">
        <v>55</v>
      </c>
      <c r="D350" t="s">
        <v>10</v>
      </c>
      <c r="E350">
        <v>25</v>
      </c>
      <c r="F350">
        <v>1162</v>
      </c>
      <c r="G350">
        <f>IF(electric_vehicle_sales_by_state[[#This Row],[vehicle_category]]="2-Wheelers",85000,1500000)</f>
        <v>85000</v>
      </c>
      <c r="H350">
        <f>(electric_vehicle_sales_by_state[[#This Row],[electric_vehicles_sold]]*electric_vehicle_sales_by_state[[#This Row],[Avg_Price]])</f>
        <v>2125000</v>
      </c>
    </row>
    <row r="351" spans="1:8" x14ac:dyDescent="0.3">
      <c r="A351" s="1">
        <v>44440</v>
      </c>
      <c r="B351">
        <f>VLOOKUP(electric_vehicle_sales_by_state[[#This Row],[date]], dim_date[#All],2, FALSE)</f>
        <v>2022</v>
      </c>
      <c r="C351" t="s">
        <v>44</v>
      </c>
      <c r="D351" t="s">
        <v>10</v>
      </c>
      <c r="E351">
        <v>244</v>
      </c>
      <c r="F351">
        <v>24790</v>
      </c>
      <c r="G351">
        <f>IF(electric_vehicle_sales_by_state[[#This Row],[vehicle_category]]="2-Wheelers",85000,1500000)</f>
        <v>85000</v>
      </c>
      <c r="H351">
        <f>(electric_vehicle_sales_by_state[[#This Row],[electric_vehicles_sold]]*electric_vehicle_sales_by_state[[#This Row],[Avg_Price]])</f>
        <v>20740000</v>
      </c>
    </row>
    <row r="352" spans="1:8" x14ac:dyDescent="0.3">
      <c r="A352" s="1">
        <v>44440</v>
      </c>
      <c r="B352">
        <f>VLOOKUP(electric_vehicle_sales_by_state[[#This Row],[date]], dim_date[#All],2, FALSE)</f>
        <v>2022</v>
      </c>
      <c r="C352" t="s">
        <v>56</v>
      </c>
      <c r="D352" t="s">
        <v>10</v>
      </c>
      <c r="E352">
        <v>809</v>
      </c>
      <c r="F352">
        <v>17347</v>
      </c>
      <c r="G352">
        <f>IF(electric_vehicle_sales_by_state[[#This Row],[vehicle_category]]="2-Wheelers",85000,1500000)</f>
        <v>85000</v>
      </c>
      <c r="H352">
        <f>(electric_vehicle_sales_by_state[[#This Row],[electric_vehicles_sold]]*electric_vehicle_sales_by_state[[#This Row],[Avg_Price]])</f>
        <v>68765000</v>
      </c>
    </row>
    <row r="353" spans="1:8" x14ac:dyDescent="0.3">
      <c r="A353" s="1">
        <v>44440</v>
      </c>
      <c r="B353">
        <f>VLOOKUP(electric_vehicle_sales_by_state[[#This Row],[date]], dim_date[#All],2, FALSE)</f>
        <v>2022</v>
      </c>
      <c r="C353" t="s">
        <v>66</v>
      </c>
      <c r="D353" t="s">
        <v>10</v>
      </c>
      <c r="E353">
        <v>87</v>
      </c>
      <c r="F353">
        <v>3081</v>
      </c>
      <c r="G353">
        <f>IF(electric_vehicle_sales_by_state[[#This Row],[vehicle_category]]="2-Wheelers",85000,1500000)</f>
        <v>85000</v>
      </c>
      <c r="H353">
        <f>(electric_vehicle_sales_by_state[[#This Row],[electric_vehicles_sold]]*electric_vehicle_sales_by_state[[#This Row],[Avg_Price]])</f>
        <v>7395000</v>
      </c>
    </row>
    <row r="354" spans="1:8" x14ac:dyDescent="0.3">
      <c r="A354" s="1">
        <v>44440</v>
      </c>
      <c r="B354">
        <f>VLOOKUP(electric_vehicle_sales_by_state[[#This Row],[date]], dim_date[#All],2, FALSE)</f>
        <v>2022</v>
      </c>
      <c r="C354" t="s">
        <v>67</v>
      </c>
      <c r="D354" t="s">
        <v>10</v>
      </c>
      <c r="E354">
        <v>959</v>
      </c>
      <c r="F354">
        <v>71820</v>
      </c>
      <c r="G354">
        <f>IF(electric_vehicle_sales_by_state[[#This Row],[vehicle_category]]="2-Wheelers",85000,1500000)</f>
        <v>85000</v>
      </c>
      <c r="H354">
        <f>(electric_vehicle_sales_by_state[[#This Row],[electric_vehicles_sold]]*electric_vehicle_sales_by_state[[#This Row],[Avg_Price]])</f>
        <v>81515000</v>
      </c>
    </row>
    <row r="355" spans="1:8" x14ac:dyDescent="0.3">
      <c r="A355" s="1">
        <v>44440</v>
      </c>
      <c r="B355">
        <f>VLOOKUP(electric_vehicle_sales_by_state[[#This Row],[date]], dim_date[#All],2, FALSE)</f>
        <v>2022</v>
      </c>
      <c r="C355" t="s">
        <v>63</v>
      </c>
      <c r="D355" t="s">
        <v>10</v>
      </c>
      <c r="E355">
        <v>691</v>
      </c>
      <c r="F355">
        <v>32590</v>
      </c>
      <c r="G355">
        <f>IF(electric_vehicle_sales_by_state[[#This Row],[vehicle_category]]="2-Wheelers",85000,1500000)</f>
        <v>85000</v>
      </c>
      <c r="H355">
        <f>(electric_vehicle_sales_by_state[[#This Row],[electric_vehicles_sold]]*electric_vehicle_sales_by_state[[#This Row],[Avg_Price]])</f>
        <v>58735000</v>
      </c>
    </row>
    <row r="356" spans="1:8" x14ac:dyDescent="0.3">
      <c r="A356" s="1">
        <v>44440</v>
      </c>
      <c r="B356">
        <f>VLOOKUP(electric_vehicle_sales_by_state[[#This Row],[date]], dim_date[#All],2, FALSE)</f>
        <v>2022</v>
      </c>
      <c r="C356" t="s">
        <v>61</v>
      </c>
      <c r="D356" t="s">
        <v>10</v>
      </c>
      <c r="E356">
        <v>33</v>
      </c>
      <c r="F356">
        <v>4975</v>
      </c>
      <c r="G356">
        <f>IF(electric_vehicle_sales_by_state[[#This Row],[vehicle_category]]="2-Wheelers",85000,1500000)</f>
        <v>85000</v>
      </c>
      <c r="H356">
        <f>(electric_vehicle_sales_by_state[[#This Row],[electric_vehicles_sold]]*electric_vehicle_sales_by_state[[#This Row],[Avg_Price]])</f>
        <v>2805000</v>
      </c>
    </row>
    <row r="357" spans="1:8" x14ac:dyDescent="0.3">
      <c r="A357" s="1">
        <v>44440</v>
      </c>
      <c r="B357">
        <f>VLOOKUP(electric_vehicle_sales_by_state[[#This Row],[date]], dim_date[#All],2, FALSE)</f>
        <v>2022</v>
      </c>
      <c r="C357" t="s">
        <v>46</v>
      </c>
      <c r="D357" t="s">
        <v>10</v>
      </c>
      <c r="E357">
        <v>157</v>
      </c>
      <c r="F357">
        <v>7354</v>
      </c>
      <c r="G357">
        <f>IF(electric_vehicle_sales_by_state[[#This Row],[vehicle_category]]="2-Wheelers",85000,1500000)</f>
        <v>85000</v>
      </c>
      <c r="H357">
        <f>(electric_vehicle_sales_by_state[[#This Row],[electric_vehicles_sold]]*electric_vehicle_sales_by_state[[#This Row],[Avg_Price]])</f>
        <v>13345000</v>
      </c>
    </row>
    <row r="358" spans="1:8" x14ac:dyDescent="0.3">
      <c r="A358" s="1">
        <v>44440</v>
      </c>
      <c r="B358">
        <f>VLOOKUP(electric_vehicle_sales_by_state[[#This Row],[date]], dim_date[#All],2, FALSE)</f>
        <v>2022</v>
      </c>
      <c r="C358" t="s">
        <v>64</v>
      </c>
      <c r="D358" t="s">
        <v>10</v>
      </c>
      <c r="E358">
        <v>149</v>
      </c>
      <c r="F358">
        <v>24528</v>
      </c>
      <c r="G358">
        <f>IF(electric_vehicle_sales_by_state[[#This Row],[vehicle_category]]="2-Wheelers",85000,1500000)</f>
        <v>85000</v>
      </c>
      <c r="H358">
        <f>(electric_vehicle_sales_by_state[[#This Row],[electric_vehicles_sold]]*electric_vehicle_sales_by_state[[#This Row],[Avg_Price]])</f>
        <v>12665000</v>
      </c>
    </row>
    <row r="359" spans="1:8" x14ac:dyDescent="0.3">
      <c r="A359" s="1">
        <v>44440</v>
      </c>
      <c r="B359">
        <f>VLOOKUP(electric_vehicle_sales_by_state[[#This Row],[date]], dim_date[#All],2, FALSE)</f>
        <v>2022</v>
      </c>
      <c r="C359" t="s">
        <v>68</v>
      </c>
      <c r="D359" t="s">
        <v>10</v>
      </c>
      <c r="E359">
        <v>3539</v>
      </c>
      <c r="F359">
        <v>80292</v>
      </c>
      <c r="G359">
        <f>IF(electric_vehicle_sales_by_state[[#This Row],[vehicle_category]]="2-Wheelers",85000,1500000)</f>
        <v>85000</v>
      </c>
      <c r="H359">
        <f>(electric_vehicle_sales_by_state[[#This Row],[electric_vehicles_sold]]*electric_vehicle_sales_by_state[[#This Row],[Avg_Price]])</f>
        <v>300815000</v>
      </c>
    </row>
    <row r="360" spans="1:8" x14ac:dyDescent="0.3">
      <c r="A360" s="1">
        <v>44440</v>
      </c>
      <c r="B360">
        <f>VLOOKUP(electric_vehicle_sales_by_state[[#This Row],[date]], dim_date[#All],2, FALSE)</f>
        <v>2022</v>
      </c>
      <c r="C360" t="s">
        <v>69</v>
      </c>
      <c r="D360" t="s">
        <v>10</v>
      </c>
      <c r="E360">
        <v>789</v>
      </c>
      <c r="F360">
        <v>48245</v>
      </c>
      <c r="G360">
        <f>IF(electric_vehicle_sales_by_state[[#This Row],[vehicle_category]]="2-Wheelers",85000,1500000)</f>
        <v>85000</v>
      </c>
      <c r="H360">
        <f>(electric_vehicle_sales_by_state[[#This Row],[electric_vehicles_sold]]*electric_vehicle_sales_by_state[[#This Row],[Avg_Price]])</f>
        <v>67065000</v>
      </c>
    </row>
    <row r="361" spans="1:8" x14ac:dyDescent="0.3">
      <c r="A361" s="1">
        <v>44440</v>
      </c>
      <c r="B361">
        <f>VLOOKUP(electric_vehicle_sales_by_state[[#This Row],[date]], dim_date[#All],2, FALSE)</f>
        <v>2022</v>
      </c>
      <c r="C361" t="s">
        <v>57</v>
      </c>
      <c r="D361" t="s">
        <v>10</v>
      </c>
      <c r="E361">
        <v>590</v>
      </c>
      <c r="F361">
        <v>65166</v>
      </c>
      <c r="G361">
        <f>IF(electric_vehicle_sales_by_state[[#This Row],[vehicle_category]]="2-Wheelers",85000,1500000)</f>
        <v>85000</v>
      </c>
      <c r="H361">
        <f>(electric_vehicle_sales_by_state[[#This Row],[electric_vehicles_sold]]*electric_vehicle_sales_by_state[[#This Row],[Avg_Price]])</f>
        <v>50150000</v>
      </c>
    </row>
    <row r="362" spans="1:8" x14ac:dyDescent="0.3">
      <c r="A362" s="1">
        <v>44440</v>
      </c>
      <c r="B362">
        <f>VLOOKUP(electric_vehicle_sales_by_state[[#This Row],[date]], dim_date[#All],2, FALSE)</f>
        <v>2022</v>
      </c>
      <c r="C362" t="s">
        <v>70</v>
      </c>
      <c r="D362" t="s">
        <v>10</v>
      </c>
      <c r="E362">
        <v>2166</v>
      </c>
      <c r="F362">
        <v>92351</v>
      </c>
      <c r="G362">
        <f>IF(electric_vehicle_sales_by_state[[#This Row],[vehicle_category]]="2-Wheelers",85000,1500000)</f>
        <v>85000</v>
      </c>
      <c r="H362">
        <f>(electric_vehicle_sales_by_state[[#This Row],[electric_vehicles_sold]]*electric_vehicle_sales_by_state[[#This Row],[Avg_Price]])</f>
        <v>184110000</v>
      </c>
    </row>
    <row r="363" spans="1:8" x14ac:dyDescent="0.3">
      <c r="A363" s="1">
        <v>44440</v>
      </c>
      <c r="B363">
        <f>VLOOKUP(electric_vehicle_sales_by_state[[#This Row],[date]], dim_date[#All],2, FALSE)</f>
        <v>2022</v>
      </c>
      <c r="C363" t="s">
        <v>58</v>
      </c>
      <c r="D363" t="s">
        <v>10</v>
      </c>
      <c r="E363">
        <v>490</v>
      </c>
      <c r="F363">
        <v>28355</v>
      </c>
      <c r="G363">
        <f>IF(electric_vehicle_sales_by_state[[#This Row],[vehicle_category]]="2-Wheelers",85000,1500000)</f>
        <v>85000</v>
      </c>
      <c r="H363">
        <f>(electric_vehicle_sales_by_state[[#This Row],[electric_vehicles_sold]]*electric_vehicle_sales_by_state[[#This Row],[Avg_Price]])</f>
        <v>41650000</v>
      </c>
    </row>
    <row r="364" spans="1:8" x14ac:dyDescent="0.3">
      <c r="A364" s="1">
        <v>44440</v>
      </c>
      <c r="B364">
        <f>VLOOKUP(electric_vehicle_sales_by_state[[#This Row],[date]], dim_date[#All],2, FALSE)</f>
        <v>2022</v>
      </c>
      <c r="C364" t="s">
        <v>52</v>
      </c>
      <c r="D364" t="s">
        <v>10</v>
      </c>
      <c r="E364">
        <v>48</v>
      </c>
      <c r="F364">
        <v>3211</v>
      </c>
      <c r="G364">
        <f>IF(electric_vehicle_sales_by_state[[#This Row],[vehicle_category]]="2-Wheelers",85000,1500000)</f>
        <v>85000</v>
      </c>
      <c r="H364">
        <f>(electric_vehicle_sales_by_state[[#This Row],[electric_vehicles_sold]]*electric_vehicle_sales_by_state[[#This Row],[Avg_Price]])</f>
        <v>4080000</v>
      </c>
    </row>
    <row r="365" spans="1:8" x14ac:dyDescent="0.3">
      <c r="A365" s="1">
        <v>44440</v>
      </c>
      <c r="B365">
        <f>VLOOKUP(electric_vehicle_sales_by_state[[#This Row],[date]], dim_date[#All],2, FALSE)</f>
        <v>2022</v>
      </c>
      <c r="C365" t="s">
        <v>59</v>
      </c>
      <c r="D365" t="s">
        <v>10</v>
      </c>
      <c r="E365">
        <v>487</v>
      </c>
      <c r="F365">
        <v>24819</v>
      </c>
      <c r="G365">
        <f>IF(electric_vehicle_sales_by_state[[#This Row],[vehicle_category]]="2-Wheelers",85000,1500000)</f>
        <v>85000</v>
      </c>
      <c r="H365">
        <f>(electric_vehicle_sales_by_state[[#This Row],[electric_vehicles_sold]]*electric_vehicle_sales_by_state[[#This Row],[Avg_Price]])</f>
        <v>41395000</v>
      </c>
    </row>
    <row r="366" spans="1:8" x14ac:dyDescent="0.3">
      <c r="A366" s="1">
        <v>44440</v>
      </c>
      <c r="B366">
        <f>VLOOKUP(electric_vehicle_sales_by_state[[#This Row],[date]], dim_date[#All],2, FALSE)</f>
        <v>2022</v>
      </c>
      <c r="C366" t="s">
        <v>71</v>
      </c>
      <c r="D366" t="s">
        <v>10</v>
      </c>
      <c r="E366">
        <v>1625</v>
      </c>
      <c r="F366">
        <v>48502</v>
      </c>
      <c r="G366">
        <f>IF(electric_vehicle_sales_by_state[[#This Row],[vehicle_category]]="2-Wheelers",85000,1500000)</f>
        <v>85000</v>
      </c>
      <c r="H366">
        <f>(electric_vehicle_sales_by_state[[#This Row],[electric_vehicles_sold]]*electric_vehicle_sales_by_state[[#This Row],[Avg_Price]])</f>
        <v>138125000</v>
      </c>
    </row>
    <row r="367" spans="1:8" x14ac:dyDescent="0.3">
      <c r="A367" s="1">
        <v>44440</v>
      </c>
      <c r="B367">
        <f>VLOOKUP(electric_vehicle_sales_by_state[[#This Row],[date]], dim_date[#All],2, FALSE)</f>
        <v>2022</v>
      </c>
      <c r="C367" t="s">
        <v>72</v>
      </c>
      <c r="D367" t="s">
        <v>10</v>
      </c>
      <c r="E367">
        <v>2880</v>
      </c>
      <c r="F367">
        <v>108477</v>
      </c>
      <c r="G367">
        <f>IF(electric_vehicle_sales_by_state[[#This Row],[vehicle_category]]="2-Wheelers",85000,1500000)</f>
        <v>85000</v>
      </c>
      <c r="H367">
        <f>(electric_vehicle_sales_by_state[[#This Row],[electric_vehicles_sold]]*electric_vehicle_sales_by_state[[#This Row],[Avg_Price]])</f>
        <v>244800000</v>
      </c>
    </row>
    <row r="368" spans="1:8" x14ac:dyDescent="0.3">
      <c r="A368" s="1">
        <v>44440</v>
      </c>
      <c r="B368">
        <f>VLOOKUP(electric_vehicle_sales_by_state[[#This Row],[date]], dim_date[#All],2, FALSE)</f>
        <v>2022</v>
      </c>
      <c r="C368" t="s">
        <v>73</v>
      </c>
      <c r="D368" t="s">
        <v>10</v>
      </c>
      <c r="E368">
        <v>730</v>
      </c>
      <c r="F368">
        <v>132962</v>
      </c>
      <c r="G368">
        <f>IF(electric_vehicle_sales_by_state[[#This Row],[vehicle_category]]="2-Wheelers",85000,1500000)</f>
        <v>85000</v>
      </c>
      <c r="H368">
        <f>(electric_vehicle_sales_by_state[[#This Row],[electric_vehicles_sold]]*electric_vehicle_sales_by_state[[#This Row],[Avg_Price]])</f>
        <v>62050000</v>
      </c>
    </row>
    <row r="369" spans="1:8" x14ac:dyDescent="0.3">
      <c r="A369" s="1">
        <v>44440</v>
      </c>
      <c r="B369">
        <f>VLOOKUP(electric_vehicle_sales_by_state[[#This Row],[date]], dim_date[#All],2, FALSE)</f>
        <v>2022</v>
      </c>
      <c r="C369" t="s">
        <v>60</v>
      </c>
      <c r="D369" t="s">
        <v>10</v>
      </c>
      <c r="E369">
        <v>169</v>
      </c>
      <c r="F369">
        <v>9926</v>
      </c>
      <c r="G369">
        <f>IF(electric_vehicle_sales_by_state[[#This Row],[vehicle_category]]="2-Wheelers",85000,1500000)</f>
        <v>85000</v>
      </c>
      <c r="H369">
        <f>(electric_vehicle_sales_by_state[[#This Row],[electric_vehicles_sold]]*electric_vehicle_sales_by_state[[#This Row],[Avg_Price]])</f>
        <v>14365000</v>
      </c>
    </row>
    <row r="370" spans="1:8" x14ac:dyDescent="0.3">
      <c r="A370" s="1">
        <v>44440</v>
      </c>
      <c r="B370">
        <f>VLOOKUP(electric_vehicle_sales_by_state[[#This Row],[date]], dim_date[#All],2, FALSE)</f>
        <v>2022</v>
      </c>
      <c r="C370" t="s">
        <v>74</v>
      </c>
      <c r="D370" t="s">
        <v>10</v>
      </c>
      <c r="E370">
        <v>84</v>
      </c>
      <c r="F370">
        <v>65430</v>
      </c>
      <c r="G370">
        <f>IF(electric_vehicle_sales_by_state[[#This Row],[vehicle_category]]="2-Wheelers",85000,1500000)</f>
        <v>85000</v>
      </c>
      <c r="H370">
        <f>(electric_vehicle_sales_by_state[[#This Row],[electric_vehicles_sold]]*electric_vehicle_sales_by_state[[#This Row],[Avg_Price]])</f>
        <v>7140000</v>
      </c>
    </row>
    <row r="371" spans="1:8" x14ac:dyDescent="0.3">
      <c r="A371" s="1">
        <v>44470</v>
      </c>
      <c r="B371">
        <f>VLOOKUP(electric_vehicle_sales_by_state[[#This Row],[date]], dim_date[#All],2, FALSE)</f>
        <v>2022</v>
      </c>
      <c r="C371" t="s">
        <v>65</v>
      </c>
      <c r="D371" t="s">
        <v>10</v>
      </c>
      <c r="E371">
        <v>993</v>
      </c>
      <c r="F371">
        <v>88110</v>
      </c>
      <c r="G371">
        <f>IF(electric_vehicle_sales_by_state[[#This Row],[vehicle_category]]="2-Wheelers",85000,1500000)</f>
        <v>85000</v>
      </c>
      <c r="H371">
        <f>(electric_vehicle_sales_by_state[[#This Row],[electric_vehicles_sold]]*electric_vehicle_sales_by_state[[#This Row],[Avg_Price]])</f>
        <v>84405000</v>
      </c>
    </row>
    <row r="372" spans="1:8" x14ac:dyDescent="0.3">
      <c r="A372" s="1">
        <v>44470</v>
      </c>
      <c r="B372">
        <f>VLOOKUP(electric_vehicle_sales_by_state[[#This Row],[date]], dim_date[#All],2, FALSE)</f>
        <v>2022</v>
      </c>
      <c r="C372" t="s">
        <v>43</v>
      </c>
      <c r="D372" t="s">
        <v>10</v>
      </c>
      <c r="E372">
        <v>28</v>
      </c>
      <c r="F372">
        <v>32155</v>
      </c>
      <c r="G372">
        <f>IF(electric_vehicle_sales_by_state[[#This Row],[vehicle_category]]="2-Wheelers",85000,1500000)</f>
        <v>85000</v>
      </c>
      <c r="H372">
        <f>(electric_vehicle_sales_by_state[[#This Row],[electric_vehicles_sold]]*electric_vehicle_sales_by_state[[#This Row],[Avg_Price]])</f>
        <v>2380000</v>
      </c>
    </row>
    <row r="373" spans="1:8" x14ac:dyDescent="0.3">
      <c r="A373" s="1">
        <v>44470</v>
      </c>
      <c r="B373">
        <f>VLOOKUP(electric_vehicle_sales_by_state[[#This Row],[date]], dim_date[#All],2, FALSE)</f>
        <v>2022</v>
      </c>
      <c r="C373" t="s">
        <v>54</v>
      </c>
      <c r="D373" t="s">
        <v>10</v>
      </c>
      <c r="E373">
        <v>470</v>
      </c>
      <c r="F373">
        <v>50679</v>
      </c>
      <c r="G373">
        <f>IF(electric_vehicle_sales_by_state[[#This Row],[vehicle_category]]="2-Wheelers",85000,1500000)</f>
        <v>85000</v>
      </c>
      <c r="H373">
        <f>(electric_vehicle_sales_by_state[[#This Row],[electric_vehicles_sold]]*electric_vehicle_sales_by_state[[#This Row],[Avg_Price]])</f>
        <v>39950000</v>
      </c>
    </row>
    <row r="374" spans="1:8" x14ac:dyDescent="0.3">
      <c r="A374" s="1">
        <v>44470</v>
      </c>
      <c r="B374">
        <f>VLOOKUP(electric_vehicle_sales_by_state[[#This Row],[date]], dim_date[#All],2, FALSE)</f>
        <v>2022</v>
      </c>
      <c r="C374" t="s">
        <v>55</v>
      </c>
      <c r="D374" t="s">
        <v>10</v>
      </c>
      <c r="E374">
        <v>18</v>
      </c>
      <c r="F374">
        <v>1792</v>
      </c>
      <c r="G374">
        <f>IF(electric_vehicle_sales_by_state[[#This Row],[vehicle_category]]="2-Wheelers",85000,1500000)</f>
        <v>85000</v>
      </c>
      <c r="H374">
        <f>(electric_vehicle_sales_by_state[[#This Row],[electric_vehicles_sold]]*electric_vehicle_sales_by_state[[#This Row],[Avg_Price]])</f>
        <v>1530000</v>
      </c>
    </row>
    <row r="375" spans="1:8" x14ac:dyDescent="0.3">
      <c r="A375" s="1">
        <v>44470</v>
      </c>
      <c r="B375">
        <f>VLOOKUP(electric_vehicle_sales_by_state[[#This Row],[date]], dim_date[#All],2, FALSE)</f>
        <v>2022</v>
      </c>
      <c r="C375" t="s">
        <v>44</v>
      </c>
      <c r="D375" t="s">
        <v>10</v>
      </c>
      <c r="E375">
        <v>301</v>
      </c>
      <c r="F375">
        <v>33464</v>
      </c>
      <c r="G375">
        <f>IF(electric_vehicle_sales_by_state[[#This Row],[vehicle_category]]="2-Wheelers",85000,1500000)</f>
        <v>85000</v>
      </c>
      <c r="H375">
        <f>(electric_vehicle_sales_by_state[[#This Row],[electric_vehicles_sold]]*electric_vehicle_sales_by_state[[#This Row],[Avg_Price]])</f>
        <v>25585000</v>
      </c>
    </row>
    <row r="376" spans="1:8" x14ac:dyDescent="0.3">
      <c r="A376" s="1">
        <v>44470</v>
      </c>
      <c r="B376">
        <f>VLOOKUP(electric_vehicle_sales_by_state[[#This Row],[date]], dim_date[#All],2, FALSE)</f>
        <v>2022</v>
      </c>
      <c r="C376" t="s">
        <v>56</v>
      </c>
      <c r="D376" t="s">
        <v>10</v>
      </c>
      <c r="E376">
        <v>995</v>
      </c>
      <c r="F376">
        <v>26087</v>
      </c>
      <c r="G376">
        <f>IF(electric_vehicle_sales_by_state[[#This Row],[vehicle_category]]="2-Wheelers",85000,1500000)</f>
        <v>85000</v>
      </c>
      <c r="H376">
        <f>(electric_vehicle_sales_by_state[[#This Row],[electric_vehicles_sold]]*electric_vehicle_sales_by_state[[#This Row],[Avg_Price]])</f>
        <v>84575000</v>
      </c>
    </row>
    <row r="377" spans="1:8" x14ac:dyDescent="0.3">
      <c r="A377" s="1">
        <v>44470</v>
      </c>
      <c r="B377">
        <f>VLOOKUP(electric_vehicle_sales_by_state[[#This Row],[date]], dim_date[#All],2, FALSE)</f>
        <v>2022</v>
      </c>
      <c r="C377" t="s">
        <v>66</v>
      </c>
      <c r="D377" t="s">
        <v>10</v>
      </c>
      <c r="E377">
        <v>163</v>
      </c>
      <c r="F377">
        <v>3914</v>
      </c>
      <c r="G377">
        <f>IF(electric_vehicle_sales_by_state[[#This Row],[vehicle_category]]="2-Wheelers",85000,1500000)</f>
        <v>85000</v>
      </c>
      <c r="H377">
        <f>(electric_vehicle_sales_by_state[[#This Row],[electric_vehicles_sold]]*electric_vehicle_sales_by_state[[#This Row],[Avg_Price]])</f>
        <v>13855000</v>
      </c>
    </row>
    <row r="378" spans="1:8" x14ac:dyDescent="0.3">
      <c r="A378" s="1">
        <v>44470</v>
      </c>
      <c r="B378">
        <f>VLOOKUP(electric_vehicle_sales_by_state[[#This Row],[date]], dim_date[#All],2, FALSE)</f>
        <v>2022</v>
      </c>
      <c r="C378" t="s">
        <v>67</v>
      </c>
      <c r="D378" t="s">
        <v>10</v>
      </c>
      <c r="E378">
        <v>1460</v>
      </c>
      <c r="F378">
        <v>84700</v>
      </c>
      <c r="G378">
        <f>IF(electric_vehicle_sales_by_state[[#This Row],[vehicle_category]]="2-Wheelers",85000,1500000)</f>
        <v>85000</v>
      </c>
      <c r="H378">
        <f>(electric_vehicle_sales_by_state[[#This Row],[electric_vehicles_sold]]*electric_vehicle_sales_by_state[[#This Row],[Avg_Price]])</f>
        <v>124100000</v>
      </c>
    </row>
    <row r="379" spans="1:8" x14ac:dyDescent="0.3">
      <c r="A379" s="1">
        <v>44470</v>
      </c>
      <c r="B379">
        <f>VLOOKUP(electric_vehicle_sales_by_state[[#This Row],[date]], dim_date[#All],2, FALSE)</f>
        <v>2022</v>
      </c>
      <c r="C379" t="s">
        <v>63</v>
      </c>
      <c r="D379" t="s">
        <v>10</v>
      </c>
      <c r="E379">
        <v>505</v>
      </c>
      <c r="F379">
        <v>26891</v>
      </c>
      <c r="G379">
        <f>IF(electric_vehicle_sales_by_state[[#This Row],[vehicle_category]]="2-Wheelers",85000,1500000)</f>
        <v>85000</v>
      </c>
      <c r="H379">
        <f>(electric_vehicle_sales_by_state[[#This Row],[electric_vehicles_sold]]*electric_vehicle_sales_by_state[[#This Row],[Avg_Price]])</f>
        <v>42925000</v>
      </c>
    </row>
    <row r="380" spans="1:8" x14ac:dyDescent="0.3">
      <c r="A380" s="1">
        <v>44470</v>
      </c>
      <c r="B380">
        <f>VLOOKUP(electric_vehicle_sales_by_state[[#This Row],[date]], dim_date[#All],2, FALSE)</f>
        <v>2022</v>
      </c>
      <c r="C380" t="s">
        <v>61</v>
      </c>
      <c r="D380" t="s">
        <v>10</v>
      </c>
      <c r="E380">
        <v>29</v>
      </c>
      <c r="F380">
        <v>4651</v>
      </c>
      <c r="G380">
        <f>IF(electric_vehicle_sales_by_state[[#This Row],[vehicle_category]]="2-Wheelers",85000,1500000)</f>
        <v>85000</v>
      </c>
      <c r="H380">
        <f>(electric_vehicle_sales_by_state[[#This Row],[electric_vehicles_sold]]*electric_vehicle_sales_by_state[[#This Row],[Avg_Price]])</f>
        <v>2465000</v>
      </c>
    </row>
    <row r="381" spans="1:8" x14ac:dyDescent="0.3">
      <c r="A381" s="1">
        <v>44470</v>
      </c>
      <c r="B381">
        <f>VLOOKUP(electric_vehicle_sales_by_state[[#This Row],[date]], dim_date[#All],2, FALSE)</f>
        <v>2022</v>
      </c>
      <c r="C381" t="s">
        <v>46</v>
      </c>
      <c r="D381" t="s">
        <v>10</v>
      </c>
      <c r="E381">
        <v>199</v>
      </c>
      <c r="F381">
        <v>8601</v>
      </c>
      <c r="G381">
        <f>IF(electric_vehicle_sales_by_state[[#This Row],[vehicle_category]]="2-Wheelers",85000,1500000)</f>
        <v>85000</v>
      </c>
      <c r="H381">
        <f>(electric_vehicle_sales_by_state[[#This Row],[electric_vehicles_sold]]*electric_vehicle_sales_by_state[[#This Row],[Avg_Price]])</f>
        <v>16915000</v>
      </c>
    </row>
    <row r="382" spans="1:8" x14ac:dyDescent="0.3">
      <c r="A382" s="1">
        <v>44470</v>
      </c>
      <c r="B382">
        <f>VLOOKUP(electric_vehicle_sales_by_state[[#This Row],[date]], dim_date[#All],2, FALSE)</f>
        <v>2022</v>
      </c>
      <c r="C382" t="s">
        <v>64</v>
      </c>
      <c r="D382" t="s">
        <v>10</v>
      </c>
      <c r="E382">
        <v>253</v>
      </c>
      <c r="F382">
        <v>28877</v>
      </c>
      <c r="G382">
        <f>IF(electric_vehicle_sales_by_state[[#This Row],[vehicle_category]]="2-Wheelers",85000,1500000)</f>
        <v>85000</v>
      </c>
      <c r="H382">
        <f>(electric_vehicle_sales_by_state[[#This Row],[electric_vehicles_sold]]*electric_vehicle_sales_by_state[[#This Row],[Avg_Price]])</f>
        <v>21505000</v>
      </c>
    </row>
    <row r="383" spans="1:8" x14ac:dyDescent="0.3">
      <c r="A383" s="1">
        <v>44470</v>
      </c>
      <c r="B383">
        <f>VLOOKUP(electric_vehicle_sales_by_state[[#This Row],[date]], dim_date[#All],2, FALSE)</f>
        <v>2022</v>
      </c>
      <c r="C383" t="s">
        <v>68</v>
      </c>
      <c r="D383" t="s">
        <v>10</v>
      </c>
      <c r="E383">
        <v>3709</v>
      </c>
      <c r="F383">
        <v>76401</v>
      </c>
      <c r="G383">
        <f>IF(electric_vehicle_sales_by_state[[#This Row],[vehicle_category]]="2-Wheelers",85000,1500000)</f>
        <v>85000</v>
      </c>
      <c r="H383">
        <f>(electric_vehicle_sales_by_state[[#This Row],[electric_vehicles_sold]]*electric_vehicle_sales_by_state[[#This Row],[Avg_Price]])</f>
        <v>315265000</v>
      </c>
    </row>
    <row r="384" spans="1:8" x14ac:dyDescent="0.3">
      <c r="A384" s="1">
        <v>44470</v>
      </c>
      <c r="B384">
        <f>VLOOKUP(electric_vehicle_sales_by_state[[#This Row],[date]], dim_date[#All],2, FALSE)</f>
        <v>2022</v>
      </c>
      <c r="C384" t="s">
        <v>69</v>
      </c>
      <c r="D384" t="s">
        <v>10</v>
      </c>
      <c r="E384">
        <v>833</v>
      </c>
      <c r="F384">
        <v>42377</v>
      </c>
      <c r="G384">
        <f>IF(electric_vehicle_sales_by_state[[#This Row],[vehicle_category]]="2-Wheelers",85000,1500000)</f>
        <v>85000</v>
      </c>
      <c r="H384">
        <f>(electric_vehicle_sales_by_state[[#This Row],[electric_vehicles_sold]]*electric_vehicle_sales_by_state[[#This Row],[Avg_Price]])</f>
        <v>70805000</v>
      </c>
    </row>
    <row r="385" spans="1:8" x14ac:dyDescent="0.3">
      <c r="A385" s="1">
        <v>44470</v>
      </c>
      <c r="B385">
        <f>VLOOKUP(electric_vehicle_sales_by_state[[#This Row],[date]], dim_date[#All],2, FALSE)</f>
        <v>2022</v>
      </c>
      <c r="C385" t="s">
        <v>47</v>
      </c>
      <c r="D385" t="s">
        <v>10</v>
      </c>
      <c r="E385">
        <v>6</v>
      </c>
      <c r="F385">
        <v>18</v>
      </c>
      <c r="G385">
        <f>IF(electric_vehicle_sales_by_state[[#This Row],[vehicle_category]]="2-Wheelers",85000,1500000)</f>
        <v>85000</v>
      </c>
      <c r="H385">
        <f>(electric_vehicle_sales_by_state[[#This Row],[electric_vehicles_sold]]*electric_vehicle_sales_by_state[[#This Row],[Avg_Price]])</f>
        <v>510000</v>
      </c>
    </row>
    <row r="386" spans="1:8" x14ac:dyDescent="0.3">
      <c r="A386" s="1">
        <v>44470</v>
      </c>
      <c r="B386">
        <f>VLOOKUP(electric_vehicle_sales_by_state[[#This Row],[date]], dim_date[#All],2, FALSE)</f>
        <v>2022</v>
      </c>
      <c r="C386" t="s">
        <v>57</v>
      </c>
      <c r="D386" t="s">
        <v>10</v>
      </c>
      <c r="E386">
        <v>545</v>
      </c>
      <c r="F386">
        <v>52075</v>
      </c>
      <c r="G386">
        <f>IF(electric_vehicle_sales_by_state[[#This Row],[vehicle_category]]="2-Wheelers",85000,1500000)</f>
        <v>85000</v>
      </c>
      <c r="H386">
        <f>(electric_vehicle_sales_by_state[[#This Row],[electric_vehicles_sold]]*electric_vehicle_sales_by_state[[#This Row],[Avg_Price]])</f>
        <v>46325000</v>
      </c>
    </row>
    <row r="387" spans="1:8" x14ac:dyDescent="0.3">
      <c r="A387" s="1">
        <v>44470</v>
      </c>
      <c r="B387">
        <f>VLOOKUP(electric_vehicle_sales_by_state[[#This Row],[date]], dim_date[#All],2, FALSE)</f>
        <v>2022</v>
      </c>
      <c r="C387" t="s">
        <v>70</v>
      </c>
      <c r="D387" t="s">
        <v>10</v>
      </c>
      <c r="E387">
        <v>3554</v>
      </c>
      <c r="F387">
        <v>131332</v>
      </c>
      <c r="G387">
        <f>IF(electric_vehicle_sales_by_state[[#This Row],[vehicle_category]]="2-Wheelers",85000,1500000)</f>
        <v>85000</v>
      </c>
      <c r="H387">
        <f>(electric_vehicle_sales_by_state[[#This Row],[electric_vehicles_sold]]*electric_vehicle_sales_by_state[[#This Row],[Avg_Price]])</f>
        <v>302090000</v>
      </c>
    </row>
    <row r="388" spans="1:8" x14ac:dyDescent="0.3">
      <c r="A388" s="1">
        <v>44470</v>
      </c>
      <c r="B388">
        <f>VLOOKUP(electric_vehicle_sales_by_state[[#This Row],[date]], dim_date[#All],2, FALSE)</f>
        <v>2022</v>
      </c>
      <c r="C388" t="s">
        <v>48</v>
      </c>
      <c r="D388" t="s">
        <v>10</v>
      </c>
      <c r="E388">
        <v>6</v>
      </c>
      <c r="F388">
        <v>2098</v>
      </c>
      <c r="G388">
        <f>IF(electric_vehicle_sales_by_state[[#This Row],[vehicle_category]]="2-Wheelers",85000,1500000)</f>
        <v>85000</v>
      </c>
      <c r="H388">
        <f>(electric_vehicle_sales_by_state[[#This Row],[electric_vehicles_sold]]*electric_vehicle_sales_by_state[[#This Row],[Avg_Price]])</f>
        <v>510000</v>
      </c>
    </row>
    <row r="389" spans="1:8" x14ac:dyDescent="0.3">
      <c r="A389" s="1">
        <v>44470</v>
      </c>
      <c r="B389">
        <f>VLOOKUP(electric_vehicle_sales_by_state[[#This Row],[date]], dim_date[#All],2, FALSE)</f>
        <v>2022</v>
      </c>
      <c r="C389" t="s">
        <v>58</v>
      </c>
      <c r="D389" t="s">
        <v>10</v>
      </c>
      <c r="E389">
        <v>948</v>
      </c>
      <c r="F389">
        <v>52708</v>
      </c>
      <c r="G389">
        <f>IF(electric_vehicle_sales_by_state[[#This Row],[vehicle_category]]="2-Wheelers",85000,1500000)</f>
        <v>85000</v>
      </c>
      <c r="H389">
        <f>(electric_vehicle_sales_by_state[[#This Row],[electric_vehicles_sold]]*electric_vehicle_sales_by_state[[#This Row],[Avg_Price]])</f>
        <v>80580000</v>
      </c>
    </row>
    <row r="390" spans="1:8" x14ac:dyDescent="0.3">
      <c r="A390" s="1">
        <v>44470</v>
      </c>
      <c r="B390">
        <f>VLOOKUP(electric_vehicle_sales_by_state[[#This Row],[date]], dim_date[#All],2, FALSE)</f>
        <v>2022</v>
      </c>
      <c r="C390" t="s">
        <v>52</v>
      </c>
      <c r="D390" t="s">
        <v>10</v>
      </c>
      <c r="E390">
        <v>31</v>
      </c>
      <c r="F390">
        <v>2839</v>
      </c>
      <c r="G390">
        <f>IF(electric_vehicle_sales_by_state[[#This Row],[vehicle_category]]="2-Wheelers",85000,1500000)</f>
        <v>85000</v>
      </c>
      <c r="H390">
        <f>(electric_vehicle_sales_by_state[[#This Row],[electric_vehicles_sold]]*electric_vehicle_sales_by_state[[#This Row],[Avg_Price]])</f>
        <v>2635000</v>
      </c>
    </row>
    <row r="391" spans="1:8" x14ac:dyDescent="0.3">
      <c r="A391" s="1">
        <v>44470</v>
      </c>
      <c r="B391">
        <f>VLOOKUP(electric_vehicle_sales_by_state[[#This Row],[date]], dim_date[#All],2, FALSE)</f>
        <v>2022</v>
      </c>
      <c r="C391" t="s">
        <v>59</v>
      </c>
      <c r="D391" t="s">
        <v>10</v>
      </c>
      <c r="E391">
        <v>416</v>
      </c>
      <c r="F391">
        <v>29940</v>
      </c>
      <c r="G391">
        <f>IF(electric_vehicle_sales_by_state[[#This Row],[vehicle_category]]="2-Wheelers",85000,1500000)</f>
        <v>85000</v>
      </c>
      <c r="H391">
        <f>(electric_vehicle_sales_by_state[[#This Row],[electric_vehicles_sold]]*electric_vehicle_sales_by_state[[#This Row],[Avg_Price]])</f>
        <v>35360000</v>
      </c>
    </row>
    <row r="392" spans="1:8" x14ac:dyDescent="0.3">
      <c r="A392" s="1">
        <v>44470</v>
      </c>
      <c r="B392">
        <f>VLOOKUP(electric_vehicle_sales_by_state[[#This Row],[date]], dim_date[#All],2, FALSE)</f>
        <v>2022</v>
      </c>
      <c r="C392" t="s">
        <v>71</v>
      </c>
      <c r="D392" t="s">
        <v>10</v>
      </c>
      <c r="E392">
        <v>1602</v>
      </c>
      <c r="F392">
        <v>65626</v>
      </c>
      <c r="G392">
        <f>IF(electric_vehicle_sales_by_state[[#This Row],[vehicle_category]]="2-Wheelers",85000,1500000)</f>
        <v>85000</v>
      </c>
      <c r="H392">
        <f>(electric_vehicle_sales_by_state[[#This Row],[electric_vehicles_sold]]*electric_vehicle_sales_by_state[[#This Row],[Avg_Price]])</f>
        <v>136170000</v>
      </c>
    </row>
    <row r="393" spans="1:8" x14ac:dyDescent="0.3">
      <c r="A393" s="1">
        <v>44470</v>
      </c>
      <c r="B393">
        <f>VLOOKUP(electric_vehicle_sales_by_state[[#This Row],[date]], dim_date[#All],2, FALSE)</f>
        <v>2022</v>
      </c>
      <c r="C393" t="s">
        <v>72</v>
      </c>
      <c r="D393" t="s">
        <v>10</v>
      </c>
      <c r="E393">
        <v>2530</v>
      </c>
      <c r="F393">
        <v>85674</v>
      </c>
      <c r="G393">
        <f>IF(electric_vehicle_sales_by_state[[#This Row],[vehicle_category]]="2-Wheelers",85000,1500000)</f>
        <v>85000</v>
      </c>
      <c r="H393">
        <f>(electric_vehicle_sales_by_state[[#This Row],[electric_vehicles_sold]]*electric_vehicle_sales_by_state[[#This Row],[Avg_Price]])</f>
        <v>215050000</v>
      </c>
    </row>
    <row r="394" spans="1:8" x14ac:dyDescent="0.3">
      <c r="A394" s="1">
        <v>44470</v>
      </c>
      <c r="B394">
        <f>VLOOKUP(electric_vehicle_sales_by_state[[#This Row],[date]], dim_date[#All],2, FALSE)</f>
        <v>2022</v>
      </c>
      <c r="C394" t="s">
        <v>73</v>
      </c>
      <c r="D394" t="s">
        <v>10</v>
      </c>
      <c r="E394">
        <v>1022</v>
      </c>
      <c r="F394">
        <v>129924</v>
      </c>
      <c r="G394">
        <f>IF(electric_vehicle_sales_by_state[[#This Row],[vehicle_category]]="2-Wheelers",85000,1500000)</f>
        <v>85000</v>
      </c>
      <c r="H394">
        <f>(electric_vehicle_sales_by_state[[#This Row],[electric_vehicles_sold]]*electric_vehicle_sales_by_state[[#This Row],[Avg_Price]])</f>
        <v>86870000</v>
      </c>
    </row>
    <row r="395" spans="1:8" x14ac:dyDescent="0.3">
      <c r="A395" s="1">
        <v>44470</v>
      </c>
      <c r="B395">
        <f>VLOOKUP(electric_vehicle_sales_by_state[[#This Row],[date]], dim_date[#All],2, FALSE)</f>
        <v>2022</v>
      </c>
      <c r="C395" t="s">
        <v>60</v>
      </c>
      <c r="D395" t="s">
        <v>10</v>
      </c>
      <c r="E395">
        <v>129</v>
      </c>
      <c r="F395">
        <v>12826</v>
      </c>
      <c r="G395">
        <f>IF(electric_vehicle_sales_by_state[[#This Row],[vehicle_category]]="2-Wheelers",85000,1500000)</f>
        <v>85000</v>
      </c>
      <c r="H395">
        <f>(electric_vehicle_sales_by_state[[#This Row],[electric_vehicles_sold]]*electric_vehicle_sales_by_state[[#This Row],[Avg_Price]])</f>
        <v>10965000</v>
      </c>
    </row>
    <row r="396" spans="1:8" x14ac:dyDescent="0.3">
      <c r="A396" s="1">
        <v>44470</v>
      </c>
      <c r="B396">
        <f>VLOOKUP(electric_vehicle_sales_by_state[[#This Row],[date]], dim_date[#All],2, FALSE)</f>
        <v>2022</v>
      </c>
      <c r="C396" t="s">
        <v>74</v>
      </c>
      <c r="D396" t="s">
        <v>10</v>
      </c>
      <c r="E396">
        <v>67</v>
      </c>
      <c r="F396">
        <v>53475</v>
      </c>
      <c r="G396">
        <f>IF(electric_vehicle_sales_by_state[[#This Row],[vehicle_category]]="2-Wheelers",85000,1500000)</f>
        <v>85000</v>
      </c>
      <c r="H396">
        <f>(electric_vehicle_sales_by_state[[#This Row],[electric_vehicles_sold]]*electric_vehicle_sales_by_state[[#This Row],[Avg_Price]])</f>
        <v>5695000</v>
      </c>
    </row>
    <row r="397" spans="1:8" x14ac:dyDescent="0.3">
      <c r="A397" s="1">
        <v>44501</v>
      </c>
      <c r="B397">
        <f>VLOOKUP(electric_vehicle_sales_by_state[[#This Row],[date]], dim_date[#All],2, FALSE)</f>
        <v>2022</v>
      </c>
      <c r="C397" t="s">
        <v>65</v>
      </c>
      <c r="D397" t="s">
        <v>10</v>
      </c>
      <c r="E397">
        <v>1114</v>
      </c>
      <c r="F397">
        <v>64835</v>
      </c>
      <c r="G397">
        <f>IF(electric_vehicle_sales_by_state[[#This Row],[vehicle_category]]="2-Wheelers",85000,1500000)</f>
        <v>85000</v>
      </c>
      <c r="H397">
        <f>(electric_vehicle_sales_by_state[[#This Row],[electric_vehicles_sold]]*electric_vehicle_sales_by_state[[#This Row],[Avg_Price]])</f>
        <v>94690000</v>
      </c>
    </row>
    <row r="398" spans="1:8" x14ac:dyDescent="0.3">
      <c r="A398" s="1">
        <v>44501</v>
      </c>
      <c r="B398">
        <f>VLOOKUP(electric_vehicle_sales_by_state[[#This Row],[date]], dim_date[#All],2, FALSE)</f>
        <v>2022</v>
      </c>
      <c r="C398" t="s">
        <v>43</v>
      </c>
      <c r="D398" t="s">
        <v>10</v>
      </c>
      <c r="E398">
        <v>120</v>
      </c>
      <c r="F398">
        <v>29586</v>
      </c>
      <c r="G398">
        <f>IF(electric_vehicle_sales_by_state[[#This Row],[vehicle_category]]="2-Wheelers",85000,1500000)</f>
        <v>85000</v>
      </c>
      <c r="H398">
        <f>(electric_vehicle_sales_by_state[[#This Row],[electric_vehicles_sold]]*electric_vehicle_sales_by_state[[#This Row],[Avg_Price]])</f>
        <v>10200000</v>
      </c>
    </row>
    <row r="399" spans="1:8" x14ac:dyDescent="0.3">
      <c r="A399" s="1">
        <v>44501</v>
      </c>
      <c r="B399">
        <f>VLOOKUP(electric_vehicle_sales_by_state[[#This Row],[date]], dim_date[#All],2, FALSE)</f>
        <v>2022</v>
      </c>
      <c r="C399" t="s">
        <v>54</v>
      </c>
      <c r="D399" t="s">
        <v>10</v>
      </c>
      <c r="E399">
        <v>604</v>
      </c>
      <c r="F399">
        <v>107209</v>
      </c>
      <c r="G399">
        <f>IF(electric_vehicle_sales_by_state[[#This Row],[vehicle_category]]="2-Wheelers",85000,1500000)</f>
        <v>85000</v>
      </c>
      <c r="H399">
        <f>(electric_vehicle_sales_by_state[[#This Row],[electric_vehicles_sold]]*electric_vehicle_sales_by_state[[#This Row],[Avg_Price]])</f>
        <v>51340000</v>
      </c>
    </row>
    <row r="400" spans="1:8" x14ac:dyDescent="0.3">
      <c r="A400" s="1">
        <v>44501</v>
      </c>
      <c r="B400">
        <f>VLOOKUP(electric_vehicle_sales_by_state[[#This Row],[date]], dim_date[#All],2, FALSE)</f>
        <v>2022</v>
      </c>
      <c r="C400" t="s">
        <v>55</v>
      </c>
      <c r="D400" t="s">
        <v>10</v>
      </c>
      <c r="E400">
        <v>79</v>
      </c>
      <c r="F400">
        <v>2083</v>
      </c>
      <c r="G400">
        <f>IF(electric_vehicle_sales_by_state[[#This Row],[vehicle_category]]="2-Wheelers",85000,1500000)</f>
        <v>85000</v>
      </c>
      <c r="H400">
        <f>(electric_vehicle_sales_by_state[[#This Row],[electric_vehicles_sold]]*electric_vehicle_sales_by_state[[#This Row],[Avg_Price]])</f>
        <v>6715000</v>
      </c>
    </row>
    <row r="401" spans="1:8" x14ac:dyDescent="0.3">
      <c r="A401" s="1">
        <v>44501</v>
      </c>
      <c r="B401">
        <f>VLOOKUP(electric_vehicle_sales_by_state[[#This Row],[date]], dim_date[#All],2, FALSE)</f>
        <v>2022</v>
      </c>
      <c r="C401" t="s">
        <v>44</v>
      </c>
      <c r="D401" t="s">
        <v>10</v>
      </c>
      <c r="E401">
        <v>509</v>
      </c>
      <c r="F401">
        <v>63099</v>
      </c>
      <c r="G401">
        <f>IF(electric_vehicle_sales_by_state[[#This Row],[vehicle_category]]="2-Wheelers",85000,1500000)</f>
        <v>85000</v>
      </c>
      <c r="H401">
        <f>(electric_vehicle_sales_by_state[[#This Row],[electric_vehicles_sold]]*electric_vehicle_sales_by_state[[#This Row],[Avg_Price]])</f>
        <v>43265000</v>
      </c>
    </row>
    <row r="402" spans="1:8" x14ac:dyDescent="0.3">
      <c r="A402" s="1">
        <v>44501</v>
      </c>
      <c r="B402">
        <f>VLOOKUP(electric_vehicle_sales_by_state[[#This Row],[date]], dim_date[#All],2, FALSE)</f>
        <v>2022</v>
      </c>
      <c r="C402" t="s">
        <v>56</v>
      </c>
      <c r="D402" t="s">
        <v>10</v>
      </c>
      <c r="E402">
        <v>1269</v>
      </c>
      <c r="F402">
        <v>37710</v>
      </c>
      <c r="G402">
        <f>IF(electric_vehicle_sales_by_state[[#This Row],[vehicle_category]]="2-Wheelers",85000,1500000)</f>
        <v>85000</v>
      </c>
      <c r="H402">
        <f>(electric_vehicle_sales_by_state[[#This Row],[electric_vehicles_sold]]*electric_vehicle_sales_by_state[[#This Row],[Avg_Price]])</f>
        <v>107865000</v>
      </c>
    </row>
    <row r="403" spans="1:8" x14ac:dyDescent="0.3">
      <c r="A403" s="1">
        <v>44501</v>
      </c>
      <c r="B403">
        <f>VLOOKUP(electric_vehicle_sales_by_state[[#This Row],[date]], dim_date[#All],2, FALSE)</f>
        <v>2022</v>
      </c>
      <c r="C403" t="s">
        <v>66</v>
      </c>
      <c r="D403" t="s">
        <v>10</v>
      </c>
      <c r="E403">
        <v>178</v>
      </c>
      <c r="F403">
        <v>4104</v>
      </c>
      <c r="G403">
        <f>IF(electric_vehicle_sales_by_state[[#This Row],[vehicle_category]]="2-Wheelers",85000,1500000)</f>
        <v>85000</v>
      </c>
      <c r="H403">
        <f>(electric_vehicle_sales_by_state[[#This Row],[electric_vehicles_sold]]*electric_vehicle_sales_by_state[[#This Row],[Avg_Price]])</f>
        <v>15130000</v>
      </c>
    </row>
    <row r="404" spans="1:8" x14ac:dyDescent="0.3">
      <c r="A404" s="1">
        <v>44501</v>
      </c>
      <c r="B404">
        <f>VLOOKUP(electric_vehicle_sales_by_state[[#This Row],[date]], dim_date[#All],2, FALSE)</f>
        <v>2022</v>
      </c>
      <c r="C404" t="s">
        <v>67</v>
      </c>
      <c r="D404" t="s">
        <v>10</v>
      </c>
      <c r="E404">
        <v>1569</v>
      </c>
      <c r="F404">
        <v>110759</v>
      </c>
      <c r="G404">
        <f>IF(electric_vehicle_sales_by_state[[#This Row],[vehicle_category]]="2-Wheelers",85000,1500000)</f>
        <v>85000</v>
      </c>
      <c r="H404">
        <f>(electric_vehicle_sales_by_state[[#This Row],[electric_vehicles_sold]]*electric_vehicle_sales_by_state[[#This Row],[Avg_Price]])</f>
        <v>133365000</v>
      </c>
    </row>
    <row r="405" spans="1:8" x14ac:dyDescent="0.3">
      <c r="A405" s="1">
        <v>44501</v>
      </c>
      <c r="B405">
        <f>VLOOKUP(electric_vehicle_sales_by_state[[#This Row],[date]], dim_date[#All],2, FALSE)</f>
        <v>2022</v>
      </c>
      <c r="C405" t="s">
        <v>63</v>
      </c>
      <c r="D405" t="s">
        <v>10</v>
      </c>
      <c r="E405">
        <v>871</v>
      </c>
      <c r="F405">
        <v>43957</v>
      </c>
      <c r="G405">
        <f>IF(electric_vehicle_sales_by_state[[#This Row],[vehicle_category]]="2-Wheelers",85000,1500000)</f>
        <v>85000</v>
      </c>
      <c r="H405">
        <f>(electric_vehicle_sales_by_state[[#This Row],[electric_vehicles_sold]]*electric_vehicle_sales_by_state[[#This Row],[Avg_Price]])</f>
        <v>74035000</v>
      </c>
    </row>
    <row r="406" spans="1:8" x14ac:dyDescent="0.3">
      <c r="A406" s="1">
        <v>44501</v>
      </c>
      <c r="B406">
        <f>VLOOKUP(electric_vehicle_sales_by_state[[#This Row],[date]], dim_date[#All],2, FALSE)</f>
        <v>2022</v>
      </c>
      <c r="C406" t="s">
        <v>61</v>
      </c>
      <c r="D406" t="s">
        <v>10</v>
      </c>
      <c r="E406">
        <v>61</v>
      </c>
      <c r="F406">
        <v>7398</v>
      </c>
      <c r="G406">
        <f>IF(electric_vehicle_sales_by_state[[#This Row],[vehicle_category]]="2-Wheelers",85000,1500000)</f>
        <v>85000</v>
      </c>
      <c r="H406">
        <f>(electric_vehicle_sales_by_state[[#This Row],[electric_vehicles_sold]]*electric_vehicle_sales_by_state[[#This Row],[Avg_Price]])</f>
        <v>5185000</v>
      </c>
    </row>
    <row r="407" spans="1:8" x14ac:dyDescent="0.3">
      <c r="A407" s="1">
        <v>44501</v>
      </c>
      <c r="B407">
        <f>VLOOKUP(electric_vehicle_sales_by_state[[#This Row],[date]], dim_date[#All],2, FALSE)</f>
        <v>2022</v>
      </c>
      <c r="C407" t="s">
        <v>46</v>
      </c>
      <c r="D407" t="s">
        <v>10</v>
      </c>
      <c r="E407">
        <v>64</v>
      </c>
      <c r="F407">
        <v>8083</v>
      </c>
      <c r="G407">
        <f>IF(electric_vehicle_sales_by_state[[#This Row],[vehicle_category]]="2-Wheelers",85000,1500000)</f>
        <v>85000</v>
      </c>
      <c r="H407">
        <f>(electric_vehicle_sales_by_state[[#This Row],[electric_vehicles_sold]]*electric_vehicle_sales_by_state[[#This Row],[Avg_Price]])</f>
        <v>5440000</v>
      </c>
    </row>
    <row r="408" spans="1:8" x14ac:dyDescent="0.3">
      <c r="A408" s="1">
        <v>44501</v>
      </c>
      <c r="B408">
        <f>VLOOKUP(electric_vehicle_sales_by_state[[#This Row],[date]], dim_date[#All],2, FALSE)</f>
        <v>2022</v>
      </c>
      <c r="C408" t="s">
        <v>64</v>
      </c>
      <c r="D408" t="s">
        <v>10</v>
      </c>
      <c r="E408">
        <v>370</v>
      </c>
      <c r="F408">
        <v>51355</v>
      </c>
      <c r="G408">
        <f>IF(electric_vehicle_sales_by_state[[#This Row],[vehicle_category]]="2-Wheelers",85000,1500000)</f>
        <v>85000</v>
      </c>
      <c r="H408">
        <f>(electric_vehicle_sales_by_state[[#This Row],[electric_vehicles_sold]]*electric_vehicle_sales_by_state[[#This Row],[Avg_Price]])</f>
        <v>31450000</v>
      </c>
    </row>
    <row r="409" spans="1:8" x14ac:dyDescent="0.3">
      <c r="A409" s="1">
        <v>44501</v>
      </c>
      <c r="B409">
        <f>VLOOKUP(electric_vehicle_sales_by_state[[#This Row],[date]], dim_date[#All],2, FALSE)</f>
        <v>2022</v>
      </c>
      <c r="C409" t="s">
        <v>68</v>
      </c>
      <c r="D409" t="s">
        <v>10</v>
      </c>
      <c r="E409">
        <v>3430</v>
      </c>
      <c r="F409">
        <v>74444</v>
      </c>
      <c r="G409">
        <f>IF(electric_vehicle_sales_by_state[[#This Row],[vehicle_category]]="2-Wheelers",85000,1500000)</f>
        <v>85000</v>
      </c>
      <c r="H409">
        <f>(electric_vehicle_sales_by_state[[#This Row],[electric_vehicles_sold]]*electric_vehicle_sales_by_state[[#This Row],[Avg_Price]])</f>
        <v>291550000</v>
      </c>
    </row>
    <row r="410" spans="1:8" x14ac:dyDescent="0.3">
      <c r="A410" s="1">
        <v>44501</v>
      </c>
      <c r="B410">
        <f>VLOOKUP(electric_vehicle_sales_by_state[[#This Row],[date]], dim_date[#All],2, FALSE)</f>
        <v>2022</v>
      </c>
      <c r="C410" t="s">
        <v>69</v>
      </c>
      <c r="D410" t="s">
        <v>10</v>
      </c>
      <c r="E410">
        <v>948</v>
      </c>
      <c r="F410">
        <v>43718</v>
      </c>
      <c r="G410">
        <f>IF(electric_vehicle_sales_by_state[[#This Row],[vehicle_category]]="2-Wheelers",85000,1500000)</f>
        <v>85000</v>
      </c>
      <c r="H410">
        <f>(electric_vehicle_sales_by_state[[#This Row],[electric_vehicles_sold]]*electric_vehicle_sales_by_state[[#This Row],[Avg_Price]])</f>
        <v>80580000</v>
      </c>
    </row>
    <row r="411" spans="1:8" x14ac:dyDescent="0.3">
      <c r="A411" s="1">
        <v>44501</v>
      </c>
      <c r="B411">
        <f>VLOOKUP(electric_vehicle_sales_by_state[[#This Row],[date]], dim_date[#All],2, FALSE)</f>
        <v>2022</v>
      </c>
      <c r="C411" t="s">
        <v>57</v>
      </c>
      <c r="D411" t="s">
        <v>10</v>
      </c>
      <c r="E411">
        <v>940</v>
      </c>
      <c r="F411">
        <v>99568</v>
      </c>
      <c r="G411">
        <f>IF(electric_vehicle_sales_by_state[[#This Row],[vehicle_category]]="2-Wheelers",85000,1500000)</f>
        <v>85000</v>
      </c>
      <c r="H411">
        <f>(electric_vehicle_sales_by_state[[#This Row],[electric_vehicles_sold]]*electric_vehicle_sales_by_state[[#This Row],[Avg_Price]])</f>
        <v>79900000</v>
      </c>
    </row>
    <row r="412" spans="1:8" x14ac:dyDescent="0.3">
      <c r="A412" s="1">
        <v>44501</v>
      </c>
      <c r="B412">
        <f>VLOOKUP(electric_vehicle_sales_by_state[[#This Row],[date]], dim_date[#All],2, FALSE)</f>
        <v>2022</v>
      </c>
      <c r="C412" t="s">
        <v>70</v>
      </c>
      <c r="D412" t="s">
        <v>10</v>
      </c>
      <c r="E412">
        <v>3684</v>
      </c>
      <c r="F412">
        <v>168326</v>
      </c>
      <c r="G412">
        <f>IF(electric_vehicle_sales_by_state[[#This Row],[vehicle_category]]="2-Wheelers",85000,1500000)</f>
        <v>85000</v>
      </c>
      <c r="H412">
        <f>(electric_vehicle_sales_by_state[[#This Row],[electric_vehicles_sold]]*electric_vehicle_sales_by_state[[#This Row],[Avg_Price]])</f>
        <v>313140000</v>
      </c>
    </row>
    <row r="413" spans="1:8" x14ac:dyDescent="0.3">
      <c r="A413" s="1">
        <v>44501</v>
      </c>
      <c r="B413">
        <f>VLOOKUP(electric_vehicle_sales_by_state[[#This Row],[date]], dim_date[#All],2, FALSE)</f>
        <v>2022</v>
      </c>
      <c r="C413" t="s">
        <v>48</v>
      </c>
      <c r="D413" t="s">
        <v>10</v>
      </c>
      <c r="E413">
        <v>3</v>
      </c>
      <c r="F413">
        <v>2490</v>
      </c>
      <c r="G413">
        <f>IF(electric_vehicle_sales_by_state[[#This Row],[vehicle_category]]="2-Wheelers",85000,1500000)</f>
        <v>85000</v>
      </c>
      <c r="H413">
        <f>(electric_vehicle_sales_by_state[[#This Row],[electric_vehicles_sold]]*electric_vehicle_sales_by_state[[#This Row],[Avg_Price]])</f>
        <v>255000</v>
      </c>
    </row>
    <row r="414" spans="1:8" x14ac:dyDescent="0.3">
      <c r="A414" s="1">
        <v>44501</v>
      </c>
      <c r="B414">
        <f>VLOOKUP(electric_vehicle_sales_by_state[[#This Row],[date]], dim_date[#All],2, FALSE)</f>
        <v>2022</v>
      </c>
      <c r="C414" t="s">
        <v>58</v>
      </c>
      <c r="D414" t="s">
        <v>10</v>
      </c>
      <c r="E414">
        <v>843</v>
      </c>
      <c r="F414">
        <v>41128</v>
      </c>
      <c r="G414">
        <f>IF(electric_vehicle_sales_by_state[[#This Row],[vehicle_category]]="2-Wheelers",85000,1500000)</f>
        <v>85000</v>
      </c>
      <c r="H414">
        <f>(electric_vehicle_sales_by_state[[#This Row],[electric_vehicles_sold]]*electric_vehicle_sales_by_state[[#This Row],[Avg_Price]])</f>
        <v>71655000</v>
      </c>
    </row>
    <row r="415" spans="1:8" x14ac:dyDescent="0.3">
      <c r="A415" s="1">
        <v>44501</v>
      </c>
      <c r="B415">
        <f>VLOOKUP(electric_vehicle_sales_by_state[[#This Row],[date]], dim_date[#All],2, FALSE)</f>
        <v>2022</v>
      </c>
      <c r="C415" t="s">
        <v>52</v>
      </c>
      <c r="D415" t="s">
        <v>10</v>
      </c>
      <c r="E415">
        <v>47</v>
      </c>
      <c r="F415">
        <v>2889</v>
      </c>
      <c r="G415">
        <f>IF(electric_vehicle_sales_by_state[[#This Row],[vehicle_category]]="2-Wheelers",85000,1500000)</f>
        <v>85000</v>
      </c>
      <c r="H415">
        <f>(electric_vehicle_sales_by_state[[#This Row],[electric_vehicles_sold]]*electric_vehicle_sales_by_state[[#This Row],[Avg_Price]])</f>
        <v>3995000</v>
      </c>
    </row>
    <row r="416" spans="1:8" x14ac:dyDescent="0.3">
      <c r="A416" s="1">
        <v>44501</v>
      </c>
      <c r="B416">
        <f>VLOOKUP(electric_vehicle_sales_by_state[[#This Row],[date]], dim_date[#All],2, FALSE)</f>
        <v>2022</v>
      </c>
      <c r="C416" t="s">
        <v>59</v>
      </c>
      <c r="D416" t="s">
        <v>10</v>
      </c>
      <c r="E416">
        <v>803</v>
      </c>
      <c r="F416">
        <v>46549</v>
      </c>
      <c r="G416">
        <f>IF(electric_vehicle_sales_by_state[[#This Row],[vehicle_category]]="2-Wheelers",85000,1500000)</f>
        <v>85000</v>
      </c>
      <c r="H416">
        <f>(electric_vehicle_sales_by_state[[#This Row],[electric_vehicles_sold]]*electric_vehicle_sales_by_state[[#This Row],[Avg_Price]])</f>
        <v>68255000</v>
      </c>
    </row>
    <row r="417" spans="1:8" x14ac:dyDescent="0.3">
      <c r="A417" s="1">
        <v>44501</v>
      </c>
      <c r="B417">
        <f>VLOOKUP(electric_vehicle_sales_by_state[[#This Row],[date]], dim_date[#All],2, FALSE)</f>
        <v>2022</v>
      </c>
      <c r="C417" t="s">
        <v>71</v>
      </c>
      <c r="D417" t="s">
        <v>10</v>
      </c>
      <c r="E417">
        <v>2265</v>
      </c>
      <c r="F417">
        <v>141368</v>
      </c>
      <c r="G417">
        <f>IF(electric_vehicle_sales_by_state[[#This Row],[vehicle_category]]="2-Wheelers",85000,1500000)</f>
        <v>85000</v>
      </c>
      <c r="H417">
        <f>(electric_vehicle_sales_by_state[[#This Row],[electric_vehicles_sold]]*electric_vehicle_sales_by_state[[#This Row],[Avg_Price]])</f>
        <v>192525000</v>
      </c>
    </row>
    <row r="418" spans="1:8" x14ac:dyDescent="0.3">
      <c r="A418" s="1">
        <v>44501</v>
      </c>
      <c r="B418">
        <f>VLOOKUP(electric_vehicle_sales_by_state[[#This Row],[date]], dim_date[#All],2, FALSE)</f>
        <v>2022</v>
      </c>
      <c r="C418" t="s">
        <v>72</v>
      </c>
      <c r="D418" t="s">
        <v>10</v>
      </c>
      <c r="E418">
        <v>2844</v>
      </c>
      <c r="F418">
        <v>111203</v>
      </c>
      <c r="G418">
        <f>IF(electric_vehicle_sales_by_state[[#This Row],[vehicle_category]]="2-Wheelers",85000,1500000)</f>
        <v>85000</v>
      </c>
      <c r="H418">
        <f>(electric_vehicle_sales_by_state[[#This Row],[electric_vehicles_sold]]*electric_vehicle_sales_by_state[[#This Row],[Avg_Price]])</f>
        <v>241740000</v>
      </c>
    </row>
    <row r="419" spans="1:8" x14ac:dyDescent="0.3">
      <c r="A419" s="1">
        <v>44501</v>
      </c>
      <c r="B419">
        <f>VLOOKUP(electric_vehicle_sales_by_state[[#This Row],[date]], dim_date[#All],2, FALSE)</f>
        <v>2022</v>
      </c>
      <c r="C419" t="s">
        <v>73</v>
      </c>
      <c r="D419" t="s">
        <v>10</v>
      </c>
      <c r="E419">
        <v>1347</v>
      </c>
      <c r="F419">
        <v>225370</v>
      </c>
      <c r="G419">
        <f>IF(electric_vehicle_sales_by_state[[#This Row],[vehicle_category]]="2-Wheelers",85000,1500000)</f>
        <v>85000</v>
      </c>
      <c r="H419">
        <f>(electric_vehicle_sales_by_state[[#This Row],[electric_vehicles_sold]]*electric_vehicle_sales_by_state[[#This Row],[Avg_Price]])</f>
        <v>114495000</v>
      </c>
    </row>
    <row r="420" spans="1:8" x14ac:dyDescent="0.3">
      <c r="A420" s="1">
        <v>44501</v>
      </c>
      <c r="B420">
        <f>VLOOKUP(electric_vehicle_sales_by_state[[#This Row],[date]], dim_date[#All],2, FALSE)</f>
        <v>2022</v>
      </c>
      <c r="C420" t="s">
        <v>60</v>
      </c>
      <c r="D420" t="s">
        <v>10</v>
      </c>
      <c r="E420">
        <v>262</v>
      </c>
      <c r="F420">
        <v>20977</v>
      </c>
      <c r="G420">
        <f>IF(electric_vehicle_sales_by_state[[#This Row],[vehicle_category]]="2-Wheelers",85000,1500000)</f>
        <v>85000</v>
      </c>
      <c r="H420">
        <f>(electric_vehicle_sales_by_state[[#This Row],[electric_vehicles_sold]]*electric_vehicle_sales_by_state[[#This Row],[Avg_Price]])</f>
        <v>22270000</v>
      </c>
    </row>
    <row r="421" spans="1:8" x14ac:dyDescent="0.3">
      <c r="A421" s="1">
        <v>44501</v>
      </c>
      <c r="B421">
        <f>VLOOKUP(electric_vehicle_sales_by_state[[#This Row],[date]], dim_date[#All],2, FALSE)</f>
        <v>2022</v>
      </c>
      <c r="C421" t="s">
        <v>74</v>
      </c>
      <c r="D421" t="s">
        <v>10</v>
      </c>
      <c r="E421">
        <v>309</v>
      </c>
      <c r="F421">
        <v>79819</v>
      </c>
      <c r="G421">
        <f>IF(electric_vehicle_sales_by_state[[#This Row],[vehicle_category]]="2-Wheelers",85000,1500000)</f>
        <v>85000</v>
      </c>
      <c r="H421">
        <f>(electric_vehicle_sales_by_state[[#This Row],[electric_vehicles_sold]]*electric_vehicle_sales_by_state[[#This Row],[Avg_Price]])</f>
        <v>26265000</v>
      </c>
    </row>
    <row r="422" spans="1:8" x14ac:dyDescent="0.3">
      <c r="A422" s="1">
        <v>44531</v>
      </c>
      <c r="B422">
        <f>VLOOKUP(electric_vehicle_sales_by_state[[#This Row],[date]], dim_date[#All],2, FALSE)</f>
        <v>2022</v>
      </c>
      <c r="C422" t="s">
        <v>65</v>
      </c>
      <c r="D422" t="s">
        <v>10</v>
      </c>
      <c r="E422">
        <v>985</v>
      </c>
      <c r="F422">
        <v>42446</v>
      </c>
      <c r="G422">
        <f>IF(electric_vehicle_sales_by_state[[#This Row],[vehicle_category]]="2-Wheelers",85000,1500000)</f>
        <v>85000</v>
      </c>
      <c r="H422">
        <f>(electric_vehicle_sales_by_state[[#This Row],[electric_vehicles_sold]]*electric_vehicle_sales_by_state[[#This Row],[Avg_Price]])</f>
        <v>83725000</v>
      </c>
    </row>
    <row r="423" spans="1:8" x14ac:dyDescent="0.3">
      <c r="A423" s="1">
        <v>44531</v>
      </c>
      <c r="B423">
        <f>VLOOKUP(electric_vehicle_sales_by_state[[#This Row],[date]], dim_date[#All],2, FALSE)</f>
        <v>2022</v>
      </c>
      <c r="C423" t="s">
        <v>43</v>
      </c>
      <c r="D423" t="s">
        <v>10</v>
      </c>
      <c r="E423">
        <v>93</v>
      </c>
      <c r="F423">
        <v>28392</v>
      </c>
      <c r="G423">
        <f>IF(electric_vehicle_sales_by_state[[#This Row],[vehicle_category]]="2-Wheelers",85000,1500000)</f>
        <v>85000</v>
      </c>
      <c r="H423">
        <f>(electric_vehicle_sales_by_state[[#This Row],[electric_vehicles_sold]]*electric_vehicle_sales_by_state[[#This Row],[Avg_Price]])</f>
        <v>7905000</v>
      </c>
    </row>
    <row r="424" spans="1:8" x14ac:dyDescent="0.3">
      <c r="A424" s="1">
        <v>44531</v>
      </c>
      <c r="B424">
        <f>VLOOKUP(electric_vehicle_sales_by_state[[#This Row],[date]], dim_date[#All],2, FALSE)</f>
        <v>2022</v>
      </c>
      <c r="C424" t="s">
        <v>54</v>
      </c>
      <c r="D424" t="s">
        <v>10</v>
      </c>
      <c r="E424">
        <v>467</v>
      </c>
      <c r="F424">
        <v>63454</v>
      </c>
      <c r="G424">
        <f>IF(electric_vehicle_sales_by_state[[#This Row],[vehicle_category]]="2-Wheelers",85000,1500000)</f>
        <v>85000</v>
      </c>
      <c r="H424">
        <f>(electric_vehicle_sales_by_state[[#This Row],[electric_vehicles_sold]]*electric_vehicle_sales_by_state[[#This Row],[Avg_Price]])</f>
        <v>39695000</v>
      </c>
    </row>
    <row r="425" spans="1:8" x14ac:dyDescent="0.3">
      <c r="A425" s="1">
        <v>44531</v>
      </c>
      <c r="B425">
        <f>VLOOKUP(electric_vehicle_sales_by_state[[#This Row],[date]], dim_date[#All],2, FALSE)</f>
        <v>2022</v>
      </c>
      <c r="C425" t="s">
        <v>55</v>
      </c>
      <c r="D425" t="s">
        <v>10</v>
      </c>
      <c r="E425">
        <v>30</v>
      </c>
      <c r="F425">
        <v>1252</v>
      </c>
      <c r="G425">
        <f>IF(electric_vehicle_sales_by_state[[#This Row],[vehicle_category]]="2-Wheelers",85000,1500000)</f>
        <v>85000</v>
      </c>
      <c r="H425">
        <f>(electric_vehicle_sales_by_state[[#This Row],[electric_vehicles_sold]]*electric_vehicle_sales_by_state[[#This Row],[Avg_Price]])</f>
        <v>2550000</v>
      </c>
    </row>
    <row r="426" spans="1:8" x14ac:dyDescent="0.3">
      <c r="A426" s="1">
        <v>44531</v>
      </c>
      <c r="B426">
        <f>VLOOKUP(electric_vehicle_sales_by_state[[#This Row],[date]], dim_date[#All],2, FALSE)</f>
        <v>2022</v>
      </c>
      <c r="C426" t="s">
        <v>44</v>
      </c>
      <c r="D426" t="s">
        <v>10</v>
      </c>
      <c r="E426">
        <v>500</v>
      </c>
      <c r="F426">
        <v>24772</v>
      </c>
      <c r="G426">
        <f>IF(electric_vehicle_sales_by_state[[#This Row],[vehicle_category]]="2-Wheelers",85000,1500000)</f>
        <v>85000</v>
      </c>
      <c r="H426">
        <f>(electric_vehicle_sales_by_state[[#This Row],[electric_vehicles_sold]]*electric_vehicle_sales_by_state[[#This Row],[Avg_Price]])</f>
        <v>42500000</v>
      </c>
    </row>
    <row r="427" spans="1:8" x14ac:dyDescent="0.3">
      <c r="A427" s="1">
        <v>44531</v>
      </c>
      <c r="B427">
        <f>VLOOKUP(electric_vehicle_sales_by_state[[#This Row],[date]], dim_date[#All],2, FALSE)</f>
        <v>2022</v>
      </c>
      <c r="C427" t="s">
        <v>45</v>
      </c>
      <c r="D427" t="s">
        <v>10</v>
      </c>
      <c r="E427">
        <v>4</v>
      </c>
      <c r="F427">
        <v>1100</v>
      </c>
      <c r="G427">
        <f>IF(electric_vehicle_sales_by_state[[#This Row],[vehicle_category]]="2-Wheelers",85000,1500000)</f>
        <v>85000</v>
      </c>
      <c r="H427">
        <f>(electric_vehicle_sales_by_state[[#This Row],[electric_vehicles_sold]]*electric_vehicle_sales_by_state[[#This Row],[Avg_Price]])</f>
        <v>340000</v>
      </c>
    </row>
    <row r="428" spans="1:8" x14ac:dyDescent="0.3">
      <c r="A428" s="1">
        <v>44531</v>
      </c>
      <c r="B428">
        <f>VLOOKUP(electric_vehicle_sales_by_state[[#This Row],[date]], dim_date[#All],2, FALSE)</f>
        <v>2022</v>
      </c>
      <c r="C428" t="s">
        <v>56</v>
      </c>
      <c r="D428" t="s">
        <v>10</v>
      </c>
      <c r="E428">
        <v>1258</v>
      </c>
      <c r="F428">
        <v>18687</v>
      </c>
      <c r="G428">
        <f>IF(electric_vehicle_sales_by_state[[#This Row],[vehicle_category]]="2-Wheelers",85000,1500000)</f>
        <v>85000</v>
      </c>
      <c r="H428">
        <f>(electric_vehicle_sales_by_state[[#This Row],[electric_vehicles_sold]]*electric_vehicle_sales_by_state[[#This Row],[Avg_Price]])</f>
        <v>106930000</v>
      </c>
    </row>
    <row r="429" spans="1:8" x14ac:dyDescent="0.3">
      <c r="A429" s="1">
        <v>44531</v>
      </c>
      <c r="B429">
        <f>VLOOKUP(electric_vehicle_sales_by_state[[#This Row],[date]], dim_date[#All],2, FALSE)</f>
        <v>2022</v>
      </c>
      <c r="C429" t="s">
        <v>66</v>
      </c>
      <c r="D429" t="s">
        <v>10</v>
      </c>
      <c r="E429">
        <v>153</v>
      </c>
      <c r="F429">
        <v>3468</v>
      </c>
      <c r="G429">
        <f>IF(electric_vehicle_sales_by_state[[#This Row],[vehicle_category]]="2-Wheelers",85000,1500000)</f>
        <v>85000</v>
      </c>
      <c r="H429">
        <f>(electric_vehicle_sales_by_state[[#This Row],[electric_vehicles_sold]]*electric_vehicle_sales_by_state[[#This Row],[Avg_Price]])</f>
        <v>13005000</v>
      </c>
    </row>
    <row r="430" spans="1:8" x14ac:dyDescent="0.3">
      <c r="A430" s="1">
        <v>44531</v>
      </c>
      <c r="B430">
        <f>VLOOKUP(electric_vehicle_sales_by_state[[#This Row],[date]], dim_date[#All],2, FALSE)</f>
        <v>2022</v>
      </c>
      <c r="C430" t="s">
        <v>67</v>
      </c>
      <c r="D430" t="s">
        <v>10</v>
      </c>
      <c r="E430">
        <v>2111</v>
      </c>
      <c r="F430">
        <v>92992</v>
      </c>
      <c r="G430">
        <f>IF(electric_vehicle_sales_by_state[[#This Row],[vehicle_category]]="2-Wheelers",85000,1500000)</f>
        <v>85000</v>
      </c>
      <c r="H430">
        <f>(electric_vehicle_sales_by_state[[#This Row],[electric_vehicles_sold]]*electric_vehicle_sales_by_state[[#This Row],[Avg_Price]])</f>
        <v>179435000</v>
      </c>
    </row>
    <row r="431" spans="1:8" x14ac:dyDescent="0.3">
      <c r="A431" s="1">
        <v>44531</v>
      </c>
      <c r="B431">
        <f>VLOOKUP(electric_vehicle_sales_by_state[[#This Row],[date]], dim_date[#All],2, FALSE)</f>
        <v>2022</v>
      </c>
      <c r="C431" t="s">
        <v>63</v>
      </c>
      <c r="D431" t="s">
        <v>10</v>
      </c>
      <c r="E431">
        <v>670</v>
      </c>
      <c r="F431">
        <v>40694</v>
      </c>
      <c r="G431">
        <f>IF(electric_vehicle_sales_by_state[[#This Row],[vehicle_category]]="2-Wheelers",85000,1500000)</f>
        <v>85000</v>
      </c>
      <c r="H431">
        <f>(electric_vehicle_sales_by_state[[#This Row],[electric_vehicles_sold]]*electric_vehicle_sales_by_state[[#This Row],[Avg_Price]])</f>
        <v>56950000</v>
      </c>
    </row>
    <row r="432" spans="1:8" x14ac:dyDescent="0.3">
      <c r="A432" s="1">
        <v>44531</v>
      </c>
      <c r="B432">
        <f>VLOOKUP(electric_vehicle_sales_by_state[[#This Row],[date]], dim_date[#All],2, FALSE)</f>
        <v>2022</v>
      </c>
      <c r="C432" t="s">
        <v>61</v>
      </c>
      <c r="D432" t="s">
        <v>10</v>
      </c>
      <c r="E432">
        <v>73</v>
      </c>
      <c r="F432">
        <v>6044</v>
      </c>
      <c r="G432">
        <f>IF(electric_vehicle_sales_by_state[[#This Row],[vehicle_category]]="2-Wheelers",85000,1500000)</f>
        <v>85000</v>
      </c>
      <c r="H432">
        <f>(electric_vehicle_sales_by_state[[#This Row],[electric_vehicles_sold]]*electric_vehicle_sales_by_state[[#This Row],[Avg_Price]])</f>
        <v>6205000</v>
      </c>
    </row>
    <row r="433" spans="1:8" x14ac:dyDescent="0.3">
      <c r="A433" s="1">
        <v>44531</v>
      </c>
      <c r="B433">
        <f>VLOOKUP(electric_vehicle_sales_by_state[[#This Row],[date]], dim_date[#All],2, FALSE)</f>
        <v>2022</v>
      </c>
      <c r="C433" t="s">
        <v>46</v>
      </c>
      <c r="D433" t="s">
        <v>10</v>
      </c>
      <c r="E433">
        <v>110</v>
      </c>
      <c r="F433">
        <v>4076</v>
      </c>
      <c r="G433">
        <f>IF(electric_vehicle_sales_by_state[[#This Row],[vehicle_category]]="2-Wheelers",85000,1500000)</f>
        <v>85000</v>
      </c>
      <c r="H433">
        <f>(electric_vehicle_sales_by_state[[#This Row],[electric_vehicles_sold]]*electric_vehicle_sales_by_state[[#This Row],[Avg_Price]])</f>
        <v>9350000</v>
      </c>
    </row>
    <row r="434" spans="1:8" x14ac:dyDescent="0.3">
      <c r="A434" s="1">
        <v>44531</v>
      </c>
      <c r="B434">
        <f>VLOOKUP(electric_vehicle_sales_by_state[[#This Row],[date]], dim_date[#All],2, FALSE)</f>
        <v>2022</v>
      </c>
      <c r="C434" t="s">
        <v>64</v>
      </c>
      <c r="D434" t="s">
        <v>10</v>
      </c>
      <c r="E434">
        <v>293</v>
      </c>
      <c r="F434">
        <v>26077</v>
      </c>
      <c r="G434">
        <f>IF(electric_vehicle_sales_by_state[[#This Row],[vehicle_category]]="2-Wheelers",85000,1500000)</f>
        <v>85000</v>
      </c>
      <c r="H434">
        <f>(electric_vehicle_sales_by_state[[#This Row],[electric_vehicles_sold]]*electric_vehicle_sales_by_state[[#This Row],[Avg_Price]])</f>
        <v>24905000</v>
      </c>
    </row>
    <row r="435" spans="1:8" x14ac:dyDescent="0.3">
      <c r="A435" s="1">
        <v>44531</v>
      </c>
      <c r="B435">
        <f>VLOOKUP(electric_vehicle_sales_by_state[[#This Row],[date]], dim_date[#All],2, FALSE)</f>
        <v>2022</v>
      </c>
      <c r="C435" t="s">
        <v>68</v>
      </c>
      <c r="D435" t="s">
        <v>10</v>
      </c>
      <c r="E435">
        <v>4381</v>
      </c>
      <c r="F435">
        <v>83147</v>
      </c>
      <c r="G435">
        <f>IF(electric_vehicle_sales_by_state[[#This Row],[vehicle_category]]="2-Wheelers",85000,1500000)</f>
        <v>85000</v>
      </c>
      <c r="H435">
        <f>(electric_vehicle_sales_by_state[[#This Row],[electric_vehicles_sold]]*electric_vehicle_sales_by_state[[#This Row],[Avg_Price]])</f>
        <v>372385000</v>
      </c>
    </row>
    <row r="436" spans="1:8" x14ac:dyDescent="0.3">
      <c r="A436" s="1">
        <v>44531</v>
      </c>
      <c r="B436">
        <f>VLOOKUP(electric_vehicle_sales_by_state[[#This Row],[date]], dim_date[#All],2, FALSE)</f>
        <v>2022</v>
      </c>
      <c r="C436" t="s">
        <v>69</v>
      </c>
      <c r="D436" t="s">
        <v>10</v>
      </c>
      <c r="E436">
        <v>1107</v>
      </c>
      <c r="F436">
        <v>43996</v>
      </c>
      <c r="G436">
        <f>IF(electric_vehicle_sales_by_state[[#This Row],[vehicle_category]]="2-Wheelers",85000,1500000)</f>
        <v>85000</v>
      </c>
      <c r="H436">
        <f>(electric_vehicle_sales_by_state[[#This Row],[electric_vehicles_sold]]*electric_vehicle_sales_by_state[[#This Row],[Avg_Price]])</f>
        <v>94095000</v>
      </c>
    </row>
    <row r="437" spans="1:8" x14ac:dyDescent="0.3">
      <c r="A437" s="1">
        <v>44531</v>
      </c>
      <c r="B437">
        <f>VLOOKUP(electric_vehicle_sales_by_state[[#This Row],[date]], dim_date[#All],2, FALSE)</f>
        <v>2022</v>
      </c>
      <c r="C437" t="s">
        <v>57</v>
      </c>
      <c r="D437" t="s">
        <v>10</v>
      </c>
      <c r="E437">
        <v>901</v>
      </c>
      <c r="F437">
        <v>110877</v>
      </c>
      <c r="G437">
        <f>IF(electric_vehicle_sales_by_state[[#This Row],[vehicle_category]]="2-Wheelers",85000,1500000)</f>
        <v>85000</v>
      </c>
      <c r="H437">
        <f>(electric_vehicle_sales_by_state[[#This Row],[electric_vehicles_sold]]*electric_vehicle_sales_by_state[[#This Row],[Avg_Price]])</f>
        <v>76585000</v>
      </c>
    </row>
    <row r="438" spans="1:8" x14ac:dyDescent="0.3">
      <c r="A438" s="1">
        <v>44531</v>
      </c>
      <c r="B438">
        <f>VLOOKUP(electric_vehicle_sales_by_state[[#This Row],[date]], dim_date[#All],2, FALSE)</f>
        <v>2022</v>
      </c>
      <c r="C438" t="s">
        <v>70</v>
      </c>
      <c r="D438" t="s">
        <v>10</v>
      </c>
      <c r="E438">
        <v>4775</v>
      </c>
      <c r="F438">
        <v>134502</v>
      </c>
      <c r="G438">
        <f>IF(electric_vehicle_sales_by_state[[#This Row],[vehicle_category]]="2-Wheelers",85000,1500000)</f>
        <v>85000</v>
      </c>
      <c r="H438">
        <f>(electric_vehicle_sales_by_state[[#This Row],[electric_vehicles_sold]]*electric_vehicle_sales_by_state[[#This Row],[Avg_Price]])</f>
        <v>405875000</v>
      </c>
    </row>
    <row r="439" spans="1:8" x14ac:dyDescent="0.3">
      <c r="A439" s="1">
        <v>44531</v>
      </c>
      <c r="B439">
        <f>VLOOKUP(electric_vehicle_sales_by_state[[#This Row],[date]], dim_date[#All],2, FALSE)</f>
        <v>2022</v>
      </c>
      <c r="C439" t="s">
        <v>48</v>
      </c>
      <c r="D439" t="s">
        <v>10</v>
      </c>
      <c r="E439">
        <v>4</v>
      </c>
      <c r="F439">
        <v>3649</v>
      </c>
      <c r="G439">
        <f>IF(electric_vehicle_sales_by_state[[#This Row],[vehicle_category]]="2-Wheelers",85000,1500000)</f>
        <v>85000</v>
      </c>
      <c r="H439">
        <f>(electric_vehicle_sales_by_state[[#This Row],[electric_vehicles_sold]]*electric_vehicle_sales_by_state[[#This Row],[Avg_Price]])</f>
        <v>340000</v>
      </c>
    </row>
    <row r="440" spans="1:8" x14ac:dyDescent="0.3">
      <c r="A440" s="1">
        <v>44531</v>
      </c>
      <c r="B440">
        <f>VLOOKUP(electric_vehicle_sales_by_state[[#This Row],[date]], dim_date[#All],2, FALSE)</f>
        <v>2022</v>
      </c>
      <c r="C440" t="s">
        <v>58</v>
      </c>
      <c r="D440" t="s">
        <v>10</v>
      </c>
      <c r="E440">
        <v>939</v>
      </c>
      <c r="F440">
        <v>26693</v>
      </c>
      <c r="G440">
        <f>IF(electric_vehicle_sales_by_state[[#This Row],[vehicle_category]]="2-Wheelers",85000,1500000)</f>
        <v>85000</v>
      </c>
      <c r="H440">
        <f>(electric_vehicle_sales_by_state[[#This Row],[electric_vehicles_sold]]*electric_vehicle_sales_by_state[[#This Row],[Avg_Price]])</f>
        <v>79815000</v>
      </c>
    </row>
    <row r="441" spans="1:8" x14ac:dyDescent="0.3">
      <c r="A441" s="1">
        <v>44531</v>
      </c>
      <c r="B441">
        <f>VLOOKUP(electric_vehicle_sales_by_state[[#This Row],[date]], dim_date[#All],2, FALSE)</f>
        <v>2022</v>
      </c>
      <c r="C441" t="s">
        <v>52</v>
      </c>
      <c r="D441" t="s">
        <v>10</v>
      </c>
      <c r="E441">
        <v>81</v>
      </c>
      <c r="F441">
        <v>2589</v>
      </c>
      <c r="G441">
        <f>IF(electric_vehicle_sales_by_state[[#This Row],[vehicle_category]]="2-Wheelers",85000,1500000)</f>
        <v>85000</v>
      </c>
      <c r="H441">
        <f>(electric_vehicle_sales_by_state[[#This Row],[electric_vehicles_sold]]*electric_vehicle_sales_by_state[[#This Row],[Avg_Price]])</f>
        <v>6885000</v>
      </c>
    </row>
    <row r="442" spans="1:8" x14ac:dyDescent="0.3">
      <c r="A442" s="1">
        <v>44531</v>
      </c>
      <c r="B442">
        <f>VLOOKUP(electric_vehicle_sales_by_state[[#This Row],[date]], dim_date[#All],2, FALSE)</f>
        <v>2022</v>
      </c>
      <c r="C442" t="s">
        <v>59</v>
      </c>
      <c r="D442" t="s">
        <v>10</v>
      </c>
      <c r="E442">
        <v>450</v>
      </c>
      <c r="F442">
        <v>35287</v>
      </c>
      <c r="G442">
        <f>IF(electric_vehicle_sales_by_state[[#This Row],[vehicle_category]]="2-Wheelers",85000,1500000)</f>
        <v>85000</v>
      </c>
      <c r="H442">
        <f>(electric_vehicle_sales_by_state[[#This Row],[electric_vehicles_sold]]*electric_vehicle_sales_by_state[[#This Row],[Avg_Price]])</f>
        <v>38250000</v>
      </c>
    </row>
    <row r="443" spans="1:8" x14ac:dyDescent="0.3">
      <c r="A443" s="1">
        <v>44531</v>
      </c>
      <c r="B443">
        <f>VLOOKUP(electric_vehicle_sales_by_state[[#This Row],[date]], dim_date[#All],2, FALSE)</f>
        <v>2022</v>
      </c>
      <c r="C443" t="s">
        <v>71</v>
      </c>
      <c r="D443" t="s">
        <v>10</v>
      </c>
      <c r="E443">
        <v>2119</v>
      </c>
      <c r="F443">
        <v>61061</v>
      </c>
      <c r="G443">
        <f>IF(electric_vehicle_sales_by_state[[#This Row],[vehicle_category]]="2-Wheelers",85000,1500000)</f>
        <v>85000</v>
      </c>
      <c r="H443">
        <f>(electric_vehicle_sales_by_state[[#This Row],[electric_vehicles_sold]]*electric_vehicle_sales_by_state[[#This Row],[Avg_Price]])</f>
        <v>180115000</v>
      </c>
    </row>
    <row r="444" spans="1:8" x14ac:dyDescent="0.3">
      <c r="A444" s="1">
        <v>44531</v>
      </c>
      <c r="B444">
        <f>VLOOKUP(electric_vehicle_sales_by_state[[#This Row],[date]], dim_date[#All],2, FALSE)</f>
        <v>2022</v>
      </c>
      <c r="C444" t="s">
        <v>72</v>
      </c>
      <c r="D444" t="s">
        <v>10</v>
      </c>
      <c r="E444">
        <v>3236</v>
      </c>
      <c r="F444">
        <v>83485</v>
      </c>
      <c r="G444">
        <f>IF(electric_vehicle_sales_by_state[[#This Row],[vehicle_category]]="2-Wheelers",85000,1500000)</f>
        <v>85000</v>
      </c>
      <c r="H444">
        <f>(electric_vehicle_sales_by_state[[#This Row],[electric_vehicles_sold]]*electric_vehicle_sales_by_state[[#This Row],[Avg_Price]])</f>
        <v>275060000</v>
      </c>
    </row>
    <row r="445" spans="1:8" x14ac:dyDescent="0.3">
      <c r="A445" s="1">
        <v>44531</v>
      </c>
      <c r="B445">
        <f>VLOOKUP(electric_vehicle_sales_by_state[[#This Row],[date]], dim_date[#All],2, FALSE)</f>
        <v>2022</v>
      </c>
      <c r="C445" t="s">
        <v>73</v>
      </c>
      <c r="D445" t="s">
        <v>10</v>
      </c>
      <c r="E445">
        <v>1371</v>
      </c>
      <c r="F445">
        <v>268713</v>
      </c>
      <c r="G445">
        <f>IF(electric_vehicle_sales_by_state[[#This Row],[vehicle_category]]="2-Wheelers",85000,1500000)</f>
        <v>85000</v>
      </c>
      <c r="H445">
        <f>(electric_vehicle_sales_by_state[[#This Row],[electric_vehicles_sold]]*electric_vehicle_sales_by_state[[#This Row],[Avg_Price]])</f>
        <v>116535000</v>
      </c>
    </row>
    <row r="446" spans="1:8" x14ac:dyDescent="0.3">
      <c r="A446" s="1">
        <v>44531</v>
      </c>
      <c r="B446">
        <f>VLOOKUP(electric_vehicle_sales_by_state[[#This Row],[date]], dim_date[#All],2, FALSE)</f>
        <v>2022</v>
      </c>
      <c r="C446" t="s">
        <v>60</v>
      </c>
      <c r="D446" t="s">
        <v>10</v>
      </c>
      <c r="E446">
        <v>229</v>
      </c>
      <c r="F446">
        <v>12632</v>
      </c>
      <c r="G446">
        <f>IF(electric_vehicle_sales_by_state[[#This Row],[vehicle_category]]="2-Wheelers",85000,1500000)</f>
        <v>85000</v>
      </c>
      <c r="H446">
        <f>(electric_vehicle_sales_by_state[[#This Row],[electric_vehicles_sold]]*electric_vehicle_sales_by_state[[#This Row],[Avg_Price]])</f>
        <v>19465000</v>
      </c>
    </row>
    <row r="447" spans="1:8" x14ac:dyDescent="0.3">
      <c r="A447" s="1">
        <v>44531</v>
      </c>
      <c r="B447">
        <f>VLOOKUP(electric_vehicle_sales_by_state[[#This Row],[date]], dim_date[#All],2, FALSE)</f>
        <v>2022</v>
      </c>
      <c r="C447" t="s">
        <v>74</v>
      </c>
      <c r="D447" t="s">
        <v>10</v>
      </c>
      <c r="E447">
        <v>285</v>
      </c>
      <c r="F447">
        <v>73989</v>
      </c>
      <c r="G447">
        <f>IF(electric_vehicle_sales_by_state[[#This Row],[vehicle_category]]="2-Wheelers",85000,1500000)</f>
        <v>85000</v>
      </c>
      <c r="H447">
        <f>(electric_vehicle_sales_by_state[[#This Row],[electric_vehicles_sold]]*electric_vehicle_sales_by_state[[#This Row],[Avg_Price]])</f>
        <v>24225000</v>
      </c>
    </row>
    <row r="448" spans="1:8" x14ac:dyDescent="0.3">
      <c r="A448" s="1">
        <v>44562</v>
      </c>
      <c r="B448">
        <f>VLOOKUP(electric_vehicle_sales_by_state[[#This Row],[date]], dim_date[#All],2, FALSE)</f>
        <v>2022</v>
      </c>
      <c r="C448" t="s">
        <v>65</v>
      </c>
      <c r="D448" t="s">
        <v>10</v>
      </c>
      <c r="E448">
        <v>1671</v>
      </c>
      <c r="F448">
        <v>59712</v>
      </c>
      <c r="G448">
        <f>IF(electric_vehicle_sales_by_state[[#This Row],[vehicle_category]]="2-Wheelers",85000,1500000)</f>
        <v>85000</v>
      </c>
      <c r="H448">
        <f>(electric_vehicle_sales_by_state[[#This Row],[electric_vehicles_sold]]*electric_vehicle_sales_by_state[[#This Row],[Avg_Price]])</f>
        <v>142035000</v>
      </c>
    </row>
    <row r="449" spans="1:8" x14ac:dyDescent="0.3">
      <c r="A449" s="1">
        <v>44562</v>
      </c>
      <c r="B449">
        <f>VLOOKUP(electric_vehicle_sales_by_state[[#This Row],[date]], dim_date[#All],2, FALSE)</f>
        <v>2022</v>
      </c>
      <c r="C449" t="s">
        <v>43</v>
      </c>
      <c r="D449" t="s">
        <v>10</v>
      </c>
      <c r="E449">
        <v>92</v>
      </c>
      <c r="F449">
        <v>26097</v>
      </c>
      <c r="G449">
        <f>IF(electric_vehicle_sales_by_state[[#This Row],[vehicle_category]]="2-Wheelers",85000,1500000)</f>
        <v>85000</v>
      </c>
      <c r="H449">
        <f>(electric_vehicle_sales_by_state[[#This Row],[electric_vehicles_sold]]*electric_vehicle_sales_by_state[[#This Row],[Avg_Price]])</f>
        <v>7820000</v>
      </c>
    </row>
    <row r="450" spans="1:8" x14ac:dyDescent="0.3">
      <c r="A450" s="1">
        <v>44562</v>
      </c>
      <c r="B450">
        <f>VLOOKUP(electric_vehicle_sales_by_state[[#This Row],[date]], dim_date[#All],2, FALSE)</f>
        <v>2022</v>
      </c>
      <c r="C450" t="s">
        <v>54</v>
      </c>
      <c r="D450" t="s">
        <v>10</v>
      </c>
      <c r="E450">
        <v>409</v>
      </c>
      <c r="F450">
        <v>51380</v>
      </c>
      <c r="G450">
        <f>IF(electric_vehicle_sales_by_state[[#This Row],[vehicle_category]]="2-Wheelers",85000,1500000)</f>
        <v>85000</v>
      </c>
      <c r="H450">
        <f>(electric_vehicle_sales_by_state[[#This Row],[electric_vehicles_sold]]*electric_vehicle_sales_by_state[[#This Row],[Avg_Price]])</f>
        <v>34765000</v>
      </c>
    </row>
    <row r="451" spans="1:8" x14ac:dyDescent="0.3">
      <c r="A451" s="1">
        <v>44562</v>
      </c>
      <c r="B451">
        <f>VLOOKUP(electric_vehicle_sales_by_state[[#This Row],[date]], dim_date[#All],2, FALSE)</f>
        <v>2022</v>
      </c>
      <c r="C451" t="s">
        <v>55</v>
      </c>
      <c r="D451" t="s">
        <v>10</v>
      </c>
      <c r="E451">
        <v>19</v>
      </c>
      <c r="F451">
        <v>1291</v>
      </c>
      <c r="G451">
        <f>IF(electric_vehicle_sales_by_state[[#This Row],[vehicle_category]]="2-Wheelers",85000,1500000)</f>
        <v>85000</v>
      </c>
      <c r="H451">
        <f>(electric_vehicle_sales_by_state[[#This Row],[electric_vehicles_sold]]*electric_vehicle_sales_by_state[[#This Row],[Avg_Price]])</f>
        <v>1615000</v>
      </c>
    </row>
    <row r="452" spans="1:8" x14ac:dyDescent="0.3">
      <c r="A452" s="1">
        <v>44562</v>
      </c>
      <c r="B452">
        <f>VLOOKUP(electric_vehicle_sales_by_state[[#This Row],[date]], dim_date[#All],2, FALSE)</f>
        <v>2022</v>
      </c>
      <c r="C452" t="s">
        <v>44</v>
      </c>
      <c r="D452" t="s">
        <v>10</v>
      </c>
      <c r="E452">
        <v>595</v>
      </c>
      <c r="F452">
        <v>31989</v>
      </c>
      <c r="G452">
        <f>IF(electric_vehicle_sales_by_state[[#This Row],[vehicle_category]]="2-Wheelers",85000,1500000)</f>
        <v>85000</v>
      </c>
      <c r="H452">
        <f>(electric_vehicle_sales_by_state[[#This Row],[electric_vehicles_sold]]*electric_vehicle_sales_by_state[[#This Row],[Avg_Price]])</f>
        <v>50575000</v>
      </c>
    </row>
    <row r="453" spans="1:8" x14ac:dyDescent="0.3">
      <c r="A453" s="1">
        <v>44562</v>
      </c>
      <c r="B453">
        <f>VLOOKUP(electric_vehicle_sales_by_state[[#This Row],[date]], dim_date[#All],2, FALSE)</f>
        <v>2022</v>
      </c>
      <c r="C453" t="s">
        <v>45</v>
      </c>
      <c r="D453" t="s">
        <v>10</v>
      </c>
      <c r="E453">
        <v>6</v>
      </c>
      <c r="F453">
        <v>758</v>
      </c>
      <c r="G453">
        <f>IF(electric_vehicle_sales_by_state[[#This Row],[vehicle_category]]="2-Wheelers",85000,1500000)</f>
        <v>85000</v>
      </c>
      <c r="H453">
        <f>(electric_vehicle_sales_by_state[[#This Row],[electric_vehicles_sold]]*electric_vehicle_sales_by_state[[#This Row],[Avg_Price]])</f>
        <v>510000</v>
      </c>
    </row>
    <row r="454" spans="1:8" x14ac:dyDescent="0.3">
      <c r="A454" s="1">
        <v>44562</v>
      </c>
      <c r="B454">
        <f>VLOOKUP(electric_vehicle_sales_by_state[[#This Row],[date]], dim_date[#All],2, FALSE)</f>
        <v>2022</v>
      </c>
      <c r="C454" t="s">
        <v>56</v>
      </c>
      <c r="D454" t="s">
        <v>10</v>
      </c>
      <c r="E454">
        <v>1762</v>
      </c>
      <c r="F454">
        <v>24615</v>
      </c>
      <c r="G454">
        <f>IF(electric_vehicle_sales_by_state[[#This Row],[vehicle_category]]="2-Wheelers",85000,1500000)</f>
        <v>85000</v>
      </c>
      <c r="H454">
        <f>(electric_vehicle_sales_by_state[[#This Row],[electric_vehicles_sold]]*electric_vehicle_sales_by_state[[#This Row],[Avg_Price]])</f>
        <v>149770000</v>
      </c>
    </row>
    <row r="455" spans="1:8" x14ac:dyDescent="0.3">
      <c r="A455" s="1">
        <v>44562</v>
      </c>
      <c r="B455">
        <f>VLOOKUP(electric_vehicle_sales_by_state[[#This Row],[date]], dim_date[#All],2, FALSE)</f>
        <v>2022</v>
      </c>
      <c r="C455" t="s">
        <v>66</v>
      </c>
      <c r="D455" t="s">
        <v>10</v>
      </c>
      <c r="E455">
        <v>194</v>
      </c>
      <c r="F455">
        <v>3015</v>
      </c>
      <c r="G455">
        <f>IF(electric_vehicle_sales_by_state[[#This Row],[vehicle_category]]="2-Wheelers",85000,1500000)</f>
        <v>85000</v>
      </c>
      <c r="H455">
        <f>(electric_vehicle_sales_by_state[[#This Row],[electric_vehicles_sold]]*electric_vehicle_sales_by_state[[#This Row],[Avg_Price]])</f>
        <v>16490000</v>
      </c>
    </row>
    <row r="456" spans="1:8" x14ac:dyDescent="0.3">
      <c r="A456" s="1">
        <v>44562</v>
      </c>
      <c r="B456">
        <f>VLOOKUP(electric_vehicle_sales_by_state[[#This Row],[date]], dim_date[#All],2, FALSE)</f>
        <v>2022</v>
      </c>
      <c r="C456" t="s">
        <v>67</v>
      </c>
      <c r="D456" t="s">
        <v>10</v>
      </c>
      <c r="E456">
        <v>2191</v>
      </c>
      <c r="F456">
        <v>58107</v>
      </c>
      <c r="G456">
        <f>IF(electric_vehicle_sales_by_state[[#This Row],[vehicle_category]]="2-Wheelers",85000,1500000)</f>
        <v>85000</v>
      </c>
      <c r="H456">
        <f>(electric_vehicle_sales_by_state[[#This Row],[electric_vehicles_sold]]*electric_vehicle_sales_by_state[[#This Row],[Avg_Price]])</f>
        <v>186235000</v>
      </c>
    </row>
    <row r="457" spans="1:8" x14ac:dyDescent="0.3">
      <c r="A457" s="1">
        <v>44562</v>
      </c>
      <c r="B457">
        <f>VLOOKUP(electric_vehicle_sales_by_state[[#This Row],[date]], dim_date[#All],2, FALSE)</f>
        <v>2022</v>
      </c>
      <c r="C457" t="s">
        <v>63</v>
      </c>
      <c r="D457" t="s">
        <v>10</v>
      </c>
      <c r="E457">
        <v>597</v>
      </c>
      <c r="F457">
        <v>28339</v>
      </c>
      <c r="G457">
        <f>IF(electric_vehicle_sales_by_state[[#This Row],[vehicle_category]]="2-Wheelers",85000,1500000)</f>
        <v>85000</v>
      </c>
      <c r="H457">
        <f>(electric_vehicle_sales_by_state[[#This Row],[electric_vehicles_sold]]*electric_vehicle_sales_by_state[[#This Row],[Avg_Price]])</f>
        <v>50745000</v>
      </c>
    </row>
    <row r="458" spans="1:8" x14ac:dyDescent="0.3">
      <c r="A458" s="1">
        <v>44562</v>
      </c>
      <c r="B458">
        <f>VLOOKUP(electric_vehicle_sales_by_state[[#This Row],[date]], dim_date[#All],2, FALSE)</f>
        <v>2022</v>
      </c>
      <c r="C458" t="s">
        <v>61</v>
      </c>
      <c r="D458" t="s">
        <v>10</v>
      </c>
      <c r="E458">
        <v>22</v>
      </c>
      <c r="F458">
        <v>3490</v>
      </c>
      <c r="G458">
        <f>IF(electric_vehicle_sales_by_state[[#This Row],[vehicle_category]]="2-Wheelers",85000,1500000)</f>
        <v>85000</v>
      </c>
      <c r="H458">
        <f>(electric_vehicle_sales_by_state[[#This Row],[electric_vehicles_sold]]*electric_vehicle_sales_by_state[[#This Row],[Avg_Price]])</f>
        <v>1870000</v>
      </c>
    </row>
    <row r="459" spans="1:8" x14ac:dyDescent="0.3">
      <c r="A459" s="1">
        <v>44562</v>
      </c>
      <c r="B459">
        <f>VLOOKUP(electric_vehicle_sales_by_state[[#This Row],[date]], dim_date[#All],2, FALSE)</f>
        <v>2022</v>
      </c>
      <c r="C459" t="s">
        <v>46</v>
      </c>
      <c r="D459" t="s">
        <v>10</v>
      </c>
      <c r="E459">
        <v>76</v>
      </c>
      <c r="F459">
        <v>3561</v>
      </c>
      <c r="G459">
        <f>IF(electric_vehicle_sales_by_state[[#This Row],[vehicle_category]]="2-Wheelers",85000,1500000)</f>
        <v>85000</v>
      </c>
      <c r="H459">
        <f>(electric_vehicle_sales_by_state[[#This Row],[electric_vehicles_sold]]*electric_vehicle_sales_by_state[[#This Row],[Avg_Price]])</f>
        <v>6460000</v>
      </c>
    </row>
    <row r="460" spans="1:8" x14ac:dyDescent="0.3">
      <c r="A460" s="1">
        <v>44562</v>
      </c>
      <c r="B460">
        <f>VLOOKUP(electric_vehicle_sales_by_state[[#This Row],[date]], dim_date[#All],2, FALSE)</f>
        <v>2022</v>
      </c>
      <c r="C460" t="s">
        <v>64</v>
      </c>
      <c r="D460" t="s">
        <v>10</v>
      </c>
      <c r="E460">
        <v>240</v>
      </c>
      <c r="F460">
        <v>24613</v>
      </c>
      <c r="G460">
        <f>IF(electric_vehicle_sales_by_state[[#This Row],[vehicle_category]]="2-Wheelers",85000,1500000)</f>
        <v>85000</v>
      </c>
      <c r="H460">
        <f>(electric_vehicle_sales_by_state[[#This Row],[electric_vehicles_sold]]*electric_vehicle_sales_by_state[[#This Row],[Avg_Price]])</f>
        <v>20400000</v>
      </c>
    </row>
    <row r="461" spans="1:8" x14ac:dyDescent="0.3">
      <c r="A461" s="1">
        <v>44562</v>
      </c>
      <c r="B461">
        <f>VLOOKUP(electric_vehicle_sales_by_state[[#This Row],[date]], dim_date[#All],2, FALSE)</f>
        <v>2022</v>
      </c>
      <c r="C461" t="s">
        <v>68</v>
      </c>
      <c r="D461" t="s">
        <v>10</v>
      </c>
      <c r="E461">
        <v>4386</v>
      </c>
      <c r="F461">
        <v>74134</v>
      </c>
      <c r="G461">
        <f>IF(electric_vehicle_sales_by_state[[#This Row],[vehicle_category]]="2-Wheelers",85000,1500000)</f>
        <v>85000</v>
      </c>
      <c r="H461">
        <f>(electric_vehicle_sales_by_state[[#This Row],[electric_vehicles_sold]]*electric_vehicle_sales_by_state[[#This Row],[Avg_Price]])</f>
        <v>372810000</v>
      </c>
    </row>
    <row r="462" spans="1:8" x14ac:dyDescent="0.3">
      <c r="A462" s="1">
        <v>44562</v>
      </c>
      <c r="B462">
        <f>VLOOKUP(electric_vehicle_sales_by_state[[#This Row],[date]], dim_date[#All],2, FALSE)</f>
        <v>2022</v>
      </c>
      <c r="C462" t="s">
        <v>69</v>
      </c>
      <c r="D462" t="s">
        <v>10</v>
      </c>
      <c r="E462">
        <v>1399</v>
      </c>
      <c r="F462">
        <v>45699</v>
      </c>
      <c r="G462">
        <f>IF(electric_vehicle_sales_by_state[[#This Row],[vehicle_category]]="2-Wheelers",85000,1500000)</f>
        <v>85000</v>
      </c>
      <c r="H462">
        <f>(electric_vehicle_sales_by_state[[#This Row],[electric_vehicles_sold]]*electric_vehicle_sales_by_state[[#This Row],[Avg_Price]])</f>
        <v>118915000</v>
      </c>
    </row>
    <row r="463" spans="1:8" x14ac:dyDescent="0.3">
      <c r="A463" s="1">
        <v>44562</v>
      </c>
      <c r="B463">
        <f>VLOOKUP(electric_vehicle_sales_by_state[[#This Row],[date]], dim_date[#All],2, FALSE)</f>
        <v>2022</v>
      </c>
      <c r="C463" t="s">
        <v>47</v>
      </c>
      <c r="D463" t="s">
        <v>10</v>
      </c>
      <c r="E463">
        <v>6</v>
      </c>
      <c r="F463">
        <v>20</v>
      </c>
      <c r="G463">
        <f>IF(electric_vehicle_sales_by_state[[#This Row],[vehicle_category]]="2-Wheelers",85000,1500000)</f>
        <v>85000</v>
      </c>
      <c r="H463">
        <f>(electric_vehicle_sales_by_state[[#This Row],[electric_vehicles_sold]]*electric_vehicle_sales_by_state[[#This Row],[Avg_Price]])</f>
        <v>510000</v>
      </c>
    </row>
    <row r="464" spans="1:8" x14ac:dyDescent="0.3">
      <c r="A464" s="1">
        <v>44562</v>
      </c>
      <c r="B464">
        <f>VLOOKUP(electric_vehicle_sales_by_state[[#This Row],[date]], dim_date[#All],2, FALSE)</f>
        <v>2022</v>
      </c>
      <c r="C464" t="s">
        <v>57</v>
      </c>
      <c r="D464" t="s">
        <v>10</v>
      </c>
      <c r="E464">
        <v>862</v>
      </c>
      <c r="F464">
        <v>75043</v>
      </c>
      <c r="G464">
        <f>IF(electric_vehicle_sales_by_state[[#This Row],[vehicle_category]]="2-Wheelers",85000,1500000)</f>
        <v>85000</v>
      </c>
      <c r="H464">
        <f>(electric_vehicle_sales_by_state[[#This Row],[electric_vehicles_sold]]*electric_vehicle_sales_by_state[[#This Row],[Avg_Price]])</f>
        <v>73270000</v>
      </c>
    </row>
    <row r="465" spans="1:8" x14ac:dyDescent="0.3">
      <c r="A465" s="1">
        <v>44562</v>
      </c>
      <c r="B465">
        <f>VLOOKUP(electric_vehicle_sales_by_state[[#This Row],[date]], dim_date[#All],2, FALSE)</f>
        <v>2022</v>
      </c>
      <c r="C465" t="s">
        <v>70</v>
      </c>
      <c r="D465" t="s">
        <v>10</v>
      </c>
      <c r="E465">
        <v>5138</v>
      </c>
      <c r="F465">
        <v>136937</v>
      </c>
      <c r="G465">
        <f>IF(electric_vehicle_sales_by_state[[#This Row],[vehicle_category]]="2-Wheelers",85000,1500000)</f>
        <v>85000</v>
      </c>
      <c r="H465">
        <f>(electric_vehicle_sales_by_state[[#This Row],[electric_vehicles_sold]]*electric_vehicle_sales_by_state[[#This Row],[Avg_Price]])</f>
        <v>436730000</v>
      </c>
    </row>
    <row r="466" spans="1:8" x14ac:dyDescent="0.3">
      <c r="A466" s="1">
        <v>44562</v>
      </c>
      <c r="B466">
        <f>VLOOKUP(electric_vehicle_sales_by_state[[#This Row],[date]], dim_date[#All],2, FALSE)</f>
        <v>2022</v>
      </c>
      <c r="C466" t="s">
        <v>48</v>
      </c>
      <c r="D466" t="s">
        <v>10</v>
      </c>
      <c r="E466">
        <v>5</v>
      </c>
      <c r="F466">
        <v>3660</v>
      </c>
      <c r="G466">
        <f>IF(electric_vehicle_sales_by_state[[#This Row],[vehicle_category]]="2-Wheelers",85000,1500000)</f>
        <v>85000</v>
      </c>
      <c r="H466">
        <f>(electric_vehicle_sales_by_state[[#This Row],[electric_vehicles_sold]]*electric_vehicle_sales_by_state[[#This Row],[Avg_Price]])</f>
        <v>425000</v>
      </c>
    </row>
    <row r="467" spans="1:8" x14ac:dyDescent="0.3">
      <c r="A467" s="1">
        <v>44562</v>
      </c>
      <c r="B467">
        <f>VLOOKUP(electric_vehicle_sales_by_state[[#This Row],[date]], dim_date[#All],2, FALSE)</f>
        <v>2022</v>
      </c>
      <c r="C467" t="s">
        <v>58</v>
      </c>
      <c r="D467" t="s">
        <v>10</v>
      </c>
      <c r="E467">
        <v>1333</v>
      </c>
      <c r="F467">
        <v>45749</v>
      </c>
      <c r="G467">
        <f>IF(electric_vehicle_sales_by_state[[#This Row],[vehicle_category]]="2-Wheelers",85000,1500000)</f>
        <v>85000</v>
      </c>
      <c r="H467">
        <f>(electric_vehicle_sales_by_state[[#This Row],[electric_vehicles_sold]]*electric_vehicle_sales_by_state[[#This Row],[Avg_Price]])</f>
        <v>113305000</v>
      </c>
    </row>
    <row r="468" spans="1:8" x14ac:dyDescent="0.3">
      <c r="A468" s="1">
        <v>44562</v>
      </c>
      <c r="B468">
        <f>VLOOKUP(electric_vehicle_sales_by_state[[#This Row],[date]], dim_date[#All],2, FALSE)</f>
        <v>2022</v>
      </c>
      <c r="C468" t="s">
        <v>52</v>
      </c>
      <c r="D468" t="s">
        <v>10</v>
      </c>
      <c r="E468">
        <v>94</v>
      </c>
      <c r="F468">
        <v>4044</v>
      </c>
      <c r="G468">
        <f>IF(electric_vehicle_sales_by_state[[#This Row],[vehicle_category]]="2-Wheelers",85000,1500000)</f>
        <v>85000</v>
      </c>
      <c r="H468">
        <f>(electric_vehicle_sales_by_state[[#This Row],[electric_vehicles_sold]]*electric_vehicle_sales_by_state[[#This Row],[Avg_Price]])</f>
        <v>7990000</v>
      </c>
    </row>
    <row r="469" spans="1:8" x14ac:dyDescent="0.3">
      <c r="A469" s="1">
        <v>44562</v>
      </c>
      <c r="B469">
        <f>VLOOKUP(electric_vehicle_sales_by_state[[#This Row],[date]], dim_date[#All],2, FALSE)</f>
        <v>2022</v>
      </c>
      <c r="C469" t="s">
        <v>59</v>
      </c>
      <c r="D469" t="s">
        <v>10</v>
      </c>
      <c r="E469">
        <v>552</v>
      </c>
      <c r="F469">
        <v>28295</v>
      </c>
      <c r="G469">
        <f>IF(electric_vehicle_sales_by_state[[#This Row],[vehicle_category]]="2-Wheelers",85000,1500000)</f>
        <v>85000</v>
      </c>
      <c r="H469">
        <f>(electric_vehicle_sales_by_state[[#This Row],[electric_vehicles_sold]]*electric_vehicle_sales_by_state[[#This Row],[Avg_Price]])</f>
        <v>46920000</v>
      </c>
    </row>
    <row r="470" spans="1:8" x14ac:dyDescent="0.3">
      <c r="A470" s="1">
        <v>44562</v>
      </c>
      <c r="B470">
        <f>VLOOKUP(electric_vehicle_sales_by_state[[#This Row],[date]], dim_date[#All],2, FALSE)</f>
        <v>2022</v>
      </c>
      <c r="C470" t="s">
        <v>71</v>
      </c>
      <c r="D470" t="s">
        <v>10</v>
      </c>
      <c r="E470">
        <v>2359</v>
      </c>
      <c r="F470">
        <v>50153</v>
      </c>
      <c r="G470">
        <f>IF(electric_vehicle_sales_by_state[[#This Row],[vehicle_category]]="2-Wheelers",85000,1500000)</f>
        <v>85000</v>
      </c>
      <c r="H470">
        <f>(electric_vehicle_sales_by_state[[#This Row],[electric_vehicles_sold]]*electric_vehicle_sales_by_state[[#This Row],[Avg_Price]])</f>
        <v>200515000</v>
      </c>
    </row>
    <row r="471" spans="1:8" x14ac:dyDescent="0.3">
      <c r="A471" s="1">
        <v>44562</v>
      </c>
      <c r="B471">
        <f>VLOOKUP(electric_vehicle_sales_by_state[[#This Row],[date]], dim_date[#All],2, FALSE)</f>
        <v>2022</v>
      </c>
      <c r="C471" t="s">
        <v>72</v>
      </c>
      <c r="D471" t="s">
        <v>10</v>
      </c>
      <c r="E471">
        <v>4233</v>
      </c>
      <c r="F471">
        <v>124399</v>
      </c>
      <c r="G471">
        <f>IF(electric_vehicle_sales_by_state[[#This Row],[vehicle_category]]="2-Wheelers",85000,1500000)</f>
        <v>85000</v>
      </c>
      <c r="H471">
        <f>(electric_vehicle_sales_by_state[[#This Row],[electric_vehicles_sold]]*electric_vehicle_sales_by_state[[#This Row],[Avg_Price]])</f>
        <v>359805000</v>
      </c>
    </row>
    <row r="472" spans="1:8" x14ac:dyDescent="0.3">
      <c r="A472" s="1">
        <v>44562</v>
      </c>
      <c r="B472">
        <f>VLOOKUP(electric_vehicle_sales_by_state[[#This Row],[date]], dim_date[#All],2, FALSE)</f>
        <v>2022</v>
      </c>
      <c r="C472" t="s">
        <v>53</v>
      </c>
      <c r="D472" t="s">
        <v>10</v>
      </c>
      <c r="E472">
        <v>5</v>
      </c>
      <c r="F472">
        <v>3043</v>
      </c>
      <c r="G472">
        <f>IF(electric_vehicle_sales_by_state[[#This Row],[vehicle_category]]="2-Wheelers",85000,1500000)</f>
        <v>85000</v>
      </c>
      <c r="H472">
        <f>(electric_vehicle_sales_by_state[[#This Row],[electric_vehicles_sold]]*electric_vehicle_sales_by_state[[#This Row],[Avg_Price]])</f>
        <v>425000</v>
      </c>
    </row>
    <row r="473" spans="1:8" x14ac:dyDescent="0.3">
      <c r="A473" s="1">
        <v>44562</v>
      </c>
      <c r="B473">
        <f>VLOOKUP(electric_vehicle_sales_by_state[[#This Row],[date]], dim_date[#All],2, FALSE)</f>
        <v>2022</v>
      </c>
      <c r="C473" t="s">
        <v>73</v>
      </c>
      <c r="D473" t="s">
        <v>10</v>
      </c>
      <c r="E473">
        <v>1322</v>
      </c>
      <c r="F473">
        <v>168934</v>
      </c>
      <c r="G473">
        <f>IF(electric_vehicle_sales_by_state[[#This Row],[vehicle_category]]="2-Wheelers",85000,1500000)</f>
        <v>85000</v>
      </c>
      <c r="H473">
        <f>(electric_vehicle_sales_by_state[[#This Row],[electric_vehicles_sold]]*electric_vehicle_sales_by_state[[#This Row],[Avg_Price]])</f>
        <v>112370000</v>
      </c>
    </row>
    <row r="474" spans="1:8" x14ac:dyDescent="0.3">
      <c r="A474" s="1">
        <v>44562</v>
      </c>
      <c r="B474">
        <f>VLOOKUP(electric_vehicle_sales_by_state[[#This Row],[date]], dim_date[#All],2, FALSE)</f>
        <v>2022</v>
      </c>
      <c r="C474" t="s">
        <v>60</v>
      </c>
      <c r="D474" t="s">
        <v>10</v>
      </c>
      <c r="E474">
        <v>184</v>
      </c>
      <c r="F474">
        <v>10413</v>
      </c>
      <c r="G474">
        <f>IF(electric_vehicle_sales_by_state[[#This Row],[vehicle_category]]="2-Wheelers",85000,1500000)</f>
        <v>85000</v>
      </c>
      <c r="H474">
        <f>(electric_vehicle_sales_by_state[[#This Row],[electric_vehicles_sold]]*electric_vehicle_sales_by_state[[#This Row],[Avg_Price]])</f>
        <v>15640000</v>
      </c>
    </row>
    <row r="475" spans="1:8" x14ac:dyDescent="0.3">
      <c r="A475" s="1">
        <v>44562</v>
      </c>
      <c r="B475">
        <f>VLOOKUP(electric_vehicle_sales_by_state[[#This Row],[date]], dim_date[#All],2, FALSE)</f>
        <v>2022</v>
      </c>
      <c r="C475" t="s">
        <v>74</v>
      </c>
      <c r="D475" t="s">
        <v>10</v>
      </c>
      <c r="E475">
        <v>370</v>
      </c>
      <c r="F475">
        <v>61071</v>
      </c>
      <c r="G475">
        <f>IF(electric_vehicle_sales_by_state[[#This Row],[vehicle_category]]="2-Wheelers",85000,1500000)</f>
        <v>85000</v>
      </c>
      <c r="H475">
        <f>(electric_vehicle_sales_by_state[[#This Row],[electric_vehicles_sold]]*electric_vehicle_sales_by_state[[#This Row],[Avg_Price]])</f>
        <v>31450000</v>
      </c>
    </row>
    <row r="476" spans="1:8" x14ac:dyDescent="0.3">
      <c r="A476" s="1">
        <v>44593</v>
      </c>
      <c r="B476">
        <f>VLOOKUP(electric_vehicle_sales_by_state[[#This Row],[date]], dim_date[#All],2, FALSE)</f>
        <v>2022</v>
      </c>
      <c r="C476" t="s">
        <v>65</v>
      </c>
      <c r="D476" t="s">
        <v>10</v>
      </c>
      <c r="E476">
        <v>2284</v>
      </c>
      <c r="F476">
        <v>52013</v>
      </c>
      <c r="G476">
        <f>IF(electric_vehicle_sales_by_state[[#This Row],[vehicle_category]]="2-Wheelers",85000,1500000)</f>
        <v>85000</v>
      </c>
      <c r="H476">
        <f>(electric_vehicle_sales_by_state[[#This Row],[electric_vehicles_sold]]*electric_vehicle_sales_by_state[[#This Row],[Avg_Price]])</f>
        <v>194140000</v>
      </c>
    </row>
    <row r="477" spans="1:8" x14ac:dyDescent="0.3">
      <c r="A477" s="1">
        <v>44593</v>
      </c>
      <c r="B477">
        <f>VLOOKUP(electric_vehicle_sales_by_state[[#This Row],[date]], dim_date[#All],2, FALSE)</f>
        <v>2022</v>
      </c>
      <c r="C477" t="s">
        <v>43</v>
      </c>
      <c r="D477" t="s">
        <v>10</v>
      </c>
      <c r="E477">
        <v>108</v>
      </c>
      <c r="F477">
        <v>25414</v>
      </c>
      <c r="G477">
        <f>IF(electric_vehicle_sales_by_state[[#This Row],[vehicle_category]]="2-Wheelers",85000,1500000)</f>
        <v>85000</v>
      </c>
      <c r="H477">
        <f>(electric_vehicle_sales_by_state[[#This Row],[electric_vehicles_sold]]*electric_vehicle_sales_by_state[[#This Row],[Avg_Price]])</f>
        <v>9180000</v>
      </c>
    </row>
    <row r="478" spans="1:8" x14ac:dyDescent="0.3">
      <c r="A478" s="1">
        <v>44593</v>
      </c>
      <c r="B478">
        <f>VLOOKUP(electric_vehicle_sales_by_state[[#This Row],[date]], dim_date[#All],2, FALSE)</f>
        <v>2022</v>
      </c>
      <c r="C478" t="s">
        <v>54</v>
      </c>
      <c r="D478" t="s">
        <v>10</v>
      </c>
      <c r="E478">
        <v>495</v>
      </c>
      <c r="F478">
        <v>59758</v>
      </c>
      <c r="G478">
        <f>IF(electric_vehicle_sales_by_state[[#This Row],[vehicle_category]]="2-Wheelers",85000,1500000)</f>
        <v>85000</v>
      </c>
      <c r="H478">
        <f>(electric_vehicle_sales_by_state[[#This Row],[electric_vehicles_sold]]*electric_vehicle_sales_by_state[[#This Row],[Avg_Price]])</f>
        <v>42075000</v>
      </c>
    </row>
    <row r="479" spans="1:8" x14ac:dyDescent="0.3">
      <c r="A479" s="1">
        <v>44593</v>
      </c>
      <c r="B479">
        <f>VLOOKUP(electric_vehicle_sales_by_state[[#This Row],[date]], dim_date[#All],2, FALSE)</f>
        <v>2022</v>
      </c>
      <c r="C479" t="s">
        <v>55</v>
      </c>
      <c r="D479" t="s">
        <v>10</v>
      </c>
      <c r="E479">
        <v>22</v>
      </c>
      <c r="F479">
        <v>1184</v>
      </c>
      <c r="G479">
        <f>IF(electric_vehicle_sales_by_state[[#This Row],[vehicle_category]]="2-Wheelers",85000,1500000)</f>
        <v>85000</v>
      </c>
      <c r="H479">
        <f>(electric_vehicle_sales_by_state[[#This Row],[electric_vehicles_sold]]*electric_vehicle_sales_by_state[[#This Row],[Avg_Price]])</f>
        <v>1870000</v>
      </c>
    </row>
    <row r="480" spans="1:8" x14ac:dyDescent="0.3">
      <c r="A480" s="1">
        <v>44593</v>
      </c>
      <c r="B480">
        <f>VLOOKUP(electric_vehicle_sales_by_state[[#This Row],[date]], dim_date[#All],2, FALSE)</f>
        <v>2022</v>
      </c>
      <c r="C480" t="s">
        <v>44</v>
      </c>
      <c r="D480" t="s">
        <v>10</v>
      </c>
      <c r="E480">
        <v>635</v>
      </c>
      <c r="F480">
        <v>28508</v>
      </c>
      <c r="G480">
        <f>IF(electric_vehicle_sales_by_state[[#This Row],[vehicle_category]]="2-Wheelers",85000,1500000)</f>
        <v>85000</v>
      </c>
      <c r="H480">
        <f>(electric_vehicle_sales_by_state[[#This Row],[electric_vehicles_sold]]*electric_vehicle_sales_by_state[[#This Row],[Avg_Price]])</f>
        <v>53975000</v>
      </c>
    </row>
    <row r="481" spans="1:8" x14ac:dyDescent="0.3">
      <c r="A481" s="1">
        <v>44593</v>
      </c>
      <c r="B481">
        <f>VLOOKUP(electric_vehicle_sales_by_state[[#This Row],[date]], dim_date[#All],2, FALSE)</f>
        <v>2022</v>
      </c>
      <c r="C481" t="s">
        <v>45</v>
      </c>
      <c r="D481" t="s">
        <v>10</v>
      </c>
      <c r="E481">
        <v>4</v>
      </c>
      <c r="F481">
        <v>817</v>
      </c>
      <c r="G481">
        <f>IF(electric_vehicle_sales_by_state[[#This Row],[vehicle_category]]="2-Wheelers",85000,1500000)</f>
        <v>85000</v>
      </c>
      <c r="H481">
        <f>(electric_vehicle_sales_by_state[[#This Row],[electric_vehicles_sold]]*electric_vehicle_sales_by_state[[#This Row],[Avg_Price]])</f>
        <v>340000</v>
      </c>
    </row>
    <row r="482" spans="1:8" x14ac:dyDescent="0.3">
      <c r="A482" s="1">
        <v>44593</v>
      </c>
      <c r="B482">
        <f>VLOOKUP(electric_vehicle_sales_by_state[[#This Row],[date]], dim_date[#All],2, FALSE)</f>
        <v>2022</v>
      </c>
      <c r="C482" t="s">
        <v>56</v>
      </c>
      <c r="D482" t="s">
        <v>10</v>
      </c>
      <c r="E482">
        <v>2384</v>
      </c>
      <c r="F482">
        <v>25413</v>
      </c>
      <c r="G482">
        <f>IF(electric_vehicle_sales_by_state[[#This Row],[vehicle_category]]="2-Wheelers",85000,1500000)</f>
        <v>85000</v>
      </c>
      <c r="H482">
        <f>(electric_vehicle_sales_by_state[[#This Row],[electric_vehicles_sold]]*electric_vehicle_sales_by_state[[#This Row],[Avg_Price]])</f>
        <v>202640000</v>
      </c>
    </row>
    <row r="483" spans="1:8" x14ac:dyDescent="0.3">
      <c r="A483" s="1">
        <v>44593</v>
      </c>
      <c r="B483">
        <f>VLOOKUP(electric_vehicle_sales_by_state[[#This Row],[date]], dim_date[#All],2, FALSE)</f>
        <v>2022</v>
      </c>
      <c r="C483" t="s">
        <v>66</v>
      </c>
      <c r="D483" t="s">
        <v>10</v>
      </c>
      <c r="E483">
        <v>267</v>
      </c>
      <c r="F483">
        <v>3248</v>
      </c>
      <c r="G483">
        <f>IF(electric_vehicle_sales_by_state[[#This Row],[vehicle_category]]="2-Wheelers",85000,1500000)</f>
        <v>85000</v>
      </c>
      <c r="H483">
        <f>(electric_vehicle_sales_by_state[[#This Row],[electric_vehicles_sold]]*electric_vehicle_sales_by_state[[#This Row],[Avg_Price]])</f>
        <v>22695000</v>
      </c>
    </row>
    <row r="484" spans="1:8" x14ac:dyDescent="0.3">
      <c r="A484" s="1">
        <v>44593</v>
      </c>
      <c r="B484">
        <f>VLOOKUP(electric_vehicle_sales_by_state[[#This Row],[date]], dim_date[#All],2, FALSE)</f>
        <v>2022</v>
      </c>
      <c r="C484" t="s">
        <v>67</v>
      </c>
      <c r="D484" t="s">
        <v>10</v>
      </c>
      <c r="E484">
        <v>2613</v>
      </c>
      <c r="F484">
        <v>68658</v>
      </c>
      <c r="G484">
        <f>IF(electric_vehicle_sales_by_state[[#This Row],[vehicle_category]]="2-Wheelers",85000,1500000)</f>
        <v>85000</v>
      </c>
      <c r="H484">
        <f>(electric_vehicle_sales_by_state[[#This Row],[electric_vehicles_sold]]*electric_vehicle_sales_by_state[[#This Row],[Avg_Price]])</f>
        <v>222105000</v>
      </c>
    </row>
    <row r="485" spans="1:8" x14ac:dyDescent="0.3">
      <c r="A485" s="1">
        <v>44593</v>
      </c>
      <c r="B485">
        <f>VLOOKUP(electric_vehicle_sales_by_state[[#This Row],[date]], dim_date[#All],2, FALSE)</f>
        <v>2022</v>
      </c>
      <c r="C485" t="s">
        <v>63</v>
      </c>
      <c r="D485" t="s">
        <v>10</v>
      </c>
      <c r="E485">
        <v>677</v>
      </c>
      <c r="F485">
        <v>25667</v>
      </c>
      <c r="G485">
        <f>IF(electric_vehicle_sales_by_state[[#This Row],[vehicle_category]]="2-Wheelers",85000,1500000)</f>
        <v>85000</v>
      </c>
      <c r="H485">
        <f>(electric_vehicle_sales_by_state[[#This Row],[electric_vehicles_sold]]*electric_vehicle_sales_by_state[[#This Row],[Avg_Price]])</f>
        <v>57545000</v>
      </c>
    </row>
    <row r="486" spans="1:8" x14ac:dyDescent="0.3">
      <c r="A486" s="1">
        <v>44593</v>
      </c>
      <c r="B486">
        <f>VLOOKUP(electric_vehicle_sales_by_state[[#This Row],[date]], dim_date[#All],2, FALSE)</f>
        <v>2022</v>
      </c>
      <c r="C486" t="s">
        <v>61</v>
      </c>
      <c r="D486" t="s">
        <v>10</v>
      </c>
      <c r="E486">
        <v>57</v>
      </c>
      <c r="F486">
        <v>4041</v>
      </c>
      <c r="G486">
        <f>IF(electric_vehicle_sales_by_state[[#This Row],[vehicle_category]]="2-Wheelers",85000,1500000)</f>
        <v>85000</v>
      </c>
      <c r="H486">
        <f>(electric_vehicle_sales_by_state[[#This Row],[electric_vehicles_sold]]*electric_vehicle_sales_by_state[[#This Row],[Avg_Price]])</f>
        <v>4845000</v>
      </c>
    </row>
    <row r="487" spans="1:8" x14ac:dyDescent="0.3">
      <c r="A487" s="1">
        <v>44593</v>
      </c>
      <c r="B487">
        <f>VLOOKUP(electric_vehicle_sales_by_state[[#This Row],[date]], dim_date[#All],2, FALSE)</f>
        <v>2022</v>
      </c>
      <c r="C487" t="s">
        <v>46</v>
      </c>
      <c r="D487" t="s">
        <v>10</v>
      </c>
      <c r="E487">
        <v>101</v>
      </c>
      <c r="F487">
        <v>4836</v>
      </c>
      <c r="G487">
        <f>IF(electric_vehicle_sales_by_state[[#This Row],[vehicle_category]]="2-Wheelers",85000,1500000)</f>
        <v>85000</v>
      </c>
      <c r="H487">
        <f>(electric_vehicle_sales_by_state[[#This Row],[electric_vehicles_sold]]*electric_vehicle_sales_by_state[[#This Row],[Avg_Price]])</f>
        <v>8585000</v>
      </c>
    </row>
    <row r="488" spans="1:8" x14ac:dyDescent="0.3">
      <c r="A488" s="1">
        <v>44593</v>
      </c>
      <c r="B488">
        <f>VLOOKUP(electric_vehicle_sales_by_state[[#This Row],[date]], dim_date[#All],2, FALSE)</f>
        <v>2022</v>
      </c>
      <c r="C488" t="s">
        <v>64</v>
      </c>
      <c r="D488" t="s">
        <v>10</v>
      </c>
      <c r="E488">
        <v>338</v>
      </c>
      <c r="F488">
        <v>27174</v>
      </c>
      <c r="G488">
        <f>IF(electric_vehicle_sales_by_state[[#This Row],[vehicle_category]]="2-Wheelers",85000,1500000)</f>
        <v>85000</v>
      </c>
      <c r="H488">
        <f>(electric_vehicle_sales_by_state[[#This Row],[electric_vehicles_sold]]*electric_vehicle_sales_by_state[[#This Row],[Avg_Price]])</f>
        <v>28730000</v>
      </c>
    </row>
    <row r="489" spans="1:8" x14ac:dyDescent="0.3">
      <c r="A489" s="1">
        <v>44593</v>
      </c>
      <c r="B489">
        <f>VLOOKUP(electric_vehicle_sales_by_state[[#This Row],[date]], dim_date[#All],2, FALSE)</f>
        <v>2022</v>
      </c>
      <c r="C489" t="s">
        <v>68</v>
      </c>
      <c r="D489" t="s">
        <v>10</v>
      </c>
      <c r="E489">
        <v>5593</v>
      </c>
      <c r="F489">
        <v>75612</v>
      </c>
      <c r="G489">
        <f>IF(electric_vehicle_sales_by_state[[#This Row],[vehicle_category]]="2-Wheelers",85000,1500000)</f>
        <v>85000</v>
      </c>
      <c r="H489">
        <f>(electric_vehicle_sales_by_state[[#This Row],[electric_vehicles_sold]]*electric_vehicle_sales_by_state[[#This Row],[Avg_Price]])</f>
        <v>475405000</v>
      </c>
    </row>
    <row r="490" spans="1:8" x14ac:dyDescent="0.3">
      <c r="A490" s="1">
        <v>44593</v>
      </c>
      <c r="B490">
        <f>VLOOKUP(electric_vehicle_sales_by_state[[#This Row],[date]], dim_date[#All],2, FALSE)</f>
        <v>2022</v>
      </c>
      <c r="C490" t="s">
        <v>69</v>
      </c>
      <c r="D490" t="s">
        <v>10</v>
      </c>
      <c r="E490">
        <v>1737</v>
      </c>
      <c r="F490">
        <v>41273</v>
      </c>
      <c r="G490">
        <f>IF(electric_vehicle_sales_by_state[[#This Row],[vehicle_category]]="2-Wheelers",85000,1500000)</f>
        <v>85000</v>
      </c>
      <c r="H490">
        <f>(electric_vehicle_sales_by_state[[#This Row],[electric_vehicles_sold]]*electric_vehicle_sales_by_state[[#This Row],[Avg_Price]])</f>
        <v>147645000</v>
      </c>
    </row>
    <row r="491" spans="1:8" x14ac:dyDescent="0.3">
      <c r="A491" s="1">
        <v>44593</v>
      </c>
      <c r="B491">
        <f>VLOOKUP(electric_vehicle_sales_by_state[[#This Row],[date]], dim_date[#All],2, FALSE)</f>
        <v>2022</v>
      </c>
      <c r="C491" t="s">
        <v>57</v>
      </c>
      <c r="D491" t="s">
        <v>10</v>
      </c>
      <c r="E491">
        <v>974</v>
      </c>
      <c r="F491">
        <v>69322</v>
      </c>
      <c r="G491">
        <f>IF(electric_vehicle_sales_by_state[[#This Row],[vehicle_category]]="2-Wheelers",85000,1500000)</f>
        <v>85000</v>
      </c>
      <c r="H491">
        <f>(electric_vehicle_sales_by_state[[#This Row],[electric_vehicles_sold]]*electric_vehicle_sales_by_state[[#This Row],[Avg_Price]])</f>
        <v>82790000</v>
      </c>
    </row>
    <row r="492" spans="1:8" x14ac:dyDescent="0.3">
      <c r="A492" s="1">
        <v>44593</v>
      </c>
      <c r="B492">
        <f>VLOOKUP(electric_vehicle_sales_by_state[[#This Row],[date]], dim_date[#All],2, FALSE)</f>
        <v>2022</v>
      </c>
      <c r="C492" t="s">
        <v>70</v>
      </c>
      <c r="D492" t="s">
        <v>10</v>
      </c>
      <c r="E492">
        <v>6871</v>
      </c>
      <c r="F492">
        <v>116043</v>
      </c>
      <c r="G492">
        <f>IF(electric_vehicle_sales_by_state[[#This Row],[vehicle_category]]="2-Wheelers",85000,1500000)</f>
        <v>85000</v>
      </c>
      <c r="H492">
        <f>(electric_vehicle_sales_by_state[[#This Row],[electric_vehicles_sold]]*electric_vehicle_sales_by_state[[#This Row],[Avg_Price]])</f>
        <v>584035000</v>
      </c>
    </row>
    <row r="493" spans="1:8" x14ac:dyDescent="0.3">
      <c r="A493" s="1">
        <v>44593</v>
      </c>
      <c r="B493">
        <f>VLOOKUP(electric_vehicle_sales_by_state[[#This Row],[date]], dim_date[#All],2, FALSE)</f>
        <v>2022</v>
      </c>
      <c r="C493" t="s">
        <v>48</v>
      </c>
      <c r="D493" t="s">
        <v>10</v>
      </c>
      <c r="E493">
        <v>3</v>
      </c>
      <c r="F493">
        <v>4773</v>
      </c>
      <c r="G493">
        <f>IF(electric_vehicle_sales_by_state[[#This Row],[vehicle_category]]="2-Wheelers",85000,1500000)</f>
        <v>85000</v>
      </c>
      <c r="H493">
        <f>(electric_vehicle_sales_by_state[[#This Row],[electric_vehicles_sold]]*electric_vehicle_sales_by_state[[#This Row],[Avg_Price]])</f>
        <v>255000</v>
      </c>
    </row>
    <row r="494" spans="1:8" x14ac:dyDescent="0.3">
      <c r="A494" s="1">
        <v>44593</v>
      </c>
      <c r="B494">
        <f>VLOOKUP(electric_vehicle_sales_by_state[[#This Row],[date]], dim_date[#All],2, FALSE)</f>
        <v>2022</v>
      </c>
      <c r="C494" t="s">
        <v>58</v>
      </c>
      <c r="D494" t="s">
        <v>10</v>
      </c>
      <c r="E494">
        <v>1266</v>
      </c>
      <c r="F494">
        <v>41856</v>
      </c>
      <c r="G494">
        <f>IF(electric_vehicle_sales_by_state[[#This Row],[vehicle_category]]="2-Wheelers",85000,1500000)</f>
        <v>85000</v>
      </c>
      <c r="H494">
        <f>(electric_vehicle_sales_by_state[[#This Row],[electric_vehicles_sold]]*electric_vehicle_sales_by_state[[#This Row],[Avg_Price]])</f>
        <v>107610000</v>
      </c>
    </row>
    <row r="495" spans="1:8" x14ac:dyDescent="0.3">
      <c r="A495" s="1">
        <v>44593</v>
      </c>
      <c r="B495">
        <f>VLOOKUP(electric_vehicle_sales_by_state[[#This Row],[date]], dim_date[#All],2, FALSE)</f>
        <v>2022</v>
      </c>
      <c r="C495" t="s">
        <v>52</v>
      </c>
      <c r="D495" t="s">
        <v>10</v>
      </c>
      <c r="E495">
        <v>117</v>
      </c>
      <c r="F495">
        <v>3410</v>
      </c>
      <c r="G495">
        <f>IF(electric_vehicle_sales_by_state[[#This Row],[vehicle_category]]="2-Wheelers",85000,1500000)</f>
        <v>85000</v>
      </c>
      <c r="H495">
        <f>(electric_vehicle_sales_by_state[[#This Row],[electric_vehicles_sold]]*electric_vehicle_sales_by_state[[#This Row],[Avg_Price]])</f>
        <v>9945000</v>
      </c>
    </row>
    <row r="496" spans="1:8" x14ac:dyDescent="0.3">
      <c r="A496" s="1">
        <v>44593</v>
      </c>
      <c r="B496">
        <f>VLOOKUP(electric_vehicle_sales_by_state[[#This Row],[date]], dim_date[#All],2, FALSE)</f>
        <v>2022</v>
      </c>
      <c r="C496" t="s">
        <v>59</v>
      </c>
      <c r="D496" t="s">
        <v>10</v>
      </c>
      <c r="E496">
        <v>296</v>
      </c>
      <c r="F496">
        <v>24506</v>
      </c>
      <c r="G496">
        <f>IF(electric_vehicle_sales_by_state[[#This Row],[vehicle_category]]="2-Wheelers",85000,1500000)</f>
        <v>85000</v>
      </c>
      <c r="H496">
        <f>(electric_vehicle_sales_by_state[[#This Row],[electric_vehicles_sold]]*electric_vehicle_sales_by_state[[#This Row],[Avg_Price]])</f>
        <v>25160000</v>
      </c>
    </row>
    <row r="497" spans="1:8" x14ac:dyDescent="0.3">
      <c r="A497" s="1">
        <v>44593</v>
      </c>
      <c r="B497">
        <f>VLOOKUP(electric_vehicle_sales_by_state[[#This Row],[date]], dim_date[#All],2, FALSE)</f>
        <v>2022</v>
      </c>
      <c r="C497" t="s">
        <v>71</v>
      </c>
      <c r="D497" t="s">
        <v>10</v>
      </c>
      <c r="E497">
        <v>2563</v>
      </c>
      <c r="F497">
        <v>56168</v>
      </c>
      <c r="G497">
        <f>IF(electric_vehicle_sales_by_state[[#This Row],[vehicle_category]]="2-Wheelers",85000,1500000)</f>
        <v>85000</v>
      </c>
      <c r="H497">
        <f>(electric_vehicle_sales_by_state[[#This Row],[electric_vehicles_sold]]*electric_vehicle_sales_by_state[[#This Row],[Avg_Price]])</f>
        <v>217855000</v>
      </c>
    </row>
    <row r="498" spans="1:8" x14ac:dyDescent="0.3">
      <c r="A498" s="1">
        <v>44593</v>
      </c>
      <c r="B498">
        <f>VLOOKUP(electric_vehicle_sales_by_state[[#This Row],[date]], dim_date[#All],2, FALSE)</f>
        <v>2022</v>
      </c>
      <c r="C498" t="s">
        <v>72</v>
      </c>
      <c r="D498" t="s">
        <v>10</v>
      </c>
      <c r="E498">
        <v>4506</v>
      </c>
      <c r="F498">
        <v>108851</v>
      </c>
      <c r="G498">
        <f>IF(electric_vehicle_sales_by_state[[#This Row],[vehicle_category]]="2-Wheelers",85000,1500000)</f>
        <v>85000</v>
      </c>
      <c r="H498">
        <f>(electric_vehicle_sales_by_state[[#This Row],[electric_vehicles_sold]]*electric_vehicle_sales_by_state[[#This Row],[Avg_Price]])</f>
        <v>383010000</v>
      </c>
    </row>
    <row r="499" spans="1:8" x14ac:dyDescent="0.3">
      <c r="A499" s="1">
        <v>44593</v>
      </c>
      <c r="B499">
        <f>VLOOKUP(electric_vehicle_sales_by_state[[#This Row],[date]], dim_date[#All],2, FALSE)</f>
        <v>2022</v>
      </c>
      <c r="C499" t="s">
        <v>53</v>
      </c>
      <c r="D499" t="s">
        <v>10</v>
      </c>
      <c r="E499">
        <v>3</v>
      </c>
      <c r="F499">
        <v>2705</v>
      </c>
      <c r="G499">
        <f>IF(electric_vehicle_sales_by_state[[#This Row],[vehicle_category]]="2-Wheelers",85000,1500000)</f>
        <v>85000</v>
      </c>
      <c r="H499">
        <f>(electric_vehicle_sales_by_state[[#This Row],[electric_vehicles_sold]]*electric_vehicle_sales_by_state[[#This Row],[Avg_Price]])</f>
        <v>255000</v>
      </c>
    </row>
    <row r="500" spans="1:8" x14ac:dyDescent="0.3">
      <c r="A500" s="1">
        <v>44593</v>
      </c>
      <c r="B500">
        <f>VLOOKUP(electric_vehicle_sales_by_state[[#This Row],[date]], dim_date[#All],2, FALSE)</f>
        <v>2022</v>
      </c>
      <c r="C500" t="s">
        <v>73</v>
      </c>
      <c r="D500" t="s">
        <v>10</v>
      </c>
      <c r="E500">
        <v>1202</v>
      </c>
      <c r="F500">
        <v>163699</v>
      </c>
      <c r="G500">
        <f>IF(electric_vehicle_sales_by_state[[#This Row],[vehicle_category]]="2-Wheelers",85000,1500000)</f>
        <v>85000</v>
      </c>
      <c r="H500">
        <f>(electric_vehicle_sales_by_state[[#This Row],[electric_vehicles_sold]]*electric_vehicle_sales_by_state[[#This Row],[Avg_Price]])</f>
        <v>102170000</v>
      </c>
    </row>
    <row r="501" spans="1:8" x14ac:dyDescent="0.3">
      <c r="A501" s="1">
        <v>44593</v>
      </c>
      <c r="B501">
        <f>VLOOKUP(electric_vehicle_sales_by_state[[#This Row],[date]], dim_date[#All],2, FALSE)</f>
        <v>2022</v>
      </c>
      <c r="C501" t="s">
        <v>60</v>
      </c>
      <c r="D501" t="s">
        <v>10</v>
      </c>
      <c r="E501">
        <v>223</v>
      </c>
      <c r="F501">
        <v>9283</v>
      </c>
      <c r="G501">
        <f>IF(electric_vehicle_sales_by_state[[#This Row],[vehicle_category]]="2-Wheelers",85000,1500000)</f>
        <v>85000</v>
      </c>
      <c r="H501">
        <f>(electric_vehicle_sales_by_state[[#This Row],[electric_vehicles_sold]]*electric_vehicle_sales_by_state[[#This Row],[Avg_Price]])</f>
        <v>18955000</v>
      </c>
    </row>
    <row r="502" spans="1:8" x14ac:dyDescent="0.3">
      <c r="A502" s="1">
        <v>44593</v>
      </c>
      <c r="B502">
        <f>VLOOKUP(electric_vehicle_sales_by_state[[#This Row],[date]], dim_date[#All],2, FALSE)</f>
        <v>2022</v>
      </c>
      <c r="C502" t="s">
        <v>74</v>
      </c>
      <c r="D502" t="s">
        <v>10</v>
      </c>
      <c r="E502">
        <v>383</v>
      </c>
      <c r="F502">
        <v>56937</v>
      </c>
      <c r="G502">
        <f>IF(electric_vehicle_sales_by_state[[#This Row],[vehicle_category]]="2-Wheelers",85000,1500000)</f>
        <v>85000</v>
      </c>
      <c r="H502">
        <f>(electric_vehicle_sales_by_state[[#This Row],[electric_vehicles_sold]]*electric_vehicle_sales_by_state[[#This Row],[Avg_Price]])</f>
        <v>32555000</v>
      </c>
    </row>
    <row r="503" spans="1:8" x14ac:dyDescent="0.3">
      <c r="A503" s="1">
        <v>44621</v>
      </c>
      <c r="B503">
        <f>VLOOKUP(electric_vehicle_sales_by_state[[#This Row],[date]], dim_date[#All],2, FALSE)</f>
        <v>2022</v>
      </c>
      <c r="C503" t="s">
        <v>65</v>
      </c>
      <c r="D503" t="s">
        <v>10</v>
      </c>
      <c r="E503">
        <v>3169</v>
      </c>
      <c r="F503">
        <v>51588</v>
      </c>
      <c r="G503">
        <f>IF(electric_vehicle_sales_by_state[[#This Row],[vehicle_category]]="2-Wheelers",85000,1500000)</f>
        <v>85000</v>
      </c>
      <c r="H503">
        <f>(electric_vehicle_sales_by_state[[#This Row],[electric_vehicles_sold]]*electric_vehicle_sales_by_state[[#This Row],[Avg_Price]])</f>
        <v>269365000</v>
      </c>
    </row>
    <row r="504" spans="1:8" x14ac:dyDescent="0.3">
      <c r="A504" s="1">
        <v>44621</v>
      </c>
      <c r="B504">
        <f>VLOOKUP(electric_vehicle_sales_by_state[[#This Row],[date]], dim_date[#All],2, FALSE)</f>
        <v>2022</v>
      </c>
      <c r="C504" t="s">
        <v>43</v>
      </c>
      <c r="D504" t="s">
        <v>10</v>
      </c>
      <c r="E504">
        <v>179</v>
      </c>
      <c r="F504">
        <v>29698</v>
      </c>
      <c r="G504">
        <f>IF(electric_vehicle_sales_by_state[[#This Row],[vehicle_category]]="2-Wheelers",85000,1500000)</f>
        <v>85000</v>
      </c>
      <c r="H504">
        <f>(electric_vehicle_sales_by_state[[#This Row],[electric_vehicles_sold]]*electric_vehicle_sales_by_state[[#This Row],[Avg_Price]])</f>
        <v>15215000</v>
      </c>
    </row>
    <row r="505" spans="1:8" x14ac:dyDescent="0.3">
      <c r="A505" s="1">
        <v>44621</v>
      </c>
      <c r="B505">
        <f>VLOOKUP(electric_vehicle_sales_by_state[[#This Row],[date]], dim_date[#All],2, FALSE)</f>
        <v>2022</v>
      </c>
      <c r="C505" t="s">
        <v>54</v>
      </c>
      <c r="D505" t="s">
        <v>10</v>
      </c>
      <c r="E505">
        <v>1328</v>
      </c>
      <c r="F505">
        <v>85165</v>
      </c>
      <c r="G505">
        <f>IF(electric_vehicle_sales_by_state[[#This Row],[vehicle_category]]="2-Wheelers",85000,1500000)</f>
        <v>85000</v>
      </c>
      <c r="H505">
        <f>(electric_vehicle_sales_by_state[[#This Row],[electric_vehicles_sold]]*electric_vehicle_sales_by_state[[#This Row],[Avg_Price]])</f>
        <v>112880000</v>
      </c>
    </row>
    <row r="506" spans="1:8" x14ac:dyDescent="0.3">
      <c r="A506" s="1">
        <v>44621</v>
      </c>
      <c r="B506">
        <f>VLOOKUP(electric_vehicle_sales_by_state[[#This Row],[date]], dim_date[#All],2, FALSE)</f>
        <v>2022</v>
      </c>
      <c r="C506" t="s">
        <v>55</v>
      </c>
      <c r="D506" t="s">
        <v>10</v>
      </c>
      <c r="E506">
        <v>55</v>
      </c>
      <c r="F506">
        <v>1883</v>
      </c>
      <c r="G506">
        <f>IF(electric_vehicle_sales_by_state[[#This Row],[vehicle_category]]="2-Wheelers",85000,1500000)</f>
        <v>85000</v>
      </c>
      <c r="H506">
        <f>(electric_vehicle_sales_by_state[[#This Row],[electric_vehicles_sold]]*electric_vehicle_sales_by_state[[#This Row],[Avg_Price]])</f>
        <v>4675000</v>
      </c>
    </row>
    <row r="507" spans="1:8" x14ac:dyDescent="0.3">
      <c r="A507" s="1">
        <v>44621</v>
      </c>
      <c r="B507">
        <f>VLOOKUP(electric_vehicle_sales_by_state[[#This Row],[date]], dim_date[#All],2, FALSE)</f>
        <v>2022</v>
      </c>
      <c r="C507" t="s">
        <v>44</v>
      </c>
      <c r="D507" t="s">
        <v>10</v>
      </c>
      <c r="E507">
        <v>959</v>
      </c>
      <c r="F507">
        <v>31244</v>
      </c>
      <c r="G507">
        <f>IF(electric_vehicle_sales_by_state[[#This Row],[vehicle_category]]="2-Wheelers",85000,1500000)</f>
        <v>85000</v>
      </c>
      <c r="H507">
        <f>(electric_vehicle_sales_by_state[[#This Row],[electric_vehicles_sold]]*electric_vehicle_sales_by_state[[#This Row],[Avg_Price]])</f>
        <v>81515000</v>
      </c>
    </row>
    <row r="508" spans="1:8" x14ac:dyDescent="0.3">
      <c r="A508" s="1">
        <v>44621</v>
      </c>
      <c r="B508">
        <f>VLOOKUP(electric_vehicle_sales_by_state[[#This Row],[date]], dim_date[#All],2, FALSE)</f>
        <v>2022</v>
      </c>
      <c r="C508" t="s">
        <v>45</v>
      </c>
      <c r="D508" t="s">
        <v>10</v>
      </c>
      <c r="E508">
        <v>5</v>
      </c>
      <c r="F508">
        <v>757</v>
      </c>
      <c r="G508">
        <f>IF(electric_vehicle_sales_by_state[[#This Row],[vehicle_category]]="2-Wheelers",85000,1500000)</f>
        <v>85000</v>
      </c>
      <c r="H508">
        <f>(electric_vehicle_sales_by_state[[#This Row],[electric_vehicles_sold]]*electric_vehicle_sales_by_state[[#This Row],[Avg_Price]])</f>
        <v>425000</v>
      </c>
    </row>
    <row r="509" spans="1:8" x14ac:dyDescent="0.3">
      <c r="A509" s="1">
        <v>44621</v>
      </c>
      <c r="B509">
        <f>VLOOKUP(electric_vehicle_sales_by_state[[#This Row],[date]], dim_date[#All],2, FALSE)</f>
        <v>2022</v>
      </c>
      <c r="C509" t="s">
        <v>56</v>
      </c>
      <c r="D509" t="s">
        <v>10</v>
      </c>
      <c r="E509">
        <v>3491</v>
      </c>
      <c r="F509">
        <v>28871</v>
      </c>
      <c r="G509">
        <f>IF(electric_vehicle_sales_by_state[[#This Row],[vehicle_category]]="2-Wheelers",85000,1500000)</f>
        <v>85000</v>
      </c>
      <c r="H509">
        <f>(electric_vehicle_sales_by_state[[#This Row],[electric_vehicles_sold]]*electric_vehicle_sales_by_state[[#This Row],[Avg_Price]])</f>
        <v>296735000</v>
      </c>
    </row>
    <row r="510" spans="1:8" x14ac:dyDescent="0.3">
      <c r="A510" s="1">
        <v>44621</v>
      </c>
      <c r="B510">
        <f>VLOOKUP(electric_vehicle_sales_by_state[[#This Row],[date]], dim_date[#All],2, FALSE)</f>
        <v>2022</v>
      </c>
      <c r="C510" t="s">
        <v>66</v>
      </c>
      <c r="D510" t="s">
        <v>10</v>
      </c>
      <c r="E510">
        <v>235</v>
      </c>
      <c r="F510">
        <v>4381</v>
      </c>
      <c r="G510">
        <f>IF(electric_vehicle_sales_by_state[[#This Row],[vehicle_category]]="2-Wheelers",85000,1500000)</f>
        <v>85000</v>
      </c>
      <c r="H510">
        <f>(electric_vehicle_sales_by_state[[#This Row],[electric_vehicles_sold]]*electric_vehicle_sales_by_state[[#This Row],[Avg_Price]])</f>
        <v>19975000</v>
      </c>
    </row>
    <row r="511" spans="1:8" x14ac:dyDescent="0.3">
      <c r="A511" s="1">
        <v>44621</v>
      </c>
      <c r="B511">
        <f>VLOOKUP(electric_vehicle_sales_by_state[[#This Row],[date]], dim_date[#All],2, FALSE)</f>
        <v>2022</v>
      </c>
      <c r="C511" t="s">
        <v>67</v>
      </c>
      <c r="D511" t="s">
        <v>10</v>
      </c>
      <c r="E511">
        <v>4507</v>
      </c>
      <c r="F511">
        <v>79333</v>
      </c>
      <c r="G511">
        <f>IF(electric_vehicle_sales_by_state[[#This Row],[vehicle_category]]="2-Wheelers",85000,1500000)</f>
        <v>85000</v>
      </c>
      <c r="H511">
        <f>(electric_vehicle_sales_by_state[[#This Row],[electric_vehicles_sold]]*electric_vehicle_sales_by_state[[#This Row],[Avg_Price]])</f>
        <v>383095000</v>
      </c>
    </row>
    <row r="512" spans="1:8" x14ac:dyDescent="0.3">
      <c r="A512" s="1">
        <v>44621</v>
      </c>
      <c r="B512">
        <f>VLOOKUP(electric_vehicle_sales_by_state[[#This Row],[date]], dim_date[#All],2, FALSE)</f>
        <v>2022</v>
      </c>
      <c r="C512" t="s">
        <v>63</v>
      </c>
      <c r="D512" t="s">
        <v>10</v>
      </c>
      <c r="E512">
        <v>1025</v>
      </c>
      <c r="F512">
        <v>30295</v>
      </c>
      <c r="G512">
        <f>IF(electric_vehicle_sales_by_state[[#This Row],[vehicle_category]]="2-Wheelers",85000,1500000)</f>
        <v>85000</v>
      </c>
      <c r="H512">
        <f>(electric_vehicle_sales_by_state[[#This Row],[electric_vehicles_sold]]*electric_vehicle_sales_by_state[[#This Row],[Avg_Price]])</f>
        <v>87125000</v>
      </c>
    </row>
    <row r="513" spans="1:8" x14ac:dyDescent="0.3">
      <c r="A513" s="1">
        <v>44621</v>
      </c>
      <c r="B513">
        <f>VLOOKUP(electric_vehicle_sales_by_state[[#This Row],[date]], dim_date[#All],2, FALSE)</f>
        <v>2022</v>
      </c>
      <c r="C513" t="s">
        <v>61</v>
      </c>
      <c r="D513" t="s">
        <v>10</v>
      </c>
      <c r="E513">
        <v>61</v>
      </c>
      <c r="F513">
        <v>3565</v>
      </c>
      <c r="G513">
        <f>IF(electric_vehicle_sales_by_state[[#This Row],[vehicle_category]]="2-Wheelers",85000,1500000)</f>
        <v>85000</v>
      </c>
      <c r="H513">
        <f>(electric_vehicle_sales_by_state[[#This Row],[electric_vehicles_sold]]*electric_vehicle_sales_by_state[[#This Row],[Avg_Price]])</f>
        <v>5185000</v>
      </c>
    </row>
    <row r="514" spans="1:8" x14ac:dyDescent="0.3">
      <c r="A514" s="1">
        <v>44621</v>
      </c>
      <c r="B514">
        <f>VLOOKUP(electric_vehicle_sales_by_state[[#This Row],[date]], dim_date[#All],2, FALSE)</f>
        <v>2022</v>
      </c>
      <c r="C514" t="s">
        <v>46</v>
      </c>
      <c r="D514" t="s">
        <v>10</v>
      </c>
      <c r="E514">
        <v>227</v>
      </c>
      <c r="F514">
        <v>5680</v>
      </c>
      <c r="G514">
        <f>IF(electric_vehicle_sales_by_state[[#This Row],[vehicle_category]]="2-Wheelers",85000,1500000)</f>
        <v>85000</v>
      </c>
      <c r="H514">
        <f>(electric_vehicle_sales_by_state[[#This Row],[electric_vehicles_sold]]*electric_vehicle_sales_by_state[[#This Row],[Avg_Price]])</f>
        <v>19295000</v>
      </c>
    </row>
    <row r="515" spans="1:8" x14ac:dyDescent="0.3">
      <c r="A515" s="1">
        <v>44621</v>
      </c>
      <c r="B515">
        <f>VLOOKUP(electric_vehicle_sales_by_state[[#This Row],[date]], dim_date[#All],2, FALSE)</f>
        <v>2022</v>
      </c>
      <c r="C515" t="s">
        <v>64</v>
      </c>
      <c r="D515" t="s">
        <v>10</v>
      </c>
      <c r="E515">
        <v>607</v>
      </c>
      <c r="F515">
        <v>38435</v>
      </c>
      <c r="G515">
        <f>IF(electric_vehicle_sales_by_state[[#This Row],[vehicle_category]]="2-Wheelers",85000,1500000)</f>
        <v>85000</v>
      </c>
      <c r="H515">
        <f>(electric_vehicle_sales_by_state[[#This Row],[electric_vehicles_sold]]*electric_vehicle_sales_by_state[[#This Row],[Avg_Price]])</f>
        <v>51595000</v>
      </c>
    </row>
    <row r="516" spans="1:8" x14ac:dyDescent="0.3">
      <c r="A516" s="1">
        <v>44621</v>
      </c>
      <c r="B516">
        <f>VLOOKUP(electric_vehicle_sales_by_state[[#This Row],[date]], dim_date[#All],2, FALSE)</f>
        <v>2022</v>
      </c>
      <c r="C516" t="s">
        <v>68</v>
      </c>
      <c r="D516" t="s">
        <v>10</v>
      </c>
      <c r="E516">
        <v>7288</v>
      </c>
      <c r="F516">
        <v>91537</v>
      </c>
      <c r="G516">
        <f>IF(electric_vehicle_sales_by_state[[#This Row],[vehicle_category]]="2-Wheelers",85000,1500000)</f>
        <v>85000</v>
      </c>
      <c r="H516">
        <f>(electric_vehicle_sales_by_state[[#This Row],[electric_vehicles_sold]]*electric_vehicle_sales_by_state[[#This Row],[Avg_Price]])</f>
        <v>619480000</v>
      </c>
    </row>
    <row r="517" spans="1:8" x14ac:dyDescent="0.3">
      <c r="A517" s="1">
        <v>44621</v>
      </c>
      <c r="B517">
        <f>VLOOKUP(electric_vehicle_sales_by_state[[#This Row],[date]], dim_date[#All],2, FALSE)</f>
        <v>2022</v>
      </c>
      <c r="C517" t="s">
        <v>69</v>
      </c>
      <c r="D517" t="s">
        <v>10</v>
      </c>
      <c r="E517">
        <v>2880</v>
      </c>
      <c r="F517">
        <v>50610</v>
      </c>
      <c r="G517">
        <f>IF(electric_vehicle_sales_by_state[[#This Row],[vehicle_category]]="2-Wheelers",85000,1500000)</f>
        <v>85000</v>
      </c>
      <c r="H517">
        <f>(electric_vehicle_sales_by_state[[#This Row],[electric_vehicles_sold]]*electric_vehicle_sales_by_state[[#This Row],[Avg_Price]])</f>
        <v>244800000</v>
      </c>
    </row>
    <row r="518" spans="1:8" x14ac:dyDescent="0.3">
      <c r="A518" s="1">
        <v>44621</v>
      </c>
      <c r="B518">
        <f>VLOOKUP(electric_vehicle_sales_by_state[[#This Row],[date]], dim_date[#All],2, FALSE)</f>
        <v>2022</v>
      </c>
      <c r="C518" t="s">
        <v>57</v>
      </c>
      <c r="D518" t="s">
        <v>10</v>
      </c>
      <c r="E518">
        <v>1580</v>
      </c>
      <c r="F518">
        <v>76256</v>
      </c>
      <c r="G518">
        <f>IF(electric_vehicle_sales_by_state[[#This Row],[vehicle_category]]="2-Wheelers",85000,1500000)</f>
        <v>85000</v>
      </c>
      <c r="H518">
        <f>(electric_vehicle_sales_by_state[[#This Row],[electric_vehicles_sold]]*electric_vehicle_sales_by_state[[#This Row],[Avg_Price]])</f>
        <v>134300000</v>
      </c>
    </row>
    <row r="519" spans="1:8" x14ac:dyDescent="0.3">
      <c r="A519" s="1">
        <v>44621</v>
      </c>
      <c r="B519">
        <f>VLOOKUP(electric_vehicle_sales_by_state[[#This Row],[date]], dim_date[#All],2, FALSE)</f>
        <v>2022</v>
      </c>
      <c r="C519" t="s">
        <v>70</v>
      </c>
      <c r="D519" t="s">
        <v>10</v>
      </c>
      <c r="E519">
        <v>9687</v>
      </c>
      <c r="F519">
        <v>130070</v>
      </c>
      <c r="G519">
        <f>IF(electric_vehicle_sales_by_state[[#This Row],[vehicle_category]]="2-Wheelers",85000,1500000)</f>
        <v>85000</v>
      </c>
      <c r="H519">
        <f>(electric_vehicle_sales_by_state[[#This Row],[electric_vehicles_sold]]*electric_vehicle_sales_by_state[[#This Row],[Avg_Price]])</f>
        <v>823395000</v>
      </c>
    </row>
    <row r="520" spans="1:8" x14ac:dyDescent="0.3">
      <c r="A520" s="1">
        <v>44621</v>
      </c>
      <c r="B520">
        <f>VLOOKUP(electric_vehicle_sales_by_state[[#This Row],[date]], dim_date[#All],2, FALSE)</f>
        <v>2022</v>
      </c>
      <c r="C520" t="s">
        <v>48</v>
      </c>
      <c r="D520" t="s">
        <v>10</v>
      </c>
      <c r="E520">
        <v>2</v>
      </c>
      <c r="F520">
        <v>3508</v>
      </c>
      <c r="G520">
        <f>IF(electric_vehicle_sales_by_state[[#This Row],[vehicle_category]]="2-Wheelers",85000,1500000)</f>
        <v>85000</v>
      </c>
      <c r="H520">
        <f>(electric_vehicle_sales_by_state[[#This Row],[electric_vehicles_sold]]*electric_vehicle_sales_by_state[[#This Row],[Avg_Price]])</f>
        <v>170000</v>
      </c>
    </row>
    <row r="521" spans="1:8" x14ac:dyDescent="0.3">
      <c r="A521" s="1">
        <v>44621</v>
      </c>
      <c r="B521">
        <f>VLOOKUP(electric_vehicle_sales_by_state[[#This Row],[date]], dim_date[#All],2, FALSE)</f>
        <v>2022</v>
      </c>
      <c r="C521" t="s">
        <v>58</v>
      </c>
      <c r="D521" t="s">
        <v>10</v>
      </c>
      <c r="E521">
        <v>2363</v>
      </c>
      <c r="F521">
        <v>47801</v>
      </c>
      <c r="G521">
        <f>IF(electric_vehicle_sales_by_state[[#This Row],[vehicle_category]]="2-Wheelers",85000,1500000)</f>
        <v>85000</v>
      </c>
      <c r="H521">
        <f>(electric_vehicle_sales_by_state[[#This Row],[electric_vehicles_sold]]*electric_vehicle_sales_by_state[[#This Row],[Avg_Price]])</f>
        <v>200855000</v>
      </c>
    </row>
    <row r="522" spans="1:8" x14ac:dyDescent="0.3">
      <c r="A522" s="1">
        <v>44621</v>
      </c>
      <c r="B522">
        <f>VLOOKUP(electric_vehicle_sales_by_state[[#This Row],[date]], dim_date[#All],2, FALSE)</f>
        <v>2022</v>
      </c>
      <c r="C522" t="s">
        <v>52</v>
      </c>
      <c r="D522" t="s">
        <v>10</v>
      </c>
      <c r="E522">
        <v>181</v>
      </c>
      <c r="F522">
        <v>3913</v>
      </c>
      <c r="G522">
        <f>IF(electric_vehicle_sales_by_state[[#This Row],[vehicle_category]]="2-Wheelers",85000,1500000)</f>
        <v>85000</v>
      </c>
      <c r="H522">
        <f>(electric_vehicle_sales_by_state[[#This Row],[electric_vehicles_sold]]*electric_vehicle_sales_by_state[[#This Row],[Avg_Price]])</f>
        <v>15385000</v>
      </c>
    </row>
    <row r="523" spans="1:8" x14ac:dyDescent="0.3">
      <c r="A523" s="1">
        <v>44621</v>
      </c>
      <c r="B523">
        <f>VLOOKUP(electric_vehicle_sales_by_state[[#This Row],[date]], dim_date[#All],2, FALSE)</f>
        <v>2022</v>
      </c>
      <c r="C523" t="s">
        <v>59</v>
      </c>
      <c r="D523" t="s">
        <v>10</v>
      </c>
      <c r="E523">
        <v>716</v>
      </c>
      <c r="F523">
        <v>31497</v>
      </c>
      <c r="G523">
        <f>IF(electric_vehicle_sales_by_state[[#This Row],[vehicle_category]]="2-Wheelers",85000,1500000)</f>
        <v>85000</v>
      </c>
      <c r="H523">
        <f>(electric_vehicle_sales_by_state[[#This Row],[electric_vehicles_sold]]*electric_vehicle_sales_by_state[[#This Row],[Avg_Price]])</f>
        <v>60860000</v>
      </c>
    </row>
    <row r="524" spans="1:8" x14ac:dyDescent="0.3">
      <c r="A524" s="1">
        <v>44621</v>
      </c>
      <c r="B524">
        <f>VLOOKUP(electric_vehicle_sales_by_state[[#This Row],[date]], dim_date[#All],2, FALSE)</f>
        <v>2022</v>
      </c>
      <c r="C524" t="s">
        <v>71</v>
      </c>
      <c r="D524" t="s">
        <v>10</v>
      </c>
      <c r="E524">
        <v>3080</v>
      </c>
      <c r="F524">
        <v>60106</v>
      </c>
      <c r="G524">
        <f>IF(electric_vehicle_sales_by_state[[#This Row],[vehicle_category]]="2-Wheelers",85000,1500000)</f>
        <v>85000</v>
      </c>
      <c r="H524">
        <f>(electric_vehicle_sales_by_state[[#This Row],[electric_vehicles_sold]]*electric_vehicle_sales_by_state[[#This Row],[Avg_Price]])</f>
        <v>261800000</v>
      </c>
    </row>
    <row r="525" spans="1:8" x14ac:dyDescent="0.3">
      <c r="A525" s="1">
        <v>44621</v>
      </c>
      <c r="B525">
        <f>VLOOKUP(electric_vehicle_sales_by_state[[#This Row],[date]], dim_date[#All],2, FALSE)</f>
        <v>2022</v>
      </c>
      <c r="C525" t="s">
        <v>72</v>
      </c>
      <c r="D525" t="s">
        <v>10</v>
      </c>
      <c r="E525">
        <v>7708</v>
      </c>
      <c r="F525">
        <v>124272</v>
      </c>
      <c r="G525">
        <f>IF(electric_vehicle_sales_by_state[[#This Row],[vehicle_category]]="2-Wheelers",85000,1500000)</f>
        <v>85000</v>
      </c>
      <c r="H525">
        <f>(electric_vehicle_sales_by_state[[#This Row],[electric_vehicles_sold]]*electric_vehicle_sales_by_state[[#This Row],[Avg_Price]])</f>
        <v>655180000</v>
      </c>
    </row>
    <row r="526" spans="1:8" x14ac:dyDescent="0.3">
      <c r="A526" s="1">
        <v>44621</v>
      </c>
      <c r="B526">
        <f>VLOOKUP(electric_vehicle_sales_by_state[[#This Row],[date]], dim_date[#All],2, FALSE)</f>
        <v>2022</v>
      </c>
      <c r="C526" t="s">
        <v>53</v>
      </c>
      <c r="D526" t="s">
        <v>10</v>
      </c>
      <c r="E526">
        <v>18</v>
      </c>
      <c r="F526">
        <v>3504</v>
      </c>
      <c r="G526">
        <f>IF(electric_vehicle_sales_by_state[[#This Row],[vehicle_category]]="2-Wheelers",85000,1500000)</f>
        <v>85000</v>
      </c>
      <c r="H526">
        <f>(electric_vehicle_sales_by_state[[#This Row],[electric_vehicles_sold]]*electric_vehicle_sales_by_state[[#This Row],[Avg_Price]])</f>
        <v>1530000</v>
      </c>
    </row>
    <row r="527" spans="1:8" x14ac:dyDescent="0.3">
      <c r="A527" s="1">
        <v>44621</v>
      </c>
      <c r="B527">
        <f>VLOOKUP(electric_vehicle_sales_by_state[[#This Row],[date]], dim_date[#All],2, FALSE)</f>
        <v>2022</v>
      </c>
      <c r="C527" t="s">
        <v>73</v>
      </c>
      <c r="D527" t="s">
        <v>10</v>
      </c>
      <c r="E527">
        <v>1986</v>
      </c>
      <c r="F527">
        <v>180927</v>
      </c>
      <c r="G527">
        <f>IF(electric_vehicle_sales_by_state[[#This Row],[vehicle_category]]="2-Wheelers",85000,1500000)</f>
        <v>85000</v>
      </c>
      <c r="H527">
        <f>(electric_vehicle_sales_by_state[[#This Row],[electric_vehicles_sold]]*electric_vehicle_sales_by_state[[#This Row],[Avg_Price]])</f>
        <v>168810000</v>
      </c>
    </row>
    <row r="528" spans="1:8" x14ac:dyDescent="0.3">
      <c r="A528" s="1">
        <v>44621</v>
      </c>
      <c r="B528">
        <f>VLOOKUP(electric_vehicle_sales_by_state[[#This Row],[date]], dim_date[#All],2, FALSE)</f>
        <v>2022</v>
      </c>
      <c r="C528" t="s">
        <v>60</v>
      </c>
      <c r="D528" t="s">
        <v>10</v>
      </c>
      <c r="E528">
        <v>435</v>
      </c>
      <c r="F528">
        <v>11692</v>
      </c>
      <c r="G528">
        <f>IF(electric_vehicle_sales_by_state[[#This Row],[vehicle_category]]="2-Wheelers",85000,1500000)</f>
        <v>85000</v>
      </c>
      <c r="H528">
        <f>(electric_vehicle_sales_by_state[[#This Row],[electric_vehicles_sold]]*electric_vehicle_sales_by_state[[#This Row],[Avg_Price]])</f>
        <v>36975000</v>
      </c>
    </row>
    <row r="529" spans="1:8" x14ac:dyDescent="0.3">
      <c r="A529" s="1">
        <v>44621</v>
      </c>
      <c r="B529">
        <f>VLOOKUP(electric_vehicle_sales_by_state[[#This Row],[date]], dim_date[#All],2, FALSE)</f>
        <v>2022</v>
      </c>
      <c r="C529" t="s">
        <v>74</v>
      </c>
      <c r="D529" t="s">
        <v>10</v>
      </c>
      <c r="E529">
        <v>626</v>
      </c>
      <c r="F529">
        <v>73783</v>
      </c>
      <c r="G529">
        <f>IF(electric_vehicle_sales_by_state[[#This Row],[vehicle_category]]="2-Wheelers",85000,1500000)</f>
        <v>85000</v>
      </c>
      <c r="H529">
        <f>(electric_vehicle_sales_by_state[[#This Row],[electric_vehicles_sold]]*electric_vehicle_sales_by_state[[#This Row],[Avg_Price]])</f>
        <v>53210000</v>
      </c>
    </row>
    <row r="530" spans="1:8" x14ac:dyDescent="0.3">
      <c r="A530" s="1">
        <v>44652</v>
      </c>
      <c r="B530">
        <f>VLOOKUP(electric_vehicle_sales_by_state[[#This Row],[date]], dim_date[#All],2, FALSE)</f>
        <v>2023</v>
      </c>
      <c r="C530" t="s">
        <v>65</v>
      </c>
      <c r="D530" t="s">
        <v>10</v>
      </c>
      <c r="E530">
        <v>2745</v>
      </c>
      <c r="F530">
        <v>56529</v>
      </c>
      <c r="G530">
        <f>IF(electric_vehicle_sales_by_state[[#This Row],[vehicle_category]]="2-Wheelers",85000,1500000)</f>
        <v>85000</v>
      </c>
      <c r="H530">
        <f>(electric_vehicle_sales_by_state[[#This Row],[electric_vehicles_sold]]*electric_vehicle_sales_by_state[[#This Row],[Avg_Price]])</f>
        <v>233325000</v>
      </c>
    </row>
    <row r="531" spans="1:8" x14ac:dyDescent="0.3">
      <c r="A531" s="1">
        <v>44652</v>
      </c>
      <c r="B531">
        <f>VLOOKUP(electric_vehicle_sales_by_state[[#This Row],[date]], dim_date[#All],2, FALSE)</f>
        <v>2023</v>
      </c>
      <c r="C531" t="s">
        <v>43</v>
      </c>
      <c r="D531" t="s">
        <v>10</v>
      </c>
      <c r="E531">
        <v>168</v>
      </c>
      <c r="F531">
        <v>26813</v>
      </c>
      <c r="G531">
        <f>IF(electric_vehicle_sales_by_state[[#This Row],[vehicle_category]]="2-Wheelers",85000,1500000)</f>
        <v>85000</v>
      </c>
      <c r="H531">
        <f>(electric_vehicle_sales_by_state[[#This Row],[electric_vehicles_sold]]*electric_vehicle_sales_by_state[[#This Row],[Avg_Price]])</f>
        <v>14280000</v>
      </c>
    </row>
    <row r="532" spans="1:8" x14ac:dyDescent="0.3">
      <c r="A532" s="1">
        <v>44652</v>
      </c>
      <c r="B532">
        <f>VLOOKUP(electric_vehicle_sales_by_state[[#This Row],[date]], dim_date[#All],2, FALSE)</f>
        <v>2023</v>
      </c>
      <c r="C532" t="s">
        <v>54</v>
      </c>
      <c r="D532" t="s">
        <v>10</v>
      </c>
      <c r="E532">
        <v>475</v>
      </c>
      <c r="F532">
        <v>82418</v>
      </c>
      <c r="G532">
        <f>IF(electric_vehicle_sales_by_state[[#This Row],[vehicle_category]]="2-Wheelers",85000,1500000)</f>
        <v>85000</v>
      </c>
      <c r="H532">
        <f>(electric_vehicle_sales_by_state[[#This Row],[electric_vehicles_sold]]*electric_vehicle_sales_by_state[[#This Row],[Avg_Price]])</f>
        <v>40375000</v>
      </c>
    </row>
    <row r="533" spans="1:8" x14ac:dyDescent="0.3">
      <c r="A533" s="1">
        <v>44652</v>
      </c>
      <c r="B533">
        <f>VLOOKUP(electric_vehicle_sales_by_state[[#This Row],[date]], dim_date[#All],2, FALSE)</f>
        <v>2023</v>
      </c>
      <c r="C533" t="s">
        <v>55</v>
      </c>
      <c r="D533" t="s">
        <v>10</v>
      </c>
      <c r="E533">
        <v>63</v>
      </c>
      <c r="F533">
        <v>1881</v>
      </c>
      <c r="G533">
        <f>IF(electric_vehicle_sales_by_state[[#This Row],[vehicle_category]]="2-Wheelers",85000,1500000)</f>
        <v>85000</v>
      </c>
      <c r="H533">
        <f>(electric_vehicle_sales_by_state[[#This Row],[electric_vehicles_sold]]*electric_vehicle_sales_by_state[[#This Row],[Avg_Price]])</f>
        <v>5355000</v>
      </c>
    </row>
    <row r="534" spans="1:8" x14ac:dyDescent="0.3">
      <c r="A534" s="1">
        <v>44652</v>
      </c>
      <c r="B534">
        <f>VLOOKUP(electric_vehicle_sales_by_state[[#This Row],[date]], dim_date[#All],2, FALSE)</f>
        <v>2023</v>
      </c>
      <c r="C534" t="s">
        <v>44</v>
      </c>
      <c r="D534" t="s">
        <v>10</v>
      </c>
      <c r="E534">
        <v>1397</v>
      </c>
      <c r="F534">
        <v>30843</v>
      </c>
      <c r="G534">
        <f>IF(electric_vehicle_sales_by_state[[#This Row],[vehicle_category]]="2-Wheelers",85000,1500000)</f>
        <v>85000</v>
      </c>
      <c r="H534">
        <f>(electric_vehicle_sales_by_state[[#This Row],[electric_vehicles_sold]]*electric_vehicle_sales_by_state[[#This Row],[Avg_Price]])</f>
        <v>118745000</v>
      </c>
    </row>
    <row r="535" spans="1:8" x14ac:dyDescent="0.3">
      <c r="A535" s="1">
        <v>44652</v>
      </c>
      <c r="B535">
        <f>VLOOKUP(electric_vehicle_sales_by_state[[#This Row],[date]], dim_date[#All],2, FALSE)</f>
        <v>2023</v>
      </c>
      <c r="C535" t="s">
        <v>45</v>
      </c>
      <c r="D535" t="s">
        <v>10</v>
      </c>
      <c r="E535">
        <v>4</v>
      </c>
      <c r="F535">
        <v>804</v>
      </c>
      <c r="G535">
        <f>IF(electric_vehicle_sales_by_state[[#This Row],[vehicle_category]]="2-Wheelers",85000,1500000)</f>
        <v>85000</v>
      </c>
      <c r="H535">
        <f>(electric_vehicle_sales_by_state[[#This Row],[electric_vehicles_sold]]*electric_vehicle_sales_by_state[[#This Row],[Avg_Price]])</f>
        <v>340000</v>
      </c>
    </row>
    <row r="536" spans="1:8" x14ac:dyDescent="0.3">
      <c r="A536" s="1">
        <v>44652</v>
      </c>
      <c r="B536">
        <f>VLOOKUP(electric_vehicle_sales_by_state[[#This Row],[date]], dim_date[#All],2, FALSE)</f>
        <v>2023</v>
      </c>
      <c r="C536" t="s">
        <v>56</v>
      </c>
      <c r="D536" t="s">
        <v>10</v>
      </c>
      <c r="E536">
        <v>2832</v>
      </c>
      <c r="F536">
        <v>32226</v>
      </c>
      <c r="G536">
        <f>IF(electric_vehicle_sales_by_state[[#This Row],[vehicle_category]]="2-Wheelers",85000,1500000)</f>
        <v>85000</v>
      </c>
      <c r="H536">
        <f>(electric_vehicle_sales_by_state[[#This Row],[electric_vehicles_sold]]*electric_vehicle_sales_by_state[[#This Row],[Avg_Price]])</f>
        <v>240720000</v>
      </c>
    </row>
    <row r="537" spans="1:8" x14ac:dyDescent="0.3">
      <c r="A537" s="1">
        <v>44652</v>
      </c>
      <c r="B537">
        <f>VLOOKUP(electric_vehicle_sales_by_state[[#This Row],[date]], dim_date[#All],2, FALSE)</f>
        <v>2023</v>
      </c>
      <c r="C537" t="s">
        <v>66</v>
      </c>
      <c r="D537" t="s">
        <v>10</v>
      </c>
      <c r="E537">
        <v>377</v>
      </c>
      <c r="F537">
        <v>3817</v>
      </c>
      <c r="G537">
        <f>IF(electric_vehicle_sales_by_state[[#This Row],[vehicle_category]]="2-Wheelers",85000,1500000)</f>
        <v>85000</v>
      </c>
      <c r="H537">
        <f>(electric_vehicle_sales_by_state[[#This Row],[electric_vehicles_sold]]*electric_vehicle_sales_by_state[[#This Row],[Avg_Price]])</f>
        <v>32045000</v>
      </c>
    </row>
    <row r="538" spans="1:8" x14ac:dyDescent="0.3">
      <c r="A538" s="1">
        <v>44652</v>
      </c>
      <c r="B538">
        <f>VLOOKUP(electric_vehicle_sales_by_state[[#This Row],[date]], dim_date[#All],2, FALSE)</f>
        <v>2023</v>
      </c>
      <c r="C538" t="s">
        <v>67</v>
      </c>
      <c r="D538" t="s">
        <v>10</v>
      </c>
      <c r="E538">
        <v>6695</v>
      </c>
      <c r="F538">
        <v>88648</v>
      </c>
      <c r="G538">
        <f>IF(electric_vehicle_sales_by_state[[#This Row],[vehicle_category]]="2-Wheelers",85000,1500000)</f>
        <v>85000</v>
      </c>
      <c r="H538">
        <f>(electric_vehicle_sales_by_state[[#This Row],[electric_vehicles_sold]]*electric_vehicle_sales_by_state[[#This Row],[Avg_Price]])</f>
        <v>569075000</v>
      </c>
    </row>
    <row r="539" spans="1:8" x14ac:dyDescent="0.3">
      <c r="A539" s="1">
        <v>44652</v>
      </c>
      <c r="B539">
        <f>VLOOKUP(electric_vehicle_sales_by_state[[#This Row],[date]], dim_date[#All],2, FALSE)</f>
        <v>2023</v>
      </c>
      <c r="C539" t="s">
        <v>63</v>
      </c>
      <c r="D539" t="s">
        <v>10</v>
      </c>
      <c r="E539">
        <v>1215</v>
      </c>
      <c r="F539">
        <v>30558</v>
      </c>
      <c r="G539">
        <f>IF(electric_vehicle_sales_by_state[[#This Row],[vehicle_category]]="2-Wheelers",85000,1500000)</f>
        <v>85000</v>
      </c>
      <c r="H539">
        <f>(electric_vehicle_sales_by_state[[#This Row],[electric_vehicles_sold]]*electric_vehicle_sales_by_state[[#This Row],[Avg_Price]])</f>
        <v>103275000</v>
      </c>
    </row>
    <row r="540" spans="1:8" x14ac:dyDescent="0.3">
      <c r="A540" s="1">
        <v>44652</v>
      </c>
      <c r="B540">
        <f>VLOOKUP(electric_vehicle_sales_by_state[[#This Row],[date]], dim_date[#All],2, FALSE)</f>
        <v>2023</v>
      </c>
      <c r="C540" t="s">
        <v>61</v>
      </c>
      <c r="D540" t="s">
        <v>10</v>
      </c>
      <c r="E540">
        <v>97</v>
      </c>
      <c r="F540">
        <v>4637</v>
      </c>
      <c r="G540">
        <f>IF(electric_vehicle_sales_by_state[[#This Row],[vehicle_category]]="2-Wheelers",85000,1500000)</f>
        <v>85000</v>
      </c>
      <c r="H540">
        <f>(electric_vehicle_sales_by_state[[#This Row],[electric_vehicles_sold]]*electric_vehicle_sales_by_state[[#This Row],[Avg_Price]])</f>
        <v>8245000</v>
      </c>
    </row>
    <row r="541" spans="1:8" x14ac:dyDescent="0.3">
      <c r="A541" s="1">
        <v>44652</v>
      </c>
      <c r="B541">
        <f>VLOOKUP(electric_vehicle_sales_by_state[[#This Row],[date]], dim_date[#All],2, FALSE)</f>
        <v>2023</v>
      </c>
      <c r="C541" t="s">
        <v>46</v>
      </c>
      <c r="D541" t="s">
        <v>10</v>
      </c>
      <c r="E541">
        <v>125</v>
      </c>
      <c r="F541">
        <v>8306</v>
      </c>
      <c r="G541">
        <f>IF(electric_vehicle_sales_by_state[[#This Row],[vehicle_category]]="2-Wheelers",85000,1500000)</f>
        <v>85000</v>
      </c>
      <c r="H541">
        <f>(electric_vehicle_sales_by_state[[#This Row],[electric_vehicles_sold]]*electric_vehicle_sales_by_state[[#This Row],[Avg_Price]])</f>
        <v>10625000</v>
      </c>
    </row>
    <row r="542" spans="1:8" x14ac:dyDescent="0.3">
      <c r="A542" s="1">
        <v>44652</v>
      </c>
      <c r="B542">
        <f>VLOOKUP(electric_vehicle_sales_by_state[[#This Row],[date]], dim_date[#All],2, FALSE)</f>
        <v>2023</v>
      </c>
      <c r="C542" t="s">
        <v>64</v>
      </c>
      <c r="D542" t="s">
        <v>10</v>
      </c>
      <c r="E542">
        <v>450</v>
      </c>
      <c r="F542">
        <v>35590</v>
      </c>
      <c r="G542">
        <f>IF(electric_vehicle_sales_by_state[[#This Row],[vehicle_category]]="2-Wheelers",85000,1500000)</f>
        <v>85000</v>
      </c>
      <c r="H542">
        <f>(electric_vehicle_sales_by_state[[#This Row],[electric_vehicles_sold]]*electric_vehicle_sales_by_state[[#This Row],[Avg_Price]])</f>
        <v>38250000</v>
      </c>
    </row>
    <row r="543" spans="1:8" x14ac:dyDescent="0.3">
      <c r="A543" s="1">
        <v>44652</v>
      </c>
      <c r="B543">
        <f>VLOOKUP(electric_vehicle_sales_by_state[[#This Row],[date]], dim_date[#All],2, FALSE)</f>
        <v>2023</v>
      </c>
      <c r="C543" t="s">
        <v>68</v>
      </c>
      <c r="D543" t="s">
        <v>10</v>
      </c>
      <c r="E543">
        <v>8814</v>
      </c>
      <c r="F543">
        <v>100400</v>
      </c>
      <c r="G543">
        <f>IF(electric_vehicle_sales_by_state[[#This Row],[vehicle_category]]="2-Wheelers",85000,1500000)</f>
        <v>85000</v>
      </c>
      <c r="H543">
        <f>(electric_vehicle_sales_by_state[[#This Row],[electric_vehicles_sold]]*electric_vehicle_sales_by_state[[#This Row],[Avg_Price]])</f>
        <v>749190000</v>
      </c>
    </row>
    <row r="544" spans="1:8" x14ac:dyDescent="0.3">
      <c r="A544" s="1">
        <v>44652</v>
      </c>
      <c r="B544">
        <f>VLOOKUP(electric_vehicle_sales_by_state[[#This Row],[date]], dim_date[#All],2, FALSE)</f>
        <v>2023</v>
      </c>
      <c r="C544" t="s">
        <v>69</v>
      </c>
      <c r="D544" t="s">
        <v>10</v>
      </c>
      <c r="E544">
        <v>2908</v>
      </c>
      <c r="F544">
        <v>41859</v>
      </c>
      <c r="G544">
        <f>IF(electric_vehicle_sales_by_state[[#This Row],[vehicle_category]]="2-Wheelers",85000,1500000)</f>
        <v>85000</v>
      </c>
      <c r="H544">
        <f>(electric_vehicle_sales_by_state[[#This Row],[electric_vehicles_sold]]*electric_vehicle_sales_by_state[[#This Row],[Avg_Price]])</f>
        <v>247180000</v>
      </c>
    </row>
    <row r="545" spans="1:8" x14ac:dyDescent="0.3">
      <c r="A545" s="1">
        <v>44652</v>
      </c>
      <c r="B545">
        <f>VLOOKUP(electric_vehicle_sales_by_state[[#This Row],[date]], dim_date[#All],2, FALSE)</f>
        <v>2023</v>
      </c>
      <c r="C545" t="s">
        <v>57</v>
      </c>
      <c r="D545" t="s">
        <v>10</v>
      </c>
      <c r="E545">
        <v>1337</v>
      </c>
      <c r="F545">
        <v>75144</v>
      </c>
      <c r="G545">
        <f>IF(electric_vehicle_sales_by_state[[#This Row],[vehicle_category]]="2-Wheelers",85000,1500000)</f>
        <v>85000</v>
      </c>
      <c r="H545">
        <f>(electric_vehicle_sales_by_state[[#This Row],[electric_vehicles_sold]]*electric_vehicle_sales_by_state[[#This Row],[Avg_Price]])</f>
        <v>113645000</v>
      </c>
    </row>
    <row r="546" spans="1:8" x14ac:dyDescent="0.3">
      <c r="A546" s="1">
        <v>44652</v>
      </c>
      <c r="B546">
        <f>VLOOKUP(electric_vehicle_sales_by_state[[#This Row],[date]], dim_date[#All],2, FALSE)</f>
        <v>2023</v>
      </c>
      <c r="C546" t="s">
        <v>70</v>
      </c>
      <c r="D546" t="s">
        <v>10</v>
      </c>
      <c r="E546">
        <v>7375</v>
      </c>
      <c r="F546">
        <v>135969</v>
      </c>
      <c r="G546">
        <f>IF(electric_vehicle_sales_by_state[[#This Row],[vehicle_category]]="2-Wheelers",85000,1500000)</f>
        <v>85000</v>
      </c>
      <c r="H546">
        <f>(electric_vehicle_sales_by_state[[#This Row],[electric_vehicles_sold]]*electric_vehicle_sales_by_state[[#This Row],[Avg_Price]])</f>
        <v>626875000</v>
      </c>
    </row>
    <row r="547" spans="1:8" x14ac:dyDescent="0.3">
      <c r="A547" s="1">
        <v>44652</v>
      </c>
      <c r="B547">
        <f>VLOOKUP(electric_vehicle_sales_by_state[[#This Row],[date]], dim_date[#All],2, FALSE)</f>
        <v>2023</v>
      </c>
      <c r="C547" t="s">
        <v>49</v>
      </c>
      <c r="D547" t="s">
        <v>10</v>
      </c>
      <c r="E547">
        <v>5</v>
      </c>
      <c r="F547">
        <v>1472</v>
      </c>
      <c r="G547">
        <f>IF(electric_vehicle_sales_by_state[[#This Row],[vehicle_category]]="2-Wheelers",85000,1500000)</f>
        <v>85000</v>
      </c>
      <c r="H547">
        <f>(electric_vehicle_sales_by_state[[#This Row],[electric_vehicles_sold]]*electric_vehicle_sales_by_state[[#This Row],[Avg_Price]])</f>
        <v>425000</v>
      </c>
    </row>
    <row r="548" spans="1:8" x14ac:dyDescent="0.3">
      <c r="A548" s="1">
        <v>44652</v>
      </c>
      <c r="B548">
        <f>VLOOKUP(electric_vehicle_sales_by_state[[#This Row],[date]], dim_date[#All],2, FALSE)</f>
        <v>2023</v>
      </c>
      <c r="C548" t="s">
        <v>51</v>
      </c>
      <c r="D548" t="s">
        <v>10</v>
      </c>
      <c r="E548">
        <v>2</v>
      </c>
      <c r="F548">
        <v>444</v>
      </c>
      <c r="G548">
        <f>IF(electric_vehicle_sales_by_state[[#This Row],[vehicle_category]]="2-Wheelers",85000,1500000)</f>
        <v>85000</v>
      </c>
      <c r="H548">
        <f>(electric_vehicle_sales_by_state[[#This Row],[electric_vehicles_sold]]*electric_vehicle_sales_by_state[[#This Row],[Avg_Price]])</f>
        <v>170000</v>
      </c>
    </row>
    <row r="549" spans="1:8" x14ac:dyDescent="0.3">
      <c r="A549" s="1">
        <v>44652</v>
      </c>
      <c r="B549">
        <f>VLOOKUP(electric_vehicle_sales_by_state[[#This Row],[date]], dim_date[#All],2, FALSE)</f>
        <v>2023</v>
      </c>
      <c r="C549" t="s">
        <v>58</v>
      </c>
      <c r="D549" t="s">
        <v>10</v>
      </c>
      <c r="E549">
        <v>2261</v>
      </c>
      <c r="F549">
        <v>44330</v>
      </c>
      <c r="G549">
        <f>IF(electric_vehicle_sales_by_state[[#This Row],[vehicle_category]]="2-Wheelers",85000,1500000)</f>
        <v>85000</v>
      </c>
      <c r="H549">
        <f>(electric_vehicle_sales_by_state[[#This Row],[electric_vehicles_sold]]*electric_vehicle_sales_by_state[[#This Row],[Avg_Price]])</f>
        <v>192185000</v>
      </c>
    </row>
    <row r="550" spans="1:8" x14ac:dyDescent="0.3">
      <c r="A550" s="1">
        <v>44652</v>
      </c>
      <c r="B550">
        <f>VLOOKUP(electric_vehicle_sales_by_state[[#This Row],[date]], dim_date[#All],2, FALSE)</f>
        <v>2023</v>
      </c>
      <c r="C550" t="s">
        <v>52</v>
      </c>
      <c r="D550" t="s">
        <v>10</v>
      </c>
      <c r="E550">
        <v>82</v>
      </c>
      <c r="F550">
        <v>3044</v>
      </c>
      <c r="G550">
        <f>IF(electric_vehicle_sales_by_state[[#This Row],[vehicle_category]]="2-Wheelers",85000,1500000)</f>
        <v>85000</v>
      </c>
      <c r="H550">
        <f>(electric_vehicle_sales_by_state[[#This Row],[electric_vehicles_sold]]*electric_vehicle_sales_by_state[[#This Row],[Avg_Price]])</f>
        <v>6970000</v>
      </c>
    </row>
    <row r="551" spans="1:8" x14ac:dyDescent="0.3">
      <c r="A551" s="1">
        <v>44652</v>
      </c>
      <c r="B551">
        <f>VLOOKUP(electric_vehicle_sales_by_state[[#This Row],[date]], dim_date[#All],2, FALSE)</f>
        <v>2023</v>
      </c>
      <c r="C551" t="s">
        <v>59</v>
      </c>
      <c r="D551" t="s">
        <v>10</v>
      </c>
      <c r="E551">
        <v>817</v>
      </c>
      <c r="F551">
        <v>29934</v>
      </c>
      <c r="G551">
        <f>IF(electric_vehicle_sales_by_state[[#This Row],[vehicle_category]]="2-Wheelers",85000,1500000)</f>
        <v>85000</v>
      </c>
      <c r="H551">
        <f>(electric_vehicle_sales_by_state[[#This Row],[electric_vehicles_sold]]*electric_vehicle_sales_by_state[[#This Row],[Avg_Price]])</f>
        <v>69445000</v>
      </c>
    </row>
    <row r="552" spans="1:8" x14ac:dyDescent="0.3">
      <c r="A552" s="1">
        <v>44652</v>
      </c>
      <c r="B552">
        <f>VLOOKUP(electric_vehicle_sales_by_state[[#This Row],[date]], dim_date[#All],2, FALSE)</f>
        <v>2023</v>
      </c>
      <c r="C552" t="s">
        <v>71</v>
      </c>
      <c r="D552" t="s">
        <v>10</v>
      </c>
      <c r="E552">
        <v>3771</v>
      </c>
      <c r="F552">
        <v>70039</v>
      </c>
      <c r="G552">
        <f>IF(electric_vehicle_sales_by_state[[#This Row],[vehicle_category]]="2-Wheelers",85000,1500000)</f>
        <v>85000</v>
      </c>
      <c r="H552">
        <f>(electric_vehicle_sales_by_state[[#This Row],[electric_vehicles_sold]]*electric_vehicle_sales_by_state[[#This Row],[Avg_Price]])</f>
        <v>320535000</v>
      </c>
    </row>
    <row r="553" spans="1:8" x14ac:dyDescent="0.3">
      <c r="A553" s="1">
        <v>44652</v>
      </c>
      <c r="B553">
        <f>VLOOKUP(electric_vehicle_sales_by_state[[#This Row],[date]], dim_date[#All],2, FALSE)</f>
        <v>2023</v>
      </c>
      <c r="C553" t="s">
        <v>72</v>
      </c>
      <c r="D553" t="s">
        <v>10</v>
      </c>
      <c r="E553">
        <v>5425</v>
      </c>
      <c r="F553">
        <v>106643</v>
      </c>
      <c r="G553">
        <f>IF(electric_vehicle_sales_by_state[[#This Row],[vehicle_category]]="2-Wheelers",85000,1500000)</f>
        <v>85000</v>
      </c>
      <c r="H553">
        <f>(electric_vehicle_sales_by_state[[#This Row],[electric_vehicles_sold]]*electric_vehicle_sales_by_state[[#This Row],[Avg_Price]])</f>
        <v>461125000</v>
      </c>
    </row>
    <row r="554" spans="1:8" x14ac:dyDescent="0.3">
      <c r="A554" s="1">
        <v>44652</v>
      </c>
      <c r="B554">
        <f>VLOOKUP(electric_vehicle_sales_by_state[[#This Row],[date]], dim_date[#All],2, FALSE)</f>
        <v>2023</v>
      </c>
      <c r="C554" t="s">
        <v>53</v>
      </c>
      <c r="D554" t="s">
        <v>10</v>
      </c>
      <c r="E554">
        <v>20</v>
      </c>
      <c r="F554">
        <v>2797</v>
      </c>
      <c r="G554">
        <f>IF(electric_vehicle_sales_by_state[[#This Row],[vehicle_category]]="2-Wheelers",85000,1500000)</f>
        <v>85000</v>
      </c>
      <c r="H554">
        <f>(electric_vehicle_sales_by_state[[#This Row],[electric_vehicles_sold]]*electric_vehicle_sales_by_state[[#This Row],[Avg_Price]])</f>
        <v>1700000</v>
      </c>
    </row>
    <row r="555" spans="1:8" x14ac:dyDescent="0.3">
      <c r="A555" s="1">
        <v>44652</v>
      </c>
      <c r="B555">
        <f>VLOOKUP(electric_vehicle_sales_by_state[[#This Row],[date]], dim_date[#All],2, FALSE)</f>
        <v>2023</v>
      </c>
      <c r="C555" t="s">
        <v>73</v>
      </c>
      <c r="D555" t="s">
        <v>10</v>
      </c>
      <c r="E555">
        <v>2397</v>
      </c>
      <c r="F555">
        <v>225079</v>
      </c>
      <c r="G555">
        <f>IF(electric_vehicle_sales_by_state[[#This Row],[vehicle_category]]="2-Wheelers",85000,1500000)</f>
        <v>85000</v>
      </c>
      <c r="H555">
        <f>(electric_vehicle_sales_by_state[[#This Row],[electric_vehicles_sold]]*electric_vehicle_sales_by_state[[#This Row],[Avg_Price]])</f>
        <v>203745000</v>
      </c>
    </row>
    <row r="556" spans="1:8" x14ac:dyDescent="0.3">
      <c r="A556" s="1">
        <v>44652</v>
      </c>
      <c r="B556">
        <f>VLOOKUP(electric_vehicle_sales_by_state[[#This Row],[date]], dim_date[#All],2, FALSE)</f>
        <v>2023</v>
      </c>
      <c r="C556" t="s">
        <v>60</v>
      </c>
      <c r="D556" t="s">
        <v>10</v>
      </c>
      <c r="E556">
        <v>602</v>
      </c>
      <c r="F556">
        <v>12989</v>
      </c>
      <c r="G556">
        <f>IF(electric_vehicle_sales_by_state[[#This Row],[vehicle_category]]="2-Wheelers",85000,1500000)</f>
        <v>85000</v>
      </c>
      <c r="H556">
        <f>(electric_vehicle_sales_by_state[[#This Row],[electric_vehicles_sold]]*electric_vehicle_sales_by_state[[#This Row],[Avg_Price]])</f>
        <v>51170000</v>
      </c>
    </row>
    <row r="557" spans="1:8" x14ac:dyDescent="0.3">
      <c r="A557" s="1">
        <v>44652</v>
      </c>
      <c r="B557">
        <f>VLOOKUP(electric_vehicle_sales_by_state[[#This Row],[date]], dim_date[#All],2, FALSE)</f>
        <v>2023</v>
      </c>
      <c r="C557" t="s">
        <v>74</v>
      </c>
      <c r="D557" t="s">
        <v>10</v>
      </c>
      <c r="E557">
        <v>815</v>
      </c>
      <c r="F557">
        <v>68909</v>
      </c>
      <c r="G557">
        <f>IF(electric_vehicle_sales_by_state[[#This Row],[vehicle_category]]="2-Wheelers",85000,1500000)</f>
        <v>85000</v>
      </c>
      <c r="H557">
        <f>(electric_vehicle_sales_by_state[[#This Row],[electric_vehicles_sold]]*electric_vehicle_sales_by_state[[#This Row],[Avg_Price]])</f>
        <v>69275000</v>
      </c>
    </row>
    <row r="558" spans="1:8" x14ac:dyDescent="0.3">
      <c r="A558" s="1">
        <v>44682</v>
      </c>
      <c r="B558">
        <f>VLOOKUP(electric_vehicle_sales_by_state[[#This Row],[date]], dim_date[#All],2, FALSE)</f>
        <v>2023</v>
      </c>
      <c r="C558" t="s">
        <v>65</v>
      </c>
      <c r="D558" t="s">
        <v>10</v>
      </c>
      <c r="E558">
        <v>1615</v>
      </c>
      <c r="F558">
        <v>48041</v>
      </c>
      <c r="G558">
        <f>IF(electric_vehicle_sales_by_state[[#This Row],[vehicle_category]]="2-Wheelers",85000,1500000)</f>
        <v>85000</v>
      </c>
      <c r="H558">
        <f>(electric_vehicle_sales_by_state[[#This Row],[electric_vehicles_sold]]*electric_vehicle_sales_by_state[[#This Row],[Avg_Price]])</f>
        <v>137275000</v>
      </c>
    </row>
    <row r="559" spans="1:8" x14ac:dyDescent="0.3">
      <c r="A559" s="1">
        <v>44682</v>
      </c>
      <c r="B559">
        <f>VLOOKUP(electric_vehicle_sales_by_state[[#This Row],[date]], dim_date[#All],2, FALSE)</f>
        <v>2023</v>
      </c>
      <c r="C559" t="s">
        <v>43</v>
      </c>
      <c r="D559" t="s">
        <v>10</v>
      </c>
      <c r="E559">
        <v>112</v>
      </c>
      <c r="F559">
        <v>28739</v>
      </c>
      <c r="G559">
        <f>IF(electric_vehicle_sales_by_state[[#This Row],[vehicle_category]]="2-Wheelers",85000,1500000)</f>
        <v>85000</v>
      </c>
      <c r="H559">
        <f>(electric_vehicle_sales_by_state[[#This Row],[electric_vehicles_sold]]*electric_vehicle_sales_by_state[[#This Row],[Avg_Price]])</f>
        <v>9520000</v>
      </c>
    </row>
    <row r="560" spans="1:8" x14ac:dyDescent="0.3">
      <c r="A560" s="1">
        <v>44682</v>
      </c>
      <c r="B560">
        <f>VLOOKUP(electric_vehicle_sales_by_state[[#This Row],[date]], dim_date[#All],2, FALSE)</f>
        <v>2023</v>
      </c>
      <c r="C560" t="s">
        <v>54</v>
      </c>
      <c r="D560" t="s">
        <v>10</v>
      </c>
      <c r="E560">
        <v>458</v>
      </c>
      <c r="F560">
        <v>113034</v>
      </c>
      <c r="G560">
        <f>IF(electric_vehicle_sales_by_state[[#This Row],[vehicle_category]]="2-Wheelers",85000,1500000)</f>
        <v>85000</v>
      </c>
      <c r="H560">
        <f>(electric_vehicle_sales_by_state[[#This Row],[electric_vehicles_sold]]*electric_vehicle_sales_by_state[[#This Row],[Avg_Price]])</f>
        <v>38930000</v>
      </c>
    </row>
    <row r="561" spans="1:8" x14ac:dyDescent="0.3">
      <c r="A561" s="1">
        <v>44682</v>
      </c>
      <c r="B561">
        <f>VLOOKUP(electric_vehicle_sales_by_state[[#This Row],[date]], dim_date[#All],2, FALSE)</f>
        <v>2023</v>
      </c>
      <c r="C561" t="s">
        <v>55</v>
      </c>
      <c r="D561" t="s">
        <v>10</v>
      </c>
      <c r="E561">
        <v>44</v>
      </c>
      <c r="F561">
        <v>1797</v>
      </c>
      <c r="G561">
        <f>IF(electric_vehicle_sales_by_state[[#This Row],[vehicle_category]]="2-Wheelers",85000,1500000)</f>
        <v>85000</v>
      </c>
      <c r="H561">
        <f>(electric_vehicle_sales_by_state[[#This Row],[electric_vehicles_sold]]*electric_vehicle_sales_by_state[[#This Row],[Avg_Price]])</f>
        <v>3740000</v>
      </c>
    </row>
    <row r="562" spans="1:8" x14ac:dyDescent="0.3">
      <c r="A562" s="1">
        <v>44682</v>
      </c>
      <c r="B562">
        <f>VLOOKUP(electric_vehicle_sales_by_state[[#This Row],[date]], dim_date[#All],2, FALSE)</f>
        <v>2023</v>
      </c>
      <c r="C562" t="s">
        <v>44</v>
      </c>
      <c r="D562" t="s">
        <v>10</v>
      </c>
      <c r="E562">
        <v>834</v>
      </c>
      <c r="F562">
        <v>28821</v>
      </c>
      <c r="G562">
        <f>IF(electric_vehicle_sales_by_state[[#This Row],[vehicle_category]]="2-Wheelers",85000,1500000)</f>
        <v>85000</v>
      </c>
      <c r="H562">
        <f>(electric_vehicle_sales_by_state[[#This Row],[electric_vehicles_sold]]*electric_vehicle_sales_by_state[[#This Row],[Avg_Price]])</f>
        <v>70890000</v>
      </c>
    </row>
    <row r="563" spans="1:8" x14ac:dyDescent="0.3">
      <c r="A563" s="1">
        <v>44682</v>
      </c>
      <c r="B563">
        <f>VLOOKUP(electric_vehicle_sales_by_state[[#This Row],[date]], dim_date[#All],2, FALSE)</f>
        <v>2023</v>
      </c>
      <c r="C563" t="s">
        <v>45</v>
      </c>
      <c r="D563" t="s">
        <v>10</v>
      </c>
      <c r="E563">
        <v>6</v>
      </c>
      <c r="F563">
        <v>790</v>
      </c>
      <c r="G563">
        <f>IF(electric_vehicle_sales_by_state[[#This Row],[vehicle_category]]="2-Wheelers",85000,1500000)</f>
        <v>85000</v>
      </c>
      <c r="H563">
        <f>(electric_vehicle_sales_by_state[[#This Row],[electric_vehicles_sold]]*electric_vehicle_sales_by_state[[#This Row],[Avg_Price]])</f>
        <v>510000</v>
      </c>
    </row>
    <row r="564" spans="1:8" x14ac:dyDescent="0.3">
      <c r="A564" s="1">
        <v>44682</v>
      </c>
      <c r="B564">
        <f>VLOOKUP(electric_vehicle_sales_by_state[[#This Row],[date]], dim_date[#All],2, FALSE)</f>
        <v>2023</v>
      </c>
      <c r="C564" t="s">
        <v>56</v>
      </c>
      <c r="D564" t="s">
        <v>10</v>
      </c>
      <c r="E564">
        <v>1760</v>
      </c>
      <c r="F564">
        <v>28897</v>
      </c>
      <c r="G564">
        <f>IF(electric_vehicle_sales_by_state[[#This Row],[vehicle_category]]="2-Wheelers",85000,1500000)</f>
        <v>85000</v>
      </c>
      <c r="H564">
        <f>(electric_vehicle_sales_by_state[[#This Row],[electric_vehicles_sold]]*electric_vehicle_sales_by_state[[#This Row],[Avg_Price]])</f>
        <v>149600000</v>
      </c>
    </row>
    <row r="565" spans="1:8" x14ac:dyDescent="0.3">
      <c r="A565" s="1">
        <v>44682</v>
      </c>
      <c r="B565">
        <f>VLOOKUP(electric_vehicle_sales_by_state[[#This Row],[date]], dim_date[#All],2, FALSE)</f>
        <v>2023</v>
      </c>
      <c r="C565" t="s">
        <v>66</v>
      </c>
      <c r="D565" t="s">
        <v>10</v>
      </c>
      <c r="E565">
        <v>453</v>
      </c>
      <c r="F565">
        <v>3338</v>
      </c>
      <c r="G565">
        <f>IF(electric_vehicle_sales_by_state[[#This Row],[vehicle_category]]="2-Wheelers",85000,1500000)</f>
        <v>85000</v>
      </c>
      <c r="H565">
        <f>(electric_vehicle_sales_by_state[[#This Row],[electric_vehicles_sold]]*electric_vehicle_sales_by_state[[#This Row],[Avg_Price]])</f>
        <v>38505000</v>
      </c>
    </row>
    <row r="566" spans="1:8" x14ac:dyDescent="0.3">
      <c r="A566" s="1">
        <v>44682</v>
      </c>
      <c r="B566">
        <f>VLOOKUP(electric_vehicle_sales_by_state[[#This Row],[date]], dim_date[#All],2, FALSE)</f>
        <v>2023</v>
      </c>
      <c r="C566" t="s">
        <v>67</v>
      </c>
      <c r="D566" t="s">
        <v>10</v>
      </c>
      <c r="E566">
        <v>4408</v>
      </c>
      <c r="F566">
        <v>68621</v>
      </c>
      <c r="G566">
        <f>IF(electric_vehicle_sales_by_state[[#This Row],[vehicle_category]]="2-Wheelers",85000,1500000)</f>
        <v>85000</v>
      </c>
      <c r="H566">
        <f>(electric_vehicle_sales_by_state[[#This Row],[electric_vehicles_sold]]*electric_vehicle_sales_by_state[[#This Row],[Avg_Price]])</f>
        <v>374680000</v>
      </c>
    </row>
    <row r="567" spans="1:8" x14ac:dyDescent="0.3">
      <c r="A567" s="1">
        <v>44682</v>
      </c>
      <c r="B567">
        <f>VLOOKUP(electric_vehicle_sales_by_state[[#This Row],[date]], dim_date[#All],2, FALSE)</f>
        <v>2023</v>
      </c>
      <c r="C567" t="s">
        <v>63</v>
      </c>
      <c r="D567" t="s">
        <v>10</v>
      </c>
      <c r="E567">
        <v>1178</v>
      </c>
      <c r="F567">
        <v>32009</v>
      </c>
      <c r="G567">
        <f>IF(electric_vehicle_sales_by_state[[#This Row],[vehicle_category]]="2-Wheelers",85000,1500000)</f>
        <v>85000</v>
      </c>
      <c r="H567">
        <f>(electric_vehicle_sales_by_state[[#This Row],[electric_vehicles_sold]]*electric_vehicle_sales_by_state[[#This Row],[Avg_Price]])</f>
        <v>100130000</v>
      </c>
    </row>
    <row r="568" spans="1:8" x14ac:dyDescent="0.3">
      <c r="A568" s="1">
        <v>44682</v>
      </c>
      <c r="B568">
        <f>VLOOKUP(electric_vehicle_sales_by_state[[#This Row],[date]], dim_date[#All],2, FALSE)</f>
        <v>2023</v>
      </c>
      <c r="C568" t="s">
        <v>61</v>
      </c>
      <c r="D568" t="s">
        <v>10</v>
      </c>
      <c r="E568">
        <v>73</v>
      </c>
      <c r="F568">
        <v>5131</v>
      </c>
      <c r="G568">
        <f>IF(electric_vehicle_sales_by_state[[#This Row],[vehicle_category]]="2-Wheelers",85000,1500000)</f>
        <v>85000</v>
      </c>
      <c r="H568">
        <f>(electric_vehicle_sales_by_state[[#This Row],[electric_vehicles_sold]]*electric_vehicle_sales_by_state[[#This Row],[Avg_Price]])</f>
        <v>6205000</v>
      </c>
    </row>
    <row r="569" spans="1:8" x14ac:dyDescent="0.3">
      <c r="A569" s="1">
        <v>44682</v>
      </c>
      <c r="B569">
        <f>VLOOKUP(electric_vehicle_sales_by_state[[#This Row],[date]], dim_date[#All],2, FALSE)</f>
        <v>2023</v>
      </c>
      <c r="C569" t="s">
        <v>46</v>
      </c>
      <c r="D569" t="s">
        <v>10</v>
      </c>
      <c r="E569">
        <v>124</v>
      </c>
      <c r="F569">
        <v>9505</v>
      </c>
      <c r="G569">
        <f>IF(electric_vehicle_sales_by_state[[#This Row],[vehicle_category]]="2-Wheelers",85000,1500000)</f>
        <v>85000</v>
      </c>
      <c r="H569">
        <f>(electric_vehicle_sales_by_state[[#This Row],[electric_vehicles_sold]]*electric_vehicle_sales_by_state[[#This Row],[Avg_Price]])</f>
        <v>10540000</v>
      </c>
    </row>
    <row r="570" spans="1:8" x14ac:dyDescent="0.3">
      <c r="A570" s="1">
        <v>44682</v>
      </c>
      <c r="B570">
        <f>VLOOKUP(electric_vehicle_sales_by_state[[#This Row],[date]], dim_date[#All],2, FALSE)</f>
        <v>2023</v>
      </c>
      <c r="C570" t="s">
        <v>64</v>
      </c>
      <c r="D570" t="s">
        <v>10</v>
      </c>
      <c r="E570">
        <v>431</v>
      </c>
      <c r="F570">
        <v>39317</v>
      </c>
      <c r="G570">
        <f>IF(electric_vehicle_sales_by_state[[#This Row],[vehicle_category]]="2-Wheelers",85000,1500000)</f>
        <v>85000</v>
      </c>
      <c r="H570">
        <f>(electric_vehicle_sales_by_state[[#This Row],[electric_vehicles_sold]]*electric_vehicle_sales_by_state[[#This Row],[Avg_Price]])</f>
        <v>36635000</v>
      </c>
    </row>
    <row r="571" spans="1:8" x14ac:dyDescent="0.3">
      <c r="A571" s="1">
        <v>44682</v>
      </c>
      <c r="B571">
        <f>VLOOKUP(electric_vehicle_sales_by_state[[#This Row],[date]], dim_date[#All],2, FALSE)</f>
        <v>2023</v>
      </c>
      <c r="C571" t="s">
        <v>68</v>
      </c>
      <c r="D571" t="s">
        <v>10</v>
      </c>
      <c r="E571">
        <v>5947</v>
      </c>
      <c r="F571">
        <v>84301</v>
      </c>
      <c r="G571">
        <f>IF(electric_vehicle_sales_by_state[[#This Row],[vehicle_category]]="2-Wheelers",85000,1500000)</f>
        <v>85000</v>
      </c>
      <c r="H571">
        <f>(electric_vehicle_sales_by_state[[#This Row],[electric_vehicles_sold]]*electric_vehicle_sales_by_state[[#This Row],[Avg_Price]])</f>
        <v>505495000</v>
      </c>
    </row>
    <row r="572" spans="1:8" x14ac:dyDescent="0.3">
      <c r="A572" s="1">
        <v>44682</v>
      </c>
      <c r="B572">
        <f>VLOOKUP(electric_vehicle_sales_by_state[[#This Row],[date]], dim_date[#All],2, FALSE)</f>
        <v>2023</v>
      </c>
      <c r="C572" t="s">
        <v>69</v>
      </c>
      <c r="D572" t="s">
        <v>10</v>
      </c>
      <c r="E572">
        <v>2373</v>
      </c>
      <c r="F572">
        <v>40514</v>
      </c>
      <c r="G572">
        <f>IF(electric_vehicle_sales_by_state[[#This Row],[vehicle_category]]="2-Wheelers",85000,1500000)</f>
        <v>85000</v>
      </c>
      <c r="H572">
        <f>(electric_vehicle_sales_by_state[[#This Row],[electric_vehicles_sold]]*electric_vehicle_sales_by_state[[#This Row],[Avg_Price]])</f>
        <v>201705000</v>
      </c>
    </row>
    <row r="573" spans="1:8" x14ac:dyDescent="0.3">
      <c r="A573" s="1">
        <v>44682</v>
      </c>
      <c r="B573">
        <f>VLOOKUP(electric_vehicle_sales_by_state[[#This Row],[date]], dim_date[#All],2, FALSE)</f>
        <v>2023</v>
      </c>
      <c r="C573" t="s">
        <v>57</v>
      </c>
      <c r="D573" t="s">
        <v>10</v>
      </c>
      <c r="E573">
        <v>1310</v>
      </c>
      <c r="F573">
        <v>94602</v>
      </c>
      <c r="G573">
        <f>IF(electric_vehicle_sales_by_state[[#This Row],[vehicle_category]]="2-Wheelers",85000,1500000)</f>
        <v>85000</v>
      </c>
      <c r="H573">
        <f>(electric_vehicle_sales_by_state[[#This Row],[electric_vehicles_sold]]*electric_vehicle_sales_by_state[[#This Row],[Avg_Price]])</f>
        <v>111350000</v>
      </c>
    </row>
    <row r="574" spans="1:8" x14ac:dyDescent="0.3">
      <c r="A574" s="1">
        <v>44682</v>
      </c>
      <c r="B574">
        <f>VLOOKUP(electric_vehicle_sales_by_state[[#This Row],[date]], dim_date[#All],2, FALSE)</f>
        <v>2023</v>
      </c>
      <c r="C574" t="s">
        <v>70</v>
      </c>
      <c r="D574" t="s">
        <v>10</v>
      </c>
      <c r="E574">
        <v>8914</v>
      </c>
      <c r="F574">
        <v>123203</v>
      </c>
      <c r="G574">
        <f>IF(electric_vehicle_sales_by_state[[#This Row],[vehicle_category]]="2-Wheelers",85000,1500000)</f>
        <v>85000</v>
      </c>
      <c r="H574">
        <f>(electric_vehicle_sales_by_state[[#This Row],[electric_vehicles_sold]]*electric_vehicle_sales_by_state[[#This Row],[Avg_Price]])</f>
        <v>757690000</v>
      </c>
    </row>
    <row r="575" spans="1:8" x14ac:dyDescent="0.3">
      <c r="A575" s="1">
        <v>44682</v>
      </c>
      <c r="B575">
        <f>VLOOKUP(electric_vehicle_sales_by_state[[#This Row],[date]], dim_date[#All],2, FALSE)</f>
        <v>2023</v>
      </c>
      <c r="C575" t="s">
        <v>48</v>
      </c>
      <c r="D575" t="s">
        <v>10</v>
      </c>
      <c r="E575">
        <v>2</v>
      </c>
      <c r="F575">
        <v>2443</v>
      </c>
      <c r="G575">
        <f>IF(electric_vehicle_sales_by_state[[#This Row],[vehicle_category]]="2-Wheelers",85000,1500000)</f>
        <v>85000</v>
      </c>
      <c r="H575">
        <f>(electric_vehicle_sales_by_state[[#This Row],[electric_vehicles_sold]]*electric_vehicle_sales_by_state[[#This Row],[Avg_Price]])</f>
        <v>170000</v>
      </c>
    </row>
    <row r="576" spans="1:8" x14ac:dyDescent="0.3">
      <c r="A576" s="1">
        <v>44682</v>
      </c>
      <c r="B576">
        <f>VLOOKUP(electric_vehicle_sales_by_state[[#This Row],[date]], dim_date[#All],2, FALSE)</f>
        <v>2023</v>
      </c>
      <c r="C576" t="s">
        <v>58</v>
      </c>
      <c r="D576" t="s">
        <v>10</v>
      </c>
      <c r="E576">
        <v>1714</v>
      </c>
      <c r="F576">
        <v>38324</v>
      </c>
      <c r="G576">
        <f>IF(electric_vehicle_sales_by_state[[#This Row],[vehicle_category]]="2-Wheelers",85000,1500000)</f>
        <v>85000</v>
      </c>
      <c r="H576">
        <f>(electric_vehicle_sales_by_state[[#This Row],[electric_vehicles_sold]]*electric_vehicle_sales_by_state[[#This Row],[Avg_Price]])</f>
        <v>145690000</v>
      </c>
    </row>
    <row r="577" spans="1:8" x14ac:dyDescent="0.3">
      <c r="A577" s="1">
        <v>44682</v>
      </c>
      <c r="B577">
        <f>VLOOKUP(electric_vehicle_sales_by_state[[#This Row],[date]], dim_date[#All],2, FALSE)</f>
        <v>2023</v>
      </c>
      <c r="C577" t="s">
        <v>52</v>
      </c>
      <c r="D577" t="s">
        <v>10</v>
      </c>
      <c r="E577">
        <v>65</v>
      </c>
      <c r="F577">
        <v>3122</v>
      </c>
      <c r="G577">
        <f>IF(electric_vehicle_sales_by_state[[#This Row],[vehicle_category]]="2-Wheelers",85000,1500000)</f>
        <v>85000</v>
      </c>
      <c r="H577">
        <f>(electric_vehicle_sales_by_state[[#This Row],[electric_vehicles_sold]]*electric_vehicle_sales_by_state[[#This Row],[Avg_Price]])</f>
        <v>5525000</v>
      </c>
    </row>
    <row r="578" spans="1:8" x14ac:dyDescent="0.3">
      <c r="A578" s="1">
        <v>44682</v>
      </c>
      <c r="B578">
        <f>VLOOKUP(electric_vehicle_sales_by_state[[#This Row],[date]], dim_date[#All],2, FALSE)</f>
        <v>2023</v>
      </c>
      <c r="C578" t="s">
        <v>59</v>
      </c>
      <c r="D578" t="s">
        <v>10</v>
      </c>
      <c r="E578">
        <v>493</v>
      </c>
      <c r="F578">
        <v>30377</v>
      </c>
      <c r="G578">
        <f>IF(electric_vehicle_sales_by_state[[#This Row],[vehicle_category]]="2-Wheelers",85000,1500000)</f>
        <v>85000</v>
      </c>
      <c r="H578">
        <f>(electric_vehicle_sales_by_state[[#This Row],[electric_vehicles_sold]]*electric_vehicle_sales_by_state[[#This Row],[Avg_Price]])</f>
        <v>41905000</v>
      </c>
    </row>
    <row r="579" spans="1:8" x14ac:dyDescent="0.3">
      <c r="A579" s="1">
        <v>44682</v>
      </c>
      <c r="B579">
        <f>VLOOKUP(electric_vehicle_sales_by_state[[#This Row],[date]], dim_date[#All],2, FALSE)</f>
        <v>2023</v>
      </c>
      <c r="C579" t="s">
        <v>71</v>
      </c>
      <c r="D579" t="s">
        <v>10</v>
      </c>
      <c r="E579">
        <v>3701</v>
      </c>
      <c r="F579">
        <v>73803</v>
      </c>
      <c r="G579">
        <f>IF(electric_vehicle_sales_by_state[[#This Row],[vehicle_category]]="2-Wheelers",85000,1500000)</f>
        <v>85000</v>
      </c>
      <c r="H579">
        <f>(electric_vehicle_sales_by_state[[#This Row],[electric_vehicles_sold]]*electric_vehicle_sales_by_state[[#This Row],[Avg_Price]])</f>
        <v>314585000</v>
      </c>
    </row>
    <row r="580" spans="1:8" x14ac:dyDescent="0.3">
      <c r="A580" s="1">
        <v>44682</v>
      </c>
      <c r="B580">
        <f>VLOOKUP(electric_vehicle_sales_by_state[[#This Row],[date]], dim_date[#All],2, FALSE)</f>
        <v>2023</v>
      </c>
      <c r="C580" t="s">
        <v>72</v>
      </c>
      <c r="D580" t="s">
        <v>10</v>
      </c>
      <c r="E580">
        <v>3628</v>
      </c>
      <c r="F580">
        <v>102565</v>
      </c>
      <c r="G580">
        <f>IF(electric_vehicle_sales_by_state[[#This Row],[vehicle_category]]="2-Wheelers",85000,1500000)</f>
        <v>85000</v>
      </c>
      <c r="H580">
        <f>(electric_vehicle_sales_by_state[[#This Row],[electric_vehicles_sold]]*electric_vehicle_sales_by_state[[#This Row],[Avg_Price]])</f>
        <v>308380000</v>
      </c>
    </row>
    <row r="581" spans="1:8" x14ac:dyDescent="0.3">
      <c r="A581" s="1">
        <v>44682</v>
      </c>
      <c r="B581">
        <f>VLOOKUP(electric_vehicle_sales_by_state[[#This Row],[date]], dim_date[#All],2, FALSE)</f>
        <v>2023</v>
      </c>
      <c r="C581" t="s">
        <v>53</v>
      </c>
      <c r="D581" t="s">
        <v>10</v>
      </c>
      <c r="E581">
        <v>14</v>
      </c>
      <c r="F581">
        <v>2768</v>
      </c>
      <c r="G581">
        <f>IF(electric_vehicle_sales_by_state[[#This Row],[vehicle_category]]="2-Wheelers",85000,1500000)</f>
        <v>85000</v>
      </c>
      <c r="H581">
        <f>(electric_vehicle_sales_by_state[[#This Row],[electric_vehicles_sold]]*electric_vehicle_sales_by_state[[#This Row],[Avg_Price]])</f>
        <v>1190000</v>
      </c>
    </row>
    <row r="582" spans="1:8" x14ac:dyDescent="0.3">
      <c r="A582" s="1">
        <v>44682</v>
      </c>
      <c r="B582">
        <f>VLOOKUP(electric_vehicle_sales_by_state[[#This Row],[date]], dim_date[#All],2, FALSE)</f>
        <v>2023</v>
      </c>
      <c r="C582" t="s">
        <v>73</v>
      </c>
      <c r="D582" t="s">
        <v>10</v>
      </c>
      <c r="E582">
        <v>1695</v>
      </c>
      <c r="F582">
        <v>273962</v>
      </c>
      <c r="G582">
        <f>IF(electric_vehicle_sales_by_state[[#This Row],[vehicle_category]]="2-Wheelers",85000,1500000)</f>
        <v>85000</v>
      </c>
      <c r="H582">
        <f>(electric_vehicle_sales_by_state[[#This Row],[electric_vehicles_sold]]*electric_vehicle_sales_by_state[[#This Row],[Avg_Price]])</f>
        <v>144075000</v>
      </c>
    </row>
    <row r="583" spans="1:8" x14ac:dyDescent="0.3">
      <c r="A583" s="1">
        <v>44682</v>
      </c>
      <c r="B583">
        <f>VLOOKUP(electric_vehicle_sales_by_state[[#This Row],[date]], dim_date[#All],2, FALSE)</f>
        <v>2023</v>
      </c>
      <c r="C583" t="s">
        <v>60</v>
      </c>
      <c r="D583" t="s">
        <v>10</v>
      </c>
      <c r="E583">
        <v>377</v>
      </c>
      <c r="F583">
        <v>12930</v>
      </c>
      <c r="G583">
        <f>IF(electric_vehicle_sales_by_state[[#This Row],[vehicle_category]]="2-Wheelers",85000,1500000)</f>
        <v>85000</v>
      </c>
      <c r="H583">
        <f>(electric_vehicle_sales_by_state[[#This Row],[electric_vehicles_sold]]*electric_vehicle_sales_by_state[[#This Row],[Avg_Price]])</f>
        <v>32045000</v>
      </c>
    </row>
    <row r="584" spans="1:8" x14ac:dyDescent="0.3">
      <c r="A584" s="1">
        <v>44682</v>
      </c>
      <c r="B584">
        <f>VLOOKUP(electric_vehicle_sales_by_state[[#This Row],[date]], dim_date[#All],2, FALSE)</f>
        <v>2023</v>
      </c>
      <c r="C584" t="s">
        <v>74</v>
      </c>
      <c r="D584" t="s">
        <v>10</v>
      </c>
      <c r="E584">
        <v>683</v>
      </c>
      <c r="F584">
        <v>68721</v>
      </c>
      <c r="G584">
        <f>IF(electric_vehicle_sales_by_state[[#This Row],[vehicle_category]]="2-Wheelers",85000,1500000)</f>
        <v>85000</v>
      </c>
      <c r="H584">
        <f>(electric_vehicle_sales_by_state[[#This Row],[electric_vehicles_sold]]*electric_vehicle_sales_by_state[[#This Row],[Avg_Price]])</f>
        <v>58055000</v>
      </c>
    </row>
    <row r="585" spans="1:8" x14ac:dyDescent="0.3">
      <c r="A585" s="1">
        <v>44713</v>
      </c>
      <c r="B585">
        <f>VLOOKUP(electric_vehicle_sales_by_state[[#This Row],[date]], dim_date[#All],2, FALSE)</f>
        <v>2023</v>
      </c>
      <c r="C585" t="s">
        <v>65</v>
      </c>
      <c r="D585" t="s">
        <v>10</v>
      </c>
      <c r="E585">
        <v>1733</v>
      </c>
      <c r="F585">
        <v>37538</v>
      </c>
      <c r="G585">
        <f>IF(electric_vehicle_sales_by_state[[#This Row],[vehicle_category]]="2-Wheelers",85000,1500000)</f>
        <v>85000</v>
      </c>
      <c r="H585">
        <f>(electric_vehicle_sales_by_state[[#This Row],[electric_vehicles_sold]]*electric_vehicle_sales_by_state[[#This Row],[Avg_Price]])</f>
        <v>147305000</v>
      </c>
    </row>
    <row r="586" spans="1:8" x14ac:dyDescent="0.3">
      <c r="A586" s="1">
        <v>44713</v>
      </c>
      <c r="B586">
        <f>VLOOKUP(electric_vehicle_sales_by_state[[#This Row],[date]], dim_date[#All],2, FALSE)</f>
        <v>2023</v>
      </c>
      <c r="C586" t="s">
        <v>43</v>
      </c>
      <c r="D586" t="s">
        <v>10</v>
      </c>
      <c r="E586">
        <v>101</v>
      </c>
      <c r="F586">
        <v>21695</v>
      </c>
      <c r="G586">
        <f>IF(electric_vehicle_sales_by_state[[#This Row],[vehicle_category]]="2-Wheelers",85000,1500000)</f>
        <v>85000</v>
      </c>
      <c r="H586">
        <f>(electric_vehicle_sales_by_state[[#This Row],[electric_vehicles_sold]]*electric_vehicle_sales_by_state[[#This Row],[Avg_Price]])</f>
        <v>8585000</v>
      </c>
    </row>
    <row r="587" spans="1:8" x14ac:dyDescent="0.3">
      <c r="A587" s="1">
        <v>44713</v>
      </c>
      <c r="B587">
        <f>VLOOKUP(electric_vehicle_sales_by_state[[#This Row],[date]], dim_date[#All],2, FALSE)</f>
        <v>2023</v>
      </c>
      <c r="C587" t="s">
        <v>54</v>
      </c>
      <c r="D587" t="s">
        <v>10</v>
      </c>
      <c r="E587">
        <v>716</v>
      </c>
      <c r="F587">
        <v>79768</v>
      </c>
      <c r="G587">
        <f>IF(electric_vehicle_sales_by_state[[#This Row],[vehicle_category]]="2-Wheelers",85000,1500000)</f>
        <v>85000</v>
      </c>
      <c r="H587">
        <f>(electric_vehicle_sales_by_state[[#This Row],[electric_vehicles_sold]]*electric_vehicle_sales_by_state[[#This Row],[Avg_Price]])</f>
        <v>60860000</v>
      </c>
    </row>
    <row r="588" spans="1:8" x14ac:dyDescent="0.3">
      <c r="A588" s="1">
        <v>44713</v>
      </c>
      <c r="B588">
        <f>VLOOKUP(electric_vehicle_sales_by_state[[#This Row],[date]], dim_date[#All],2, FALSE)</f>
        <v>2023</v>
      </c>
      <c r="C588" t="s">
        <v>55</v>
      </c>
      <c r="D588" t="s">
        <v>10</v>
      </c>
      <c r="E588">
        <v>63</v>
      </c>
      <c r="F588">
        <v>1808</v>
      </c>
      <c r="G588">
        <f>IF(electric_vehicle_sales_by_state[[#This Row],[vehicle_category]]="2-Wheelers",85000,1500000)</f>
        <v>85000</v>
      </c>
      <c r="H588">
        <f>(electric_vehicle_sales_by_state[[#This Row],[electric_vehicles_sold]]*electric_vehicle_sales_by_state[[#This Row],[Avg_Price]])</f>
        <v>5355000</v>
      </c>
    </row>
    <row r="589" spans="1:8" x14ac:dyDescent="0.3">
      <c r="A589" s="1">
        <v>44713</v>
      </c>
      <c r="B589">
        <f>VLOOKUP(electric_vehicle_sales_by_state[[#This Row],[date]], dim_date[#All],2, FALSE)</f>
        <v>2023</v>
      </c>
      <c r="C589" t="s">
        <v>44</v>
      </c>
      <c r="D589" t="s">
        <v>10</v>
      </c>
      <c r="E589">
        <v>1038</v>
      </c>
      <c r="F589">
        <v>28027</v>
      </c>
      <c r="G589">
        <f>IF(electric_vehicle_sales_by_state[[#This Row],[vehicle_category]]="2-Wheelers",85000,1500000)</f>
        <v>85000</v>
      </c>
      <c r="H589">
        <f>(electric_vehicle_sales_by_state[[#This Row],[electric_vehicles_sold]]*electric_vehicle_sales_by_state[[#This Row],[Avg_Price]])</f>
        <v>88230000</v>
      </c>
    </row>
    <row r="590" spans="1:8" x14ac:dyDescent="0.3">
      <c r="A590" s="1">
        <v>44713</v>
      </c>
      <c r="B590">
        <f>VLOOKUP(electric_vehicle_sales_by_state[[#This Row],[date]], dim_date[#All],2, FALSE)</f>
        <v>2023</v>
      </c>
      <c r="C590" t="s">
        <v>56</v>
      </c>
      <c r="D590" t="s">
        <v>10</v>
      </c>
      <c r="E590">
        <v>2755</v>
      </c>
      <c r="F590">
        <v>27696</v>
      </c>
      <c r="G590">
        <f>IF(electric_vehicle_sales_by_state[[#This Row],[vehicle_category]]="2-Wheelers",85000,1500000)</f>
        <v>85000</v>
      </c>
      <c r="H590">
        <f>(electric_vehicle_sales_by_state[[#This Row],[electric_vehicles_sold]]*electric_vehicle_sales_by_state[[#This Row],[Avg_Price]])</f>
        <v>234175000</v>
      </c>
    </row>
    <row r="591" spans="1:8" x14ac:dyDescent="0.3">
      <c r="A591" s="1">
        <v>44713</v>
      </c>
      <c r="B591">
        <f>VLOOKUP(electric_vehicle_sales_by_state[[#This Row],[date]], dim_date[#All],2, FALSE)</f>
        <v>2023</v>
      </c>
      <c r="C591" t="s">
        <v>66</v>
      </c>
      <c r="D591" t="s">
        <v>10</v>
      </c>
      <c r="E591">
        <v>365</v>
      </c>
      <c r="F591">
        <v>3042</v>
      </c>
      <c r="G591">
        <f>IF(electric_vehicle_sales_by_state[[#This Row],[vehicle_category]]="2-Wheelers",85000,1500000)</f>
        <v>85000</v>
      </c>
      <c r="H591">
        <f>(electric_vehicle_sales_by_state[[#This Row],[electric_vehicles_sold]]*electric_vehicle_sales_by_state[[#This Row],[Avg_Price]])</f>
        <v>31025000</v>
      </c>
    </row>
    <row r="592" spans="1:8" x14ac:dyDescent="0.3">
      <c r="A592" s="1">
        <v>44713</v>
      </c>
      <c r="B592">
        <f>VLOOKUP(electric_vehicle_sales_by_state[[#This Row],[date]], dim_date[#All],2, FALSE)</f>
        <v>2023</v>
      </c>
      <c r="C592" t="s">
        <v>67</v>
      </c>
      <c r="D592" t="s">
        <v>10</v>
      </c>
      <c r="E592">
        <v>5322</v>
      </c>
      <c r="F592">
        <v>83549</v>
      </c>
      <c r="G592">
        <f>IF(electric_vehicle_sales_by_state[[#This Row],[vehicle_category]]="2-Wheelers",85000,1500000)</f>
        <v>85000</v>
      </c>
      <c r="H592">
        <f>(electric_vehicle_sales_by_state[[#This Row],[electric_vehicles_sold]]*electric_vehicle_sales_by_state[[#This Row],[Avg_Price]])</f>
        <v>452370000</v>
      </c>
    </row>
    <row r="593" spans="1:8" x14ac:dyDescent="0.3">
      <c r="A593" s="1">
        <v>44713</v>
      </c>
      <c r="B593">
        <f>VLOOKUP(electric_vehicle_sales_by_state[[#This Row],[date]], dim_date[#All],2, FALSE)</f>
        <v>2023</v>
      </c>
      <c r="C593" t="s">
        <v>63</v>
      </c>
      <c r="D593" t="s">
        <v>10</v>
      </c>
      <c r="E593">
        <v>966</v>
      </c>
      <c r="F593">
        <v>30435</v>
      </c>
      <c r="G593">
        <f>IF(electric_vehicle_sales_by_state[[#This Row],[vehicle_category]]="2-Wheelers",85000,1500000)</f>
        <v>85000</v>
      </c>
      <c r="H593">
        <f>(electric_vehicle_sales_by_state[[#This Row],[electric_vehicles_sold]]*electric_vehicle_sales_by_state[[#This Row],[Avg_Price]])</f>
        <v>82110000</v>
      </c>
    </row>
    <row r="594" spans="1:8" x14ac:dyDescent="0.3">
      <c r="A594" s="1">
        <v>44713</v>
      </c>
      <c r="B594">
        <f>VLOOKUP(electric_vehicle_sales_by_state[[#This Row],[date]], dim_date[#All],2, FALSE)</f>
        <v>2023</v>
      </c>
      <c r="C594" t="s">
        <v>61</v>
      </c>
      <c r="D594" t="s">
        <v>10</v>
      </c>
      <c r="E594">
        <v>104</v>
      </c>
      <c r="F594">
        <v>5610</v>
      </c>
      <c r="G594">
        <f>IF(electric_vehicle_sales_by_state[[#This Row],[vehicle_category]]="2-Wheelers",85000,1500000)</f>
        <v>85000</v>
      </c>
      <c r="H594">
        <f>(electric_vehicle_sales_by_state[[#This Row],[electric_vehicles_sold]]*electric_vehicle_sales_by_state[[#This Row],[Avg_Price]])</f>
        <v>8840000</v>
      </c>
    </row>
    <row r="595" spans="1:8" x14ac:dyDescent="0.3">
      <c r="A595" s="1">
        <v>44713</v>
      </c>
      <c r="B595">
        <f>VLOOKUP(electric_vehicle_sales_by_state[[#This Row],[date]], dim_date[#All],2, FALSE)</f>
        <v>2023</v>
      </c>
      <c r="C595" t="s">
        <v>46</v>
      </c>
      <c r="D595" t="s">
        <v>10</v>
      </c>
      <c r="E595">
        <v>159</v>
      </c>
      <c r="F595">
        <v>8064</v>
      </c>
      <c r="G595">
        <f>IF(electric_vehicle_sales_by_state[[#This Row],[vehicle_category]]="2-Wheelers",85000,1500000)</f>
        <v>85000</v>
      </c>
      <c r="H595">
        <f>(electric_vehicle_sales_by_state[[#This Row],[electric_vehicles_sold]]*electric_vehicle_sales_by_state[[#This Row],[Avg_Price]])</f>
        <v>13515000</v>
      </c>
    </row>
    <row r="596" spans="1:8" x14ac:dyDescent="0.3">
      <c r="A596" s="1">
        <v>44713</v>
      </c>
      <c r="B596">
        <f>VLOOKUP(electric_vehicle_sales_by_state[[#This Row],[date]], dim_date[#All],2, FALSE)</f>
        <v>2023</v>
      </c>
      <c r="C596" t="s">
        <v>64</v>
      </c>
      <c r="D596" t="s">
        <v>10</v>
      </c>
      <c r="E596">
        <v>461</v>
      </c>
      <c r="F596">
        <v>32650</v>
      </c>
      <c r="G596">
        <f>IF(electric_vehicle_sales_by_state[[#This Row],[vehicle_category]]="2-Wheelers",85000,1500000)</f>
        <v>85000</v>
      </c>
      <c r="H596">
        <f>(electric_vehicle_sales_by_state[[#This Row],[electric_vehicles_sold]]*electric_vehicle_sales_by_state[[#This Row],[Avg_Price]])</f>
        <v>39185000</v>
      </c>
    </row>
    <row r="597" spans="1:8" x14ac:dyDescent="0.3">
      <c r="A597" s="1">
        <v>44713</v>
      </c>
      <c r="B597">
        <f>VLOOKUP(electric_vehicle_sales_by_state[[#This Row],[date]], dim_date[#All],2, FALSE)</f>
        <v>2023</v>
      </c>
      <c r="C597" t="s">
        <v>68</v>
      </c>
      <c r="D597" t="s">
        <v>10</v>
      </c>
      <c r="E597">
        <v>6800</v>
      </c>
      <c r="F597">
        <v>91707</v>
      </c>
      <c r="G597">
        <f>IF(electric_vehicle_sales_by_state[[#This Row],[vehicle_category]]="2-Wheelers",85000,1500000)</f>
        <v>85000</v>
      </c>
      <c r="H597">
        <f>(electric_vehicle_sales_by_state[[#This Row],[electric_vehicles_sold]]*electric_vehicle_sales_by_state[[#This Row],[Avg_Price]])</f>
        <v>578000000</v>
      </c>
    </row>
    <row r="598" spans="1:8" x14ac:dyDescent="0.3">
      <c r="A598" s="1">
        <v>44713</v>
      </c>
      <c r="B598">
        <f>VLOOKUP(electric_vehicle_sales_by_state[[#This Row],[date]], dim_date[#All],2, FALSE)</f>
        <v>2023</v>
      </c>
      <c r="C598" t="s">
        <v>69</v>
      </c>
      <c r="D598" t="s">
        <v>10</v>
      </c>
      <c r="E598">
        <v>2568</v>
      </c>
      <c r="F598">
        <v>44015</v>
      </c>
      <c r="G598">
        <f>IF(electric_vehicle_sales_by_state[[#This Row],[vehicle_category]]="2-Wheelers",85000,1500000)</f>
        <v>85000</v>
      </c>
      <c r="H598">
        <f>(electric_vehicle_sales_by_state[[#This Row],[electric_vehicles_sold]]*electric_vehicle_sales_by_state[[#This Row],[Avg_Price]])</f>
        <v>218280000</v>
      </c>
    </row>
    <row r="599" spans="1:8" x14ac:dyDescent="0.3">
      <c r="A599" s="1">
        <v>44713</v>
      </c>
      <c r="B599">
        <f>VLOOKUP(electric_vehicle_sales_by_state[[#This Row],[date]], dim_date[#All],2, FALSE)</f>
        <v>2023</v>
      </c>
      <c r="C599" t="s">
        <v>47</v>
      </c>
      <c r="D599" t="s">
        <v>10</v>
      </c>
      <c r="E599">
        <v>14</v>
      </c>
      <c r="F599">
        <v>590</v>
      </c>
      <c r="G599">
        <f>IF(electric_vehicle_sales_by_state[[#This Row],[vehicle_category]]="2-Wheelers",85000,1500000)</f>
        <v>85000</v>
      </c>
      <c r="H599">
        <f>(electric_vehicle_sales_by_state[[#This Row],[electric_vehicles_sold]]*electric_vehicle_sales_by_state[[#This Row],[Avg_Price]])</f>
        <v>1190000</v>
      </c>
    </row>
    <row r="600" spans="1:8" x14ac:dyDescent="0.3">
      <c r="A600" s="1">
        <v>44713</v>
      </c>
      <c r="B600">
        <f>VLOOKUP(electric_vehicle_sales_by_state[[#This Row],[date]], dim_date[#All],2, FALSE)</f>
        <v>2023</v>
      </c>
      <c r="C600" t="s">
        <v>57</v>
      </c>
      <c r="D600" t="s">
        <v>10</v>
      </c>
      <c r="E600">
        <v>1434</v>
      </c>
      <c r="F600">
        <v>83413</v>
      </c>
      <c r="G600">
        <f>IF(electric_vehicle_sales_by_state[[#This Row],[vehicle_category]]="2-Wheelers",85000,1500000)</f>
        <v>85000</v>
      </c>
      <c r="H600">
        <f>(electric_vehicle_sales_by_state[[#This Row],[electric_vehicles_sold]]*electric_vehicle_sales_by_state[[#This Row],[Avg_Price]])</f>
        <v>121890000</v>
      </c>
    </row>
    <row r="601" spans="1:8" x14ac:dyDescent="0.3">
      <c r="A601" s="1">
        <v>44713</v>
      </c>
      <c r="B601">
        <f>VLOOKUP(electric_vehicle_sales_by_state[[#This Row],[date]], dim_date[#All],2, FALSE)</f>
        <v>2023</v>
      </c>
      <c r="C601" t="s">
        <v>70</v>
      </c>
      <c r="D601" t="s">
        <v>10</v>
      </c>
      <c r="E601">
        <v>7880</v>
      </c>
      <c r="F601">
        <v>115725</v>
      </c>
      <c r="G601">
        <f>IF(electric_vehicle_sales_by_state[[#This Row],[vehicle_category]]="2-Wheelers",85000,1500000)</f>
        <v>85000</v>
      </c>
      <c r="H601">
        <f>(electric_vehicle_sales_by_state[[#This Row],[electric_vehicles_sold]]*electric_vehicle_sales_by_state[[#This Row],[Avg_Price]])</f>
        <v>669800000</v>
      </c>
    </row>
    <row r="602" spans="1:8" x14ac:dyDescent="0.3">
      <c r="A602" s="1">
        <v>44713</v>
      </c>
      <c r="B602">
        <f>VLOOKUP(electric_vehicle_sales_by_state[[#This Row],[date]], dim_date[#All],2, FALSE)</f>
        <v>2023</v>
      </c>
      <c r="C602" t="s">
        <v>48</v>
      </c>
      <c r="D602" t="s">
        <v>10</v>
      </c>
      <c r="E602">
        <v>13</v>
      </c>
      <c r="F602">
        <v>3391</v>
      </c>
      <c r="G602">
        <f>IF(electric_vehicle_sales_by_state[[#This Row],[vehicle_category]]="2-Wheelers",85000,1500000)</f>
        <v>85000</v>
      </c>
      <c r="H602">
        <f>(electric_vehicle_sales_by_state[[#This Row],[electric_vehicles_sold]]*electric_vehicle_sales_by_state[[#This Row],[Avg_Price]])</f>
        <v>1105000</v>
      </c>
    </row>
    <row r="603" spans="1:8" x14ac:dyDescent="0.3">
      <c r="A603" s="1">
        <v>44713</v>
      </c>
      <c r="B603">
        <f>VLOOKUP(electric_vehicle_sales_by_state[[#This Row],[date]], dim_date[#All],2, FALSE)</f>
        <v>2023</v>
      </c>
      <c r="C603" t="s">
        <v>49</v>
      </c>
      <c r="D603" t="s">
        <v>10</v>
      </c>
      <c r="E603">
        <v>2</v>
      </c>
      <c r="F603">
        <v>1291</v>
      </c>
      <c r="G603">
        <f>IF(electric_vehicle_sales_by_state[[#This Row],[vehicle_category]]="2-Wheelers",85000,1500000)</f>
        <v>85000</v>
      </c>
      <c r="H603">
        <f>(electric_vehicle_sales_by_state[[#This Row],[electric_vehicles_sold]]*electric_vehicle_sales_by_state[[#This Row],[Avg_Price]])</f>
        <v>170000</v>
      </c>
    </row>
    <row r="604" spans="1:8" x14ac:dyDescent="0.3">
      <c r="A604" s="1">
        <v>44713</v>
      </c>
      <c r="B604">
        <f>VLOOKUP(electric_vehicle_sales_by_state[[#This Row],[date]], dim_date[#All],2, FALSE)</f>
        <v>2023</v>
      </c>
      <c r="C604" t="s">
        <v>50</v>
      </c>
      <c r="D604" t="s">
        <v>10</v>
      </c>
      <c r="E604">
        <v>2</v>
      </c>
      <c r="F604">
        <v>1750</v>
      </c>
      <c r="G604">
        <f>IF(electric_vehicle_sales_by_state[[#This Row],[vehicle_category]]="2-Wheelers",85000,1500000)</f>
        <v>85000</v>
      </c>
      <c r="H604">
        <f>(electric_vehicle_sales_by_state[[#This Row],[electric_vehicles_sold]]*electric_vehicle_sales_by_state[[#This Row],[Avg_Price]])</f>
        <v>170000</v>
      </c>
    </row>
    <row r="605" spans="1:8" x14ac:dyDescent="0.3">
      <c r="A605" s="1">
        <v>44713</v>
      </c>
      <c r="B605">
        <f>VLOOKUP(electric_vehicle_sales_by_state[[#This Row],[date]], dim_date[#All],2, FALSE)</f>
        <v>2023</v>
      </c>
      <c r="C605" t="s">
        <v>58</v>
      </c>
      <c r="D605" t="s">
        <v>10</v>
      </c>
      <c r="E605">
        <v>1693</v>
      </c>
      <c r="F605">
        <v>39143</v>
      </c>
      <c r="G605">
        <f>IF(electric_vehicle_sales_by_state[[#This Row],[vehicle_category]]="2-Wheelers",85000,1500000)</f>
        <v>85000</v>
      </c>
      <c r="H605">
        <f>(electric_vehicle_sales_by_state[[#This Row],[electric_vehicles_sold]]*electric_vehicle_sales_by_state[[#This Row],[Avg_Price]])</f>
        <v>143905000</v>
      </c>
    </row>
    <row r="606" spans="1:8" x14ac:dyDescent="0.3">
      <c r="A606" s="1">
        <v>44713</v>
      </c>
      <c r="B606">
        <f>VLOOKUP(electric_vehicle_sales_by_state[[#This Row],[date]], dim_date[#All],2, FALSE)</f>
        <v>2023</v>
      </c>
      <c r="C606" t="s">
        <v>52</v>
      </c>
      <c r="D606" t="s">
        <v>10</v>
      </c>
      <c r="E606">
        <v>85</v>
      </c>
      <c r="F606">
        <v>3331</v>
      </c>
      <c r="G606">
        <f>IF(electric_vehicle_sales_by_state[[#This Row],[vehicle_category]]="2-Wheelers",85000,1500000)</f>
        <v>85000</v>
      </c>
      <c r="H606">
        <f>(electric_vehicle_sales_by_state[[#This Row],[electric_vehicles_sold]]*electric_vehicle_sales_by_state[[#This Row],[Avg_Price]])</f>
        <v>7225000</v>
      </c>
    </row>
    <row r="607" spans="1:8" x14ac:dyDescent="0.3">
      <c r="A607" s="1">
        <v>44713</v>
      </c>
      <c r="B607">
        <f>VLOOKUP(electric_vehicle_sales_by_state[[#This Row],[date]], dim_date[#All],2, FALSE)</f>
        <v>2023</v>
      </c>
      <c r="C607" t="s">
        <v>59</v>
      </c>
      <c r="D607" t="s">
        <v>10</v>
      </c>
      <c r="E607">
        <v>514</v>
      </c>
      <c r="F607">
        <v>28256</v>
      </c>
      <c r="G607">
        <f>IF(electric_vehicle_sales_by_state[[#This Row],[vehicle_category]]="2-Wheelers",85000,1500000)</f>
        <v>85000</v>
      </c>
      <c r="H607">
        <f>(electric_vehicle_sales_by_state[[#This Row],[electric_vehicles_sold]]*electric_vehicle_sales_by_state[[#This Row],[Avg_Price]])</f>
        <v>43690000</v>
      </c>
    </row>
    <row r="608" spans="1:8" x14ac:dyDescent="0.3">
      <c r="A608" s="1">
        <v>44713</v>
      </c>
      <c r="B608">
        <f>VLOOKUP(electric_vehicle_sales_by_state[[#This Row],[date]], dim_date[#All],2, FALSE)</f>
        <v>2023</v>
      </c>
      <c r="C608" t="s">
        <v>71</v>
      </c>
      <c r="D608" t="s">
        <v>10</v>
      </c>
      <c r="E608">
        <v>3427</v>
      </c>
      <c r="F608">
        <v>58281</v>
      </c>
      <c r="G608">
        <f>IF(electric_vehicle_sales_by_state[[#This Row],[vehicle_category]]="2-Wheelers",85000,1500000)</f>
        <v>85000</v>
      </c>
      <c r="H608">
        <f>(electric_vehicle_sales_by_state[[#This Row],[electric_vehicles_sold]]*electric_vehicle_sales_by_state[[#This Row],[Avg_Price]])</f>
        <v>291295000</v>
      </c>
    </row>
    <row r="609" spans="1:8" x14ac:dyDescent="0.3">
      <c r="A609" s="1">
        <v>44713</v>
      </c>
      <c r="B609">
        <f>VLOOKUP(electric_vehicle_sales_by_state[[#This Row],[date]], dim_date[#All],2, FALSE)</f>
        <v>2023</v>
      </c>
      <c r="C609" t="s">
        <v>72</v>
      </c>
      <c r="D609" t="s">
        <v>10</v>
      </c>
      <c r="E609">
        <v>3749</v>
      </c>
      <c r="F609">
        <v>110740</v>
      </c>
      <c r="G609">
        <f>IF(electric_vehicle_sales_by_state[[#This Row],[vehicle_category]]="2-Wheelers",85000,1500000)</f>
        <v>85000</v>
      </c>
      <c r="H609">
        <f>(electric_vehicle_sales_by_state[[#This Row],[electric_vehicles_sold]]*electric_vehicle_sales_by_state[[#This Row],[Avg_Price]])</f>
        <v>318665000</v>
      </c>
    </row>
    <row r="610" spans="1:8" x14ac:dyDescent="0.3">
      <c r="A610" s="1">
        <v>44713</v>
      </c>
      <c r="B610">
        <f>VLOOKUP(electric_vehicle_sales_by_state[[#This Row],[date]], dim_date[#All],2, FALSE)</f>
        <v>2023</v>
      </c>
      <c r="C610" t="s">
        <v>53</v>
      </c>
      <c r="D610" t="s">
        <v>10</v>
      </c>
      <c r="E610">
        <v>21</v>
      </c>
      <c r="F610">
        <v>2761</v>
      </c>
      <c r="G610">
        <f>IF(electric_vehicle_sales_by_state[[#This Row],[vehicle_category]]="2-Wheelers",85000,1500000)</f>
        <v>85000</v>
      </c>
      <c r="H610">
        <f>(electric_vehicle_sales_by_state[[#This Row],[electric_vehicles_sold]]*electric_vehicle_sales_by_state[[#This Row],[Avg_Price]])</f>
        <v>1785000</v>
      </c>
    </row>
    <row r="611" spans="1:8" x14ac:dyDescent="0.3">
      <c r="A611" s="1">
        <v>44713</v>
      </c>
      <c r="B611">
        <f>VLOOKUP(electric_vehicle_sales_by_state[[#This Row],[date]], dim_date[#All],2, FALSE)</f>
        <v>2023</v>
      </c>
      <c r="C611" t="s">
        <v>73</v>
      </c>
      <c r="D611" t="s">
        <v>10</v>
      </c>
      <c r="E611">
        <v>1361</v>
      </c>
      <c r="F611">
        <v>198411</v>
      </c>
      <c r="G611">
        <f>IF(electric_vehicle_sales_by_state[[#This Row],[vehicle_category]]="2-Wheelers",85000,1500000)</f>
        <v>85000</v>
      </c>
      <c r="H611">
        <f>(electric_vehicle_sales_by_state[[#This Row],[electric_vehicles_sold]]*electric_vehicle_sales_by_state[[#This Row],[Avg_Price]])</f>
        <v>115685000</v>
      </c>
    </row>
    <row r="612" spans="1:8" x14ac:dyDescent="0.3">
      <c r="A612" s="1">
        <v>44713</v>
      </c>
      <c r="B612">
        <f>VLOOKUP(electric_vehicle_sales_by_state[[#This Row],[date]], dim_date[#All],2, FALSE)</f>
        <v>2023</v>
      </c>
      <c r="C612" t="s">
        <v>60</v>
      </c>
      <c r="D612" t="s">
        <v>10</v>
      </c>
      <c r="E612">
        <v>374</v>
      </c>
      <c r="F612">
        <v>13121</v>
      </c>
      <c r="G612">
        <f>IF(electric_vehicle_sales_by_state[[#This Row],[vehicle_category]]="2-Wheelers",85000,1500000)</f>
        <v>85000</v>
      </c>
      <c r="H612">
        <f>(electric_vehicle_sales_by_state[[#This Row],[electric_vehicles_sold]]*electric_vehicle_sales_by_state[[#This Row],[Avg_Price]])</f>
        <v>31790000</v>
      </c>
    </row>
    <row r="613" spans="1:8" x14ac:dyDescent="0.3">
      <c r="A613" s="1">
        <v>44713</v>
      </c>
      <c r="B613">
        <f>VLOOKUP(electric_vehicle_sales_by_state[[#This Row],[date]], dim_date[#All],2, FALSE)</f>
        <v>2023</v>
      </c>
      <c r="C613" t="s">
        <v>74</v>
      </c>
      <c r="D613" t="s">
        <v>10</v>
      </c>
      <c r="E613">
        <v>660</v>
      </c>
      <c r="F613">
        <v>67878</v>
      </c>
      <c r="G613">
        <f>IF(electric_vehicle_sales_by_state[[#This Row],[vehicle_category]]="2-Wheelers",85000,1500000)</f>
        <v>85000</v>
      </c>
      <c r="H613">
        <f>(electric_vehicle_sales_by_state[[#This Row],[electric_vehicles_sold]]*electric_vehicle_sales_by_state[[#This Row],[Avg_Price]])</f>
        <v>56100000</v>
      </c>
    </row>
    <row r="614" spans="1:8" x14ac:dyDescent="0.3">
      <c r="A614" s="1">
        <v>44743</v>
      </c>
      <c r="B614">
        <f>VLOOKUP(electric_vehicle_sales_by_state[[#This Row],[date]], dim_date[#All],2, FALSE)</f>
        <v>2023</v>
      </c>
      <c r="C614" t="s">
        <v>65</v>
      </c>
      <c r="D614" t="s">
        <v>10</v>
      </c>
      <c r="E614">
        <v>1921</v>
      </c>
      <c r="F614">
        <v>42632</v>
      </c>
      <c r="G614">
        <f>IF(electric_vehicle_sales_by_state[[#This Row],[vehicle_category]]="2-Wheelers",85000,1500000)</f>
        <v>85000</v>
      </c>
      <c r="H614">
        <f>(electric_vehicle_sales_by_state[[#This Row],[electric_vehicles_sold]]*electric_vehicle_sales_by_state[[#This Row],[Avg_Price]])</f>
        <v>163285000</v>
      </c>
    </row>
    <row r="615" spans="1:8" x14ac:dyDescent="0.3">
      <c r="A615" s="1">
        <v>44743</v>
      </c>
      <c r="B615">
        <f>VLOOKUP(electric_vehicle_sales_by_state[[#This Row],[date]], dim_date[#All],2, FALSE)</f>
        <v>2023</v>
      </c>
      <c r="C615" t="s">
        <v>43</v>
      </c>
      <c r="D615" t="s">
        <v>10</v>
      </c>
      <c r="E615">
        <v>120</v>
      </c>
      <c r="F615">
        <v>26803</v>
      </c>
      <c r="G615">
        <f>IF(electric_vehicle_sales_by_state[[#This Row],[vehicle_category]]="2-Wheelers",85000,1500000)</f>
        <v>85000</v>
      </c>
      <c r="H615">
        <f>(electric_vehicle_sales_by_state[[#This Row],[electric_vehicles_sold]]*electric_vehicle_sales_by_state[[#This Row],[Avg_Price]])</f>
        <v>10200000</v>
      </c>
    </row>
    <row r="616" spans="1:8" x14ac:dyDescent="0.3">
      <c r="A616" s="1">
        <v>44743</v>
      </c>
      <c r="B616">
        <f>VLOOKUP(electric_vehicle_sales_by_state[[#This Row],[date]], dim_date[#All],2, FALSE)</f>
        <v>2023</v>
      </c>
      <c r="C616" t="s">
        <v>54</v>
      </c>
      <c r="D616" t="s">
        <v>10</v>
      </c>
      <c r="E616">
        <v>638</v>
      </c>
      <c r="F616">
        <v>62773</v>
      </c>
      <c r="G616">
        <f>IF(electric_vehicle_sales_by_state[[#This Row],[vehicle_category]]="2-Wheelers",85000,1500000)</f>
        <v>85000</v>
      </c>
      <c r="H616">
        <f>(electric_vehicle_sales_by_state[[#This Row],[electric_vehicles_sold]]*electric_vehicle_sales_by_state[[#This Row],[Avg_Price]])</f>
        <v>54230000</v>
      </c>
    </row>
    <row r="617" spans="1:8" x14ac:dyDescent="0.3">
      <c r="A617" s="1">
        <v>44743</v>
      </c>
      <c r="B617">
        <f>VLOOKUP(electric_vehicle_sales_by_state[[#This Row],[date]], dim_date[#All],2, FALSE)</f>
        <v>2023</v>
      </c>
      <c r="C617" t="s">
        <v>55</v>
      </c>
      <c r="D617" t="s">
        <v>10</v>
      </c>
      <c r="E617">
        <v>58</v>
      </c>
      <c r="F617">
        <v>2086</v>
      </c>
      <c r="G617">
        <f>IF(electric_vehicle_sales_by_state[[#This Row],[vehicle_category]]="2-Wheelers",85000,1500000)</f>
        <v>85000</v>
      </c>
      <c r="H617">
        <f>(electric_vehicle_sales_by_state[[#This Row],[electric_vehicles_sold]]*electric_vehicle_sales_by_state[[#This Row],[Avg_Price]])</f>
        <v>4930000</v>
      </c>
    </row>
    <row r="618" spans="1:8" x14ac:dyDescent="0.3">
      <c r="A618" s="1">
        <v>44743</v>
      </c>
      <c r="B618">
        <f>VLOOKUP(electric_vehicle_sales_by_state[[#This Row],[date]], dim_date[#All],2, FALSE)</f>
        <v>2023</v>
      </c>
      <c r="C618" t="s">
        <v>44</v>
      </c>
      <c r="D618" t="s">
        <v>10</v>
      </c>
      <c r="E618">
        <v>1309</v>
      </c>
      <c r="F618">
        <v>26466</v>
      </c>
      <c r="G618">
        <f>IF(electric_vehicle_sales_by_state[[#This Row],[vehicle_category]]="2-Wheelers",85000,1500000)</f>
        <v>85000</v>
      </c>
      <c r="H618">
        <f>(electric_vehicle_sales_by_state[[#This Row],[electric_vehicles_sold]]*electric_vehicle_sales_by_state[[#This Row],[Avg_Price]])</f>
        <v>111265000</v>
      </c>
    </row>
    <row r="619" spans="1:8" x14ac:dyDescent="0.3">
      <c r="A619" s="1">
        <v>44743</v>
      </c>
      <c r="B619">
        <f>VLOOKUP(electric_vehicle_sales_by_state[[#This Row],[date]], dim_date[#All],2, FALSE)</f>
        <v>2023</v>
      </c>
      <c r="C619" t="s">
        <v>45</v>
      </c>
      <c r="D619" t="s">
        <v>10</v>
      </c>
      <c r="E619">
        <v>9</v>
      </c>
      <c r="F619">
        <v>735</v>
      </c>
      <c r="G619">
        <f>IF(electric_vehicle_sales_by_state[[#This Row],[vehicle_category]]="2-Wheelers",85000,1500000)</f>
        <v>85000</v>
      </c>
      <c r="H619">
        <f>(electric_vehicle_sales_by_state[[#This Row],[electric_vehicles_sold]]*electric_vehicle_sales_by_state[[#This Row],[Avg_Price]])</f>
        <v>765000</v>
      </c>
    </row>
    <row r="620" spans="1:8" x14ac:dyDescent="0.3">
      <c r="A620" s="1">
        <v>44743</v>
      </c>
      <c r="B620">
        <f>VLOOKUP(electric_vehicle_sales_by_state[[#This Row],[date]], dim_date[#All],2, FALSE)</f>
        <v>2023</v>
      </c>
      <c r="C620" t="s">
        <v>56</v>
      </c>
      <c r="D620" t="s">
        <v>10</v>
      </c>
      <c r="E620">
        <v>2658</v>
      </c>
      <c r="F620">
        <v>30654</v>
      </c>
      <c r="G620">
        <f>IF(electric_vehicle_sales_by_state[[#This Row],[vehicle_category]]="2-Wheelers",85000,1500000)</f>
        <v>85000</v>
      </c>
      <c r="H620">
        <f>(electric_vehicle_sales_by_state[[#This Row],[electric_vehicles_sold]]*electric_vehicle_sales_by_state[[#This Row],[Avg_Price]])</f>
        <v>225930000</v>
      </c>
    </row>
    <row r="621" spans="1:8" x14ac:dyDescent="0.3">
      <c r="A621" s="1">
        <v>44743</v>
      </c>
      <c r="B621">
        <f>VLOOKUP(electric_vehicle_sales_by_state[[#This Row],[date]], dim_date[#All],2, FALSE)</f>
        <v>2023</v>
      </c>
      <c r="C621" t="s">
        <v>66</v>
      </c>
      <c r="D621" t="s">
        <v>10</v>
      </c>
      <c r="E621">
        <v>579</v>
      </c>
      <c r="F621">
        <v>2801</v>
      </c>
      <c r="G621">
        <f>IF(electric_vehicle_sales_by_state[[#This Row],[vehicle_category]]="2-Wheelers",85000,1500000)</f>
        <v>85000</v>
      </c>
      <c r="H621">
        <f>(electric_vehicle_sales_by_state[[#This Row],[electric_vehicles_sold]]*electric_vehicle_sales_by_state[[#This Row],[Avg_Price]])</f>
        <v>49215000</v>
      </c>
    </row>
    <row r="622" spans="1:8" x14ac:dyDescent="0.3">
      <c r="A622" s="1">
        <v>44743</v>
      </c>
      <c r="B622">
        <f>VLOOKUP(electric_vehicle_sales_by_state[[#This Row],[date]], dim_date[#All],2, FALSE)</f>
        <v>2023</v>
      </c>
      <c r="C622" t="s">
        <v>67</v>
      </c>
      <c r="D622" t="s">
        <v>10</v>
      </c>
      <c r="E622">
        <v>5592</v>
      </c>
      <c r="F622">
        <v>83341</v>
      </c>
      <c r="G622">
        <f>IF(electric_vehicle_sales_by_state[[#This Row],[vehicle_category]]="2-Wheelers",85000,1500000)</f>
        <v>85000</v>
      </c>
      <c r="H622">
        <f>(electric_vehicle_sales_by_state[[#This Row],[electric_vehicles_sold]]*electric_vehicle_sales_by_state[[#This Row],[Avg_Price]])</f>
        <v>475320000</v>
      </c>
    </row>
    <row r="623" spans="1:8" x14ac:dyDescent="0.3">
      <c r="A623" s="1">
        <v>44743</v>
      </c>
      <c r="B623">
        <f>VLOOKUP(electric_vehicle_sales_by_state[[#This Row],[date]], dim_date[#All],2, FALSE)</f>
        <v>2023</v>
      </c>
      <c r="C623" t="s">
        <v>63</v>
      </c>
      <c r="D623" t="s">
        <v>10</v>
      </c>
      <c r="E623">
        <v>710</v>
      </c>
      <c r="F623">
        <v>30657</v>
      </c>
      <c r="G623">
        <f>IF(electric_vehicle_sales_by_state[[#This Row],[vehicle_category]]="2-Wheelers",85000,1500000)</f>
        <v>85000</v>
      </c>
      <c r="H623">
        <f>(electric_vehicle_sales_by_state[[#This Row],[electric_vehicles_sold]]*electric_vehicle_sales_by_state[[#This Row],[Avg_Price]])</f>
        <v>60350000</v>
      </c>
    </row>
    <row r="624" spans="1:8" x14ac:dyDescent="0.3">
      <c r="A624" s="1">
        <v>44743</v>
      </c>
      <c r="B624">
        <f>VLOOKUP(electric_vehicle_sales_by_state[[#This Row],[date]], dim_date[#All],2, FALSE)</f>
        <v>2023</v>
      </c>
      <c r="C624" t="s">
        <v>61</v>
      </c>
      <c r="D624" t="s">
        <v>10</v>
      </c>
      <c r="E624">
        <v>92</v>
      </c>
      <c r="F624">
        <v>5377</v>
      </c>
      <c r="G624">
        <f>IF(electric_vehicle_sales_by_state[[#This Row],[vehicle_category]]="2-Wheelers",85000,1500000)</f>
        <v>85000</v>
      </c>
      <c r="H624">
        <f>(electric_vehicle_sales_by_state[[#This Row],[electric_vehicles_sold]]*electric_vehicle_sales_by_state[[#This Row],[Avg_Price]])</f>
        <v>7820000</v>
      </c>
    </row>
    <row r="625" spans="1:8" x14ac:dyDescent="0.3">
      <c r="A625" s="1">
        <v>44743</v>
      </c>
      <c r="B625">
        <f>VLOOKUP(electric_vehicle_sales_by_state[[#This Row],[date]], dim_date[#All],2, FALSE)</f>
        <v>2023</v>
      </c>
      <c r="C625" t="s">
        <v>46</v>
      </c>
      <c r="D625" t="s">
        <v>10</v>
      </c>
      <c r="E625">
        <v>316</v>
      </c>
      <c r="F625">
        <v>8717</v>
      </c>
      <c r="G625">
        <f>IF(electric_vehicle_sales_by_state[[#This Row],[vehicle_category]]="2-Wheelers",85000,1500000)</f>
        <v>85000</v>
      </c>
      <c r="H625">
        <f>(electric_vehicle_sales_by_state[[#This Row],[electric_vehicles_sold]]*electric_vehicle_sales_by_state[[#This Row],[Avg_Price]])</f>
        <v>26860000</v>
      </c>
    </row>
    <row r="626" spans="1:8" x14ac:dyDescent="0.3">
      <c r="A626" s="1">
        <v>44743</v>
      </c>
      <c r="B626">
        <f>VLOOKUP(electric_vehicle_sales_by_state[[#This Row],[date]], dim_date[#All],2, FALSE)</f>
        <v>2023</v>
      </c>
      <c r="C626" t="s">
        <v>64</v>
      </c>
      <c r="D626" t="s">
        <v>10</v>
      </c>
      <c r="E626">
        <v>589</v>
      </c>
      <c r="F626">
        <v>32122</v>
      </c>
      <c r="G626">
        <f>IF(electric_vehicle_sales_by_state[[#This Row],[vehicle_category]]="2-Wheelers",85000,1500000)</f>
        <v>85000</v>
      </c>
      <c r="H626">
        <f>(electric_vehicle_sales_by_state[[#This Row],[electric_vehicles_sold]]*electric_vehicle_sales_by_state[[#This Row],[Avg_Price]])</f>
        <v>50065000</v>
      </c>
    </row>
    <row r="627" spans="1:8" x14ac:dyDescent="0.3">
      <c r="A627" s="1">
        <v>44743</v>
      </c>
      <c r="B627">
        <f>VLOOKUP(electric_vehicle_sales_by_state[[#This Row],[date]], dim_date[#All],2, FALSE)</f>
        <v>2023</v>
      </c>
      <c r="C627" t="s">
        <v>68</v>
      </c>
      <c r="D627" t="s">
        <v>10</v>
      </c>
      <c r="E627">
        <v>5689</v>
      </c>
      <c r="F627">
        <v>77333</v>
      </c>
      <c r="G627">
        <f>IF(electric_vehicle_sales_by_state[[#This Row],[vehicle_category]]="2-Wheelers",85000,1500000)</f>
        <v>85000</v>
      </c>
      <c r="H627">
        <f>(electric_vehicle_sales_by_state[[#This Row],[electric_vehicles_sold]]*electric_vehicle_sales_by_state[[#This Row],[Avg_Price]])</f>
        <v>483565000</v>
      </c>
    </row>
    <row r="628" spans="1:8" x14ac:dyDescent="0.3">
      <c r="A628" s="1">
        <v>44743</v>
      </c>
      <c r="B628">
        <f>VLOOKUP(electric_vehicle_sales_by_state[[#This Row],[date]], dim_date[#All],2, FALSE)</f>
        <v>2023</v>
      </c>
      <c r="C628" t="s">
        <v>69</v>
      </c>
      <c r="D628" t="s">
        <v>10</v>
      </c>
      <c r="E628">
        <v>1964</v>
      </c>
      <c r="F628">
        <v>37691</v>
      </c>
      <c r="G628">
        <f>IF(electric_vehicle_sales_by_state[[#This Row],[vehicle_category]]="2-Wheelers",85000,1500000)</f>
        <v>85000</v>
      </c>
      <c r="H628">
        <f>(electric_vehicle_sales_by_state[[#This Row],[electric_vehicles_sold]]*electric_vehicle_sales_by_state[[#This Row],[Avg_Price]])</f>
        <v>166940000</v>
      </c>
    </row>
    <row r="629" spans="1:8" x14ac:dyDescent="0.3">
      <c r="A629" s="1">
        <v>44743</v>
      </c>
      <c r="B629">
        <f>VLOOKUP(electric_vehicle_sales_by_state[[#This Row],[date]], dim_date[#All],2, FALSE)</f>
        <v>2023</v>
      </c>
      <c r="C629" t="s">
        <v>57</v>
      </c>
      <c r="D629" t="s">
        <v>10</v>
      </c>
      <c r="E629">
        <v>1722</v>
      </c>
      <c r="F629">
        <v>81579</v>
      </c>
      <c r="G629">
        <f>IF(electric_vehicle_sales_by_state[[#This Row],[vehicle_category]]="2-Wheelers",85000,1500000)</f>
        <v>85000</v>
      </c>
      <c r="H629">
        <f>(electric_vehicle_sales_by_state[[#This Row],[electric_vehicles_sold]]*electric_vehicle_sales_by_state[[#This Row],[Avg_Price]])</f>
        <v>146370000</v>
      </c>
    </row>
    <row r="630" spans="1:8" x14ac:dyDescent="0.3">
      <c r="A630" s="1">
        <v>44743</v>
      </c>
      <c r="B630">
        <f>VLOOKUP(electric_vehicle_sales_by_state[[#This Row],[date]], dim_date[#All],2, FALSE)</f>
        <v>2023</v>
      </c>
      <c r="C630" t="s">
        <v>70</v>
      </c>
      <c r="D630" t="s">
        <v>10</v>
      </c>
      <c r="E630">
        <v>8446</v>
      </c>
      <c r="F630">
        <v>111895</v>
      </c>
      <c r="G630">
        <f>IF(electric_vehicle_sales_by_state[[#This Row],[vehicle_category]]="2-Wheelers",85000,1500000)</f>
        <v>85000</v>
      </c>
      <c r="H630">
        <f>(electric_vehicle_sales_by_state[[#This Row],[electric_vehicles_sold]]*electric_vehicle_sales_by_state[[#This Row],[Avg_Price]])</f>
        <v>717910000</v>
      </c>
    </row>
    <row r="631" spans="1:8" x14ac:dyDescent="0.3">
      <c r="A631" s="1">
        <v>44743</v>
      </c>
      <c r="B631">
        <f>VLOOKUP(electric_vehicle_sales_by_state[[#This Row],[date]], dim_date[#All],2, FALSE)</f>
        <v>2023</v>
      </c>
      <c r="C631" t="s">
        <v>48</v>
      </c>
      <c r="D631" t="s">
        <v>10</v>
      </c>
      <c r="E631">
        <v>21</v>
      </c>
      <c r="F631">
        <v>4103</v>
      </c>
      <c r="G631">
        <f>IF(electric_vehicle_sales_by_state[[#This Row],[vehicle_category]]="2-Wheelers",85000,1500000)</f>
        <v>85000</v>
      </c>
      <c r="H631">
        <f>(electric_vehicle_sales_by_state[[#This Row],[electric_vehicles_sold]]*electric_vehicle_sales_by_state[[#This Row],[Avg_Price]])</f>
        <v>1785000</v>
      </c>
    </row>
    <row r="632" spans="1:8" x14ac:dyDescent="0.3">
      <c r="A632" s="1">
        <v>44743</v>
      </c>
      <c r="B632">
        <f>VLOOKUP(electric_vehicle_sales_by_state[[#This Row],[date]], dim_date[#All],2, FALSE)</f>
        <v>2023</v>
      </c>
      <c r="C632" t="s">
        <v>49</v>
      </c>
      <c r="D632" t="s">
        <v>10</v>
      </c>
      <c r="E632">
        <v>3</v>
      </c>
      <c r="F632">
        <v>1363</v>
      </c>
      <c r="G632">
        <f>IF(electric_vehicle_sales_by_state[[#This Row],[vehicle_category]]="2-Wheelers",85000,1500000)</f>
        <v>85000</v>
      </c>
      <c r="H632">
        <f>(electric_vehicle_sales_by_state[[#This Row],[electric_vehicles_sold]]*electric_vehicle_sales_by_state[[#This Row],[Avg_Price]])</f>
        <v>255000</v>
      </c>
    </row>
    <row r="633" spans="1:8" x14ac:dyDescent="0.3">
      <c r="A633" s="1">
        <v>44743</v>
      </c>
      <c r="B633">
        <f>VLOOKUP(electric_vehicle_sales_by_state[[#This Row],[date]], dim_date[#All],2, FALSE)</f>
        <v>2023</v>
      </c>
      <c r="C633" t="s">
        <v>58</v>
      </c>
      <c r="D633" t="s">
        <v>10</v>
      </c>
      <c r="E633">
        <v>1816</v>
      </c>
      <c r="F633">
        <v>32549</v>
      </c>
      <c r="G633">
        <f>IF(electric_vehicle_sales_by_state[[#This Row],[vehicle_category]]="2-Wheelers",85000,1500000)</f>
        <v>85000</v>
      </c>
      <c r="H633">
        <f>(electric_vehicle_sales_by_state[[#This Row],[electric_vehicles_sold]]*electric_vehicle_sales_by_state[[#This Row],[Avg_Price]])</f>
        <v>154360000</v>
      </c>
    </row>
    <row r="634" spans="1:8" x14ac:dyDescent="0.3">
      <c r="A634" s="1">
        <v>44743</v>
      </c>
      <c r="B634">
        <f>VLOOKUP(electric_vehicle_sales_by_state[[#This Row],[date]], dim_date[#All],2, FALSE)</f>
        <v>2023</v>
      </c>
      <c r="C634" t="s">
        <v>52</v>
      </c>
      <c r="D634" t="s">
        <v>10</v>
      </c>
      <c r="E634">
        <v>71</v>
      </c>
      <c r="F634">
        <v>3298</v>
      </c>
      <c r="G634">
        <f>IF(electric_vehicle_sales_by_state[[#This Row],[vehicle_category]]="2-Wheelers",85000,1500000)</f>
        <v>85000</v>
      </c>
      <c r="H634">
        <f>(electric_vehicle_sales_by_state[[#This Row],[electric_vehicles_sold]]*electric_vehicle_sales_by_state[[#This Row],[Avg_Price]])</f>
        <v>6035000</v>
      </c>
    </row>
    <row r="635" spans="1:8" x14ac:dyDescent="0.3">
      <c r="A635" s="1">
        <v>44743</v>
      </c>
      <c r="B635">
        <f>VLOOKUP(electric_vehicle_sales_by_state[[#This Row],[date]], dim_date[#All],2, FALSE)</f>
        <v>2023</v>
      </c>
      <c r="C635" t="s">
        <v>59</v>
      </c>
      <c r="D635" t="s">
        <v>10</v>
      </c>
      <c r="E635">
        <v>603</v>
      </c>
      <c r="F635">
        <v>27082</v>
      </c>
      <c r="G635">
        <f>IF(electric_vehicle_sales_by_state[[#This Row],[vehicle_category]]="2-Wheelers",85000,1500000)</f>
        <v>85000</v>
      </c>
      <c r="H635">
        <f>(electric_vehicle_sales_by_state[[#This Row],[electric_vehicles_sold]]*electric_vehicle_sales_by_state[[#This Row],[Avg_Price]])</f>
        <v>51255000</v>
      </c>
    </row>
    <row r="636" spans="1:8" x14ac:dyDescent="0.3">
      <c r="A636" s="1">
        <v>44743</v>
      </c>
      <c r="B636">
        <f>VLOOKUP(electric_vehicle_sales_by_state[[#This Row],[date]], dim_date[#All],2, FALSE)</f>
        <v>2023</v>
      </c>
      <c r="C636" t="s">
        <v>71</v>
      </c>
      <c r="D636" t="s">
        <v>10</v>
      </c>
      <c r="E636">
        <v>4574</v>
      </c>
      <c r="F636">
        <v>63752</v>
      </c>
      <c r="G636">
        <f>IF(electric_vehicle_sales_by_state[[#This Row],[vehicle_category]]="2-Wheelers",85000,1500000)</f>
        <v>85000</v>
      </c>
      <c r="H636">
        <f>(electric_vehicle_sales_by_state[[#This Row],[electric_vehicles_sold]]*electric_vehicle_sales_by_state[[#This Row],[Avg_Price]])</f>
        <v>388790000</v>
      </c>
    </row>
    <row r="637" spans="1:8" x14ac:dyDescent="0.3">
      <c r="A637" s="1">
        <v>44743</v>
      </c>
      <c r="B637">
        <f>VLOOKUP(electric_vehicle_sales_by_state[[#This Row],[date]], dim_date[#All],2, FALSE)</f>
        <v>2023</v>
      </c>
      <c r="C637" t="s">
        <v>72</v>
      </c>
      <c r="D637" t="s">
        <v>10</v>
      </c>
      <c r="E637">
        <v>4180</v>
      </c>
      <c r="F637">
        <v>103800</v>
      </c>
      <c r="G637">
        <f>IF(electric_vehicle_sales_by_state[[#This Row],[vehicle_category]]="2-Wheelers",85000,1500000)</f>
        <v>85000</v>
      </c>
      <c r="H637">
        <f>(electric_vehicle_sales_by_state[[#This Row],[electric_vehicles_sold]]*electric_vehicle_sales_by_state[[#This Row],[Avg_Price]])</f>
        <v>355300000</v>
      </c>
    </row>
    <row r="638" spans="1:8" x14ac:dyDescent="0.3">
      <c r="A638" s="1">
        <v>44743</v>
      </c>
      <c r="B638">
        <f>VLOOKUP(electric_vehicle_sales_by_state[[#This Row],[date]], dim_date[#All],2, FALSE)</f>
        <v>2023</v>
      </c>
      <c r="C638" t="s">
        <v>53</v>
      </c>
      <c r="D638" t="s">
        <v>10</v>
      </c>
      <c r="E638">
        <v>2</v>
      </c>
      <c r="F638">
        <v>2632</v>
      </c>
      <c r="G638">
        <f>IF(electric_vehicle_sales_by_state[[#This Row],[vehicle_category]]="2-Wheelers",85000,1500000)</f>
        <v>85000</v>
      </c>
      <c r="H638">
        <f>(electric_vehicle_sales_by_state[[#This Row],[electric_vehicles_sold]]*electric_vehicle_sales_by_state[[#This Row],[Avg_Price]])</f>
        <v>170000</v>
      </c>
    </row>
    <row r="639" spans="1:8" x14ac:dyDescent="0.3">
      <c r="A639" s="1">
        <v>44743</v>
      </c>
      <c r="B639">
        <f>VLOOKUP(electric_vehicle_sales_by_state[[#This Row],[date]], dim_date[#All],2, FALSE)</f>
        <v>2023</v>
      </c>
      <c r="C639" t="s">
        <v>73</v>
      </c>
      <c r="D639" t="s">
        <v>10</v>
      </c>
      <c r="E639">
        <v>1828</v>
      </c>
      <c r="F639">
        <v>153826</v>
      </c>
      <c r="G639">
        <f>IF(electric_vehicle_sales_by_state[[#This Row],[vehicle_category]]="2-Wheelers",85000,1500000)</f>
        <v>85000</v>
      </c>
      <c r="H639">
        <f>(electric_vehicle_sales_by_state[[#This Row],[electric_vehicles_sold]]*electric_vehicle_sales_by_state[[#This Row],[Avg_Price]])</f>
        <v>155380000</v>
      </c>
    </row>
    <row r="640" spans="1:8" x14ac:dyDescent="0.3">
      <c r="A640" s="1">
        <v>44743</v>
      </c>
      <c r="B640">
        <f>VLOOKUP(electric_vehicle_sales_by_state[[#This Row],[date]], dim_date[#All],2, FALSE)</f>
        <v>2023</v>
      </c>
      <c r="C640" t="s">
        <v>60</v>
      </c>
      <c r="D640" t="s">
        <v>10</v>
      </c>
      <c r="E640">
        <v>404</v>
      </c>
      <c r="F640">
        <v>12603</v>
      </c>
      <c r="G640">
        <f>IF(electric_vehicle_sales_by_state[[#This Row],[vehicle_category]]="2-Wheelers",85000,1500000)</f>
        <v>85000</v>
      </c>
      <c r="H640">
        <f>(electric_vehicle_sales_by_state[[#This Row],[electric_vehicles_sold]]*electric_vehicle_sales_by_state[[#This Row],[Avg_Price]])</f>
        <v>34340000</v>
      </c>
    </row>
    <row r="641" spans="1:8" x14ac:dyDescent="0.3">
      <c r="A641" s="1">
        <v>44743</v>
      </c>
      <c r="B641">
        <f>VLOOKUP(electric_vehicle_sales_by_state[[#This Row],[date]], dim_date[#All],2, FALSE)</f>
        <v>2023</v>
      </c>
      <c r="C641" t="s">
        <v>74</v>
      </c>
      <c r="D641" t="s">
        <v>10</v>
      </c>
      <c r="E641">
        <v>689</v>
      </c>
      <c r="F641">
        <v>62610</v>
      </c>
      <c r="G641">
        <f>IF(electric_vehicle_sales_by_state[[#This Row],[vehicle_category]]="2-Wheelers",85000,1500000)</f>
        <v>85000</v>
      </c>
      <c r="H641">
        <f>(electric_vehicle_sales_by_state[[#This Row],[electric_vehicles_sold]]*electric_vehicle_sales_by_state[[#This Row],[Avg_Price]])</f>
        <v>58565000</v>
      </c>
    </row>
    <row r="642" spans="1:8" x14ac:dyDescent="0.3">
      <c r="A642" s="1">
        <v>44774</v>
      </c>
      <c r="B642">
        <f>VLOOKUP(electric_vehicle_sales_by_state[[#This Row],[date]], dim_date[#All],2, FALSE)</f>
        <v>2023</v>
      </c>
      <c r="C642" t="s">
        <v>65</v>
      </c>
      <c r="D642" t="s">
        <v>10</v>
      </c>
      <c r="E642">
        <v>1898</v>
      </c>
      <c r="F642">
        <v>54365</v>
      </c>
      <c r="G642">
        <f>IF(electric_vehicle_sales_by_state[[#This Row],[vehicle_category]]="2-Wheelers",85000,1500000)</f>
        <v>85000</v>
      </c>
      <c r="H642">
        <f>(electric_vehicle_sales_by_state[[#This Row],[electric_vehicles_sold]]*electric_vehicle_sales_by_state[[#This Row],[Avg_Price]])</f>
        <v>161330000</v>
      </c>
    </row>
    <row r="643" spans="1:8" x14ac:dyDescent="0.3">
      <c r="A643" s="1">
        <v>44774</v>
      </c>
      <c r="B643">
        <f>VLOOKUP(electric_vehicle_sales_by_state[[#This Row],[date]], dim_date[#All],2, FALSE)</f>
        <v>2023</v>
      </c>
      <c r="C643" t="s">
        <v>43</v>
      </c>
      <c r="D643" t="s">
        <v>10</v>
      </c>
      <c r="E643">
        <v>202</v>
      </c>
      <c r="F643">
        <v>27466</v>
      </c>
      <c r="G643">
        <f>IF(electric_vehicle_sales_by_state[[#This Row],[vehicle_category]]="2-Wheelers",85000,1500000)</f>
        <v>85000</v>
      </c>
      <c r="H643">
        <f>(electric_vehicle_sales_by_state[[#This Row],[electric_vehicles_sold]]*electric_vehicle_sales_by_state[[#This Row],[Avg_Price]])</f>
        <v>17170000</v>
      </c>
    </row>
    <row r="644" spans="1:8" x14ac:dyDescent="0.3">
      <c r="A644" s="1">
        <v>44774</v>
      </c>
      <c r="B644">
        <f>VLOOKUP(electric_vehicle_sales_by_state[[#This Row],[date]], dim_date[#All],2, FALSE)</f>
        <v>2023</v>
      </c>
      <c r="C644" t="s">
        <v>54</v>
      </c>
      <c r="D644" t="s">
        <v>10</v>
      </c>
      <c r="E644">
        <v>849</v>
      </c>
      <c r="F644">
        <v>64565</v>
      </c>
      <c r="G644">
        <f>IF(electric_vehicle_sales_by_state[[#This Row],[vehicle_category]]="2-Wheelers",85000,1500000)</f>
        <v>85000</v>
      </c>
      <c r="H644">
        <f>(electric_vehicle_sales_by_state[[#This Row],[electric_vehicles_sold]]*electric_vehicle_sales_by_state[[#This Row],[Avg_Price]])</f>
        <v>72165000</v>
      </c>
    </row>
    <row r="645" spans="1:8" x14ac:dyDescent="0.3">
      <c r="A645" s="1">
        <v>44774</v>
      </c>
      <c r="B645">
        <f>VLOOKUP(electric_vehicle_sales_by_state[[#This Row],[date]], dim_date[#All],2, FALSE)</f>
        <v>2023</v>
      </c>
      <c r="C645" t="s">
        <v>55</v>
      </c>
      <c r="D645" t="s">
        <v>10</v>
      </c>
      <c r="E645">
        <v>59</v>
      </c>
      <c r="F645">
        <v>1896</v>
      </c>
      <c r="G645">
        <f>IF(electric_vehicle_sales_by_state[[#This Row],[vehicle_category]]="2-Wheelers",85000,1500000)</f>
        <v>85000</v>
      </c>
      <c r="H645">
        <f>(electric_vehicle_sales_by_state[[#This Row],[electric_vehicles_sold]]*electric_vehicle_sales_by_state[[#This Row],[Avg_Price]])</f>
        <v>5015000</v>
      </c>
    </row>
    <row r="646" spans="1:8" x14ac:dyDescent="0.3">
      <c r="A646" s="1">
        <v>44774</v>
      </c>
      <c r="B646">
        <f>VLOOKUP(electric_vehicle_sales_by_state[[#This Row],[date]], dim_date[#All],2, FALSE)</f>
        <v>2023</v>
      </c>
      <c r="C646" t="s">
        <v>44</v>
      </c>
      <c r="D646" t="s">
        <v>10</v>
      </c>
      <c r="E646">
        <v>1360</v>
      </c>
      <c r="F646">
        <v>23146</v>
      </c>
      <c r="G646">
        <f>IF(electric_vehicle_sales_by_state[[#This Row],[vehicle_category]]="2-Wheelers",85000,1500000)</f>
        <v>85000</v>
      </c>
      <c r="H646">
        <f>(electric_vehicle_sales_by_state[[#This Row],[electric_vehicles_sold]]*electric_vehicle_sales_by_state[[#This Row],[Avg_Price]])</f>
        <v>115600000</v>
      </c>
    </row>
    <row r="647" spans="1:8" x14ac:dyDescent="0.3">
      <c r="A647" s="1">
        <v>44774</v>
      </c>
      <c r="B647">
        <f>VLOOKUP(electric_vehicle_sales_by_state[[#This Row],[date]], dim_date[#All],2, FALSE)</f>
        <v>2023</v>
      </c>
      <c r="C647" t="s">
        <v>45</v>
      </c>
      <c r="D647" t="s">
        <v>10</v>
      </c>
      <c r="E647">
        <v>6</v>
      </c>
      <c r="F647">
        <v>742</v>
      </c>
      <c r="G647">
        <f>IF(electric_vehicle_sales_by_state[[#This Row],[vehicle_category]]="2-Wheelers",85000,1500000)</f>
        <v>85000</v>
      </c>
      <c r="H647">
        <f>(electric_vehicle_sales_by_state[[#This Row],[electric_vehicles_sold]]*electric_vehicle_sales_by_state[[#This Row],[Avg_Price]])</f>
        <v>510000</v>
      </c>
    </row>
    <row r="648" spans="1:8" x14ac:dyDescent="0.3">
      <c r="A648" s="1">
        <v>44774</v>
      </c>
      <c r="B648">
        <f>VLOOKUP(electric_vehicle_sales_by_state[[#This Row],[date]], dim_date[#All],2, FALSE)</f>
        <v>2023</v>
      </c>
      <c r="C648" t="s">
        <v>56</v>
      </c>
      <c r="D648" t="s">
        <v>10</v>
      </c>
      <c r="E648">
        <v>3259</v>
      </c>
      <c r="F648">
        <v>31869</v>
      </c>
      <c r="G648">
        <f>IF(electric_vehicle_sales_by_state[[#This Row],[vehicle_category]]="2-Wheelers",85000,1500000)</f>
        <v>85000</v>
      </c>
      <c r="H648">
        <f>(electric_vehicle_sales_by_state[[#This Row],[electric_vehicles_sold]]*electric_vehicle_sales_by_state[[#This Row],[Avg_Price]])</f>
        <v>277015000</v>
      </c>
    </row>
    <row r="649" spans="1:8" x14ac:dyDescent="0.3">
      <c r="A649" s="1">
        <v>44774</v>
      </c>
      <c r="B649">
        <f>VLOOKUP(electric_vehicle_sales_by_state[[#This Row],[date]], dim_date[#All],2, FALSE)</f>
        <v>2023</v>
      </c>
      <c r="C649" t="s">
        <v>66</v>
      </c>
      <c r="D649" t="s">
        <v>10</v>
      </c>
      <c r="E649">
        <v>303</v>
      </c>
      <c r="F649">
        <v>4503</v>
      </c>
      <c r="G649">
        <f>IF(electric_vehicle_sales_by_state[[#This Row],[vehicle_category]]="2-Wheelers",85000,1500000)</f>
        <v>85000</v>
      </c>
      <c r="H649">
        <f>(electric_vehicle_sales_by_state[[#This Row],[electric_vehicles_sold]]*electric_vehicle_sales_by_state[[#This Row],[Avg_Price]])</f>
        <v>25755000</v>
      </c>
    </row>
    <row r="650" spans="1:8" x14ac:dyDescent="0.3">
      <c r="A650" s="1">
        <v>44774</v>
      </c>
      <c r="B650">
        <f>VLOOKUP(electric_vehicle_sales_by_state[[#This Row],[date]], dim_date[#All],2, FALSE)</f>
        <v>2023</v>
      </c>
      <c r="C650" t="s">
        <v>67</v>
      </c>
      <c r="D650" t="s">
        <v>10</v>
      </c>
      <c r="E650">
        <v>5059</v>
      </c>
      <c r="F650">
        <v>74982</v>
      </c>
      <c r="G650">
        <f>IF(electric_vehicle_sales_by_state[[#This Row],[vehicle_category]]="2-Wheelers",85000,1500000)</f>
        <v>85000</v>
      </c>
      <c r="H650">
        <f>(electric_vehicle_sales_by_state[[#This Row],[electric_vehicles_sold]]*electric_vehicle_sales_by_state[[#This Row],[Avg_Price]])</f>
        <v>430015000</v>
      </c>
    </row>
    <row r="651" spans="1:8" x14ac:dyDescent="0.3">
      <c r="A651" s="1">
        <v>44774</v>
      </c>
      <c r="B651">
        <f>VLOOKUP(electric_vehicle_sales_by_state[[#This Row],[date]], dim_date[#All],2, FALSE)</f>
        <v>2023</v>
      </c>
      <c r="C651" t="s">
        <v>63</v>
      </c>
      <c r="D651" t="s">
        <v>10</v>
      </c>
      <c r="E651">
        <v>915</v>
      </c>
      <c r="F651">
        <v>33336</v>
      </c>
      <c r="G651">
        <f>IF(electric_vehicle_sales_by_state[[#This Row],[vehicle_category]]="2-Wheelers",85000,1500000)</f>
        <v>85000</v>
      </c>
      <c r="H651">
        <f>(electric_vehicle_sales_by_state[[#This Row],[electric_vehicles_sold]]*electric_vehicle_sales_by_state[[#This Row],[Avg_Price]])</f>
        <v>77775000</v>
      </c>
    </row>
    <row r="652" spans="1:8" x14ac:dyDescent="0.3">
      <c r="A652" s="1">
        <v>44774</v>
      </c>
      <c r="B652">
        <f>VLOOKUP(electric_vehicle_sales_by_state[[#This Row],[date]], dim_date[#All],2, FALSE)</f>
        <v>2023</v>
      </c>
      <c r="C652" t="s">
        <v>61</v>
      </c>
      <c r="D652" t="s">
        <v>10</v>
      </c>
      <c r="E652">
        <v>59</v>
      </c>
      <c r="F652">
        <v>5281</v>
      </c>
      <c r="G652">
        <f>IF(electric_vehicle_sales_by_state[[#This Row],[vehicle_category]]="2-Wheelers",85000,1500000)</f>
        <v>85000</v>
      </c>
      <c r="H652">
        <f>(electric_vehicle_sales_by_state[[#This Row],[electric_vehicles_sold]]*electric_vehicle_sales_by_state[[#This Row],[Avg_Price]])</f>
        <v>5015000</v>
      </c>
    </row>
    <row r="653" spans="1:8" x14ac:dyDescent="0.3">
      <c r="A653" s="1">
        <v>44774</v>
      </c>
      <c r="B653">
        <f>VLOOKUP(electric_vehicle_sales_by_state[[#This Row],[date]], dim_date[#All],2, FALSE)</f>
        <v>2023</v>
      </c>
      <c r="C653" t="s">
        <v>46</v>
      </c>
      <c r="D653" t="s">
        <v>10</v>
      </c>
      <c r="E653">
        <v>182</v>
      </c>
      <c r="F653">
        <v>9131</v>
      </c>
      <c r="G653">
        <f>IF(electric_vehicle_sales_by_state[[#This Row],[vehicle_category]]="2-Wheelers",85000,1500000)</f>
        <v>85000</v>
      </c>
      <c r="H653">
        <f>(electric_vehicle_sales_by_state[[#This Row],[electric_vehicles_sold]]*electric_vehicle_sales_by_state[[#This Row],[Avg_Price]])</f>
        <v>15470000</v>
      </c>
    </row>
    <row r="654" spans="1:8" x14ac:dyDescent="0.3">
      <c r="A654" s="1">
        <v>44774</v>
      </c>
      <c r="B654">
        <f>VLOOKUP(electric_vehicle_sales_by_state[[#This Row],[date]], dim_date[#All],2, FALSE)</f>
        <v>2023</v>
      </c>
      <c r="C654" t="s">
        <v>64</v>
      </c>
      <c r="D654" t="s">
        <v>10</v>
      </c>
      <c r="E654">
        <v>561</v>
      </c>
      <c r="F654">
        <v>25332</v>
      </c>
      <c r="G654">
        <f>IF(electric_vehicle_sales_by_state[[#This Row],[vehicle_category]]="2-Wheelers",85000,1500000)</f>
        <v>85000</v>
      </c>
      <c r="H654">
        <f>(electric_vehicle_sales_by_state[[#This Row],[electric_vehicles_sold]]*electric_vehicle_sales_by_state[[#This Row],[Avg_Price]])</f>
        <v>47685000</v>
      </c>
    </row>
    <row r="655" spans="1:8" x14ac:dyDescent="0.3">
      <c r="A655" s="1">
        <v>44774</v>
      </c>
      <c r="B655">
        <f>VLOOKUP(electric_vehicle_sales_by_state[[#This Row],[date]], dim_date[#All],2, FALSE)</f>
        <v>2023</v>
      </c>
      <c r="C655" t="s">
        <v>68</v>
      </c>
      <c r="D655" t="s">
        <v>10</v>
      </c>
      <c r="E655">
        <v>7476</v>
      </c>
      <c r="F655">
        <v>88611</v>
      </c>
      <c r="G655">
        <f>IF(electric_vehicle_sales_by_state[[#This Row],[vehicle_category]]="2-Wheelers",85000,1500000)</f>
        <v>85000</v>
      </c>
      <c r="H655">
        <f>(electric_vehicle_sales_by_state[[#This Row],[electric_vehicles_sold]]*electric_vehicle_sales_by_state[[#This Row],[Avg_Price]])</f>
        <v>635460000</v>
      </c>
    </row>
    <row r="656" spans="1:8" x14ac:dyDescent="0.3">
      <c r="A656" s="1">
        <v>44774</v>
      </c>
      <c r="B656">
        <f>VLOOKUP(electric_vehicle_sales_by_state[[#This Row],[date]], dim_date[#All],2, FALSE)</f>
        <v>2023</v>
      </c>
      <c r="C656" t="s">
        <v>69</v>
      </c>
      <c r="D656" t="s">
        <v>10</v>
      </c>
      <c r="E656">
        <v>3069</v>
      </c>
      <c r="F656">
        <v>50954</v>
      </c>
      <c r="G656">
        <f>IF(electric_vehicle_sales_by_state[[#This Row],[vehicle_category]]="2-Wheelers",85000,1500000)</f>
        <v>85000</v>
      </c>
      <c r="H656">
        <f>(electric_vehicle_sales_by_state[[#This Row],[electric_vehicles_sold]]*electric_vehicle_sales_by_state[[#This Row],[Avg_Price]])</f>
        <v>260865000</v>
      </c>
    </row>
    <row r="657" spans="1:8" x14ac:dyDescent="0.3">
      <c r="A657" s="1">
        <v>44774</v>
      </c>
      <c r="B657">
        <f>VLOOKUP(electric_vehicle_sales_by_state[[#This Row],[date]], dim_date[#All],2, FALSE)</f>
        <v>2023</v>
      </c>
      <c r="C657" t="s">
        <v>57</v>
      </c>
      <c r="D657" t="s">
        <v>10</v>
      </c>
      <c r="E657">
        <v>1931</v>
      </c>
      <c r="F657">
        <v>98165</v>
      </c>
      <c r="G657">
        <f>IF(electric_vehicle_sales_by_state[[#This Row],[vehicle_category]]="2-Wheelers",85000,1500000)</f>
        <v>85000</v>
      </c>
      <c r="H657">
        <f>(electric_vehicle_sales_by_state[[#This Row],[electric_vehicles_sold]]*electric_vehicle_sales_by_state[[#This Row],[Avg_Price]])</f>
        <v>164135000</v>
      </c>
    </row>
    <row r="658" spans="1:8" x14ac:dyDescent="0.3">
      <c r="A658" s="1">
        <v>44774</v>
      </c>
      <c r="B658">
        <f>VLOOKUP(electric_vehicle_sales_by_state[[#This Row],[date]], dim_date[#All],2, FALSE)</f>
        <v>2023</v>
      </c>
      <c r="C658" t="s">
        <v>70</v>
      </c>
      <c r="D658" t="s">
        <v>10</v>
      </c>
      <c r="E658">
        <v>9723</v>
      </c>
      <c r="F658">
        <v>118886</v>
      </c>
      <c r="G658">
        <f>IF(electric_vehicle_sales_by_state[[#This Row],[vehicle_category]]="2-Wheelers",85000,1500000)</f>
        <v>85000</v>
      </c>
      <c r="H658">
        <f>(electric_vehicle_sales_by_state[[#This Row],[electric_vehicles_sold]]*electric_vehicle_sales_by_state[[#This Row],[Avg_Price]])</f>
        <v>826455000</v>
      </c>
    </row>
    <row r="659" spans="1:8" x14ac:dyDescent="0.3">
      <c r="A659" s="1">
        <v>44774</v>
      </c>
      <c r="B659">
        <f>VLOOKUP(electric_vehicle_sales_by_state[[#This Row],[date]], dim_date[#All],2, FALSE)</f>
        <v>2023</v>
      </c>
      <c r="C659" t="s">
        <v>48</v>
      </c>
      <c r="D659" t="s">
        <v>10</v>
      </c>
      <c r="E659">
        <v>8</v>
      </c>
      <c r="F659">
        <v>3647</v>
      </c>
      <c r="G659">
        <f>IF(electric_vehicle_sales_by_state[[#This Row],[vehicle_category]]="2-Wheelers",85000,1500000)</f>
        <v>85000</v>
      </c>
      <c r="H659">
        <f>(electric_vehicle_sales_by_state[[#This Row],[electric_vehicles_sold]]*electric_vehicle_sales_by_state[[#This Row],[Avg_Price]])</f>
        <v>680000</v>
      </c>
    </row>
    <row r="660" spans="1:8" x14ac:dyDescent="0.3">
      <c r="A660" s="1">
        <v>44774</v>
      </c>
      <c r="B660">
        <f>VLOOKUP(electric_vehicle_sales_by_state[[#This Row],[date]], dim_date[#All],2, FALSE)</f>
        <v>2023</v>
      </c>
      <c r="C660" t="s">
        <v>49</v>
      </c>
      <c r="D660" t="s">
        <v>10</v>
      </c>
      <c r="E660">
        <v>2</v>
      </c>
      <c r="F660">
        <v>1734</v>
      </c>
      <c r="G660">
        <f>IF(electric_vehicle_sales_by_state[[#This Row],[vehicle_category]]="2-Wheelers",85000,1500000)</f>
        <v>85000</v>
      </c>
      <c r="H660">
        <f>(electric_vehicle_sales_by_state[[#This Row],[electric_vehicles_sold]]*electric_vehicle_sales_by_state[[#This Row],[Avg_Price]])</f>
        <v>170000</v>
      </c>
    </row>
    <row r="661" spans="1:8" x14ac:dyDescent="0.3">
      <c r="A661" s="1">
        <v>44774</v>
      </c>
      <c r="B661">
        <f>VLOOKUP(electric_vehicle_sales_by_state[[#This Row],[date]], dim_date[#All],2, FALSE)</f>
        <v>2023</v>
      </c>
      <c r="C661" t="s">
        <v>50</v>
      </c>
      <c r="D661" t="s">
        <v>10</v>
      </c>
      <c r="E661">
        <v>6</v>
      </c>
      <c r="F661">
        <v>2062</v>
      </c>
      <c r="G661">
        <f>IF(electric_vehicle_sales_by_state[[#This Row],[vehicle_category]]="2-Wheelers",85000,1500000)</f>
        <v>85000</v>
      </c>
      <c r="H661">
        <f>(electric_vehicle_sales_by_state[[#This Row],[electric_vehicles_sold]]*electric_vehicle_sales_by_state[[#This Row],[Avg_Price]])</f>
        <v>510000</v>
      </c>
    </row>
    <row r="662" spans="1:8" x14ac:dyDescent="0.3">
      <c r="A662" s="1">
        <v>44774</v>
      </c>
      <c r="B662">
        <f>VLOOKUP(electric_vehicle_sales_by_state[[#This Row],[date]], dim_date[#All],2, FALSE)</f>
        <v>2023</v>
      </c>
      <c r="C662" t="s">
        <v>58</v>
      </c>
      <c r="D662" t="s">
        <v>10</v>
      </c>
      <c r="E662">
        <v>2007</v>
      </c>
      <c r="F662">
        <v>30540</v>
      </c>
      <c r="G662">
        <f>IF(electric_vehicle_sales_by_state[[#This Row],[vehicle_category]]="2-Wheelers",85000,1500000)</f>
        <v>85000</v>
      </c>
      <c r="H662">
        <f>(electric_vehicle_sales_by_state[[#This Row],[electric_vehicles_sold]]*electric_vehicle_sales_by_state[[#This Row],[Avg_Price]])</f>
        <v>170595000</v>
      </c>
    </row>
    <row r="663" spans="1:8" x14ac:dyDescent="0.3">
      <c r="A663" s="1">
        <v>44774</v>
      </c>
      <c r="B663">
        <f>VLOOKUP(electric_vehicle_sales_by_state[[#This Row],[date]], dim_date[#All],2, FALSE)</f>
        <v>2023</v>
      </c>
      <c r="C663" t="s">
        <v>52</v>
      </c>
      <c r="D663" t="s">
        <v>10</v>
      </c>
      <c r="E663">
        <v>91</v>
      </c>
      <c r="F663">
        <v>3810</v>
      </c>
      <c r="G663">
        <f>IF(electric_vehicle_sales_by_state[[#This Row],[vehicle_category]]="2-Wheelers",85000,1500000)</f>
        <v>85000</v>
      </c>
      <c r="H663">
        <f>(electric_vehicle_sales_by_state[[#This Row],[electric_vehicles_sold]]*electric_vehicle_sales_by_state[[#This Row],[Avg_Price]])</f>
        <v>7735000</v>
      </c>
    </row>
    <row r="664" spans="1:8" x14ac:dyDescent="0.3">
      <c r="A664" s="1">
        <v>44774</v>
      </c>
      <c r="B664">
        <f>VLOOKUP(electric_vehicle_sales_by_state[[#This Row],[date]], dim_date[#All],2, FALSE)</f>
        <v>2023</v>
      </c>
      <c r="C664" t="s">
        <v>59</v>
      </c>
      <c r="D664" t="s">
        <v>10</v>
      </c>
      <c r="E664">
        <v>645</v>
      </c>
      <c r="F664">
        <v>32591</v>
      </c>
      <c r="G664">
        <f>IF(electric_vehicle_sales_by_state[[#This Row],[vehicle_category]]="2-Wheelers",85000,1500000)</f>
        <v>85000</v>
      </c>
      <c r="H664">
        <f>(electric_vehicle_sales_by_state[[#This Row],[electric_vehicles_sold]]*electric_vehicle_sales_by_state[[#This Row],[Avg_Price]])</f>
        <v>54825000</v>
      </c>
    </row>
    <row r="665" spans="1:8" x14ac:dyDescent="0.3">
      <c r="A665" s="1">
        <v>44774</v>
      </c>
      <c r="B665">
        <f>VLOOKUP(electric_vehicle_sales_by_state[[#This Row],[date]], dim_date[#All],2, FALSE)</f>
        <v>2023</v>
      </c>
      <c r="C665" t="s">
        <v>71</v>
      </c>
      <c r="D665" t="s">
        <v>10</v>
      </c>
      <c r="E665">
        <v>4159</v>
      </c>
      <c r="F665">
        <v>60191</v>
      </c>
      <c r="G665">
        <f>IF(electric_vehicle_sales_by_state[[#This Row],[vehicle_category]]="2-Wheelers",85000,1500000)</f>
        <v>85000</v>
      </c>
      <c r="H665">
        <f>(electric_vehicle_sales_by_state[[#This Row],[electric_vehicles_sold]]*electric_vehicle_sales_by_state[[#This Row],[Avg_Price]])</f>
        <v>353515000</v>
      </c>
    </row>
    <row r="666" spans="1:8" x14ac:dyDescent="0.3">
      <c r="A666" s="1">
        <v>44774</v>
      </c>
      <c r="B666">
        <f>VLOOKUP(electric_vehicle_sales_by_state[[#This Row],[date]], dim_date[#All],2, FALSE)</f>
        <v>2023</v>
      </c>
      <c r="C666" t="s">
        <v>72</v>
      </c>
      <c r="D666" t="s">
        <v>10</v>
      </c>
      <c r="E666">
        <v>5306</v>
      </c>
      <c r="F666">
        <v>120312</v>
      </c>
      <c r="G666">
        <f>IF(electric_vehicle_sales_by_state[[#This Row],[vehicle_category]]="2-Wheelers",85000,1500000)</f>
        <v>85000</v>
      </c>
      <c r="H666">
        <f>(electric_vehicle_sales_by_state[[#This Row],[electric_vehicles_sold]]*electric_vehicle_sales_by_state[[#This Row],[Avg_Price]])</f>
        <v>451010000</v>
      </c>
    </row>
    <row r="667" spans="1:8" x14ac:dyDescent="0.3">
      <c r="A667" s="1">
        <v>44774</v>
      </c>
      <c r="B667">
        <f>VLOOKUP(electric_vehicle_sales_by_state[[#This Row],[date]], dim_date[#All],2, FALSE)</f>
        <v>2023</v>
      </c>
      <c r="C667" t="s">
        <v>53</v>
      </c>
      <c r="D667" t="s">
        <v>10</v>
      </c>
      <c r="E667">
        <v>14</v>
      </c>
      <c r="F667">
        <v>2643</v>
      </c>
      <c r="G667">
        <f>IF(electric_vehicle_sales_by_state[[#This Row],[vehicle_category]]="2-Wheelers",85000,1500000)</f>
        <v>85000</v>
      </c>
      <c r="H667">
        <f>(electric_vehicle_sales_by_state[[#This Row],[electric_vehicles_sold]]*electric_vehicle_sales_by_state[[#This Row],[Avg_Price]])</f>
        <v>1190000</v>
      </c>
    </row>
    <row r="668" spans="1:8" x14ac:dyDescent="0.3">
      <c r="A668" s="1">
        <v>44774</v>
      </c>
      <c r="B668">
        <f>VLOOKUP(electric_vehicle_sales_by_state[[#This Row],[date]], dim_date[#All],2, FALSE)</f>
        <v>2023</v>
      </c>
      <c r="C668" t="s">
        <v>73</v>
      </c>
      <c r="D668" t="s">
        <v>10</v>
      </c>
      <c r="E668">
        <v>1920</v>
      </c>
      <c r="F668">
        <v>131703</v>
      </c>
      <c r="G668">
        <f>IF(electric_vehicle_sales_by_state[[#This Row],[vehicle_category]]="2-Wheelers",85000,1500000)</f>
        <v>85000</v>
      </c>
      <c r="H668">
        <f>(electric_vehicle_sales_by_state[[#This Row],[electric_vehicles_sold]]*electric_vehicle_sales_by_state[[#This Row],[Avg_Price]])</f>
        <v>163200000</v>
      </c>
    </row>
    <row r="669" spans="1:8" x14ac:dyDescent="0.3">
      <c r="A669" s="1">
        <v>44774</v>
      </c>
      <c r="B669">
        <f>VLOOKUP(electric_vehicle_sales_by_state[[#This Row],[date]], dim_date[#All],2, FALSE)</f>
        <v>2023</v>
      </c>
      <c r="C669" t="s">
        <v>60</v>
      </c>
      <c r="D669" t="s">
        <v>10</v>
      </c>
      <c r="E669">
        <v>494</v>
      </c>
      <c r="F669">
        <v>12711</v>
      </c>
      <c r="G669">
        <f>IF(electric_vehicle_sales_by_state[[#This Row],[vehicle_category]]="2-Wheelers",85000,1500000)</f>
        <v>85000</v>
      </c>
      <c r="H669">
        <f>(electric_vehicle_sales_by_state[[#This Row],[electric_vehicles_sold]]*electric_vehicle_sales_by_state[[#This Row],[Avg_Price]])</f>
        <v>41990000</v>
      </c>
    </row>
    <row r="670" spans="1:8" x14ac:dyDescent="0.3">
      <c r="A670" s="1">
        <v>44774</v>
      </c>
      <c r="B670">
        <f>VLOOKUP(electric_vehicle_sales_by_state[[#This Row],[date]], dim_date[#All],2, FALSE)</f>
        <v>2023</v>
      </c>
      <c r="C670" t="s">
        <v>74</v>
      </c>
      <c r="D670" t="s">
        <v>10</v>
      </c>
      <c r="E670">
        <v>663</v>
      </c>
      <c r="F670">
        <v>62200</v>
      </c>
      <c r="G670">
        <f>IF(electric_vehicle_sales_by_state[[#This Row],[vehicle_category]]="2-Wheelers",85000,1500000)</f>
        <v>85000</v>
      </c>
      <c r="H670">
        <f>(electric_vehicle_sales_by_state[[#This Row],[electric_vehicles_sold]]*electric_vehicle_sales_by_state[[#This Row],[Avg_Price]])</f>
        <v>56355000</v>
      </c>
    </row>
    <row r="671" spans="1:8" x14ac:dyDescent="0.3">
      <c r="A671" s="1">
        <v>44805</v>
      </c>
      <c r="B671">
        <f>VLOOKUP(electric_vehicle_sales_by_state[[#This Row],[date]], dim_date[#All],2, FALSE)</f>
        <v>2023</v>
      </c>
      <c r="C671" t="s">
        <v>65</v>
      </c>
      <c r="D671" t="s">
        <v>10</v>
      </c>
      <c r="E671">
        <v>2239</v>
      </c>
      <c r="F671">
        <v>52804</v>
      </c>
      <c r="G671">
        <f>IF(electric_vehicle_sales_by_state[[#This Row],[vehicle_category]]="2-Wheelers",85000,1500000)</f>
        <v>85000</v>
      </c>
      <c r="H671">
        <f>(electric_vehicle_sales_by_state[[#This Row],[electric_vehicles_sold]]*electric_vehicle_sales_by_state[[#This Row],[Avg_Price]])</f>
        <v>190315000</v>
      </c>
    </row>
    <row r="672" spans="1:8" x14ac:dyDescent="0.3">
      <c r="A672" s="1">
        <v>44805</v>
      </c>
      <c r="B672">
        <f>VLOOKUP(electric_vehicle_sales_by_state[[#This Row],[date]], dim_date[#All],2, FALSE)</f>
        <v>2023</v>
      </c>
      <c r="C672" t="s">
        <v>43</v>
      </c>
      <c r="D672" t="s">
        <v>10</v>
      </c>
      <c r="E672">
        <v>200</v>
      </c>
      <c r="F672">
        <v>31729</v>
      </c>
      <c r="G672">
        <f>IF(electric_vehicle_sales_by_state[[#This Row],[vehicle_category]]="2-Wheelers",85000,1500000)</f>
        <v>85000</v>
      </c>
      <c r="H672">
        <f>(electric_vehicle_sales_by_state[[#This Row],[electric_vehicles_sold]]*electric_vehicle_sales_by_state[[#This Row],[Avg_Price]])</f>
        <v>17000000</v>
      </c>
    </row>
    <row r="673" spans="1:8" x14ac:dyDescent="0.3">
      <c r="A673" s="1">
        <v>44805</v>
      </c>
      <c r="B673">
        <f>VLOOKUP(electric_vehicle_sales_by_state[[#This Row],[date]], dim_date[#All],2, FALSE)</f>
        <v>2023</v>
      </c>
      <c r="C673" t="s">
        <v>54</v>
      </c>
      <c r="D673" t="s">
        <v>10</v>
      </c>
      <c r="E673">
        <v>951</v>
      </c>
      <c r="F673">
        <v>54364</v>
      </c>
      <c r="G673">
        <f>IF(electric_vehicle_sales_by_state[[#This Row],[vehicle_category]]="2-Wheelers",85000,1500000)</f>
        <v>85000</v>
      </c>
      <c r="H673">
        <f>(electric_vehicle_sales_by_state[[#This Row],[electric_vehicles_sold]]*electric_vehicle_sales_by_state[[#This Row],[Avg_Price]])</f>
        <v>80835000</v>
      </c>
    </row>
    <row r="674" spans="1:8" x14ac:dyDescent="0.3">
      <c r="A674" s="1">
        <v>44805</v>
      </c>
      <c r="B674">
        <f>VLOOKUP(electric_vehicle_sales_by_state[[#This Row],[date]], dim_date[#All],2, FALSE)</f>
        <v>2023</v>
      </c>
      <c r="C674" t="s">
        <v>55</v>
      </c>
      <c r="D674" t="s">
        <v>10</v>
      </c>
      <c r="E674">
        <v>70</v>
      </c>
      <c r="F674">
        <v>1929</v>
      </c>
      <c r="G674">
        <f>IF(electric_vehicle_sales_by_state[[#This Row],[vehicle_category]]="2-Wheelers",85000,1500000)</f>
        <v>85000</v>
      </c>
      <c r="H674">
        <f>(electric_vehicle_sales_by_state[[#This Row],[electric_vehicles_sold]]*electric_vehicle_sales_by_state[[#This Row],[Avg_Price]])</f>
        <v>5950000</v>
      </c>
    </row>
    <row r="675" spans="1:8" x14ac:dyDescent="0.3">
      <c r="A675" s="1">
        <v>44805</v>
      </c>
      <c r="B675">
        <f>VLOOKUP(electric_vehicle_sales_by_state[[#This Row],[date]], dim_date[#All],2, FALSE)</f>
        <v>2023</v>
      </c>
      <c r="C675" t="s">
        <v>44</v>
      </c>
      <c r="D675" t="s">
        <v>10</v>
      </c>
      <c r="E675">
        <v>1190</v>
      </c>
      <c r="F675">
        <v>23465</v>
      </c>
      <c r="G675">
        <f>IF(electric_vehicle_sales_by_state[[#This Row],[vehicle_category]]="2-Wheelers",85000,1500000)</f>
        <v>85000</v>
      </c>
      <c r="H675">
        <f>(electric_vehicle_sales_by_state[[#This Row],[electric_vehicles_sold]]*electric_vehicle_sales_by_state[[#This Row],[Avg_Price]])</f>
        <v>101150000</v>
      </c>
    </row>
    <row r="676" spans="1:8" x14ac:dyDescent="0.3">
      <c r="A676" s="1">
        <v>44805</v>
      </c>
      <c r="B676">
        <f>VLOOKUP(electric_vehicle_sales_by_state[[#This Row],[date]], dim_date[#All],2, FALSE)</f>
        <v>2023</v>
      </c>
      <c r="C676" t="s">
        <v>45</v>
      </c>
      <c r="D676" t="s">
        <v>10</v>
      </c>
      <c r="E676">
        <v>8</v>
      </c>
      <c r="F676">
        <v>629</v>
      </c>
      <c r="G676">
        <f>IF(electric_vehicle_sales_by_state[[#This Row],[vehicle_category]]="2-Wheelers",85000,1500000)</f>
        <v>85000</v>
      </c>
      <c r="H676">
        <f>(electric_vehicle_sales_by_state[[#This Row],[electric_vehicles_sold]]*electric_vehicle_sales_by_state[[#This Row],[Avg_Price]])</f>
        <v>680000</v>
      </c>
    </row>
    <row r="677" spans="1:8" x14ac:dyDescent="0.3">
      <c r="A677" s="1">
        <v>44805</v>
      </c>
      <c r="B677">
        <f>VLOOKUP(electric_vehicle_sales_by_state[[#This Row],[date]], dim_date[#All],2, FALSE)</f>
        <v>2023</v>
      </c>
      <c r="C677" t="s">
        <v>56</v>
      </c>
      <c r="D677" t="s">
        <v>10</v>
      </c>
      <c r="E677">
        <v>2301</v>
      </c>
      <c r="F677">
        <v>25409</v>
      </c>
      <c r="G677">
        <f>IF(electric_vehicle_sales_by_state[[#This Row],[vehicle_category]]="2-Wheelers",85000,1500000)</f>
        <v>85000</v>
      </c>
      <c r="H677">
        <f>(electric_vehicle_sales_by_state[[#This Row],[electric_vehicles_sold]]*electric_vehicle_sales_by_state[[#This Row],[Avg_Price]])</f>
        <v>195585000</v>
      </c>
    </row>
    <row r="678" spans="1:8" x14ac:dyDescent="0.3">
      <c r="A678" s="1">
        <v>44805</v>
      </c>
      <c r="B678">
        <f>VLOOKUP(electric_vehicle_sales_by_state[[#This Row],[date]], dim_date[#All],2, FALSE)</f>
        <v>2023</v>
      </c>
      <c r="C678" t="s">
        <v>66</v>
      </c>
      <c r="D678" t="s">
        <v>10</v>
      </c>
      <c r="E678">
        <v>400</v>
      </c>
      <c r="F678">
        <v>4078</v>
      </c>
      <c r="G678">
        <f>IF(electric_vehicle_sales_by_state[[#This Row],[vehicle_category]]="2-Wheelers",85000,1500000)</f>
        <v>85000</v>
      </c>
      <c r="H678">
        <f>(electric_vehicle_sales_by_state[[#This Row],[electric_vehicles_sold]]*electric_vehicle_sales_by_state[[#This Row],[Avg_Price]])</f>
        <v>34000000</v>
      </c>
    </row>
    <row r="679" spans="1:8" x14ac:dyDescent="0.3">
      <c r="A679" s="1">
        <v>44805</v>
      </c>
      <c r="B679">
        <f>VLOOKUP(electric_vehicle_sales_by_state[[#This Row],[date]], dim_date[#All],2, FALSE)</f>
        <v>2023</v>
      </c>
      <c r="C679" t="s">
        <v>67</v>
      </c>
      <c r="D679" t="s">
        <v>10</v>
      </c>
      <c r="E679">
        <v>5333</v>
      </c>
      <c r="F679">
        <v>77920</v>
      </c>
      <c r="G679">
        <f>IF(electric_vehicle_sales_by_state[[#This Row],[vehicle_category]]="2-Wheelers",85000,1500000)</f>
        <v>85000</v>
      </c>
      <c r="H679">
        <f>(electric_vehicle_sales_by_state[[#This Row],[electric_vehicles_sold]]*electric_vehicle_sales_by_state[[#This Row],[Avg_Price]])</f>
        <v>453305000</v>
      </c>
    </row>
    <row r="680" spans="1:8" x14ac:dyDescent="0.3">
      <c r="A680" s="1">
        <v>44805</v>
      </c>
      <c r="B680">
        <f>VLOOKUP(electric_vehicle_sales_by_state[[#This Row],[date]], dim_date[#All],2, FALSE)</f>
        <v>2023</v>
      </c>
      <c r="C680" t="s">
        <v>63</v>
      </c>
      <c r="D680" t="s">
        <v>10</v>
      </c>
      <c r="E680">
        <v>848</v>
      </c>
      <c r="F680">
        <v>25832</v>
      </c>
      <c r="G680">
        <f>IF(electric_vehicle_sales_by_state[[#This Row],[vehicle_category]]="2-Wheelers",85000,1500000)</f>
        <v>85000</v>
      </c>
      <c r="H680">
        <f>(electric_vehicle_sales_by_state[[#This Row],[electric_vehicles_sold]]*electric_vehicle_sales_by_state[[#This Row],[Avg_Price]])</f>
        <v>72080000</v>
      </c>
    </row>
    <row r="681" spans="1:8" x14ac:dyDescent="0.3">
      <c r="A681" s="1">
        <v>44805</v>
      </c>
      <c r="B681">
        <f>VLOOKUP(electric_vehicle_sales_by_state[[#This Row],[date]], dim_date[#All],2, FALSE)</f>
        <v>2023</v>
      </c>
      <c r="C681" t="s">
        <v>61</v>
      </c>
      <c r="D681" t="s">
        <v>10</v>
      </c>
      <c r="E681">
        <v>67</v>
      </c>
      <c r="F681">
        <v>4101</v>
      </c>
      <c r="G681">
        <f>IF(electric_vehicle_sales_by_state[[#This Row],[vehicle_category]]="2-Wheelers",85000,1500000)</f>
        <v>85000</v>
      </c>
      <c r="H681">
        <f>(electric_vehicle_sales_by_state[[#This Row],[electric_vehicles_sold]]*electric_vehicle_sales_by_state[[#This Row],[Avg_Price]])</f>
        <v>5695000</v>
      </c>
    </row>
    <row r="682" spans="1:8" x14ac:dyDescent="0.3">
      <c r="A682" s="1">
        <v>44805</v>
      </c>
      <c r="B682">
        <f>VLOOKUP(electric_vehicle_sales_by_state[[#This Row],[date]], dim_date[#All],2, FALSE)</f>
        <v>2023</v>
      </c>
      <c r="C682" t="s">
        <v>46</v>
      </c>
      <c r="D682" t="s">
        <v>10</v>
      </c>
      <c r="E682">
        <v>220</v>
      </c>
      <c r="F682">
        <v>8320</v>
      </c>
      <c r="G682">
        <f>IF(electric_vehicle_sales_by_state[[#This Row],[vehicle_category]]="2-Wheelers",85000,1500000)</f>
        <v>85000</v>
      </c>
      <c r="H682">
        <f>(electric_vehicle_sales_by_state[[#This Row],[electric_vehicles_sold]]*electric_vehicle_sales_by_state[[#This Row],[Avg_Price]])</f>
        <v>18700000</v>
      </c>
    </row>
    <row r="683" spans="1:8" x14ac:dyDescent="0.3">
      <c r="A683" s="1">
        <v>44805</v>
      </c>
      <c r="B683">
        <f>VLOOKUP(electric_vehicle_sales_by_state[[#This Row],[date]], dim_date[#All],2, FALSE)</f>
        <v>2023</v>
      </c>
      <c r="C683" t="s">
        <v>64</v>
      </c>
      <c r="D683" t="s">
        <v>10</v>
      </c>
      <c r="E683">
        <v>498</v>
      </c>
      <c r="F683">
        <v>23758</v>
      </c>
      <c r="G683">
        <f>IF(electric_vehicle_sales_by_state[[#This Row],[vehicle_category]]="2-Wheelers",85000,1500000)</f>
        <v>85000</v>
      </c>
      <c r="H683">
        <f>(electric_vehicle_sales_by_state[[#This Row],[electric_vehicles_sold]]*electric_vehicle_sales_by_state[[#This Row],[Avg_Price]])</f>
        <v>42330000</v>
      </c>
    </row>
    <row r="684" spans="1:8" x14ac:dyDescent="0.3">
      <c r="A684" s="1">
        <v>44805</v>
      </c>
      <c r="B684">
        <f>VLOOKUP(electric_vehicle_sales_by_state[[#This Row],[date]], dim_date[#All],2, FALSE)</f>
        <v>2023</v>
      </c>
      <c r="C684" t="s">
        <v>68</v>
      </c>
      <c r="D684" t="s">
        <v>10</v>
      </c>
      <c r="E684">
        <v>7616</v>
      </c>
      <c r="F684">
        <v>87981</v>
      </c>
      <c r="G684">
        <f>IF(electric_vehicle_sales_by_state[[#This Row],[vehicle_category]]="2-Wheelers",85000,1500000)</f>
        <v>85000</v>
      </c>
      <c r="H684">
        <f>(electric_vehicle_sales_by_state[[#This Row],[electric_vehicles_sold]]*electric_vehicle_sales_by_state[[#This Row],[Avg_Price]])</f>
        <v>647360000</v>
      </c>
    </row>
    <row r="685" spans="1:8" x14ac:dyDescent="0.3">
      <c r="A685" s="1">
        <v>44805</v>
      </c>
      <c r="B685">
        <f>VLOOKUP(electric_vehicle_sales_by_state[[#This Row],[date]], dim_date[#All],2, FALSE)</f>
        <v>2023</v>
      </c>
      <c r="C685" t="s">
        <v>69</v>
      </c>
      <c r="D685" t="s">
        <v>10</v>
      </c>
      <c r="E685">
        <v>3100</v>
      </c>
      <c r="F685">
        <v>53877</v>
      </c>
      <c r="G685">
        <f>IF(electric_vehicle_sales_by_state[[#This Row],[vehicle_category]]="2-Wheelers",85000,1500000)</f>
        <v>85000</v>
      </c>
      <c r="H685">
        <f>(electric_vehicle_sales_by_state[[#This Row],[electric_vehicles_sold]]*electric_vehicle_sales_by_state[[#This Row],[Avg_Price]])</f>
        <v>263500000</v>
      </c>
    </row>
    <row r="686" spans="1:8" x14ac:dyDescent="0.3">
      <c r="A686" s="1">
        <v>44805</v>
      </c>
      <c r="B686">
        <f>VLOOKUP(electric_vehicle_sales_by_state[[#This Row],[date]], dim_date[#All],2, FALSE)</f>
        <v>2023</v>
      </c>
      <c r="C686" t="s">
        <v>57</v>
      </c>
      <c r="D686" t="s">
        <v>10</v>
      </c>
      <c r="E686">
        <v>1898</v>
      </c>
      <c r="F686">
        <v>53245</v>
      </c>
      <c r="G686">
        <f>IF(electric_vehicle_sales_by_state[[#This Row],[vehicle_category]]="2-Wheelers",85000,1500000)</f>
        <v>85000</v>
      </c>
      <c r="H686">
        <f>(electric_vehicle_sales_by_state[[#This Row],[electric_vehicles_sold]]*electric_vehicle_sales_by_state[[#This Row],[Avg_Price]])</f>
        <v>161330000</v>
      </c>
    </row>
    <row r="687" spans="1:8" x14ac:dyDescent="0.3">
      <c r="A687" s="1">
        <v>44805</v>
      </c>
      <c r="B687">
        <f>VLOOKUP(electric_vehicle_sales_by_state[[#This Row],[date]], dim_date[#All],2, FALSE)</f>
        <v>2023</v>
      </c>
      <c r="C687" t="s">
        <v>70</v>
      </c>
      <c r="D687" t="s">
        <v>10</v>
      </c>
      <c r="E687">
        <v>10730</v>
      </c>
      <c r="F687">
        <v>122642</v>
      </c>
      <c r="G687">
        <f>IF(electric_vehicle_sales_by_state[[#This Row],[vehicle_category]]="2-Wheelers",85000,1500000)</f>
        <v>85000</v>
      </c>
      <c r="H687">
        <f>(electric_vehicle_sales_by_state[[#This Row],[electric_vehicles_sold]]*electric_vehicle_sales_by_state[[#This Row],[Avg_Price]])</f>
        <v>912050000</v>
      </c>
    </row>
    <row r="688" spans="1:8" x14ac:dyDescent="0.3">
      <c r="A688" s="1">
        <v>44805</v>
      </c>
      <c r="B688">
        <f>VLOOKUP(electric_vehicle_sales_by_state[[#This Row],[date]], dim_date[#All],2, FALSE)</f>
        <v>2023</v>
      </c>
      <c r="C688" t="s">
        <v>50</v>
      </c>
      <c r="D688" t="s">
        <v>10</v>
      </c>
      <c r="E688">
        <v>4</v>
      </c>
      <c r="F688">
        <v>1568</v>
      </c>
      <c r="G688">
        <f>IF(electric_vehicle_sales_by_state[[#This Row],[vehicle_category]]="2-Wheelers",85000,1500000)</f>
        <v>85000</v>
      </c>
      <c r="H688">
        <f>(electric_vehicle_sales_by_state[[#This Row],[electric_vehicles_sold]]*electric_vehicle_sales_by_state[[#This Row],[Avg_Price]])</f>
        <v>340000</v>
      </c>
    </row>
    <row r="689" spans="1:8" x14ac:dyDescent="0.3">
      <c r="A689" s="1">
        <v>44805</v>
      </c>
      <c r="B689">
        <f>VLOOKUP(electric_vehicle_sales_by_state[[#This Row],[date]], dim_date[#All],2, FALSE)</f>
        <v>2023</v>
      </c>
      <c r="C689" t="s">
        <v>58</v>
      </c>
      <c r="D689" t="s">
        <v>10</v>
      </c>
      <c r="E689">
        <v>2197</v>
      </c>
      <c r="F689">
        <v>36139</v>
      </c>
      <c r="G689">
        <f>IF(electric_vehicle_sales_by_state[[#This Row],[vehicle_category]]="2-Wheelers",85000,1500000)</f>
        <v>85000</v>
      </c>
      <c r="H689">
        <f>(electric_vehicle_sales_by_state[[#This Row],[electric_vehicles_sold]]*electric_vehicle_sales_by_state[[#This Row],[Avg_Price]])</f>
        <v>186745000</v>
      </c>
    </row>
    <row r="690" spans="1:8" x14ac:dyDescent="0.3">
      <c r="A690" s="1">
        <v>44805</v>
      </c>
      <c r="B690">
        <f>VLOOKUP(electric_vehicle_sales_by_state[[#This Row],[date]], dim_date[#All],2, FALSE)</f>
        <v>2023</v>
      </c>
      <c r="C690" t="s">
        <v>52</v>
      </c>
      <c r="D690" t="s">
        <v>10</v>
      </c>
      <c r="E690">
        <v>114</v>
      </c>
      <c r="F690">
        <v>3772</v>
      </c>
      <c r="G690">
        <f>IF(electric_vehicle_sales_by_state[[#This Row],[vehicle_category]]="2-Wheelers",85000,1500000)</f>
        <v>85000</v>
      </c>
      <c r="H690">
        <f>(electric_vehicle_sales_by_state[[#This Row],[electric_vehicles_sold]]*electric_vehicle_sales_by_state[[#This Row],[Avg_Price]])</f>
        <v>9690000</v>
      </c>
    </row>
    <row r="691" spans="1:8" x14ac:dyDescent="0.3">
      <c r="A691" s="1">
        <v>44805</v>
      </c>
      <c r="B691">
        <f>VLOOKUP(electric_vehicle_sales_by_state[[#This Row],[date]], dim_date[#All],2, FALSE)</f>
        <v>2023</v>
      </c>
      <c r="C691" t="s">
        <v>59</v>
      </c>
      <c r="D691" t="s">
        <v>10</v>
      </c>
      <c r="E691">
        <v>590</v>
      </c>
      <c r="F691">
        <v>27407</v>
      </c>
      <c r="G691">
        <f>IF(electric_vehicle_sales_by_state[[#This Row],[vehicle_category]]="2-Wheelers",85000,1500000)</f>
        <v>85000</v>
      </c>
      <c r="H691">
        <f>(electric_vehicle_sales_by_state[[#This Row],[electric_vehicles_sold]]*electric_vehicle_sales_by_state[[#This Row],[Avg_Price]])</f>
        <v>50150000</v>
      </c>
    </row>
    <row r="692" spans="1:8" x14ac:dyDescent="0.3">
      <c r="A692" s="1">
        <v>44805</v>
      </c>
      <c r="B692">
        <f>VLOOKUP(electric_vehicle_sales_by_state[[#This Row],[date]], dim_date[#All],2, FALSE)</f>
        <v>2023</v>
      </c>
      <c r="C692" t="s">
        <v>71</v>
      </c>
      <c r="D692" t="s">
        <v>10</v>
      </c>
      <c r="E692">
        <v>4677</v>
      </c>
      <c r="F692">
        <v>53951</v>
      </c>
      <c r="G692">
        <f>IF(electric_vehicle_sales_by_state[[#This Row],[vehicle_category]]="2-Wheelers",85000,1500000)</f>
        <v>85000</v>
      </c>
      <c r="H692">
        <f>(electric_vehicle_sales_by_state[[#This Row],[electric_vehicles_sold]]*electric_vehicle_sales_by_state[[#This Row],[Avg_Price]])</f>
        <v>397545000</v>
      </c>
    </row>
    <row r="693" spans="1:8" x14ac:dyDescent="0.3">
      <c r="A693" s="1">
        <v>44805</v>
      </c>
      <c r="B693">
        <f>VLOOKUP(electric_vehicle_sales_by_state[[#This Row],[date]], dim_date[#All],2, FALSE)</f>
        <v>2023</v>
      </c>
      <c r="C693" t="s">
        <v>72</v>
      </c>
      <c r="D693" t="s">
        <v>10</v>
      </c>
      <c r="E693">
        <v>5112</v>
      </c>
      <c r="F693">
        <v>121791</v>
      </c>
      <c r="G693">
        <f>IF(electric_vehicle_sales_by_state[[#This Row],[vehicle_category]]="2-Wheelers",85000,1500000)</f>
        <v>85000</v>
      </c>
      <c r="H693">
        <f>(electric_vehicle_sales_by_state[[#This Row],[electric_vehicles_sold]]*electric_vehicle_sales_by_state[[#This Row],[Avg_Price]])</f>
        <v>434520000</v>
      </c>
    </row>
    <row r="694" spans="1:8" x14ac:dyDescent="0.3">
      <c r="A694" s="1">
        <v>44805</v>
      </c>
      <c r="B694">
        <f>VLOOKUP(electric_vehicle_sales_by_state[[#This Row],[date]], dim_date[#All],2, FALSE)</f>
        <v>2023</v>
      </c>
      <c r="C694" t="s">
        <v>53</v>
      </c>
      <c r="D694" t="s">
        <v>10</v>
      </c>
      <c r="E694">
        <v>17</v>
      </c>
      <c r="F694">
        <v>3842</v>
      </c>
      <c r="G694">
        <f>IF(electric_vehicle_sales_by_state[[#This Row],[vehicle_category]]="2-Wheelers",85000,1500000)</f>
        <v>85000</v>
      </c>
      <c r="H694">
        <f>(electric_vehicle_sales_by_state[[#This Row],[electric_vehicles_sold]]*electric_vehicle_sales_by_state[[#This Row],[Avg_Price]])</f>
        <v>1445000</v>
      </c>
    </row>
    <row r="695" spans="1:8" x14ac:dyDescent="0.3">
      <c r="A695" s="1">
        <v>44805</v>
      </c>
      <c r="B695">
        <f>VLOOKUP(electric_vehicle_sales_by_state[[#This Row],[date]], dim_date[#All],2, FALSE)</f>
        <v>2023</v>
      </c>
      <c r="C695" t="s">
        <v>73</v>
      </c>
      <c r="D695" t="s">
        <v>10</v>
      </c>
      <c r="E695">
        <v>1787</v>
      </c>
      <c r="F695">
        <v>97293</v>
      </c>
      <c r="G695">
        <f>IF(electric_vehicle_sales_by_state[[#This Row],[vehicle_category]]="2-Wheelers",85000,1500000)</f>
        <v>85000</v>
      </c>
      <c r="H695">
        <f>(electric_vehicle_sales_by_state[[#This Row],[electric_vehicles_sold]]*electric_vehicle_sales_by_state[[#This Row],[Avg_Price]])</f>
        <v>151895000</v>
      </c>
    </row>
    <row r="696" spans="1:8" x14ac:dyDescent="0.3">
      <c r="A696" s="1">
        <v>44805</v>
      </c>
      <c r="B696">
        <f>VLOOKUP(electric_vehicle_sales_by_state[[#This Row],[date]], dim_date[#All],2, FALSE)</f>
        <v>2023</v>
      </c>
      <c r="C696" t="s">
        <v>60</v>
      </c>
      <c r="D696" t="s">
        <v>10</v>
      </c>
      <c r="E696">
        <v>386</v>
      </c>
      <c r="F696">
        <v>9325</v>
      </c>
      <c r="G696">
        <f>IF(electric_vehicle_sales_by_state[[#This Row],[vehicle_category]]="2-Wheelers",85000,1500000)</f>
        <v>85000</v>
      </c>
      <c r="H696">
        <f>(electric_vehicle_sales_by_state[[#This Row],[electric_vehicles_sold]]*electric_vehicle_sales_by_state[[#This Row],[Avg_Price]])</f>
        <v>32810000</v>
      </c>
    </row>
    <row r="697" spans="1:8" x14ac:dyDescent="0.3">
      <c r="A697" s="1">
        <v>44805</v>
      </c>
      <c r="B697">
        <f>VLOOKUP(electric_vehicle_sales_by_state[[#This Row],[date]], dim_date[#All],2, FALSE)</f>
        <v>2023</v>
      </c>
      <c r="C697" t="s">
        <v>74</v>
      </c>
      <c r="D697" t="s">
        <v>10</v>
      </c>
      <c r="E697">
        <v>727</v>
      </c>
      <c r="F697">
        <v>64255</v>
      </c>
      <c r="G697">
        <f>IF(electric_vehicle_sales_by_state[[#This Row],[vehicle_category]]="2-Wheelers",85000,1500000)</f>
        <v>85000</v>
      </c>
      <c r="H697">
        <f>(electric_vehicle_sales_by_state[[#This Row],[electric_vehicles_sold]]*electric_vehicle_sales_by_state[[#This Row],[Avg_Price]])</f>
        <v>61795000</v>
      </c>
    </row>
    <row r="698" spans="1:8" x14ac:dyDescent="0.3">
      <c r="A698" s="1">
        <v>44835</v>
      </c>
      <c r="B698">
        <f>VLOOKUP(electric_vehicle_sales_by_state[[#This Row],[date]], dim_date[#All],2, FALSE)</f>
        <v>2023</v>
      </c>
      <c r="C698" t="s">
        <v>65</v>
      </c>
      <c r="D698" t="s">
        <v>10</v>
      </c>
      <c r="E698">
        <v>2568</v>
      </c>
      <c r="F698">
        <v>74374</v>
      </c>
      <c r="G698">
        <f>IF(electric_vehicle_sales_by_state[[#This Row],[vehicle_category]]="2-Wheelers",85000,1500000)</f>
        <v>85000</v>
      </c>
      <c r="H698">
        <f>(electric_vehicle_sales_by_state[[#This Row],[electric_vehicles_sold]]*electric_vehicle_sales_by_state[[#This Row],[Avg_Price]])</f>
        <v>218280000</v>
      </c>
    </row>
    <row r="699" spans="1:8" x14ac:dyDescent="0.3">
      <c r="A699" s="1">
        <v>44835</v>
      </c>
      <c r="B699">
        <f>VLOOKUP(electric_vehicle_sales_by_state[[#This Row],[date]], dim_date[#All],2, FALSE)</f>
        <v>2023</v>
      </c>
      <c r="C699" t="s">
        <v>43</v>
      </c>
      <c r="D699" t="s">
        <v>10</v>
      </c>
      <c r="E699">
        <v>194</v>
      </c>
      <c r="F699">
        <v>38033</v>
      </c>
      <c r="G699">
        <f>IF(electric_vehicle_sales_by_state[[#This Row],[vehicle_category]]="2-Wheelers",85000,1500000)</f>
        <v>85000</v>
      </c>
      <c r="H699">
        <f>(electric_vehicle_sales_by_state[[#This Row],[electric_vehicles_sold]]*electric_vehicle_sales_by_state[[#This Row],[Avg_Price]])</f>
        <v>16490000</v>
      </c>
    </row>
    <row r="700" spans="1:8" x14ac:dyDescent="0.3">
      <c r="A700" s="1">
        <v>44835</v>
      </c>
      <c r="B700">
        <f>VLOOKUP(electric_vehicle_sales_by_state[[#This Row],[date]], dim_date[#All],2, FALSE)</f>
        <v>2023</v>
      </c>
      <c r="C700" t="s">
        <v>54</v>
      </c>
      <c r="D700" t="s">
        <v>10</v>
      </c>
      <c r="E700">
        <v>1377</v>
      </c>
      <c r="F700">
        <v>88895</v>
      </c>
      <c r="G700">
        <f>IF(electric_vehicle_sales_by_state[[#This Row],[vehicle_category]]="2-Wheelers",85000,1500000)</f>
        <v>85000</v>
      </c>
      <c r="H700">
        <f>(electric_vehicle_sales_by_state[[#This Row],[electric_vehicles_sold]]*electric_vehicle_sales_by_state[[#This Row],[Avg_Price]])</f>
        <v>117045000</v>
      </c>
    </row>
    <row r="701" spans="1:8" x14ac:dyDescent="0.3">
      <c r="A701" s="1">
        <v>44835</v>
      </c>
      <c r="B701">
        <f>VLOOKUP(electric_vehicle_sales_by_state[[#This Row],[date]], dim_date[#All],2, FALSE)</f>
        <v>2023</v>
      </c>
      <c r="C701" t="s">
        <v>55</v>
      </c>
      <c r="D701" t="s">
        <v>10</v>
      </c>
      <c r="E701">
        <v>118</v>
      </c>
      <c r="F701">
        <v>3103</v>
      </c>
      <c r="G701">
        <f>IF(electric_vehicle_sales_by_state[[#This Row],[vehicle_category]]="2-Wheelers",85000,1500000)</f>
        <v>85000</v>
      </c>
      <c r="H701">
        <f>(electric_vehicle_sales_by_state[[#This Row],[electric_vehicles_sold]]*electric_vehicle_sales_by_state[[#This Row],[Avg_Price]])</f>
        <v>10030000</v>
      </c>
    </row>
    <row r="702" spans="1:8" x14ac:dyDescent="0.3">
      <c r="A702" s="1">
        <v>44835</v>
      </c>
      <c r="B702">
        <f>VLOOKUP(electric_vehicle_sales_by_state[[#This Row],[date]], dim_date[#All],2, FALSE)</f>
        <v>2023</v>
      </c>
      <c r="C702" t="s">
        <v>44</v>
      </c>
      <c r="D702" t="s">
        <v>10</v>
      </c>
      <c r="E702">
        <v>2471</v>
      </c>
      <c r="F702">
        <v>57951</v>
      </c>
      <c r="G702">
        <f>IF(electric_vehicle_sales_by_state[[#This Row],[vehicle_category]]="2-Wheelers",85000,1500000)</f>
        <v>85000</v>
      </c>
      <c r="H702">
        <f>(electric_vehicle_sales_by_state[[#This Row],[electric_vehicles_sold]]*electric_vehicle_sales_by_state[[#This Row],[Avg_Price]])</f>
        <v>210035000</v>
      </c>
    </row>
    <row r="703" spans="1:8" x14ac:dyDescent="0.3">
      <c r="A703" s="1">
        <v>44835</v>
      </c>
      <c r="B703">
        <f>VLOOKUP(electric_vehicle_sales_by_state[[#This Row],[date]], dim_date[#All],2, FALSE)</f>
        <v>2023</v>
      </c>
      <c r="C703" t="s">
        <v>45</v>
      </c>
      <c r="D703" t="s">
        <v>10</v>
      </c>
      <c r="E703">
        <v>5</v>
      </c>
      <c r="F703">
        <v>619</v>
      </c>
      <c r="G703">
        <f>IF(electric_vehicle_sales_by_state[[#This Row],[vehicle_category]]="2-Wheelers",85000,1500000)</f>
        <v>85000</v>
      </c>
      <c r="H703">
        <f>(electric_vehicle_sales_by_state[[#This Row],[electric_vehicles_sold]]*electric_vehicle_sales_by_state[[#This Row],[Avg_Price]])</f>
        <v>425000</v>
      </c>
    </row>
    <row r="704" spans="1:8" x14ac:dyDescent="0.3">
      <c r="A704" s="1">
        <v>44835</v>
      </c>
      <c r="B704">
        <f>VLOOKUP(electric_vehicle_sales_by_state[[#This Row],[date]], dim_date[#All],2, FALSE)</f>
        <v>2023</v>
      </c>
      <c r="C704" t="s">
        <v>56</v>
      </c>
      <c r="D704" t="s">
        <v>10</v>
      </c>
      <c r="E704">
        <v>3699</v>
      </c>
      <c r="F704">
        <v>50702</v>
      </c>
      <c r="G704">
        <f>IF(electric_vehicle_sales_by_state[[#This Row],[vehicle_category]]="2-Wheelers",85000,1500000)</f>
        <v>85000</v>
      </c>
      <c r="H704">
        <f>(electric_vehicle_sales_by_state[[#This Row],[electric_vehicles_sold]]*electric_vehicle_sales_by_state[[#This Row],[Avg_Price]])</f>
        <v>314415000</v>
      </c>
    </row>
    <row r="705" spans="1:8" x14ac:dyDescent="0.3">
      <c r="A705" s="1">
        <v>44835</v>
      </c>
      <c r="B705">
        <f>VLOOKUP(electric_vehicle_sales_by_state[[#This Row],[date]], dim_date[#All],2, FALSE)</f>
        <v>2023</v>
      </c>
      <c r="C705" t="s">
        <v>66</v>
      </c>
      <c r="D705" t="s">
        <v>10</v>
      </c>
      <c r="E705">
        <v>704</v>
      </c>
      <c r="F705">
        <v>6241</v>
      </c>
      <c r="G705">
        <f>IF(electric_vehicle_sales_by_state[[#This Row],[vehicle_category]]="2-Wheelers",85000,1500000)</f>
        <v>85000</v>
      </c>
      <c r="H705">
        <f>(electric_vehicle_sales_by_state[[#This Row],[electric_vehicles_sold]]*electric_vehicle_sales_by_state[[#This Row],[Avg_Price]])</f>
        <v>59840000</v>
      </c>
    </row>
    <row r="706" spans="1:8" x14ac:dyDescent="0.3">
      <c r="A706" s="1">
        <v>44835</v>
      </c>
      <c r="B706">
        <f>VLOOKUP(electric_vehicle_sales_by_state[[#This Row],[date]], dim_date[#All],2, FALSE)</f>
        <v>2023</v>
      </c>
      <c r="C706" t="s">
        <v>67</v>
      </c>
      <c r="D706" t="s">
        <v>10</v>
      </c>
      <c r="E706">
        <v>6635</v>
      </c>
      <c r="F706">
        <v>115540</v>
      </c>
      <c r="G706">
        <f>IF(electric_vehicle_sales_by_state[[#This Row],[vehicle_category]]="2-Wheelers",85000,1500000)</f>
        <v>85000</v>
      </c>
      <c r="H706">
        <f>(electric_vehicle_sales_by_state[[#This Row],[electric_vehicles_sold]]*electric_vehicle_sales_by_state[[#This Row],[Avg_Price]])</f>
        <v>563975000</v>
      </c>
    </row>
    <row r="707" spans="1:8" x14ac:dyDescent="0.3">
      <c r="A707" s="1">
        <v>44835</v>
      </c>
      <c r="B707">
        <f>VLOOKUP(electric_vehicle_sales_by_state[[#This Row],[date]], dim_date[#All],2, FALSE)</f>
        <v>2023</v>
      </c>
      <c r="C707" t="s">
        <v>63</v>
      </c>
      <c r="D707" t="s">
        <v>10</v>
      </c>
      <c r="E707">
        <v>1313</v>
      </c>
      <c r="F707">
        <v>38921</v>
      </c>
      <c r="G707">
        <f>IF(electric_vehicle_sales_by_state[[#This Row],[vehicle_category]]="2-Wheelers",85000,1500000)</f>
        <v>85000</v>
      </c>
      <c r="H707">
        <f>(electric_vehicle_sales_by_state[[#This Row],[electric_vehicles_sold]]*electric_vehicle_sales_by_state[[#This Row],[Avg_Price]])</f>
        <v>111605000</v>
      </c>
    </row>
    <row r="708" spans="1:8" x14ac:dyDescent="0.3">
      <c r="A708" s="1">
        <v>44835</v>
      </c>
      <c r="B708">
        <f>VLOOKUP(electric_vehicle_sales_by_state[[#This Row],[date]], dim_date[#All],2, FALSE)</f>
        <v>2023</v>
      </c>
      <c r="C708" t="s">
        <v>61</v>
      </c>
      <c r="D708" t="s">
        <v>10</v>
      </c>
      <c r="E708">
        <v>79</v>
      </c>
      <c r="F708">
        <v>5548</v>
      </c>
      <c r="G708">
        <f>IF(electric_vehicle_sales_by_state[[#This Row],[vehicle_category]]="2-Wheelers",85000,1500000)</f>
        <v>85000</v>
      </c>
      <c r="H708">
        <f>(electric_vehicle_sales_by_state[[#This Row],[electric_vehicles_sold]]*electric_vehicle_sales_by_state[[#This Row],[Avg_Price]])</f>
        <v>6715000</v>
      </c>
    </row>
    <row r="709" spans="1:8" x14ac:dyDescent="0.3">
      <c r="A709" s="1">
        <v>44835</v>
      </c>
      <c r="B709">
        <f>VLOOKUP(electric_vehicle_sales_by_state[[#This Row],[date]], dim_date[#All],2, FALSE)</f>
        <v>2023</v>
      </c>
      <c r="C709" t="s">
        <v>46</v>
      </c>
      <c r="D709" t="s">
        <v>10</v>
      </c>
      <c r="E709">
        <v>258</v>
      </c>
      <c r="F709">
        <v>9184</v>
      </c>
      <c r="G709">
        <f>IF(electric_vehicle_sales_by_state[[#This Row],[vehicle_category]]="2-Wheelers",85000,1500000)</f>
        <v>85000</v>
      </c>
      <c r="H709">
        <f>(electric_vehicle_sales_by_state[[#This Row],[electric_vehicles_sold]]*electric_vehicle_sales_by_state[[#This Row],[Avg_Price]])</f>
        <v>21930000</v>
      </c>
    </row>
    <row r="710" spans="1:8" x14ac:dyDescent="0.3">
      <c r="A710" s="1">
        <v>44835</v>
      </c>
      <c r="B710">
        <f>VLOOKUP(electric_vehicle_sales_by_state[[#This Row],[date]], dim_date[#All],2, FALSE)</f>
        <v>2023</v>
      </c>
      <c r="C710" t="s">
        <v>64</v>
      </c>
      <c r="D710" t="s">
        <v>10</v>
      </c>
      <c r="E710">
        <v>949</v>
      </c>
      <c r="F710">
        <v>50073</v>
      </c>
      <c r="G710">
        <f>IF(electric_vehicle_sales_by_state[[#This Row],[vehicle_category]]="2-Wheelers",85000,1500000)</f>
        <v>85000</v>
      </c>
      <c r="H710">
        <f>(electric_vehicle_sales_by_state[[#This Row],[electric_vehicles_sold]]*electric_vehicle_sales_by_state[[#This Row],[Avg_Price]])</f>
        <v>80665000</v>
      </c>
    </row>
    <row r="711" spans="1:8" x14ac:dyDescent="0.3">
      <c r="A711" s="1">
        <v>44835</v>
      </c>
      <c r="B711">
        <f>VLOOKUP(electric_vehicle_sales_by_state[[#This Row],[date]], dim_date[#All],2, FALSE)</f>
        <v>2023</v>
      </c>
      <c r="C711" t="s">
        <v>68</v>
      </c>
      <c r="D711" t="s">
        <v>10</v>
      </c>
      <c r="E711">
        <v>9706</v>
      </c>
      <c r="F711">
        <v>117015</v>
      </c>
      <c r="G711">
        <f>IF(electric_vehicle_sales_by_state[[#This Row],[vehicle_category]]="2-Wheelers",85000,1500000)</f>
        <v>85000</v>
      </c>
      <c r="H711">
        <f>(electric_vehicle_sales_by_state[[#This Row],[electric_vehicles_sold]]*electric_vehicle_sales_by_state[[#This Row],[Avg_Price]])</f>
        <v>825010000</v>
      </c>
    </row>
    <row r="712" spans="1:8" x14ac:dyDescent="0.3">
      <c r="A712" s="1">
        <v>44835</v>
      </c>
      <c r="B712">
        <f>VLOOKUP(electric_vehicle_sales_by_state[[#This Row],[date]], dim_date[#All],2, FALSE)</f>
        <v>2023</v>
      </c>
      <c r="C712" t="s">
        <v>69</v>
      </c>
      <c r="D712" t="s">
        <v>10</v>
      </c>
      <c r="E712">
        <v>3629</v>
      </c>
      <c r="F712">
        <v>44021</v>
      </c>
      <c r="G712">
        <f>IF(electric_vehicle_sales_by_state[[#This Row],[vehicle_category]]="2-Wheelers",85000,1500000)</f>
        <v>85000</v>
      </c>
      <c r="H712">
        <f>(electric_vehicle_sales_by_state[[#This Row],[electric_vehicles_sold]]*electric_vehicle_sales_by_state[[#This Row],[Avg_Price]])</f>
        <v>308465000</v>
      </c>
    </row>
    <row r="713" spans="1:8" x14ac:dyDescent="0.3">
      <c r="A713" s="1">
        <v>44835</v>
      </c>
      <c r="B713">
        <f>VLOOKUP(electric_vehicle_sales_by_state[[#This Row],[date]], dim_date[#All],2, FALSE)</f>
        <v>2023</v>
      </c>
      <c r="C713" t="s">
        <v>57</v>
      </c>
      <c r="D713" t="s">
        <v>10</v>
      </c>
      <c r="E713">
        <v>3616</v>
      </c>
      <c r="F713">
        <v>137210</v>
      </c>
      <c r="G713">
        <f>IF(electric_vehicle_sales_by_state[[#This Row],[vehicle_category]]="2-Wheelers",85000,1500000)</f>
        <v>85000</v>
      </c>
      <c r="H713">
        <f>(electric_vehicle_sales_by_state[[#This Row],[electric_vehicles_sold]]*electric_vehicle_sales_by_state[[#This Row],[Avg_Price]])</f>
        <v>307360000</v>
      </c>
    </row>
    <row r="714" spans="1:8" x14ac:dyDescent="0.3">
      <c r="A714" s="1">
        <v>44835</v>
      </c>
      <c r="B714">
        <f>VLOOKUP(electric_vehicle_sales_by_state[[#This Row],[date]], dim_date[#All],2, FALSE)</f>
        <v>2023</v>
      </c>
      <c r="C714" t="s">
        <v>70</v>
      </c>
      <c r="D714" t="s">
        <v>10</v>
      </c>
      <c r="E714">
        <v>15999</v>
      </c>
      <c r="F714">
        <v>189870</v>
      </c>
      <c r="G714">
        <f>IF(electric_vehicle_sales_by_state[[#This Row],[vehicle_category]]="2-Wheelers",85000,1500000)</f>
        <v>85000</v>
      </c>
      <c r="H714">
        <f>(electric_vehicle_sales_by_state[[#This Row],[electric_vehicles_sold]]*electric_vehicle_sales_by_state[[#This Row],[Avg_Price]])</f>
        <v>1359915000</v>
      </c>
    </row>
    <row r="715" spans="1:8" x14ac:dyDescent="0.3">
      <c r="A715" s="1">
        <v>44835</v>
      </c>
      <c r="B715">
        <f>VLOOKUP(electric_vehicle_sales_by_state[[#This Row],[date]], dim_date[#All],2, FALSE)</f>
        <v>2023</v>
      </c>
      <c r="C715" t="s">
        <v>48</v>
      </c>
      <c r="D715" t="s">
        <v>10</v>
      </c>
      <c r="E715">
        <v>4</v>
      </c>
      <c r="F715">
        <v>2532</v>
      </c>
      <c r="G715">
        <f>IF(electric_vehicle_sales_by_state[[#This Row],[vehicle_category]]="2-Wheelers",85000,1500000)</f>
        <v>85000</v>
      </c>
      <c r="H715">
        <f>(electric_vehicle_sales_by_state[[#This Row],[electric_vehicles_sold]]*electric_vehicle_sales_by_state[[#This Row],[Avg_Price]])</f>
        <v>340000</v>
      </c>
    </row>
    <row r="716" spans="1:8" x14ac:dyDescent="0.3">
      <c r="A716" s="1">
        <v>44835</v>
      </c>
      <c r="B716">
        <f>VLOOKUP(electric_vehicle_sales_by_state[[#This Row],[date]], dim_date[#All],2, FALSE)</f>
        <v>2023</v>
      </c>
      <c r="C716" t="s">
        <v>49</v>
      </c>
      <c r="D716" t="s">
        <v>10</v>
      </c>
      <c r="E716">
        <v>5</v>
      </c>
      <c r="F716">
        <v>1558</v>
      </c>
      <c r="G716">
        <f>IF(electric_vehicle_sales_by_state[[#This Row],[vehicle_category]]="2-Wheelers",85000,1500000)</f>
        <v>85000</v>
      </c>
      <c r="H716">
        <f>(electric_vehicle_sales_by_state[[#This Row],[electric_vehicles_sold]]*electric_vehicle_sales_by_state[[#This Row],[Avg_Price]])</f>
        <v>425000</v>
      </c>
    </row>
    <row r="717" spans="1:8" x14ac:dyDescent="0.3">
      <c r="A717" s="1">
        <v>44835</v>
      </c>
      <c r="B717">
        <f>VLOOKUP(electric_vehicle_sales_by_state[[#This Row],[date]], dim_date[#All],2, FALSE)</f>
        <v>2023</v>
      </c>
      <c r="C717" t="s">
        <v>50</v>
      </c>
      <c r="D717" t="s">
        <v>10</v>
      </c>
      <c r="E717">
        <v>3</v>
      </c>
      <c r="F717">
        <v>1638</v>
      </c>
      <c r="G717">
        <f>IF(electric_vehicle_sales_by_state[[#This Row],[vehicle_category]]="2-Wheelers",85000,1500000)</f>
        <v>85000</v>
      </c>
      <c r="H717">
        <f>(electric_vehicle_sales_by_state[[#This Row],[electric_vehicles_sold]]*electric_vehicle_sales_by_state[[#This Row],[Avg_Price]])</f>
        <v>255000</v>
      </c>
    </row>
    <row r="718" spans="1:8" x14ac:dyDescent="0.3">
      <c r="A718" s="1">
        <v>44835</v>
      </c>
      <c r="B718">
        <f>VLOOKUP(electric_vehicle_sales_by_state[[#This Row],[date]], dim_date[#All],2, FALSE)</f>
        <v>2023</v>
      </c>
      <c r="C718" t="s">
        <v>58</v>
      </c>
      <c r="D718" t="s">
        <v>10</v>
      </c>
      <c r="E718">
        <v>3695</v>
      </c>
      <c r="F718">
        <v>72161</v>
      </c>
      <c r="G718">
        <f>IF(electric_vehicle_sales_by_state[[#This Row],[vehicle_category]]="2-Wheelers",85000,1500000)</f>
        <v>85000</v>
      </c>
      <c r="H718">
        <f>(electric_vehicle_sales_by_state[[#This Row],[electric_vehicles_sold]]*electric_vehicle_sales_by_state[[#This Row],[Avg_Price]])</f>
        <v>314075000</v>
      </c>
    </row>
    <row r="719" spans="1:8" x14ac:dyDescent="0.3">
      <c r="A719" s="1">
        <v>44835</v>
      </c>
      <c r="B719">
        <f>VLOOKUP(electric_vehicle_sales_by_state[[#This Row],[date]], dim_date[#All],2, FALSE)</f>
        <v>2023</v>
      </c>
      <c r="C719" t="s">
        <v>52</v>
      </c>
      <c r="D719" t="s">
        <v>10</v>
      </c>
      <c r="E719">
        <v>180</v>
      </c>
      <c r="F719">
        <v>3564</v>
      </c>
      <c r="G719">
        <f>IF(electric_vehicle_sales_by_state[[#This Row],[vehicle_category]]="2-Wheelers",85000,1500000)</f>
        <v>85000</v>
      </c>
      <c r="H719">
        <f>(electric_vehicle_sales_by_state[[#This Row],[electric_vehicles_sold]]*electric_vehicle_sales_by_state[[#This Row],[Avg_Price]])</f>
        <v>15300000</v>
      </c>
    </row>
    <row r="720" spans="1:8" x14ac:dyDescent="0.3">
      <c r="A720" s="1">
        <v>44835</v>
      </c>
      <c r="B720">
        <f>VLOOKUP(electric_vehicle_sales_by_state[[#This Row],[date]], dim_date[#All],2, FALSE)</f>
        <v>2023</v>
      </c>
      <c r="C720" t="s">
        <v>59</v>
      </c>
      <c r="D720" t="s">
        <v>10</v>
      </c>
      <c r="E720">
        <v>707</v>
      </c>
      <c r="F720">
        <v>37265</v>
      </c>
      <c r="G720">
        <f>IF(electric_vehicle_sales_by_state[[#This Row],[vehicle_category]]="2-Wheelers",85000,1500000)</f>
        <v>85000</v>
      </c>
      <c r="H720">
        <f>(electric_vehicle_sales_by_state[[#This Row],[electric_vehicles_sold]]*electric_vehicle_sales_by_state[[#This Row],[Avg_Price]])</f>
        <v>60095000</v>
      </c>
    </row>
    <row r="721" spans="1:8" x14ac:dyDescent="0.3">
      <c r="A721" s="1">
        <v>44835</v>
      </c>
      <c r="B721">
        <f>VLOOKUP(electric_vehicle_sales_by_state[[#This Row],[date]], dim_date[#All],2, FALSE)</f>
        <v>2023</v>
      </c>
      <c r="C721" t="s">
        <v>71</v>
      </c>
      <c r="D721" t="s">
        <v>10</v>
      </c>
      <c r="E721">
        <v>9455</v>
      </c>
      <c r="F721">
        <v>133585</v>
      </c>
      <c r="G721">
        <f>IF(electric_vehicle_sales_by_state[[#This Row],[vehicle_category]]="2-Wheelers",85000,1500000)</f>
        <v>85000</v>
      </c>
      <c r="H721">
        <f>(electric_vehicle_sales_by_state[[#This Row],[electric_vehicles_sold]]*electric_vehicle_sales_by_state[[#This Row],[Avg_Price]])</f>
        <v>803675000</v>
      </c>
    </row>
    <row r="722" spans="1:8" x14ac:dyDescent="0.3">
      <c r="A722" s="1">
        <v>44835</v>
      </c>
      <c r="B722">
        <f>VLOOKUP(electric_vehicle_sales_by_state[[#This Row],[date]], dim_date[#All],2, FALSE)</f>
        <v>2023</v>
      </c>
      <c r="C722" t="s">
        <v>72</v>
      </c>
      <c r="D722" t="s">
        <v>10</v>
      </c>
      <c r="E722">
        <v>5530</v>
      </c>
      <c r="F722">
        <v>111507</v>
      </c>
      <c r="G722">
        <f>IF(electric_vehicle_sales_by_state[[#This Row],[vehicle_category]]="2-Wheelers",85000,1500000)</f>
        <v>85000</v>
      </c>
      <c r="H722">
        <f>(electric_vehicle_sales_by_state[[#This Row],[electric_vehicles_sold]]*electric_vehicle_sales_by_state[[#This Row],[Avg_Price]])</f>
        <v>470050000</v>
      </c>
    </row>
    <row r="723" spans="1:8" x14ac:dyDescent="0.3">
      <c r="A723" s="1">
        <v>44835</v>
      </c>
      <c r="B723">
        <f>VLOOKUP(electric_vehicle_sales_by_state[[#This Row],[date]], dim_date[#All],2, FALSE)</f>
        <v>2023</v>
      </c>
      <c r="C723" t="s">
        <v>53</v>
      </c>
      <c r="D723" t="s">
        <v>10</v>
      </c>
      <c r="E723">
        <v>13</v>
      </c>
      <c r="F723">
        <v>3431</v>
      </c>
      <c r="G723">
        <f>IF(electric_vehicle_sales_by_state[[#This Row],[vehicle_category]]="2-Wheelers",85000,1500000)</f>
        <v>85000</v>
      </c>
      <c r="H723">
        <f>(electric_vehicle_sales_by_state[[#This Row],[electric_vehicles_sold]]*electric_vehicle_sales_by_state[[#This Row],[Avg_Price]])</f>
        <v>1105000</v>
      </c>
    </row>
    <row r="724" spans="1:8" x14ac:dyDescent="0.3">
      <c r="A724" s="1">
        <v>44835</v>
      </c>
      <c r="B724">
        <f>VLOOKUP(electric_vehicle_sales_by_state[[#This Row],[date]], dim_date[#All],2, FALSE)</f>
        <v>2023</v>
      </c>
      <c r="C724" t="s">
        <v>73</v>
      </c>
      <c r="D724" t="s">
        <v>10</v>
      </c>
      <c r="E724">
        <v>3003</v>
      </c>
      <c r="F724">
        <v>258110</v>
      </c>
      <c r="G724">
        <f>IF(electric_vehicle_sales_by_state[[#This Row],[vehicle_category]]="2-Wheelers",85000,1500000)</f>
        <v>85000</v>
      </c>
      <c r="H724">
        <f>(electric_vehicle_sales_by_state[[#This Row],[electric_vehicles_sold]]*electric_vehicle_sales_by_state[[#This Row],[Avg_Price]])</f>
        <v>255255000</v>
      </c>
    </row>
    <row r="725" spans="1:8" x14ac:dyDescent="0.3">
      <c r="A725" s="1">
        <v>44835</v>
      </c>
      <c r="B725">
        <f>VLOOKUP(electric_vehicle_sales_by_state[[#This Row],[date]], dim_date[#All],2, FALSE)</f>
        <v>2023</v>
      </c>
      <c r="C725" t="s">
        <v>60</v>
      </c>
      <c r="D725" t="s">
        <v>10</v>
      </c>
      <c r="E725">
        <v>797</v>
      </c>
      <c r="F725">
        <v>19532</v>
      </c>
      <c r="G725">
        <f>IF(electric_vehicle_sales_by_state[[#This Row],[vehicle_category]]="2-Wheelers",85000,1500000)</f>
        <v>85000</v>
      </c>
      <c r="H725">
        <f>(electric_vehicle_sales_by_state[[#This Row],[electric_vehicles_sold]]*electric_vehicle_sales_by_state[[#This Row],[Avg_Price]])</f>
        <v>67745000</v>
      </c>
    </row>
    <row r="726" spans="1:8" x14ac:dyDescent="0.3">
      <c r="A726" s="1">
        <v>44835</v>
      </c>
      <c r="B726">
        <f>VLOOKUP(electric_vehicle_sales_by_state[[#This Row],[date]], dim_date[#All],2, FALSE)</f>
        <v>2023</v>
      </c>
      <c r="C726" t="s">
        <v>74</v>
      </c>
      <c r="D726" t="s">
        <v>10</v>
      </c>
      <c r="E726">
        <v>538</v>
      </c>
      <c r="F726">
        <v>50676</v>
      </c>
      <c r="G726">
        <f>IF(electric_vehicle_sales_by_state[[#This Row],[vehicle_category]]="2-Wheelers",85000,1500000)</f>
        <v>85000</v>
      </c>
      <c r="H726">
        <f>(electric_vehicle_sales_by_state[[#This Row],[electric_vehicles_sold]]*electric_vehicle_sales_by_state[[#This Row],[Avg_Price]])</f>
        <v>45730000</v>
      </c>
    </row>
    <row r="727" spans="1:8" x14ac:dyDescent="0.3">
      <c r="A727" s="1">
        <v>44866</v>
      </c>
      <c r="B727">
        <f>VLOOKUP(electric_vehicle_sales_by_state[[#This Row],[date]], dim_date[#All],2, FALSE)</f>
        <v>2023</v>
      </c>
      <c r="C727" t="s">
        <v>41</v>
      </c>
      <c r="D727" t="s">
        <v>10</v>
      </c>
      <c r="E727">
        <v>6</v>
      </c>
      <c r="F727">
        <v>405</v>
      </c>
      <c r="G727">
        <f>IF(electric_vehicle_sales_by_state[[#This Row],[vehicle_category]]="2-Wheelers",85000,1500000)</f>
        <v>85000</v>
      </c>
      <c r="H727">
        <f>(electric_vehicle_sales_by_state[[#This Row],[electric_vehicles_sold]]*electric_vehicle_sales_by_state[[#This Row],[Avg_Price]])</f>
        <v>510000</v>
      </c>
    </row>
    <row r="728" spans="1:8" x14ac:dyDescent="0.3">
      <c r="A728" s="1">
        <v>44866</v>
      </c>
      <c r="B728">
        <f>VLOOKUP(electric_vehicle_sales_by_state[[#This Row],[date]], dim_date[#All],2, FALSE)</f>
        <v>2023</v>
      </c>
      <c r="C728" t="s">
        <v>65</v>
      </c>
      <c r="D728" t="s">
        <v>10</v>
      </c>
      <c r="E728">
        <v>2742</v>
      </c>
      <c r="F728">
        <v>69695</v>
      </c>
      <c r="G728">
        <f>IF(electric_vehicle_sales_by_state[[#This Row],[vehicle_category]]="2-Wheelers",85000,1500000)</f>
        <v>85000</v>
      </c>
      <c r="H728">
        <f>(electric_vehicle_sales_by_state[[#This Row],[electric_vehicles_sold]]*electric_vehicle_sales_by_state[[#This Row],[Avg_Price]])</f>
        <v>233070000</v>
      </c>
    </row>
    <row r="729" spans="1:8" x14ac:dyDescent="0.3">
      <c r="A729" s="1">
        <v>44866</v>
      </c>
      <c r="B729">
        <f>VLOOKUP(electric_vehicle_sales_by_state[[#This Row],[date]], dim_date[#All],2, FALSE)</f>
        <v>2023</v>
      </c>
      <c r="C729" t="s">
        <v>43</v>
      </c>
      <c r="D729" t="s">
        <v>10</v>
      </c>
      <c r="E729">
        <v>176</v>
      </c>
      <c r="F729">
        <v>32542</v>
      </c>
      <c r="G729">
        <f>IF(electric_vehicle_sales_by_state[[#This Row],[vehicle_category]]="2-Wheelers",85000,1500000)</f>
        <v>85000</v>
      </c>
      <c r="H729">
        <f>(electric_vehicle_sales_by_state[[#This Row],[electric_vehicles_sold]]*electric_vehicle_sales_by_state[[#This Row],[Avg_Price]])</f>
        <v>14960000</v>
      </c>
    </row>
    <row r="730" spans="1:8" x14ac:dyDescent="0.3">
      <c r="A730" s="1">
        <v>44866</v>
      </c>
      <c r="B730">
        <f>VLOOKUP(electric_vehicle_sales_by_state[[#This Row],[date]], dim_date[#All],2, FALSE)</f>
        <v>2023</v>
      </c>
      <c r="C730" t="s">
        <v>54</v>
      </c>
      <c r="D730" t="s">
        <v>10</v>
      </c>
      <c r="E730">
        <v>1253</v>
      </c>
      <c r="F730">
        <v>110759</v>
      </c>
      <c r="G730">
        <f>IF(electric_vehicle_sales_by_state[[#This Row],[vehicle_category]]="2-Wheelers",85000,1500000)</f>
        <v>85000</v>
      </c>
      <c r="H730">
        <f>(electric_vehicle_sales_by_state[[#This Row],[electric_vehicles_sold]]*electric_vehicle_sales_by_state[[#This Row],[Avg_Price]])</f>
        <v>106505000</v>
      </c>
    </row>
    <row r="731" spans="1:8" x14ac:dyDescent="0.3">
      <c r="A731" s="1">
        <v>44866</v>
      </c>
      <c r="B731">
        <f>VLOOKUP(electric_vehicle_sales_by_state[[#This Row],[date]], dim_date[#All],2, FALSE)</f>
        <v>2023</v>
      </c>
      <c r="C731" t="s">
        <v>55</v>
      </c>
      <c r="D731" t="s">
        <v>10</v>
      </c>
      <c r="E731">
        <v>163</v>
      </c>
      <c r="F731">
        <v>1727</v>
      </c>
      <c r="G731">
        <f>IF(electric_vehicle_sales_by_state[[#This Row],[vehicle_category]]="2-Wheelers",85000,1500000)</f>
        <v>85000</v>
      </c>
      <c r="H731">
        <f>(electric_vehicle_sales_by_state[[#This Row],[electric_vehicles_sold]]*electric_vehicle_sales_by_state[[#This Row],[Avg_Price]])</f>
        <v>13855000</v>
      </c>
    </row>
    <row r="732" spans="1:8" x14ac:dyDescent="0.3">
      <c r="A732" s="1">
        <v>44866</v>
      </c>
      <c r="B732">
        <f>VLOOKUP(electric_vehicle_sales_by_state[[#This Row],[date]], dim_date[#All],2, FALSE)</f>
        <v>2023</v>
      </c>
      <c r="C732" t="s">
        <v>44</v>
      </c>
      <c r="D732" t="s">
        <v>10</v>
      </c>
      <c r="E732">
        <v>2725</v>
      </c>
      <c r="F732">
        <v>42575</v>
      </c>
      <c r="G732">
        <f>IF(electric_vehicle_sales_by_state[[#This Row],[vehicle_category]]="2-Wheelers",85000,1500000)</f>
        <v>85000</v>
      </c>
      <c r="H732">
        <f>(electric_vehicle_sales_by_state[[#This Row],[electric_vehicles_sold]]*electric_vehicle_sales_by_state[[#This Row],[Avg_Price]])</f>
        <v>231625000</v>
      </c>
    </row>
    <row r="733" spans="1:8" x14ac:dyDescent="0.3">
      <c r="A733" s="1">
        <v>44866</v>
      </c>
      <c r="B733">
        <f>VLOOKUP(electric_vehicle_sales_by_state[[#This Row],[date]], dim_date[#All],2, FALSE)</f>
        <v>2023</v>
      </c>
      <c r="C733" t="s">
        <v>45</v>
      </c>
      <c r="D733" t="s">
        <v>10</v>
      </c>
      <c r="E733">
        <v>14</v>
      </c>
      <c r="F733">
        <v>1290</v>
      </c>
      <c r="G733">
        <f>IF(electric_vehicle_sales_by_state[[#This Row],[vehicle_category]]="2-Wheelers",85000,1500000)</f>
        <v>85000</v>
      </c>
      <c r="H733">
        <f>(electric_vehicle_sales_by_state[[#This Row],[electric_vehicles_sold]]*electric_vehicle_sales_by_state[[#This Row],[Avg_Price]])</f>
        <v>1190000</v>
      </c>
    </row>
    <row r="734" spans="1:8" x14ac:dyDescent="0.3">
      <c r="A734" s="1">
        <v>44866</v>
      </c>
      <c r="B734">
        <f>VLOOKUP(electric_vehicle_sales_by_state[[#This Row],[date]], dim_date[#All],2, FALSE)</f>
        <v>2023</v>
      </c>
      <c r="C734" t="s">
        <v>56</v>
      </c>
      <c r="D734" t="s">
        <v>10</v>
      </c>
      <c r="E734">
        <v>3869</v>
      </c>
      <c r="F734">
        <v>41689</v>
      </c>
      <c r="G734">
        <f>IF(electric_vehicle_sales_by_state[[#This Row],[vehicle_category]]="2-Wheelers",85000,1500000)</f>
        <v>85000</v>
      </c>
      <c r="H734">
        <f>(electric_vehicle_sales_by_state[[#This Row],[electric_vehicles_sold]]*electric_vehicle_sales_by_state[[#This Row],[Avg_Price]])</f>
        <v>328865000</v>
      </c>
    </row>
    <row r="735" spans="1:8" x14ac:dyDescent="0.3">
      <c r="A735" s="1">
        <v>44866</v>
      </c>
      <c r="B735">
        <f>VLOOKUP(electric_vehicle_sales_by_state[[#This Row],[date]], dim_date[#All],2, FALSE)</f>
        <v>2023</v>
      </c>
      <c r="C735" t="s">
        <v>66</v>
      </c>
      <c r="D735" t="s">
        <v>10</v>
      </c>
      <c r="E735">
        <v>587</v>
      </c>
      <c r="F735">
        <v>5285</v>
      </c>
      <c r="G735">
        <f>IF(electric_vehicle_sales_by_state[[#This Row],[vehicle_category]]="2-Wheelers",85000,1500000)</f>
        <v>85000</v>
      </c>
      <c r="H735">
        <f>(electric_vehicle_sales_by_state[[#This Row],[electric_vehicles_sold]]*electric_vehicle_sales_by_state[[#This Row],[Avg_Price]])</f>
        <v>49895000</v>
      </c>
    </row>
    <row r="736" spans="1:8" x14ac:dyDescent="0.3">
      <c r="A736" s="1">
        <v>44866</v>
      </c>
      <c r="B736">
        <f>VLOOKUP(electric_vehicle_sales_by_state[[#This Row],[date]], dim_date[#All],2, FALSE)</f>
        <v>2023</v>
      </c>
      <c r="C736" t="s">
        <v>67</v>
      </c>
      <c r="D736" t="s">
        <v>10</v>
      </c>
      <c r="E736">
        <v>8322</v>
      </c>
      <c r="F736">
        <v>165828</v>
      </c>
      <c r="G736">
        <f>IF(electric_vehicle_sales_by_state[[#This Row],[vehicle_category]]="2-Wheelers",85000,1500000)</f>
        <v>85000</v>
      </c>
      <c r="H736">
        <f>(electric_vehicle_sales_by_state[[#This Row],[electric_vehicles_sold]]*electric_vehicle_sales_by_state[[#This Row],[Avg_Price]])</f>
        <v>707370000</v>
      </c>
    </row>
    <row r="737" spans="1:8" x14ac:dyDescent="0.3">
      <c r="A737" s="1">
        <v>44866</v>
      </c>
      <c r="B737">
        <f>VLOOKUP(electric_vehicle_sales_by_state[[#This Row],[date]], dim_date[#All],2, FALSE)</f>
        <v>2023</v>
      </c>
      <c r="C737" t="s">
        <v>63</v>
      </c>
      <c r="D737" t="s">
        <v>10</v>
      </c>
      <c r="E737">
        <v>1369</v>
      </c>
      <c r="F737">
        <v>58469</v>
      </c>
      <c r="G737">
        <f>IF(electric_vehicle_sales_by_state[[#This Row],[vehicle_category]]="2-Wheelers",85000,1500000)</f>
        <v>85000</v>
      </c>
      <c r="H737">
        <f>(electric_vehicle_sales_by_state[[#This Row],[electric_vehicles_sold]]*electric_vehicle_sales_by_state[[#This Row],[Avg_Price]])</f>
        <v>116365000</v>
      </c>
    </row>
    <row r="738" spans="1:8" x14ac:dyDescent="0.3">
      <c r="A738" s="1">
        <v>44866</v>
      </c>
      <c r="B738">
        <f>VLOOKUP(electric_vehicle_sales_by_state[[#This Row],[date]], dim_date[#All],2, FALSE)</f>
        <v>2023</v>
      </c>
      <c r="C738" t="s">
        <v>61</v>
      </c>
      <c r="D738" t="s">
        <v>10</v>
      </c>
      <c r="E738">
        <v>134</v>
      </c>
      <c r="F738">
        <v>9181</v>
      </c>
      <c r="G738">
        <f>IF(electric_vehicle_sales_by_state[[#This Row],[vehicle_category]]="2-Wheelers",85000,1500000)</f>
        <v>85000</v>
      </c>
      <c r="H738">
        <f>(electric_vehicle_sales_by_state[[#This Row],[electric_vehicles_sold]]*electric_vehicle_sales_by_state[[#This Row],[Avg_Price]])</f>
        <v>11390000</v>
      </c>
    </row>
    <row r="739" spans="1:8" x14ac:dyDescent="0.3">
      <c r="A739" s="1">
        <v>44866</v>
      </c>
      <c r="B739">
        <f>VLOOKUP(electric_vehicle_sales_by_state[[#This Row],[date]], dim_date[#All],2, FALSE)</f>
        <v>2023</v>
      </c>
      <c r="C739" t="s">
        <v>46</v>
      </c>
      <c r="D739" t="s">
        <v>10</v>
      </c>
      <c r="E739">
        <v>194</v>
      </c>
      <c r="F739">
        <v>4656</v>
      </c>
      <c r="G739">
        <f>IF(electric_vehicle_sales_by_state[[#This Row],[vehicle_category]]="2-Wheelers",85000,1500000)</f>
        <v>85000</v>
      </c>
      <c r="H739">
        <f>(electric_vehicle_sales_by_state[[#This Row],[electric_vehicles_sold]]*electric_vehicle_sales_by_state[[#This Row],[Avg_Price]])</f>
        <v>16490000</v>
      </c>
    </row>
    <row r="740" spans="1:8" x14ac:dyDescent="0.3">
      <c r="A740" s="1">
        <v>44866</v>
      </c>
      <c r="B740">
        <f>VLOOKUP(electric_vehicle_sales_by_state[[#This Row],[date]], dim_date[#All],2, FALSE)</f>
        <v>2023</v>
      </c>
      <c r="C740" t="s">
        <v>64</v>
      </c>
      <c r="D740" t="s">
        <v>10</v>
      </c>
      <c r="E740">
        <v>953</v>
      </c>
      <c r="F740">
        <v>40248</v>
      </c>
      <c r="G740">
        <f>IF(electric_vehicle_sales_by_state[[#This Row],[vehicle_category]]="2-Wheelers",85000,1500000)</f>
        <v>85000</v>
      </c>
      <c r="H740">
        <f>(electric_vehicle_sales_by_state[[#This Row],[electric_vehicles_sold]]*electric_vehicle_sales_by_state[[#This Row],[Avg_Price]])</f>
        <v>81005000</v>
      </c>
    </row>
    <row r="741" spans="1:8" x14ac:dyDescent="0.3">
      <c r="A741" s="1">
        <v>44866</v>
      </c>
      <c r="B741">
        <f>VLOOKUP(electric_vehicle_sales_by_state[[#This Row],[date]], dim_date[#All],2, FALSE)</f>
        <v>2023</v>
      </c>
      <c r="C741" t="s">
        <v>68</v>
      </c>
      <c r="D741" t="s">
        <v>10</v>
      </c>
      <c r="E741">
        <v>9851</v>
      </c>
      <c r="F741">
        <v>109695</v>
      </c>
      <c r="G741">
        <f>IF(electric_vehicle_sales_by_state[[#This Row],[vehicle_category]]="2-Wheelers",85000,1500000)</f>
        <v>85000</v>
      </c>
      <c r="H741">
        <f>(electric_vehicle_sales_by_state[[#This Row],[electric_vehicles_sold]]*electric_vehicle_sales_by_state[[#This Row],[Avg_Price]])</f>
        <v>837335000</v>
      </c>
    </row>
    <row r="742" spans="1:8" x14ac:dyDescent="0.3">
      <c r="A742" s="1">
        <v>44866</v>
      </c>
      <c r="B742">
        <f>VLOOKUP(electric_vehicle_sales_by_state[[#This Row],[date]], dim_date[#All],2, FALSE)</f>
        <v>2023</v>
      </c>
      <c r="C742" t="s">
        <v>69</v>
      </c>
      <c r="D742" t="s">
        <v>10</v>
      </c>
      <c r="E742">
        <v>3698</v>
      </c>
      <c r="F742">
        <v>40561</v>
      </c>
      <c r="G742">
        <f>IF(electric_vehicle_sales_by_state[[#This Row],[vehicle_category]]="2-Wheelers",85000,1500000)</f>
        <v>85000</v>
      </c>
      <c r="H742">
        <f>(electric_vehicle_sales_by_state[[#This Row],[electric_vehicles_sold]]*electric_vehicle_sales_by_state[[#This Row],[Avg_Price]])</f>
        <v>314330000</v>
      </c>
    </row>
    <row r="743" spans="1:8" x14ac:dyDescent="0.3">
      <c r="A743" s="1">
        <v>44866</v>
      </c>
      <c r="B743">
        <f>VLOOKUP(electric_vehicle_sales_by_state[[#This Row],[date]], dim_date[#All],2, FALSE)</f>
        <v>2023</v>
      </c>
      <c r="C743" t="s">
        <v>57</v>
      </c>
      <c r="D743" t="s">
        <v>10</v>
      </c>
      <c r="E743">
        <v>3426</v>
      </c>
      <c r="F743">
        <v>130285</v>
      </c>
      <c r="G743">
        <f>IF(electric_vehicle_sales_by_state[[#This Row],[vehicle_category]]="2-Wheelers",85000,1500000)</f>
        <v>85000</v>
      </c>
      <c r="H743">
        <f>(electric_vehicle_sales_by_state[[#This Row],[electric_vehicles_sold]]*electric_vehicle_sales_by_state[[#This Row],[Avg_Price]])</f>
        <v>291210000</v>
      </c>
    </row>
    <row r="744" spans="1:8" x14ac:dyDescent="0.3">
      <c r="A744" s="1">
        <v>44866</v>
      </c>
      <c r="B744">
        <f>VLOOKUP(electric_vehicle_sales_by_state[[#This Row],[date]], dim_date[#All],2, FALSE)</f>
        <v>2023</v>
      </c>
      <c r="C744" t="s">
        <v>70</v>
      </c>
      <c r="D744" t="s">
        <v>10</v>
      </c>
      <c r="E744">
        <v>13718</v>
      </c>
      <c r="F744">
        <v>204988</v>
      </c>
      <c r="G744">
        <f>IF(electric_vehicle_sales_by_state[[#This Row],[vehicle_category]]="2-Wheelers",85000,1500000)</f>
        <v>85000</v>
      </c>
      <c r="H744">
        <f>(electric_vehicle_sales_by_state[[#This Row],[electric_vehicles_sold]]*electric_vehicle_sales_by_state[[#This Row],[Avg_Price]])</f>
        <v>1166030000</v>
      </c>
    </row>
    <row r="745" spans="1:8" x14ac:dyDescent="0.3">
      <c r="A745" s="1">
        <v>44866</v>
      </c>
      <c r="B745">
        <f>VLOOKUP(electric_vehicle_sales_by_state[[#This Row],[date]], dim_date[#All],2, FALSE)</f>
        <v>2023</v>
      </c>
      <c r="C745" t="s">
        <v>48</v>
      </c>
      <c r="D745" t="s">
        <v>10</v>
      </c>
      <c r="E745">
        <v>2</v>
      </c>
      <c r="F745">
        <v>5529</v>
      </c>
      <c r="G745">
        <f>IF(electric_vehicle_sales_by_state[[#This Row],[vehicle_category]]="2-Wheelers",85000,1500000)</f>
        <v>85000</v>
      </c>
      <c r="H745">
        <f>(electric_vehicle_sales_by_state[[#This Row],[electric_vehicles_sold]]*electric_vehicle_sales_by_state[[#This Row],[Avg_Price]])</f>
        <v>170000</v>
      </c>
    </row>
    <row r="746" spans="1:8" x14ac:dyDescent="0.3">
      <c r="A746" s="1">
        <v>44866</v>
      </c>
      <c r="B746">
        <f>VLOOKUP(electric_vehicle_sales_by_state[[#This Row],[date]], dim_date[#All],2, FALSE)</f>
        <v>2023</v>
      </c>
      <c r="C746" t="s">
        <v>49</v>
      </c>
      <c r="D746" t="s">
        <v>10</v>
      </c>
      <c r="E746">
        <v>3</v>
      </c>
      <c r="F746">
        <v>1438</v>
      </c>
      <c r="G746">
        <f>IF(electric_vehicle_sales_by_state[[#This Row],[vehicle_category]]="2-Wheelers",85000,1500000)</f>
        <v>85000</v>
      </c>
      <c r="H746">
        <f>(electric_vehicle_sales_by_state[[#This Row],[electric_vehicles_sold]]*electric_vehicle_sales_by_state[[#This Row],[Avg_Price]])</f>
        <v>255000</v>
      </c>
    </row>
    <row r="747" spans="1:8" x14ac:dyDescent="0.3">
      <c r="A747" s="1">
        <v>44866</v>
      </c>
      <c r="B747">
        <f>VLOOKUP(electric_vehicle_sales_by_state[[#This Row],[date]], dim_date[#All],2, FALSE)</f>
        <v>2023</v>
      </c>
      <c r="C747" t="s">
        <v>50</v>
      </c>
      <c r="D747" t="s">
        <v>10</v>
      </c>
      <c r="E747">
        <v>8</v>
      </c>
      <c r="F747">
        <v>1542</v>
      </c>
      <c r="G747">
        <f>IF(electric_vehicle_sales_by_state[[#This Row],[vehicle_category]]="2-Wheelers",85000,1500000)</f>
        <v>85000</v>
      </c>
      <c r="H747">
        <f>(electric_vehicle_sales_by_state[[#This Row],[electric_vehicles_sold]]*electric_vehicle_sales_by_state[[#This Row],[Avg_Price]])</f>
        <v>680000</v>
      </c>
    </row>
    <row r="748" spans="1:8" x14ac:dyDescent="0.3">
      <c r="A748" s="1">
        <v>44866</v>
      </c>
      <c r="B748">
        <f>VLOOKUP(electric_vehicle_sales_by_state[[#This Row],[date]], dim_date[#All],2, FALSE)</f>
        <v>2023</v>
      </c>
      <c r="C748" t="s">
        <v>58</v>
      </c>
      <c r="D748" t="s">
        <v>10</v>
      </c>
      <c r="E748">
        <v>2997</v>
      </c>
      <c r="F748">
        <v>38593</v>
      </c>
      <c r="G748">
        <f>IF(electric_vehicle_sales_by_state[[#This Row],[vehicle_category]]="2-Wheelers",85000,1500000)</f>
        <v>85000</v>
      </c>
      <c r="H748">
        <f>(electric_vehicle_sales_by_state[[#This Row],[electric_vehicles_sold]]*electric_vehicle_sales_by_state[[#This Row],[Avg_Price]])</f>
        <v>254745000</v>
      </c>
    </row>
    <row r="749" spans="1:8" x14ac:dyDescent="0.3">
      <c r="A749" s="1">
        <v>44866</v>
      </c>
      <c r="B749">
        <f>VLOOKUP(electric_vehicle_sales_by_state[[#This Row],[date]], dim_date[#All],2, FALSE)</f>
        <v>2023</v>
      </c>
      <c r="C749" t="s">
        <v>52</v>
      </c>
      <c r="D749" t="s">
        <v>10</v>
      </c>
      <c r="E749">
        <v>153</v>
      </c>
      <c r="F749">
        <v>3002</v>
      </c>
      <c r="G749">
        <f>IF(electric_vehicle_sales_by_state[[#This Row],[vehicle_category]]="2-Wheelers",85000,1500000)</f>
        <v>85000</v>
      </c>
      <c r="H749">
        <f>(electric_vehicle_sales_by_state[[#This Row],[electric_vehicles_sold]]*electric_vehicle_sales_by_state[[#This Row],[Avg_Price]])</f>
        <v>13005000</v>
      </c>
    </row>
    <row r="750" spans="1:8" x14ac:dyDescent="0.3">
      <c r="A750" s="1">
        <v>44866</v>
      </c>
      <c r="B750">
        <f>VLOOKUP(electric_vehicle_sales_by_state[[#This Row],[date]], dim_date[#All],2, FALSE)</f>
        <v>2023</v>
      </c>
      <c r="C750" t="s">
        <v>59</v>
      </c>
      <c r="D750" t="s">
        <v>10</v>
      </c>
      <c r="E750">
        <v>1042</v>
      </c>
      <c r="F750">
        <v>46873</v>
      </c>
      <c r="G750">
        <f>IF(electric_vehicle_sales_by_state[[#This Row],[vehicle_category]]="2-Wheelers",85000,1500000)</f>
        <v>85000</v>
      </c>
      <c r="H750">
        <f>(electric_vehicle_sales_by_state[[#This Row],[electric_vehicles_sold]]*electric_vehicle_sales_by_state[[#This Row],[Avg_Price]])</f>
        <v>88570000</v>
      </c>
    </row>
    <row r="751" spans="1:8" x14ac:dyDescent="0.3">
      <c r="A751" s="1">
        <v>44866</v>
      </c>
      <c r="B751">
        <f>VLOOKUP(electric_vehicle_sales_by_state[[#This Row],[date]], dim_date[#All],2, FALSE)</f>
        <v>2023</v>
      </c>
      <c r="C751" t="s">
        <v>71</v>
      </c>
      <c r="D751" t="s">
        <v>10</v>
      </c>
      <c r="E751">
        <v>7306</v>
      </c>
      <c r="F751">
        <v>158463</v>
      </c>
      <c r="G751">
        <f>IF(electric_vehicle_sales_by_state[[#This Row],[vehicle_category]]="2-Wheelers",85000,1500000)</f>
        <v>85000</v>
      </c>
      <c r="H751">
        <f>(electric_vehicle_sales_by_state[[#This Row],[electric_vehicles_sold]]*electric_vehicle_sales_by_state[[#This Row],[Avg_Price]])</f>
        <v>621010000</v>
      </c>
    </row>
    <row r="752" spans="1:8" x14ac:dyDescent="0.3">
      <c r="A752" s="1">
        <v>44866</v>
      </c>
      <c r="B752">
        <f>VLOOKUP(electric_vehicle_sales_by_state[[#This Row],[date]], dim_date[#All],2, FALSE)</f>
        <v>2023</v>
      </c>
      <c r="C752" t="s">
        <v>72</v>
      </c>
      <c r="D752" t="s">
        <v>10</v>
      </c>
      <c r="E752">
        <v>7258</v>
      </c>
      <c r="F752">
        <v>120109</v>
      </c>
      <c r="G752">
        <f>IF(electric_vehicle_sales_by_state[[#This Row],[vehicle_category]]="2-Wheelers",85000,1500000)</f>
        <v>85000</v>
      </c>
      <c r="H752">
        <f>(electric_vehicle_sales_by_state[[#This Row],[electric_vehicles_sold]]*electric_vehicle_sales_by_state[[#This Row],[Avg_Price]])</f>
        <v>616930000</v>
      </c>
    </row>
    <row r="753" spans="1:8" x14ac:dyDescent="0.3">
      <c r="A753" s="1">
        <v>44866</v>
      </c>
      <c r="B753">
        <f>VLOOKUP(electric_vehicle_sales_by_state[[#This Row],[date]], dim_date[#All],2, FALSE)</f>
        <v>2023</v>
      </c>
      <c r="C753" t="s">
        <v>53</v>
      </c>
      <c r="D753" t="s">
        <v>10</v>
      </c>
      <c r="E753">
        <v>12</v>
      </c>
      <c r="F753">
        <v>3427</v>
      </c>
      <c r="G753">
        <f>IF(electric_vehicle_sales_by_state[[#This Row],[vehicle_category]]="2-Wheelers",85000,1500000)</f>
        <v>85000</v>
      </c>
      <c r="H753">
        <f>(electric_vehicle_sales_by_state[[#This Row],[electric_vehicles_sold]]*electric_vehicle_sales_by_state[[#This Row],[Avg_Price]])</f>
        <v>1020000</v>
      </c>
    </row>
    <row r="754" spans="1:8" x14ac:dyDescent="0.3">
      <c r="A754" s="1">
        <v>44866</v>
      </c>
      <c r="B754">
        <f>VLOOKUP(electric_vehicle_sales_by_state[[#This Row],[date]], dim_date[#All],2, FALSE)</f>
        <v>2023</v>
      </c>
      <c r="C754" t="s">
        <v>73</v>
      </c>
      <c r="D754" t="s">
        <v>10</v>
      </c>
      <c r="E754">
        <v>2746</v>
      </c>
      <c r="F754">
        <v>279169</v>
      </c>
      <c r="G754">
        <f>IF(electric_vehicle_sales_by_state[[#This Row],[vehicle_category]]="2-Wheelers",85000,1500000)</f>
        <v>85000</v>
      </c>
      <c r="H754">
        <f>(electric_vehicle_sales_by_state[[#This Row],[electric_vehicles_sold]]*electric_vehicle_sales_by_state[[#This Row],[Avg_Price]])</f>
        <v>233410000</v>
      </c>
    </row>
    <row r="755" spans="1:8" x14ac:dyDescent="0.3">
      <c r="A755" s="1">
        <v>44866</v>
      </c>
      <c r="B755">
        <f>VLOOKUP(electric_vehicle_sales_by_state[[#This Row],[date]], dim_date[#All],2, FALSE)</f>
        <v>2023</v>
      </c>
      <c r="C755" t="s">
        <v>60</v>
      </c>
      <c r="D755" t="s">
        <v>10</v>
      </c>
      <c r="E755">
        <v>839</v>
      </c>
      <c r="F755">
        <v>25037</v>
      </c>
      <c r="G755">
        <f>IF(electric_vehicle_sales_by_state[[#This Row],[vehicle_category]]="2-Wheelers",85000,1500000)</f>
        <v>85000</v>
      </c>
      <c r="H755">
        <f>(electric_vehicle_sales_by_state[[#This Row],[electric_vehicles_sold]]*electric_vehicle_sales_by_state[[#This Row],[Avg_Price]])</f>
        <v>71315000</v>
      </c>
    </row>
    <row r="756" spans="1:8" x14ac:dyDescent="0.3">
      <c r="A756" s="1">
        <v>44866</v>
      </c>
      <c r="B756">
        <f>VLOOKUP(electric_vehicle_sales_by_state[[#This Row],[date]], dim_date[#All],2, FALSE)</f>
        <v>2023</v>
      </c>
      <c r="C756" t="s">
        <v>74</v>
      </c>
      <c r="D756" t="s">
        <v>10</v>
      </c>
      <c r="E756">
        <v>1209</v>
      </c>
      <c r="F756">
        <v>100516</v>
      </c>
      <c r="G756">
        <f>IF(electric_vehicle_sales_by_state[[#This Row],[vehicle_category]]="2-Wheelers",85000,1500000)</f>
        <v>85000</v>
      </c>
      <c r="H756">
        <f>(electric_vehicle_sales_by_state[[#This Row],[electric_vehicles_sold]]*electric_vehicle_sales_by_state[[#This Row],[Avg_Price]])</f>
        <v>102765000</v>
      </c>
    </row>
    <row r="757" spans="1:8" x14ac:dyDescent="0.3">
      <c r="A757" s="1">
        <v>44896</v>
      </c>
      <c r="B757">
        <f>VLOOKUP(electric_vehicle_sales_by_state[[#This Row],[date]], dim_date[#All],2, FALSE)</f>
        <v>2023</v>
      </c>
      <c r="C757" t="s">
        <v>41</v>
      </c>
      <c r="D757" t="s">
        <v>10</v>
      </c>
      <c r="E757">
        <v>10</v>
      </c>
      <c r="F757">
        <v>397</v>
      </c>
      <c r="G757">
        <f>IF(electric_vehicle_sales_by_state[[#This Row],[vehicle_category]]="2-Wheelers",85000,1500000)</f>
        <v>85000</v>
      </c>
      <c r="H757">
        <f>(electric_vehicle_sales_by_state[[#This Row],[electric_vehicles_sold]]*electric_vehicle_sales_by_state[[#This Row],[Avg_Price]])</f>
        <v>850000</v>
      </c>
    </row>
    <row r="758" spans="1:8" x14ac:dyDescent="0.3">
      <c r="A758" s="1">
        <v>44896</v>
      </c>
      <c r="B758">
        <f>VLOOKUP(electric_vehicle_sales_by_state[[#This Row],[date]], dim_date[#All],2, FALSE)</f>
        <v>2023</v>
      </c>
      <c r="C758" t="s">
        <v>65</v>
      </c>
      <c r="D758" t="s">
        <v>10</v>
      </c>
      <c r="E758">
        <v>2718</v>
      </c>
      <c r="F758">
        <v>47327</v>
      </c>
      <c r="G758">
        <f>IF(electric_vehicle_sales_by_state[[#This Row],[vehicle_category]]="2-Wheelers",85000,1500000)</f>
        <v>85000</v>
      </c>
      <c r="H758">
        <f>(electric_vehicle_sales_by_state[[#This Row],[electric_vehicles_sold]]*electric_vehicle_sales_by_state[[#This Row],[Avg_Price]])</f>
        <v>231030000</v>
      </c>
    </row>
    <row r="759" spans="1:8" x14ac:dyDescent="0.3">
      <c r="A759" s="1">
        <v>44896</v>
      </c>
      <c r="B759">
        <f>VLOOKUP(electric_vehicle_sales_by_state[[#This Row],[date]], dim_date[#All],2, FALSE)</f>
        <v>2023</v>
      </c>
      <c r="C759" t="s">
        <v>43</v>
      </c>
      <c r="D759" t="s">
        <v>10</v>
      </c>
      <c r="E759">
        <v>250</v>
      </c>
      <c r="F759">
        <v>34737</v>
      </c>
      <c r="G759">
        <f>IF(electric_vehicle_sales_by_state[[#This Row],[vehicle_category]]="2-Wheelers",85000,1500000)</f>
        <v>85000</v>
      </c>
      <c r="H759">
        <f>(electric_vehicle_sales_by_state[[#This Row],[electric_vehicles_sold]]*electric_vehicle_sales_by_state[[#This Row],[Avg_Price]])</f>
        <v>21250000</v>
      </c>
    </row>
    <row r="760" spans="1:8" x14ac:dyDescent="0.3">
      <c r="A760" s="1">
        <v>44896</v>
      </c>
      <c r="B760">
        <f>VLOOKUP(electric_vehicle_sales_by_state[[#This Row],[date]], dim_date[#All],2, FALSE)</f>
        <v>2023</v>
      </c>
      <c r="C760" t="s">
        <v>54</v>
      </c>
      <c r="D760" t="s">
        <v>10</v>
      </c>
      <c r="E760">
        <v>987</v>
      </c>
      <c r="F760">
        <v>60432</v>
      </c>
      <c r="G760">
        <f>IF(electric_vehicle_sales_by_state[[#This Row],[vehicle_category]]="2-Wheelers",85000,1500000)</f>
        <v>85000</v>
      </c>
      <c r="H760">
        <f>(electric_vehicle_sales_by_state[[#This Row],[electric_vehicles_sold]]*electric_vehicle_sales_by_state[[#This Row],[Avg_Price]])</f>
        <v>83895000</v>
      </c>
    </row>
    <row r="761" spans="1:8" x14ac:dyDescent="0.3">
      <c r="A761" s="1">
        <v>44896</v>
      </c>
      <c r="B761">
        <f>VLOOKUP(electric_vehicle_sales_by_state[[#This Row],[date]], dim_date[#All],2, FALSE)</f>
        <v>2023</v>
      </c>
      <c r="C761" t="s">
        <v>55</v>
      </c>
      <c r="D761" t="s">
        <v>10</v>
      </c>
      <c r="E761">
        <v>123</v>
      </c>
      <c r="F761">
        <v>1454</v>
      </c>
      <c r="G761">
        <f>IF(electric_vehicle_sales_by_state[[#This Row],[vehicle_category]]="2-Wheelers",85000,1500000)</f>
        <v>85000</v>
      </c>
      <c r="H761">
        <f>(electric_vehicle_sales_by_state[[#This Row],[electric_vehicles_sold]]*electric_vehicle_sales_by_state[[#This Row],[Avg_Price]])</f>
        <v>10455000</v>
      </c>
    </row>
    <row r="762" spans="1:8" x14ac:dyDescent="0.3">
      <c r="A762" s="1">
        <v>44896</v>
      </c>
      <c r="B762">
        <f>VLOOKUP(electric_vehicle_sales_by_state[[#This Row],[date]], dim_date[#All],2, FALSE)</f>
        <v>2023</v>
      </c>
      <c r="C762" t="s">
        <v>44</v>
      </c>
      <c r="D762" t="s">
        <v>10</v>
      </c>
      <c r="E762">
        <v>1883</v>
      </c>
      <c r="F762">
        <v>26359</v>
      </c>
      <c r="G762">
        <f>IF(electric_vehicle_sales_by_state[[#This Row],[vehicle_category]]="2-Wheelers",85000,1500000)</f>
        <v>85000</v>
      </c>
      <c r="H762">
        <f>(electric_vehicle_sales_by_state[[#This Row],[electric_vehicles_sold]]*electric_vehicle_sales_by_state[[#This Row],[Avg_Price]])</f>
        <v>160055000</v>
      </c>
    </row>
    <row r="763" spans="1:8" x14ac:dyDescent="0.3">
      <c r="A763" s="1">
        <v>44896</v>
      </c>
      <c r="B763">
        <f>VLOOKUP(electric_vehicle_sales_by_state[[#This Row],[date]], dim_date[#All],2, FALSE)</f>
        <v>2023</v>
      </c>
      <c r="C763" t="s">
        <v>45</v>
      </c>
      <c r="D763" t="s">
        <v>10</v>
      </c>
      <c r="E763">
        <v>19</v>
      </c>
      <c r="F763">
        <v>1112</v>
      </c>
      <c r="G763">
        <f>IF(electric_vehicle_sales_by_state[[#This Row],[vehicle_category]]="2-Wheelers",85000,1500000)</f>
        <v>85000</v>
      </c>
      <c r="H763">
        <f>(electric_vehicle_sales_by_state[[#This Row],[electric_vehicles_sold]]*electric_vehicle_sales_by_state[[#This Row],[Avg_Price]])</f>
        <v>1615000</v>
      </c>
    </row>
    <row r="764" spans="1:8" x14ac:dyDescent="0.3">
      <c r="A764" s="1">
        <v>44896</v>
      </c>
      <c r="B764">
        <f>VLOOKUP(electric_vehicle_sales_by_state[[#This Row],[date]], dim_date[#All],2, FALSE)</f>
        <v>2023</v>
      </c>
      <c r="C764" t="s">
        <v>56</v>
      </c>
      <c r="D764" t="s">
        <v>10</v>
      </c>
      <c r="E764">
        <v>3826</v>
      </c>
      <c r="F764">
        <v>21773</v>
      </c>
      <c r="G764">
        <f>IF(electric_vehicle_sales_by_state[[#This Row],[vehicle_category]]="2-Wheelers",85000,1500000)</f>
        <v>85000</v>
      </c>
      <c r="H764">
        <f>(electric_vehicle_sales_by_state[[#This Row],[electric_vehicles_sold]]*electric_vehicle_sales_by_state[[#This Row],[Avg_Price]])</f>
        <v>325210000</v>
      </c>
    </row>
    <row r="765" spans="1:8" x14ac:dyDescent="0.3">
      <c r="A765" s="1">
        <v>44896</v>
      </c>
      <c r="B765">
        <f>VLOOKUP(electric_vehicle_sales_by_state[[#This Row],[date]], dim_date[#All],2, FALSE)</f>
        <v>2023</v>
      </c>
      <c r="C765" t="s">
        <v>66</v>
      </c>
      <c r="D765" t="s">
        <v>10</v>
      </c>
      <c r="E765">
        <v>528</v>
      </c>
      <c r="F765">
        <v>4983</v>
      </c>
      <c r="G765">
        <f>IF(electric_vehicle_sales_by_state[[#This Row],[vehicle_category]]="2-Wheelers",85000,1500000)</f>
        <v>85000</v>
      </c>
      <c r="H765">
        <f>(electric_vehicle_sales_by_state[[#This Row],[electric_vehicles_sold]]*electric_vehicle_sales_by_state[[#This Row],[Avg_Price]])</f>
        <v>44880000</v>
      </c>
    </row>
    <row r="766" spans="1:8" x14ac:dyDescent="0.3">
      <c r="A766" s="1">
        <v>44896</v>
      </c>
      <c r="B766">
        <f>VLOOKUP(electric_vehicle_sales_by_state[[#This Row],[date]], dim_date[#All],2, FALSE)</f>
        <v>2023</v>
      </c>
      <c r="C766" t="s">
        <v>67</v>
      </c>
      <c r="D766" t="s">
        <v>10</v>
      </c>
      <c r="E766">
        <v>7906</v>
      </c>
      <c r="F766">
        <v>107138</v>
      </c>
      <c r="G766">
        <f>IF(electric_vehicle_sales_by_state[[#This Row],[vehicle_category]]="2-Wheelers",85000,1500000)</f>
        <v>85000</v>
      </c>
      <c r="H766">
        <f>(electric_vehicle_sales_by_state[[#This Row],[electric_vehicles_sold]]*electric_vehicle_sales_by_state[[#This Row],[Avg_Price]])</f>
        <v>672010000</v>
      </c>
    </row>
    <row r="767" spans="1:8" x14ac:dyDescent="0.3">
      <c r="A767" s="1">
        <v>44896</v>
      </c>
      <c r="B767">
        <f>VLOOKUP(electric_vehicle_sales_by_state[[#This Row],[date]], dim_date[#All],2, FALSE)</f>
        <v>2023</v>
      </c>
      <c r="C767" t="s">
        <v>63</v>
      </c>
      <c r="D767" t="s">
        <v>10</v>
      </c>
      <c r="E767">
        <v>885</v>
      </c>
      <c r="F767">
        <v>37571</v>
      </c>
      <c r="G767">
        <f>IF(electric_vehicle_sales_by_state[[#This Row],[vehicle_category]]="2-Wheelers",85000,1500000)</f>
        <v>85000</v>
      </c>
      <c r="H767">
        <f>(electric_vehicle_sales_by_state[[#This Row],[electric_vehicles_sold]]*electric_vehicle_sales_by_state[[#This Row],[Avg_Price]])</f>
        <v>75225000</v>
      </c>
    </row>
    <row r="768" spans="1:8" x14ac:dyDescent="0.3">
      <c r="A768" s="1">
        <v>44896</v>
      </c>
      <c r="B768">
        <f>VLOOKUP(electric_vehicle_sales_by_state[[#This Row],[date]], dim_date[#All],2, FALSE)</f>
        <v>2023</v>
      </c>
      <c r="C768" t="s">
        <v>61</v>
      </c>
      <c r="D768" t="s">
        <v>10</v>
      </c>
      <c r="E768">
        <v>100</v>
      </c>
      <c r="F768">
        <v>6751</v>
      </c>
      <c r="G768">
        <f>IF(electric_vehicle_sales_by_state[[#This Row],[vehicle_category]]="2-Wheelers",85000,1500000)</f>
        <v>85000</v>
      </c>
      <c r="H768">
        <f>(electric_vehicle_sales_by_state[[#This Row],[electric_vehicles_sold]]*electric_vehicle_sales_by_state[[#This Row],[Avg_Price]])</f>
        <v>8500000</v>
      </c>
    </row>
    <row r="769" spans="1:8" x14ac:dyDescent="0.3">
      <c r="A769" s="1">
        <v>44896</v>
      </c>
      <c r="B769">
        <f>VLOOKUP(electric_vehicle_sales_by_state[[#This Row],[date]], dim_date[#All],2, FALSE)</f>
        <v>2023</v>
      </c>
      <c r="C769" t="s">
        <v>46</v>
      </c>
      <c r="D769" t="s">
        <v>10</v>
      </c>
      <c r="E769">
        <v>150</v>
      </c>
      <c r="F769">
        <v>3943</v>
      </c>
      <c r="G769">
        <f>IF(electric_vehicle_sales_by_state[[#This Row],[vehicle_category]]="2-Wheelers",85000,1500000)</f>
        <v>85000</v>
      </c>
      <c r="H769">
        <f>(electric_vehicle_sales_by_state[[#This Row],[electric_vehicles_sold]]*electric_vehicle_sales_by_state[[#This Row],[Avg_Price]])</f>
        <v>12750000</v>
      </c>
    </row>
    <row r="770" spans="1:8" x14ac:dyDescent="0.3">
      <c r="A770" s="1">
        <v>44896</v>
      </c>
      <c r="B770">
        <f>VLOOKUP(electric_vehicle_sales_by_state[[#This Row],[date]], dim_date[#All],2, FALSE)</f>
        <v>2023</v>
      </c>
      <c r="C770" t="s">
        <v>64</v>
      </c>
      <c r="D770" t="s">
        <v>10</v>
      </c>
      <c r="E770">
        <v>653</v>
      </c>
      <c r="F770">
        <v>27130</v>
      </c>
      <c r="G770">
        <f>IF(electric_vehicle_sales_by_state[[#This Row],[vehicle_category]]="2-Wheelers",85000,1500000)</f>
        <v>85000</v>
      </c>
      <c r="H770">
        <f>(electric_vehicle_sales_by_state[[#This Row],[electric_vehicles_sold]]*electric_vehicle_sales_by_state[[#This Row],[Avg_Price]])</f>
        <v>55505000</v>
      </c>
    </row>
    <row r="771" spans="1:8" x14ac:dyDescent="0.3">
      <c r="A771" s="1">
        <v>44896</v>
      </c>
      <c r="B771">
        <f>VLOOKUP(electric_vehicle_sales_by_state[[#This Row],[date]], dim_date[#All],2, FALSE)</f>
        <v>2023</v>
      </c>
      <c r="C771" t="s">
        <v>68</v>
      </c>
      <c r="D771" t="s">
        <v>10</v>
      </c>
      <c r="E771">
        <v>7750</v>
      </c>
      <c r="F771">
        <v>75110</v>
      </c>
      <c r="G771">
        <f>IF(electric_vehicle_sales_by_state[[#This Row],[vehicle_category]]="2-Wheelers",85000,1500000)</f>
        <v>85000</v>
      </c>
      <c r="H771">
        <f>(electric_vehicle_sales_by_state[[#This Row],[electric_vehicles_sold]]*electric_vehicle_sales_by_state[[#This Row],[Avg_Price]])</f>
        <v>658750000</v>
      </c>
    </row>
    <row r="772" spans="1:8" x14ac:dyDescent="0.3">
      <c r="A772" s="1">
        <v>44896</v>
      </c>
      <c r="B772">
        <f>VLOOKUP(electric_vehicle_sales_by_state[[#This Row],[date]], dim_date[#All],2, FALSE)</f>
        <v>2023</v>
      </c>
      <c r="C772" t="s">
        <v>69</v>
      </c>
      <c r="D772" t="s">
        <v>10</v>
      </c>
      <c r="E772">
        <v>4112</v>
      </c>
      <c r="F772">
        <v>40445</v>
      </c>
      <c r="G772">
        <f>IF(electric_vehicle_sales_by_state[[#This Row],[vehicle_category]]="2-Wheelers",85000,1500000)</f>
        <v>85000</v>
      </c>
      <c r="H772">
        <f>(electric_vehicle_sales_by_state[[#This Row],[electric_vehicles_sold]]*electric_vehicle_sales_by_state[[#This Row],[Avg_Price]])</f>
        <v>349520000</v>
      </c>
    </row>
    <row r="773" spans="1:8" x14ac:dyDescent="0.3">
      <c r="A773" s="1">
        <v>44896</v>
      </c>
      <c r="B773">
        <f>VLOOKUP(electric_vehicle_sales_by_state[[#This Row],[date]], dim_date[#All],2, FALSE)</f>
        <v>2023</v>
      </c>
      <c r="C773" t="s">
        <v>57</v>
      </c>
      <c r="D773" t="s">
        <v>10</v>
      </c>
      <c r="E773">
        <v>2328</v>
      </c>
      <c r="F773">
        <v>64980</v>
      </c>
      <c r="G773">
        <f>IF(electric_vehicle_sales_by_state[[#This Row],[vehicle_category]]="2-Wheelers",85000,1500000)</f>
        <v>85000</v>
      </c>
      <c r="H773">
        <f>(electric_vehicle_sales_by_state[[#This Row],[electric_vehicles_sold]]*electric_vehicle_sales_by_state[[#This Row],[Avg_Price]])</f>
        <v>197880000</v>
      </c>
    </row>
    <row r="774" spans="1:8" x14ac:dyDescent="0.3">
      <c r="A774" s="1">
        <v>44896</v>
      </c>
      <c r="B774">
        <f>VLOOKUP(electric_vehicle_sales_by_state[[#This Row],[date]], dim_date[#All],2, FALSE)</f>
        <v>2023</v>
      </c>
      <c r="C774" t="s">
        <v>70</v>
      </c>
      <c r="D774" t="s">
        <v>10</v>
      </c>
      <c r="E774">
        <v>13076</v>
      </c>
      <c r="F774">
        <v>136534</v>
      </c>
      <c r="G774">
        <f>IF(electric_vehicle_sales_by_state[[#This Row],[vehicle_category]]="2-Wheelers",85000,1500000)</f>
        <v>85000</v>
      </c>
      <c r="H774">
        <f>(electric_vehicle_sales_by_state[[#This Row],[electric_vehicles_sold]]*electric_vehicle_sales_by_state[[#This Row],[Avg_Price]])</f>
        <v>1111460000</v>
      </c>
    </row>
    <row r="775" spans="1:8" x14ac:dyDescent="0.3">
      <c r="A775" s="1">
        <v>44896</v>
      </c>
      <c r="B775">
        <f>VLOOKUP(electric_vehicle_sales_by_state[[#This Row],[date]], dim_date[#All],2, FALSE)</f>
        <v>2023</v>
      </c>
      <c r="C775" t="s">
        <v>48</v>
      </c>
      <c r="D775" t="s">
        <v>10</v>
      </c>
      <c r="E775">
        <v>63</v>
      </c>
      <c r="F775">
        <v>4150</v>
      </c>
      <c r="G775">
        <f>IF(electric_vehicle_sales_by_state[[#This Row],[vehicle_category]]="2-Wheelers",85000,1500000)</f>
        <v>85000</v>
      </c>
      <c r="H775">
        <f>(electric_vehicle_sales_by_state[[#This Row],[electric_vehicles_sold]]*electric_vehicle_sales_by_state[[#This Row],[Avg_Price]])</f>
        <v>5355000</v>
      </c>
    </row>
    <row r="776" spans="1:8" x14ac:dyDescent="0.3">
      <c r="A776" s="1">
        <v>44896</v>
      </c>
      <c r="B776">
        <f>VLOOKUP(electric_vehicle_sales_by_state[[#This Row],[date]], dim_date[#All],2, FALSE)</f>
        <v>2023</v>
      </c>
      <c r="C776" t="s">
        <v>50</v>
      </c>
      <c r="D776" t="s">
        <v>10</v>
      </c>
      <c r="E776">
        <v>11</v>
      </c>
      <c r="F776">
        <v>1792</v>
      </c>
      <c r="G776">
        <f>IF(electric_vehicle_sales_by_state[[#This Row],[vehicle_category]]="2-Wheelers",85000,1500000)</f>
        <v>85000</v>
      </c>
      <c r="H776">
        <f>(electric_vehicle_sales_by_state[[#This Row],[electric_vehicles_sold]]*electric_vehicle_sales_by_state[[#This Row],[Avg_Price]])</f>
        <v>935000</v>
      </c>
    </row>
    <row r="777" spans="1:8" x14ac:dyDescent="0.3">
      <c r="A777" s="1">
        <v>44896</v>
      </c>
      <c r="B777">
        <f>VLOOKUP(electric_vehicle_sales_by_state[[#This Row],[date]], dim_date[#All],2, FALSE)</f>
        <v>2023</v>
      </c>
      <c r="C777" t="s">
        <v>58</v>
      </c>
      <c r="D777" t="s">
        <v>10</v>
      </c>
      <c r="E777">
        <v>2379</v>
      </c>
      <c r="F777">
        <v>38217</v>
      </c>
      <c r="G777">
        <f>IF(electric_vehicle_sales_by_state[[#This Row],[vehicle_category]]="2-Wheelers",85000,1500000)</f>
        <v>85000</v>
      </c>
      <c r="H777">
        <f>(electric_vehicle_sales_by_state[[#This Row],[electric_vehicles_sold]]*electric_vehicle_sales_by_state[[#This Row],[Avg_Price]])</f>
        <v>202215000</v>
      </c>
    </row>
    <row r="778" spans="1:8" x14ac:dyDescent="0.3">
      <c r="A778" s="1">
        <v>44896</v>
      </c>
      <c r="B778">
        <f>VLOOKUP(electric_vehicle_sales_by_state[[#This Row],[date]], dim_date[#All],2, FALSE)</f>
        <v>2023</v>
      </c>
      <c r="C778" t="s">
        <v>52</v>
      </c>
      <c r="D778" t="s">
        <v>10</v>
      </c>
      <c r="E778">
        <v>177</v>
      </c>
      <c r="F778">
        <v>2396</v>
      </c>
      <c r="G778">
        <f>IF(electric_vehicle_sales_by_state[[#This Row],[vehicle_category]]="2-Wheelers",85000,1500000)</f>
        <v>85000</v>
      </c>
      <c r="H778">
        <f>(electric_vehicle_sales_by_state[[#This Row],[electric_vehicles_sold]]*electric_vehicle_sales_by_state[[#This Row],[Avg_Price]])</f>
        <v>15045000</v>
      </c>
    </row>
    <row r="779" spans="1:8" x14ac:dyDescent="0.3">
      <c r="A779" s="1">
        <v>44896</v>
      </c>
      <c r="B779">
        <f>VLOOKUP(electric_vehicle_sales_by_state[[#This Row],[date]], dim_date[#All],2, FALSE)</f>
        <v>2023</v>
      </c>
      <c r="C779" t="s">
        <v>59</v>
      </c>
      <c r="D779" t="s">
        <v>10</v>
      </c>
      <c r="E779">
        <v>635</v>
      </c>
      <c r="F779">
        <v>35992</v>
      </c>
      <c r="G779">
        <f>IF(electric_vehicle_sales_by_state[[#This Row],[vehicle_category]]="2-Wheelers",85000,1500000)</f>
        <v>85000</v>
      </c>
      <c r="H779">
        <f>(electric_vehicle_sales_by_state[[#This Row],[electric_vehicles_sold]]*electric_vehicle_sales_by_state[[#This Row],[Avg_Price]])</f>
        <v>53975000</v>
      </c>
    </row>
    <row r="780" spans="1:8" x14ac:dyDescent="0.3">
      <c r="A780" s="1">
        <v>44896</v>
      </c>
      <c r="B780">
        <f>VLOOKUP(electric_vehicle_sales_by_state[[#This Row],[date]], dim_date[#All],2, FALSE)</f>
        <v>2023</v>
      </c>
      <c r="C780" t="s">
        <v>71</v>
      </c>
      <c r="D780" t="s">
        <v>10</v>
      </c>
      <c r="E780">
        <v>5060</v>
      </c>
      <c r="F780">
        <v>57108</v>
      </c>
      <c r="G780">
        <f>IF(electric_vehicle_sales_by_state[[#This Row],[vehicle_category]]="2-Wheelers",85000,1500000)</f>
        <v>85000</v>
      </c>
      <c r="H780">
        <f>(electric_vehicle_sales_by_state[[#This Row],[electric_vehicles_sold]]*electric_vehicle_sales_by_state[[#This Row],[Avg_Price]])</f>
        <v>430100000</v>
      </c>
    </row>
    <row r="781" spans="1:8" x14ac:dyDescent="0.3">
      <c r="A781" s="1">
        <v>44896</v>
      </c>
      <c r="B781">
        <f>VLOOKUP(electric_vehicle_sales_by_state[[#This Row],[date]], dim_date[#All],2, FALSE)</f>
        <v>2023</v>
      </c>
      <c r="C781" t="s">
        <v>72</v>
      </c>
      <c r="D781" t="s">
        <v>10</v>
      </c>
      <c r="E781">
        <v>4991</v>
      </c>
      <c r="F781">
        <v>77848</v>
      </c>
      <c r="G781">
        <f>IF(electric_vehicle_sales_by_state[[#This Row],[vehicle_category]]="2-Wheelers",85000,1500000)</f>
        <v>85000</v>
      </c>
      <c r="H781">
        <f>(electric_vehicle_sales_by_state[[#This Row],[electric_vehicles_sold]]*electric_vehicle_sales_by_state[[#This Row],[Avg_Price]])</f>
        <v>424235000</v>
      </c>
    </row>
    <row r="782" spans="1:8" x14ac:dyDescent="0.3">
      <c r="A782" s="1">
        <v>44896</v>
      </c>
      <c r="B782">
        <f>VLOOKUP(electric_vehicle_sales_by_state[[#This Row],[date]], dim_date[#All],2, FALSE)</f>
        <v>2023</v>
      </c>
      <c r="C782" t="s">
        <v>53</v>
      </c>
      <c r="D782" t="s">
        <v>10</v>
      </c>
      <c r="E782">
        <v>57</v>
      </c>
      <c r="F782">
        <v>3393</v>
      </c>
      <c r="G782">
        <f>IF(electric_vehicle_sales_by_state[[#This Row],[vehicle_category]]="2-Wheelers",85000,1500000)</f>
        <v>85000</v>
      </c>
      <c r="H782">
        <f>(electric_vehicle_sales_by_state[[#This Row],[electric_vehicles_sold]]*electric_vehicle_sales_by_state[[#This Row],[Avg_Price]])</f>
        <v>4845000</v>
      </c>
    </row>
    <row r="783" spans="1:8" x14ac:dyDescent="0.3">
      <c r="A783" s="1">
        <v>44896</v>
      </c>
      <c r="B783">
        <f>VLOOKUP(electric_vehicle_sales_by_state[[#This Row],[date]], dim_date[#All],2, FALSE)</f>
        <v>2023</v>
      </c>
      <c r="C783" t="s">
        <v>73</v>
      </c>
      <c r="D783" t="s">
        <v>10</v>
      </c>
      <c r="E783">
        <v>2334</v>
      </c>
      <c r="F783">
        <v>134747</v>
      </c>
      <c r="G783">
        <f>IF(electric_vehicle_sales_by_state[[#This Row],[vehicle_category]]="2-Wheelers",85000,1500000)</f>
        <v>85000</v>
      </c>
      <c r="H783">
        <f>(electric_vehicle_sales_by_state[[#This Row],[electric_vehicles_sold]]*electric_vehicle_sales_by_state[[#This Row],[Avg_Price]])</f>
        <v>198390000</v>
      </c>
    </row>
    <row r="784" spans="1:8" x14ac:dyDescent="0.3">
      <c r="A784" s="1">
        <v>44896</v>
      </c>
      <c r="B784">
        <f>VLOOKUP(electric_vehicle_sales_by_state[[#This Row],[date]], dim_date[#All],2, FALSE)</f>
        <v>2023</v>
      </c>
      <c r="C784" t="s">
        <v>60</v>
      </c>
      <c r="D784" t="s">
        <v>10</v>
      </c>
      <c r="E784">
        <v>581</v>
      </c>
      <c r="F784">
        <v>10627</v>
      </c>
      <c r="G784">
        <f>IF(electric_vehicle_sales_by_state[[#This Row],[vehicle_category]]="2-Wheelers",85000,1500000)</f>
        <v>85000</v>
      </c>
      <c r="H784">
        <f>(electric_vehicle_sales_by_state[[#This Row],[electric_vehicles_sold]]*electric_vehicle_sales_by_state[[#This Row],[Avg_Price]])</f>
        <v>49385000</v>
      </c>
    </row>
    <row r="785" spans="1:8" x14ac:dyDescent="0.3">
      <c r="A785" s="1">
        <v>44896</v>
      </c>
      <c r="B785">
        <f>VLOOKUP(electric_vehicle_sales_by_state[[#This Row],[date]], dim_date[#All],2, FALSE)</f>
        <v>2023</v>
      </c>
      <c r="C785" t="s">
        <v>74</v>
      </c>
      <c r="D785" t="s">
        <v>10</v>
      </c>
      <c r="E785">
        <v>1047</v>
      </c>
      <c r="F785">
        <v>69018</v>
      </c>
      <c r="G785">
        <f>IF(electric_vehicle_sales_by_state[[#This Row],[vehicle_category]]="2-Wheelers",85000,1500000)</f>
        <v>85000</v>
      </c>
      <c r="H785">
        <f>(electric_vehicle_sales_by_state[[#This Row],[electric_vehicles_sold]]*electric_vehicle_sales_by_state[[#This Row],[Avg_Price]])</f>
        <v>88995000</v>
      </c>
    </row>
    <row r="786" spans="1:8" x14ac:dyDescent="0.3">
      <c r="A786" s="1">
        <v>44927</v>
      </c>
      <c r="B786">
        <f>VLOOKUP(electric_vehicle_sales_by_state[[#This Row],[date]], dim_date[#All],2, FALSE)</f>
        <v>2023</v>
      </c>
      <c r="C786" t="s">
        <v>65</v>
      </c>
      <c r="D786" t="s">
        <v>10</v>
      </c>
      <c r="E786">
        <v>2680</v>
      </c>
      <c r="F786">
        <v>49537</v>
      </c>
      <c r="G786">
        <f>IF(electric_vehicle_sales_by_state[[#This Row],[vehicle_category]]="2-Wheelers",85000,1500000)</f>
        <v>85000</v>
      </c>
      <c r="H786">
        <f>(electric_vehicle_sales_by_state[[#This Row],[electric_vehicles_sold]]*electric_vehicle_sales_by_state[[#This Row],[Avg_Price]])</f>
        <v>227800000</v>
      </c>
    </row>
    <row r="787" spans="1:8" x14ac:dyDescent="0.3">
      <c r="A787" s="1">
        <v>44927</v>
      </c>
      <c r="B787">
        <f>VLOOKUP(electric_vehicle_sales_by_state[[#This Row],[date]], dim_date[#All],2, FALSE)</f>
        <v>2023</v>
      </c>
      <c r="C787" t="s">
        <v>43</v>
      </c>
      <c r="D787" t="s">
        <v>10</v>
      </c>
      <c r="E787">
        <v>142</v>
      </c>
      <c r="F787">
        <v>41897</v>
      </c>
      <c r="G787">
        <f>IF(electric_vehicle_sales_by_state[[#This Row],[vehicle_category]]="2-Wheelers",85000,1500000)</f>
        <v>85000</v>
      </c>
      <c r="H787">
        <f>(electric_vehicle_sales_by_state[[#This Row],[electric_vehicles_sold]]*electric_vehicle_sales_by_state[[#This Row],[Avg_Price]])</f>
        <v>12070000</v>
      </c>
    </row>
    <row r="788" spans="1:8" x14ac:dyDescent="0.3">
      <c r="A788" s="1">
        <v>44927</v>
      </c>
      <c r="B788">
        <f>VLOOKUP(electric_vehicle_sales_by_state[[#This Row],[date]], dim_date[#All],2, FALSE)</f>
        <v>2023</v>
      </c>
      <c r="C788" t="s">
        <v>54</v>
      </c>
      <c r="D788" t="s">
        <v>10</v>
      </c>
      <c r="E788">
        <v>987</v>
      </c>
      <c r="F788">
        <v>63994</v>
      </c>
      <c r="G788">
        <f>IF(electric_vehicle_sales_by_state[[#This Row],[vehicle_category]]="2-Wheelers",85000,1500000)</f>
        <v>85000</v>
      </c>
      <c r="H788">
        <f>(electric_vehicle_sales_by_state[[#This Row],[electric_vehicles_sold]]*electric_vehicle_sales_by_state[[#This Row],[Avg_Price]])</f>
        <v>83895000</v>
      </c>
    </row>
    <row r="789" spans="1:8" x14ac:dyDescent="0.3">
      <c r="A789" s="1">
        <v>44927</v>
      </c>
      <c r="B789">
        <f>VLOOKUP(electric_vehicle_sales_by_state[[#This Row],[date]], dim_date[#All],2, FALSE)</f>
        <v>2023</v>
      </c>
      <c r="C789" t="s">
        <v>55</v>
      </c>
      <c r="D789" t="s">
        <v>10</v>
      </c>
      <c r="E789">
        <v>172</v>
      </c>
      <c r="F789">
        <v>1977</v>
      </c>
      <c r="G789">
        <f>IF(electric_vehicle_sales_by_state[[#This Row],[vehicle_category]]="2-Wheelers",85000,1500000)</f>
        <v>85000</v>
      </c>
      <c r="H789">
        <f>(electric_vehicle_sales_by_state[[#This Row],[electric_vehicles_sold]]*electric_vehicle_sales_by_state[[#This Row],[Avg_Price]])</f>
        <v>14620000</v>
      </c>
    </row>
    <row r="790" spans="1:8" x14ac:dyDescent="0.3">
      <c r="A790" s="1">
        <v>44927</v>
      </c>
      <c r="B790">
        <f>VLOOKUP(electric_vehicle_sales_by_state[[#This Row],[date]], dim_date[#All],2, FALSE)</f>
        <v>2023</v>
      </c>
      <c r="C790" t="s">
        <v>44</v>
      </c>
      <c r="D790" t="s">
        <v>10</v>
      </c>
      <c r="E790">
        <v>1923</v>
      </c>
      <c r="F790">
        <v>35000</v>
      </c>
      <c r="G790">
        <f>IF(electric_vehicle_sales_by_state[[#This Row],[vehicle_category]]="2-Wheelers",85000,1500000)</f>
        <v>85000</v>
      </c>
      <c r="H790">
        <f>(electric_vehicle_sales_by_state[[#This Row],[electric_vehicles_sold]]*electric_vehicle_sales_by_state[[#This Row],[Avg_Price]])</f>
        <v>163455000</v>
      </c>
    </row>
    <row r="791" spans="1:8" x14ac:dyDescent="0.3">
      <c r="A791" s="1">
        <v>44927</v>
      </c>
      <c r="B791">
        <f>VLOOKUP(electric_vehicle_sales_by_state[[#This Row],[date]], dim_date[#All],2, FALSE)</f>
        <v>2023</v>
      </c>
      <c r="C791" t="s">
        <v>45</v>
      </c>
      <c r="D791" t="s">
        <v>10</v>
      </c>
      <c r="E791">
        <v>9</v>
      </c>
      <c r="F791">
        <v>698</v>
      </c>
      <c r="G791">
        <f>IF(electric_vehicle_sales_by_state[[#This Row],[vehicle_category]]="2-Wheelers",85000,1500000)</f>
        <v>85000</v>
      </c>
      <c r="H791">
        <f>(electric_vehicle_sales_by_state[[#This Row],[electric_vehicles_sold]]*electric_vehicle_sales_by_state[[#This Row],[Avg_Price]])</f>
        <v>765000</v>
      </c>
    </row>
    <row r="792" spans="1:8" x14ac:dyDescent="0.3">
      <c r="A792" s="1">
        <v>44927</v>
      </c>
      <c r="B792">
        <f>VLOOKUP(electric_vehicle_sales_by_state[[#This Row],[date]], dim_date[#All],2, FALSE)</f>
        <v>2023</v>
      </c>
      <c r="C792" t="s">
        <v>56</v>
      </c>
      <c r="D792" t="s">
        <v>10</v>
      </c>
      <c r="E792">
        <v>3285</v>
      </c>
      <c r="F792">
        <v>35973</v>
      </c>
      <c r="G792">
        <f>IF(electric_vehicle_sales_by_state[[#This Row],[vehicle_category]]="2-Wheelers",85000,1500000)</f>
        <v>85000</v>
      </c>
      <c r="H792">
        <f>(electric_vehicle_sales_by_state[[#This Row],[electric_vehicles_sold]]*electric_vehicle_sales_by_state[[#This Row],[Avg_Price]])</f>
        <v>279225000</v>
      </c>
    </row>
    <row r="793" spans="1:8" x14ac:dyDescent="0.3">
      <c r="A793" s="1">
        <v>44927</v>
      </c>
      <c r="B793">
        <f>VLOOKUP(electric_vehicle_sales_by_state[[#This Row],[date]], dim_date[#All],2, FALSE)</f>
        <v>2023</v>
      </c>
      <c r="C793" t="s">
        <v>66</v>
      </c>
      <c r="D793" t="s">
        <v>10</v>
      </c>
      <c r="E793">
        <v>662</v>
      </c>
      <c r="F793">
        <v>4457</v>
      </c>
      <c r="G793">
        <f>IF(electric_vehicle_sales_by_state[[#This Row],[vehicle_category]]="2-Wheelers",85000,1500000)</f>
        <v>85000</v>
      </c>
      <c r="H793">
        <f>(electric_vehicle_sales_by_state[[#This Row],[electric_vehicles_sold]]*electric_vehicle_sales_by_state[[#This Row],[Avg_Price]])</f>
        <v>56270000</v>
      </c>
    </row>
    <row r="794" spans="1:8" x14ac:dyDescent="0.3">
      <c r="A794" s="1">
        <v>44927</v>
      </c>
      <c r="B794">
        <f>VLOOKUP(electric_vehicle_sales_by_state[[#This Row],[date]], dim_date[#All],2, FALSE)</f>
        <v>2023</v>
      </c>
      <c r="C794" t="s">
        <v>67</v>
      </c>
      <c r="D794" t="s">
        <v>10</v>
      </c>
      <c r="E794">
        <v>5873</v>
      </c>
      <c r="F794">
        <v>70897</v>
      </c>
      <c r="G794">
        <f>IF(electric_vehicle_sales_by_state[[#This Row],[vehicle_category]]="2-Wheelers",85000,1500000)</f>
        <v>85000</v>
      </c>
      <c r="H794">
        <f>(electric_vehicle_sales_by_state[[#This Row],[electric_vehicles_sold]]*electric_vehicle_sales_by_state[[#This Row],[Avg_Price]])</f>
        <v>499205000</v>
      </c>
    </row>
    <row r="795" spans="1:8" x14ac:dyDescent="0.3">
      <c r="A795" s="1">
        <v>44927</v>
      </c>
      <c r="B795">
        <f>VLOOKUP(electric_vehicle_sales_by_state[[#This Row],[date]], dim_date[#All],2, FALSE)</f>
        <v>2023</v>
      </c>
      <c r="C795" t="s">
        <v>63</v>
      </c>
      <c r="D795" t="s">
        <v>10</v>
      </c>
      <c r="E795">
        <v>706</v>
      </c>
      <c r="F795">
        <v>29990</v>
      </c>
      <c r="G795">
        <f>IF(electric_vehicle_sales_by_state[[#This Row],[vehicle_category]]="2-Wheelers",85000,1500000)</f>
        <v>85000</v>
      </c>
      <c r="H795">
        <f>(electric_vehicle_sales_by_state[[#This Row],[electric_vehicles_sold]]*electric_vehicle_sales_by_state[[#This Row],[Avg_Price]])</f>
        <v>60010000</v>
      </c>
    </row>
    <row r="796" spans="1:8" x14ac:dyDescent="0.3">
      <c r="A796" s="1">
        <v>44927</v>
      </c>
      <c r="B796">
        <f>VLOOKUP(electric_vehicle_sales_by_state[[#This Row],[date]], dim_date[#All],2, FALSE)</f>
        <v>2023</v>
      </c>
      <c r="C796" t="s">
        <v>61</v>
      </c>
      <c r="D796" t="s">
        <v>10</v>
      </c>
      <c r="E796">
        <v>78</v>
      </c>
      <c r="F796">
        <v>4421</v>
      </c>
      <c r="G796">
        <f>IF(electric_vehicle_sales_by_state[[#This Row],[vehicle_category]]="2-Wheelers",85000,1500000)</f>
        <v>85000</v>
      </c>
      <c r="H796">
        <f>(electric_vehicle_sales_by_state[[#This Row],[electric_vehicles_sold]]*electric_vehicle_sales_by_state[[#This Row],[Avg_Price]])</f>
        <v>6630000</v>
      </c>
    </row>
    <row r="797" spans="1:8" x14ac:dyDescent="0.3">
      <c r="A797" s="1">
        <v>44927</v>
      </c>
      <c r="B797">
        <f>VLOOKUP(electric_vehicle_sales_by_state[[#This Row],[date]], dim_date[#All],2, FALSE)</f>
        <v>2023</v>
      </c>
      <c r="C797" t="s">
        <v>46</v>
      </c>
      <c r="D797" t="s">
        <v>10</v>
      </c>
      <c r="E797">
        <v>115</v>
      </c>
      <c r="F797">
        <v>3934</v>
      </c>
      <c r="G797">
        <f>IF(electric_vehicle_sales_by_state[[#This Row],[vehicle_category]]="2-Wheelers",85000,1500000)</f>
        <v>85000</v>
      </c>
      <c r="H797">
        <f>(electric_vehicle_sales_by_state[[#This Row],[electric_vehicles_sold]]*electric_vehicle_sales_by_state[[#This Row],[Avg_Price]])</f>
        <v>9775000</v>
      </c>
    </row>
    <row r="798" spans="1:8" x14ac:dyDescent="0.3">
      <c r="A798" s="1">
        <v>44927</v>
      </c>
      <c r="B798">
        <f>VLOOKUP(electric_vehicle_sales_by_state[[#This Row],[date]], dim_date[#All],2, FALSE)</f>
        <v>2023</v>
      </c>
      <c r="C798" t="s">
        <v>64</v>
      </c>
      <c r="D798" t="s">
        <v>10</v>
      </c>
      <c r="E798">
        <v>655</v>
      </c>
      <c r="F798">
        <v>27267</v>
      </c>
      <c r="G798">
        <f>IF(electric_vehicle_sales_by_state[[#This Row],[vehicle_category]]="2-Wheelers",85000,1500000)</f>
        <v>85000</v>
      </c>
      <c r="H798">
        <f>(electric_vehicle_sales_by_state[[#This Row],[electric_vehicles_sold]]*electric_vehicle_sales_by_state[[#This Row],[Avg_Price]])</f>
        <v>55675000</v>
      </c>
    </row>
    <row r="799" spans="1:8" x14ac:dyDescent="0.3">
      <c r="A799" s="1">
        <v>44927</v>
      </c>
      <c r="B799">
        <f>VLOOKUP(electric_vehicle_sales_by_state[[#This Row],[date]], dim_date[#All],2, FALSE)</f>
        <v>2023</v>
      </c>
      <c r="C799" t="s">
        <v>68</v>
      </c>
      <c r="D799" t="s">
        <v>10</v>
      </c>
      <c r="E799">
        <v>9969</v>
      </c>
      <c r="F799">
        <v>94898</v>
      </c>
      <c r="G799">
        <f>IF(electric_vehicle_sales_by_state[[#This Row],[vehicle_category]]="2-Wheelers",85000,1500000)</f>
        <v>85000</v>
      </c>
      <c r="H799">
        <f>(electric_vehicle_sales_by_state[[#This Row],[electric_vehicles_sold]]*electric_vehicle_sales_by_state[[#This Row],[Avg_Price]])</f>
        <v>847365000</v>
      </c>
    </row>
    <row r="800" spans="1:8" x14ac:dyDescent="0.3">
      <c r="A800" s="1">
        <v>44927</v>
      </c>
      <c r="B800">
        <f>VLOOKUP(electric_vehicle_sales_by_state[[#This Row],[date]], dim_date[#All],2, FALSE)</f>
        <v>2023</v>
      </c>
      <c r="C800" t="s">
        <v>69</v>
      </c>
      <c r="D800" t="s">
        <v>10</v>
      </c>
      <c r="E800">
        <v>4667</v>
      </c>
      <c r="F800">
        <v>43110</v>
      </c>
      <c r="G800">
        <f>IF(electric_vehicle_sales_by_state[[#This Row],[vehicle_category]]="2-Wheelers",85000,1500000)</f>
        <v>85000</v>
      </c>
      <c r="H800">
        <f>(electric_vehicle_sales_by_state[[#This Row],[electric_vehicles_sold]]*electric_vehicle_sales_by_state[[#This Row],[Avg_Price]])</f>
        <v>396695000</v>
      </c>
    </row>
    <row r="801" spans="1:8" x14ac:dyDescent="0.3">
      <c r="A801" s="1">
        <v>44927</v>
      </c>
      <c r="B801">
        <f>VLOOKUP(electric_vehicle_sales_by_state[[#This Row],[date]], dim_date[#All],2, FALSE)</f>
        <v>2023</v>
      </c>
      <c r="C801" t="s">
        <v>57</v>
      </c>
      <c r="D801" t="s">
        <v>10</v>
      </c>
      <c r="E801">
        <v>2443</v>
      </c>
      <c r="F801">
        <v>80312</v>
      </c>
      <c r="G801">
        <f>IF(electric_vehicle_sales_by_state[[#This Row],[vehicle_category]]="2-Wheelers",85000,1500000)</f>
        <v>85000</v>
      </c>
      <c r="H801">
        <f>(electric_vehicle_sales_by_state[[#This Row],[electric_vehicles_sold]]*electric_vehicle_sales_by_state[[#This Row],[Avg_Price]])</f>
        <v>207655000</v>
      </c>
    </row>
    <row r="802" spans="1:8" x14ac:dyDescent="0.3">
      <c r="A802" s="1">
        <v>44927</v>
      </c>
      <c r="B802">
        <f>VLOOKUP(electric_vehicle_sales_by_state[[#This Row],[date]], dim_date[#All],2, FALSE)</f>
        <v>2023</v>
      </c>
      <c r="C802" t="s">
        <v>70</v>
      </c>
      <c r="D802" t="s">
        <v>10</v>
      </c>
      <c r="E802">
        <v>13802</v>
      </c>
      <c r="F802">
        <v>148279</v>
      </c>
      <c r="G802">
        <f>IF(electric_vehicle_sales_by_state[[#This Row],[vehicle_category]]="2-Wheelers",85000,1500000)</f>
        <v>85000</v>
      </c>
      <c r="H802">
        <f>(electric_vehicle_sales_by_state[[#This Row],[electric_vehicles_sold]]*electric_vehicle_sales_by_state[[#This Row],[Avg_Price]])</f>
        <v>1173170000</v>
      </c>
    </row>
    <row r="803" spans="1:8" x14ac:dyDescent="0.3">
      <c r="A803" s="1">
        <v>44927</v>
      </c>
      <c r="B803">
        <f>VLOOKUP(electric_vehicle_sales_by_state[[#This Row],[date]], dim_date[#All],2, FALSE)</f>
        <v>2023</v>
      </c>
      <c r="C803" t="s">
        <v>48</v>
      </c>
      <c r="D803" t="s">
        <v>10</v>
      </c>
      <c r="E803">
        <v>7</v>
      </c>
      <c r="F803">
        <v>3158</v>
      </c>
      <c r="G803">
        <f>IF(electric_vehicle_sales_by_state[[#This Row],[vehicle_category]]="2-Wheelers",85000,1500000)</f>
        <v>85000</v>
      </c>
      <c r="H803">
        <f>(electric_vehicle_sales_by_state[[#This Row],[electric_vehicles_sold]]*electric_vehicle_sales_by_state[[#This Row],[Avg_Price]])</f>
        <v>595000</v>
      </c>
    </row>
    <row r="804" spans="1:8" x14ac:dyDescent="0.3">
      <c r="A804" s="1">
        <v>44927</v>
      </c>
      <c r="B804">
        <f>VLOOKUP(electric_vehicle_sales_by_state[[#This Row],[date]], dim_date[#All],2, FALSE)</f>
        <v>2023</v>
      </c>
      <c r="C804" t="s">
        <v>49</v>
      </c>
      <c r="D804" t="s">
        <v>10</v>
      </c>
      <c r="E804">
        <v>4</v>
      </c>
      <c r="F804">
        <v>1372</v>
      </c>
      <c r="G804">
        <f>IF(electric_vehicle_sales_by_state[[#This Row],[vehicle_category]]="2-Wheelers",85000,1500000)</f>
        <v>85000</v>
      </c>
      <c r="H804">
        <f>(electric_vehicle_sales_by_state[[#This Row],[electric_vehicles_sold]]*electric_vehicle_sales_by_state[[#This Row],[Avg_Price]])</f>
        <v>340000</v>
      </c>
    </row>
    <row r="805" spans="1:8" x14ac:dyDescent="0.3">
      <c r="A805" s="1">
        <v>44927</v>
      </c>
      <c r="B805">
        <f>VLOOKUP(electric_vehicle_sales_by_state[[#This Row],[date]], dim_date[#All],2, FALSE)</f>
        <v>2023</v>
      </c>
      <c r="C805" t="s">
        <v>50</v>
      </c>
      <c r="D805" t="s">
        <v>10</v>
      </c>
      <c r="E805">
        <v>10</v>
      </c>
      <c r="F805">
        <v>1599</v>
      </c>
      <c r="G805">
        <f>IF(electric_vehicle_sales_by_state[[#This Row],[vehicle_category]]="2-Wheelers",85000,1500000)</f>
        <v>85000</v>
      </c>
      <c r="H805">
        <f>(electric_vehicle_sales_by_state[[#This Row],[electric_vehicles_sold]]*electric_vehicle_sales_by_state[[#This Row],[Avg_Price]])</f>
        <v>850000</v>
      </c>
    </row>
    <row r="806" spans="1:8" x14ac:dyDescent="0.3">
      <c r="A806" s="1">
        <v>44927</v>
      </c>
      <c r="B806">
        <f>VLOOKUP(electric_vehicle_sales_by_state[[#This Row],[date]], dim_date[#All],2, FALSE)</f>
        <v>2023</v>
      </c>
      <c r="C806" t="s">
        <v>58</v>
      </c>
      <c r="D806" t="s">
        <v>10</v>
      </c>
      <c r="E806">
        <v>2533</v>
      </c>
      <c r="F806">
        <v>47973</v>
      </c>
      <c r="G806">
        <f>IF(electric_vehicle_sales_by_state[[#This Row],[vehicle_category]]="2-Wheelers",85000,1500000)</f>
        <v>85000</v>
      </c>
      <c r="H806">
        <f>(electric_vehicle_sales_by_state[[#This Row],[electric_vehicles_sold]]*electric_vehicle_sales_by_state[[#This Row],[Avg_Price]])</f>
        <v>215305000</v>
      </c>
    </row>
    <row r="807" spans="1:8" x14ac:dyDescent="0.3">
      <c r="A807" s="1">
        <v>44927</v>
      </c>
      <c r="B807">
        <f>VLOOKUP(electric_vehicle_sales_by_state[[#This Row],[date]], dim_date[#All],2, FALSE)</f>
        <v>2023</v>
      </c>
      <c r="C807" t="s">
        <v>52</v>
      </c>
      <c r="D807" t="s">
        <v>10</v>
      </c>
      <c r="E807">
        <v>197</v>
      </c>
      <c r="F807">
        <v>4395</v>
      </c>
      <c r="G807">
        <f>IF(electric_vehicle_sales_by_state[[#This Row],[vehicle_category]]="2-Wheelers",85000,1500000)</f>
        <v>85000</v>
      </c>
      <c r="H807">
        <f>(electric_vehicle_sales_by_state[[#This Row],[electric_vehicles_sold]]*electric_vehicle_sales_by_state[[#This Row],[Avg_Price]])</f>
        <v>16745000</v>
      </c>
    </row>
    <row r="808" spans="1:8" x14ac:dyDescent="0.3">
      <c r="A808" s="1">
        <v>44927</v>
      </c>
      <c r="B808">
        <f>VLOOKUP(electric_vehicle_sales_by_state[[#This Row],[date]], dim_date[#All],2, FALSE)</f>
        <v>2023</v>
      </c>
      <c r="C808" t="s">
        <v>59</v>
      </c>
      <c r="D808" t="s">
        <v>10</v>
      </c>
      <c r="E808">
        <v>590</v>
      </c>
      <c r="F808">
        <v>33117</v>
      </c>
      <c r="G808">
        <f>IF(electric_vehicle_sales_by_state[[#This Row],[vehicle_category]]="2-Wheelers",85000,1500000)</f>
        <v>85000</v>
      </c>
      <c r="H808">
        <f>(electric_vehicle_sales_by_state[[#This Row],[electric_vehicles_sold]]*electric_vehicle_sales_by_state[[#This Row],[Avg_Price]])</f>
        <v>50150000</v>
      </c>
    </row>
    <row r="809" spans="1:8" x14ac:dyDescent="0.3">
      <c r="A809" s="1">
        <v>44927</v>
      </c>
      <c r="B809">
        <f>VLOOKUP(electric_vehicle_sales_by_state[[#This Row],[date]], dim_date[#All],2, FALSE)</f>
        <v>2023</v>
      </c>
      <c r="C809" t="s">
        <v>71</v>
      </c>
      <c r="D809" t="s">
        <v>10</v>
      </c>
      <c r="E809">
        <v>4624</v>
      </c>
      <c r="F809">
        <v>62966</v>
      </c>
      <c r="G809">
        <f>IF(electric_vehicle_sales_by_state[[#This Row],[vehicle_category]]="2-Wheelers",85000,1500000)</f>
        <v>85000</v>
      </c>
      <c r="H809">
        <f>(electric_vehicle_sales_by_state[[#This Row],[electric_vehicles_sold]]*electric_vehicle_sales_by_state[[#This Row],[Avg_Price]])</f>
        <v>393040000</v>
      </c>
    </row>
    <row r="810" spans="1:8" x14ac:dyDescent="0.3">
      <c r="A810" s="1">
        <v>44927</v>
      </c>
      <c r="B810">
        <f>VLOOKUP(electric_vehicle_sales_by_state[[#This Row],[date]], dim_date[#All],2, FALSE)</f>
        <v>2023</v>
      </c>
      <c r="C810" t="s">
        <v>72</v>
      </c>
      <c r="D810" t="s">
        <v>10</v>
      </c>
      <c r="E810">
        <v>5505</v>
      </c>
      <c r="F810">
        <v>135769</v>
      </c>
      <c r="G810">
        <f>IF(electric_vehicle_sales_by_state[[#This Row],[vehicle_category]]="2-Wheelers",85000,1500000)</f>
        <v>85000</v>
      </c>
      <c r="H810">
        <f>(electric_vehicle_sales_by_state[[#This Row],[electric_vehicles_sold]]*electric_vehicle_sales_by_state[[#This Row],[Avg_Price]])</f>
        <v>467925000</v>
      </c>
    </row>
    <row r="811" spans="1:8" x14ac:dyDescent="0.3">
      <c r="A811" s="1">
        <v>44927</v>
      </c>
      <c r="B811">
        <f>VLOOKUP(electric_vehicle_sales_by_state[[#This Row],[date]], dim_date[#All],2, FALSE)</f>
        <v>2023</v>
      </c>
      <c r="C811" t="s">
        <v>53</v>
      </c>
      <c r="D811" t="s">
        <v>10</v>
      </c>
      <c r="E811">
        <v>8</v>
      </c>
      <c r="F811">
        <v>2766</v>
      </c>
      <c r="G811">
        <f>IF(electric_vehicle_sales_by_state[[#This Row],[vehicle_category]]="2-Wheelers",85000,1500000)</f>
        <v>85000</v>
      </c>
      <c r="H811">
        <f>(electric_vehicle_sales_by_state[[#This Row],[electric_vehicles_sold]]*electric_vehicle_sales_by_state[[#This Row],[Avg_Price]])</f>
        <v>680000</v>
      </c>
    </row>
    <row r="812" spans="1:8" x14ac:dyDescent="0.3">
      <c r="A812" s="1">
        <v>44927</v>
      </c>
      <c r="B812">
        <f>VLOOKUP(electric_vehicle_sales_by_state[[#This Row],[date]], dim_date[#All],2, FALSE)</f>
        <v>2023</v>
      </c>
      <c r="C812" t="s">
        <v>73</v>
      </c>
      <c r="D812" t="s">
        <v>10</v>
      </c>
      <c r="E812">
        <v>1952</v>
      </c>
      <c r="F812">
        <v>171721</v>
      </c>
      <c r="G812">
        <f>IF(electric_vehicle_sales_by_state[[#This Row],[vehicle_category]]="2-Wheelers",85000,1500000)</f>
        <v>85000</v>
      </c>
      <c r="H812">
        <f>(electric_vehicle_sales_by_state[[#This Row],[electric_vehicles_sold]]*electric_vehicle_sales_by_state[[#This Row],[Avg_Price]])</f>
        <v>165920000</v>
      </c>
    </row>
    <row r="813" spans="1:8" x14ac:dyDescent="0.3">
      <c r="A813" s="1">
        <v>44927</v>
      </c>
      <c r="B813">
        <f>VLOOKUP(electric_vehicle_sales_by_state[[#This Row],[date]], dim_date[#All],2, FALSE)</f>
        <v>2023</v>
      </c>
      <c r="C813" t="s">
        <v>60</v>
      </c>
      <c r="D813" t="s">
        <v>10</v>
      </c>
      <c r="E813">
        <v>447</v>
      </c>
      <c r="F813">
        <v>12862</v>
      </c>
      <c r="G813">
        <f>IF(electric_vehicle_sales_by_state[[#This Row],[vehicle_category]]="2-Wheelers",85000,1500000)</f>
        <v>85000</v>
      </c>
      <c r="H813">
        <f>(electric_vehicle_sales_by_state[[#This Row],[electric_vehicles_sold]]*electric_vehicle_sales_by_state[[#This Row],[Avg_Price]])</f>
        <v>37995000</v>
      </c>
    </row>
    <row r="814" spans="1:8" x14ac:dyDescent="0.3">
      <c r="A814" s="1">
        <v>44927</v>
      </c>
      <c r="B814">
        <f>VLOOKUP(electric_vehicle_sales_by_state[[#This Row],[date]], dim_date[#All],2, FALSE)</f>
        <v>2023</v>
      </c>
      <c r="C814" t="s">
        <v>74</v>
      </c>
      <c r="D814" t="s">
        <v>10</v>
      </c>
      <c r="E814">
        <v>632</v>
      </c>
      <c r="F814">
        <v>52431</v>
      </c>
      <c r="G814">
        <f>IF(electric_vehicle_sales_by_state[[#This Row],[vehicle_category]]="2-Wheelers",85000,1500000)</f>
        <v>85000</v>
      </c>
      <c r="H814">
        <f>(electric_vehicle_sales_by_state[[#This Row],[electric_vehicles_sold]]*electric_vehicle_sales_by_state[[#This Row],[Avg_Price]])</f>
        <v>53720000</v>
      </c>
    </row>
    <row r="815" spans="1:8" x14ac:dyDescent="0.3">
      <c r="A815" s="1">
        <v>44958</v>
      </c>
      <c r="B815">
        <f>VLOOKUP(electric_vehicle_sales_by_state[[#This Row],[date]], dim_date[#All],2, FALSE)</f>
        <v>2023</v>
      </c>
      <c r="C815" t="s">
        <v>65</v>
      </c>
      <c r="D815" t="s">
        <v>10</v>
      </c>
      <c r="E815">
        <v>2907</v>
      </c>
      <c r="F815">
        <v>51810</v>
      </c>
      <c r="G815">
        <f>IF(electric_vehicle_sales_by_state[[#This Row],[vehicle_category]]="2-Wheelers",85000,1500000)</f>
        <v>85000</v>
      </c>
      <c r="H815">
        <f>(electric_vehicle_sales_by_state[[#This Row],[electric_vehicles_sold]]*electric_vehicle_sales_by_state[[#This Row],[Avg_Price]])</f>
        <v>247095000</v>
      </c>
    </row>
    <row r="816" spans="1:8" x14ac:dyDescent="0.3">
      <c r="A816" s="1">
        <v>44958</v>
      </c>
      <c r="B816">
        <f>VLOOKUP(electric_vehicle_sales_by_state[[#This Row],[date]], dim_date[#All],2, FALSE)</f>
        <v>2023</v>
      </c>
      <c r="C816" t="s">
        <v>43</v>
      </c>
      <c r="D816" t="s">
        <v>10</v>
      </c>
      <c r="E816">
        <v>190</v>
      </c>
      <c r="F816">
        <v>36795</v>
      </c>
      <c r="G816">
        <f>IF(electric_vehicle_sales_by_state[[#This Row],[vehicle_category]]="2-Wheelers",85000,1500000)</f>
        <v>85000</v>
      </c>
      <c r="H816">
        <f>(electric_vehicle_sales_by_state[[#This Row],[electric_vehicles_sold]]*electric_vehicle_sales_by_state[[#This Row],[Avg_Price]])</f>
        <v>16150000</v>
      </c>
    </row>
    <row r="817" spans="1:8" x14ac:dyDescent="0.3">
      <c r="A817" s="1">
        <v>44958</v>
      </c>
      <c r="B817">
        <f>VLOOKUP(electric_vehicle_sales_by_state[[#This Row],[date]], dim_date[#All],2, FALSE)</f>
        <v>2023</v>
      </c>
      <c r="C817" t="s">
        <v>54</v>
      </c>
      <c r="D817" t="s">
        <v>10</v>
      </c>
      <c r="E817">
        <v>911</v>
      </c>
      <c r="F817">
        <v>77926</v>
      </c>
      <c r="G817">
        <f>IF(electric_vehicle_sales_by_state[[#This Row],[vehicle_category]]="2-Wheelers",85000,1500000)</f>
        <v>85000</v>
      </c>
      <c r="H817">
        <f>(electric_vehicle_sales_by_state[[#This Row],[electric_vehicles_sold]]*electric_vehicle_sales_by_state[[#This Row],[Avg_Price]])</f>
        <v>77435000</v>
      </c>
    </row>
    <row r="818" spans="1:8" x14ac:dyDescent="0.3">
      <c r="A818" s="1">
        <v>44958</v>
      </c>
      <c r="B818">
        <f>VLOOKUP(electric_vehicle_sales_by_state[[#This Row],[date]], dim_date[#All],2, FALSE)</f>
        <v>2023</v>
      </c>
      <c r="C818" t="s">
        <v>55</v>
      </c>
      <c r="D818" t="s">
        <v>10</v>
      </c>
      <c r="E818">
        <v>216</v>
      </c>
      <c r="F818">
        <v>955</v>
      </c>
      <c r="G818">
        <f>IF(electric_vehicle_sales_by_state[[#This Row],[vehicle_category]]="2-Wheelers",85000,1500000)</f>
        <v>85000</v>
      </c>
      <c r="H818">
        <f>(electric_vehicle_sales_by_state[[#This Row],[electric_vehicles_sold]]*electric_vehicle_sales_by_state[[#This Row],[Avg_Price]])</f>
        <v>18360000</v>
      </c>
    </row>
    <row r="819" spans="1:8" x14ac:dyDescent="0.3">
      <c r="A819" s="1">
        <v>44958</v>
      </c>
      <c r="B819">
        <f>VLOOKUP(electric_vehicle_sales_by_state[[#This Row],[date]], dim_date[#All],2, FALSE)</f>
        <v>2023</v>
      </c>
      <c r="C819" t="s">
        <v>44</v>
      </c>
      <c r="D819" t="s">
        <v>10</v>
      </c>
      <c r="E819">
        <v>1874</v>
      </c>
      <c r="F819">
        <v>30804</v>
      </c>
      <c r="G819">
        <f>IF(electric_vehicle_sales_by_state[[#This Row],[vehicle_category]]="2-Wheelers",85000,1500000)</f>
        <v>85000</v>
      </c>
      <c r="H819">
        <f>(electric_vehicle_sales_by_state[[#This Row],[electric_vehicles_sold]]*electric_vehicle_sales_by_state[[#This Row],[Avg_Price]])</f>
        <v>159290000</v>
      </c>
    </row>
    <row r="820" spans="1:8" x14ac:dyDescent="0.3">
      <c r="A820" s="1">
        <v>44958</v>
      </c>
      <c r="B820">
        <f>VLOOKUP(electric_vehicle_sales_by_state[[#This Row],[date]], dim_date[#All],2, FALSE)</f>
        <v>2023</v>
      </c>
      <c r="C820" t="s">
        <v>45</v>
      </c>
      <c r="D820" t="s">
        <v>10</v>
      </c>
      <c r="E820">
        <v>16</v>
      </c>
      <c r="F820">
        <v>777</v>
      </c>
      <c r="G820">
        <f>IF(electric_vehicle_sales_by_state[[#This Row],[vehicle_category]]="2-Wheelers",85000,1500000)</f>
        <v>85000</v>
      </c>
      <c r="H820">
        <f>(electric_vehicle_sales_by_state[[#This Row],[electric_vehicles_sold]]*electric_vehicle_sales_by_state[[#This Row],[Avg_Price]])</f>
        <v>1360000</v>
      </c>
    </row>
    <row r="821" spans="1:8" x14ac:dyDescent="0.3">
      <c r="A821" s="1">
        <v>44958</v>
      </c>
      <c r="B821">
        <f>VLOOKUP(electric_vehicle_sales_by_state[[#This Row],[date]], dim_date[#All],2, FALSE)</f>
        <v>2023</v>
      </c>
      <c r="C821" t="s">
        <v>56</v>
      </c>
      <c r="D821" t="s">
        <v>10</v>
      </c>
      <c r="E821">
        <v>2800</v>
      </c>
      <c r="F821">
        <v>29396</v>
      </c>
      <c r="G821">
        <f>IF(electric_vehicle_sales_by_state[[#This Row],[vehicle_category]]="2-Wheelers",85000,1500000)</f>
        <v>85000</v>
      </c>
      <c r="H821">
        <f>(electric_vehicle_sales_by_state[[#This Row],[electric_vehicles_sold]]*electric_vehicle_sales_by_state[[#This Row],[Avg_Price]])</f>
        <v>238000000</v>
      </c>
    </row>
    <row r="822" spans="1:8" x14ac:dyDescent="0.3">
      <c r="A822" s="1">
        <v>44958</v>
      </c>
      <c r="B822">
        <f>VLOOKUP(electric_vehicle_sales_by_state[[#This Row],[date]], dim_date[#All],2, FALSE)</f>
        <v>2023</v>
      </c>
      <c r="C822" t="s">
        <v>66</v>
      </c>
      <c r="D822" t="s">
        <v>10</v>
      </c>
      <c r="E822">
        <v>628</v>
      </c>
      <c r="F822">
        <v>3919</v>
      </c>
      <c r="G822">
        <f>IF(electric_vehicle_sales_by_state[[#This Row],[vehicle_category]]="2-Wheelers",85000,1500000)</f>
        <v>85000</v>
      </c>
      <c r="H822">
        <f>(electric_vehicle_sales_by_state[[#This Row],[electric_vehicles_sold]]*electric_vehicle_sales_by_state[[#This Row],[Avg_Price]])</f>
        <v>53380000</v>
      </c>
    </row>
    <row r="823" spans="1:8" x14ac:dyDescent="0.3">
      <c r="A823" s="1">
        <v>44958</v>
      </c>
      <c r="B823">
        <f>VLOOKUP(electric_vehicle_sales_by_state[[#This Row],[date]], dim_date[#All],2, FALSE)</f>
        <v>2023</v>
      </c>
      <c r="C823" t="s">
        <v>67</v>
      </c>
      <c r="D823" t="s">
        <v>10</v>
      </c>
      <c r="E823">
        <v>6757</v>
      </c>
      <c r="F823">
        <v>85424</v>
      </c>
      <c r="G823">
        <f>IF(electric_vehicle_sales_by_state[[#This Row],[vehicle_category]]="2-Wheelers",85000,1500000)</f>
        <v>85000</v>
      </c>
      <c r="H823">
        <f>(electric_vehicle_sales_by_state[[#This Row],[electric_vehicles_sold]]*electric_vehicle_sales_by_state[[#This Row],[Avg_Price]])</f>
        <v>574345000</v>
      </c>
    </row>
    <row r="824" spans="1:8" x14ac:dyDescent="0.3">
      <c r="A824" s="1">
        <v>44958</v>
      </c>
      <c r="B824">
        <f>VLOOKUP(electric_vehicle_sales_by_state[[#This Row],[date]], dim_date[#All],2, FALSE)</f>
        <v>2023</v>
      </c>
      <c r="C824" t="s">
        <v>63</v>
      </c>
      <c r="D824" t="s">
        <v>10</v>
      </c>
      <c r="E824">
        <v>702</v>
      </c>
      <c r="F824">
        <v>31279</v>
      </c>
      <c r="G824">
        <f>IF(electric_vehicle_sales_by_state[[#This Row],[vehicle_category]]="2-Wheelers",85000,1500000)</f>
        <v>85000</v>
      </c>
      <c r="H824">
        <f>(electric_vehicle_sales_by_state[[#This Row],[electric_vehicles_sold]]*electric_vehicle_sales_by_state[[#This Row],[Avg_Price]])</f>
        <v>59670000</v>
      </c>
    </row>
    <row r="825" spans="1:8" x14ac:dyDescent="0.3">
      <c r="A825" s="1">
        <v>44958</v>
      </c>
      <c r="B825">
        <f>VLOOKUP(electric_vehicle_sales_by_state[[#This Row],[date]], dim_date[#All],2, FALSE)</f>
        <v>2023</v>
      </c>
      <c r="C825" t="s">
        <v>61</v>
      </c>
      <c r="D825" t="s">
        <v>10</v>
      </c>
      <c r="E825">
        <v>65</v>
      </c>
      <c r="F825">
        <v>4784</v>
      </c>
      <c r="G825">
        <f>IF(electric_vehicle_sales_by_state[[#This Row],[vehicle_category]]="2-Wheelers",85000,1500000)</f>
        <v>85000</v>
      </c>
      <c r="H825">
        <f>(electric_vehicle_sales_by_state[[#This Row],[electric_vehicles_sold]]*electric_vehicle_sales_by_state[[#This Row],[Avg_Price]])</f>
        <v>5525000</v>
      </c>
    </row>
    <row r="826" spans="1:8" x14ac:dyDescent="0.3">
      <c r="A826" s="1">
        <v>44958</v>
      </c>
      <c r="B826">
        <f>VLOOKUP(electric_vehicle_sales_by_state[[#This Row],[date]], dim_date[#All],2, FALSE)</f>
        <v>2023</v>
      </c>
      <c r="C826" t="s">
        <v>46</v>
      </c>
      <c r="D826" t="s">
        <v>10</v>
      </c>
      <c r="E826">
        <v>147</v>
      </c>
      <c r="F826">
        <v>4868</v>
      </c>
      <c r="G826">
        <f>IF(electric_vehicle_sales_by_state[[#This Row],[vehicle_category]]="2-Wheelers",85000,1500000)</f>
        <v>85000</v>
      </c>
      <c r="H826">
        <f>(electric_vehicle_sales_by_state[[#This Row],[electric_vehicles_sold]]*electric_vehicle_sales_by_state[[#This Row],[Avg_Price]])</f>
        <v>12495000</v>
      </c>
    </row>
    <row r="827" spans="1:8" x14ac:dyDescent="0.3">
      <c r="A827" s="1">
        <v>44958</v>
      </c>
      <c r="B827">
        <f>VLOOKUP(electric_vehicle_sales_by_state[[#This Row],[date]], dim_date[#All],2, FALSE)</f>
        <v>2023</v>
      </c>
      <c r="C827" t="s">
        <v>64</v>
      </c>
      <c r="D827" t="s">
        <v>10</v>
      </c>
      <c r="E827">
        <v>652</v>
      </c>
      <c r="F827">
        <v>31633</v>
      </c>
      <c r="G827">
        <f>IF(electric_vehicle_sales_by_state[[#This Row],[vehicle_category]]="2-Wheelers",85000,1500000)</f>
        <v>85000</v>
      </c>
      <c r="H827">
        <f>(electric_vehicle_sales_by_state[[#This Row],[electric_vehicles_sold]]*electric_vehicle_sales_by_state[[#This Row],[Avg_Price]])</f>
        <v>55420000</v>
      </c>
    </row>
    <row r="828" spans="1:8" x14ac:dyDescent="0.3">
      <c r="A828" s="1">
        <v>44958</v>
      </c>
      <c r="B828">
        <f>VLOOKUP(electric_vehicle_sales_by_state[[#This Row],[date]], dim_date[#All],2, FALSE)</f>
        <v>2023</v>
      </c>
      <c r="C828" t="s">
        <v>68</v>
      </c>
      <c r="D828" t="s">
        <v>10</v>
      </c>
      <c r="E828">
        <v>10266</v>
      </c>
      <c r="F828">
        <v>88323</v>
      </c>
      <c r="G828">
        <f>IF(electric_vehicle_sales_by_state[[#This Row],[vehicle_category]]="2-Wheelers",85000,1500000)</f>
        <v>85000</v>
      </c>
      <c r="H828">
        <f>(electric_vehicle_sales_by_state[[#This Row],[electric_vehicles_sold]]*electric_vehicle_sales_by_state[[#This Row],[Avg_Price]])</f>
        <v>872610000</v>
      </c>
    </row>
    <row r="829" spans="1:8" x14ac:dyDescent="0.3">
      <c r="A829" s="1">
        <v>44958</v>
      </c>
      <c r="B829">
        <f>VLOOKUP(electric_vehicle_sales_by_state[[#This Row],[date]], dim_date[#All],2, FALSE)</f>
        <v>2023</v>
      </c>
      <c r="C829" t="s">
        <v>69</v>
      </c>
      <c r="D829" t="s">
        <v>10</v>
      </c>
      <c r="E829">
        <v>5558</v>
      </c>
      <c r="F829">
        <v>39985</v>
      </c>
      <c r="G829">
        <f>IF(electric_vehicle_sales_by_state[[#This Row],[vehicle_category]]="2-Wheelers",85000,1500000)</f>
        <v>85000</v>
      </c>
      <c r="H829">
        <f>(electric_vehicle_sales_by_state[[#This Row],[electric_vehicles_sold]]*electric_vehicle_sales_by_state[[#This Row],[Avg_Price]])</f>
        <v>472430000</v>
      </c>
    </row>
    <row r="830" spans="1:8" x14ac:dyDescent="0.3">
      <c r="A830" s="1">
        <v>44958</v>
      </c>
      <c r="B830">
        <f>VLOOKUP(electric_vehicle_sales_by_state[[#This Row],[date]], dim_date[#All],2, FALSE)</f>
        <v>2023</v>
      </c>
      <c r="C830" t="s">
        <v>57</v>
      </c>
      <c r="D830" t="s">
        <v>10</v>
      </c>
      <c r="E830">
        <v>2358</v>
      </c>
      <c r="F830">
        <v>75150</v>
      </c>
      <c r="G830">
        <f>IF(electric_vehicle_sales_by_state[[#This Row],[vehicle_category]]="2-Wheelers",85000,1500000)</f>
        <v>85000</v>
      </c>
      <c r="H830">
        <f>(electric_vehicle_sales_by_state[[#This Row],[electric_vehicles_sold]]*electric_vehicle_sales_by_state[[#This Row],[Avg_Price]])</f>
        <v>200430000</v>
      </c>
    </row>
    <row r="831" spans="1:8" x14ac:dyDescent="0.3">
      <c r="A831" s="1">
        <v>44958</v>
      </c>
      <c r="B831">
        <f>VLOOKUP(electric_vehicle_sales_by_state[[#This Row],[date]], dim_date[#All],2, FALSE)</f>
        <v>2023</v>
      </c>
      <c r="C831" t="s">
        <v>70</v>
      </c>
      <c r="D831" t="s">
        <v>10</v>
      </c>
      <c r="E831">
        <v>12070</v>
      </c>
      <c r="F831">
        <v>129508</v>
      </c>
      <c r="G831">
        <f>IF(electric_vehicle_sales_by_state[[#This Row],[vehicle_category]]="2-Wheelers",85000,1500000)</f>
        <v>85000</v>
      </c>
      <c r="H831">
        <f>(electric_vehicle_sales_by_state[[#This Row],[electric_vehicles_sold]]*electric_vehicle_sales_by_state[[#This Row],[Avg_Price]])</f>
        <v>1025950000</v>
      </c>
    </row>
    <row r="832" spans="1:8" x14ac:dyDescent="0.3">
      <c r="A832" s="1">
        <v>44958</v>
      </c>
      <c r="B832">
        <f>VLOOKUP(electric_vehicle_sales_by_state[[#This Row],[date]], dim_date[#All],2, FALSE)</f>
        <v>2023</v>
      </c>
      <c r="C832" t="s">
        <v>48</v>
      </c>
      <c r="D832" t="s">
        <v>10</v>
      </c>
      <c r="E832">
        <v>14</v>
      </c>
      <c r="F832">
        <v>2990</v>
      </c>
      <c r="G832">
        <f>IF(electric_vehicle_sales_by_state[[#This Row],[vehicle_category]]="2-Wheelers",85000,1500000)</f>
        <v>85000</v>
      </c>
      <c r="H832">
        <f>(electric_vehicle_sales_by_state[[#This Row],[electric_vehicles_sold]]*electric_vehicle_sales_by_state[[#This Row],[Avg_Price]])</f>
        <v>1190000</v>
      </c>
    </row>
    <row r="833" spans="1:8" x14ac:dyDescent="0.3">
      <c r="A833" s="1">
        <v>44958</v>
      </c>
      <c r="B833">
        <f>VLOOKUP(electric_vehicle_sales_by_state[[#This Row],[date]], dim_date[#All],2, FALSE)</f>
        <v>2023</v>
      </c>
      <c r="C833" t="s">
        <v>49</v>
      </c>
      <c r="D833" t="s">
        <v>10</v>
      </c>
      <c r="E833">
        <v>2</v>
      </c>
      <c r="F833">
        <v>1192</v>
      </c>
      <c r="G833">
        <f>IF(electric_vehicle_sales_by_state[[#This Row],[vehicle_category]]="2-Wheelers",85000,1500000)</f>
        <v>85000</v>
      </c>
      <c r="H833">
        <f>(electric_vehicle_sales_by_state[[#This Row],[electric_vehicles_sold]]*electric_vehicle_sales_by_state[[#This Row],[Avg_Price]])</f>
        <v>170000</v>
      </c>
    </row>
    <row r="834" spans="1:8" x14ac:dyDescent="0.3">
      <c r="A834" s="1">
        <v>44958</v>
      </c>
      <c r="B834">
        <f>VLOOKUP(electric_vehicle_sales_by_state[[#This Row],[date]], dim_date[#All],2, FALSE)</f>
        <v>2023</v>
      </c>
      <c r="C834" t="s">
        <v>50</v>
      </c>
      <c r="D834" t="s">
        <v>10</v>
      </c>
      <c r="E834">
        <v>9</v>
      </c>
      <c r="F834">
        <v>1655</v>
      </c>
      <c r="G834">
        <f>IF(electric_vehicle_sales_by_state[[#This Row],[vehicle_category]]="2-Wheelers",85000,1500000)</f>
        <v>85000</v>
      </c>
      <c r="H834">
        <f>(electric_vehicle_sales_by_state[[#This Row],[electric_vehicles_sold]]*electric_vehicle_sales_by_state[[#This Row],[Avg_Price]])</f>
        <v>765000</v>
      </c>
    </row>
    <row r="835" spans="1:8" x14ac:dyDescent="0.3">
      <c r="A835" s="1">
        <v>44958</v>
      </c>
      <c r="B835">
        <f>VLOOKUP(electric_vehicle_sales_by_state[[#This Row],[date]], dim_date[#All],2, FALSE)</f>
        <v>2023</v>
      </c>
      <c r="C835" t="s">
        <v>58</v>
      </c>
      <c r="D835" t="s">
        <v>10</v>
      </c>
      <c r="E835">
        <v>2552</v>
      </c>
      <c r="F835">
        <v>49375</v>
      </c>
      <c r="G835">
        <f>IF(electric_vehicle_sales_by_state[[#This Row],[vehicle_category]]="2-Wheelers",85000,1500000)</f>
        <v>85000</v>
      </c>
      <c r="H835">
        <f>(electric_vehicle_sales_by_state[[#This Row],[electric_vehicles_sold]]*electric_vehicle_sales_by_state[[#This Row],[Avg_Price]])</f>
        <v>216920000</v>
      </c>
    </row>
    <row r="836" spans="1:8" x14ac:dyDescent="0.3">
      <c r="A836" s="1">
        <v>44958</v>
      </c>
      <c r="B836">
        <f>VLOOKUP(electric_vehicle_sales_by_state[[#This Row],[date]], dim_date[#All],2, FALSE)</f>
        <v>2023</v>
      </c>
      <c r="C836" t="s">
        <v>52</v>
      </c>
      <c r="D836" t="s">
        <v>10</v>
      </c>
      <c r="E836">
        <v>177</v>
      </c>
      <c r="F836">
        <v>3354</v>
      </c>
      <c r="G836">
        <f>IF(electric_vehicle_sales_by_state[[#This Row],[vehicle_category]]="2-Wheelers",85000,1500000)</f>
        <v>85000</v>
      </c>
      <c r="H836">
        <f>(electric_vehicle_sales_by_state[[#This Row],[electric_vehicles_sold]]*electric_vehicle_sales_by_state[[#This Row],[Avg_Price]])</f>
        <v>15045000</v>
      </c>
    </row>
    <row r="837" spans="1:8" x14ac:dyDescent="0.3">
      <c r="A837" s="1">
        <v>44958</v>
      </c>
      <c r="B837">
        <f>VLOOKUP(electric_vehicle_sales_by_state[[#This Row],[date]], dim_date[#All],2, FALSE)</f>
        <v>2023</v>
      </c>
      <c r="C837" t="s">
        <v>59</v>
      </c>
      <c r="D837" t="s">
        <v>10</v>
      </c>
      <c r="E837">
        <v>609</v>
      </c>
      <c r="F837">
        <v>34555</v>
      </c>
      <c r="G837">
        <f>IF(electric_vehicle_sales_by_state[[#This Row],[vehicle_category]]="2-Wheelers",85000,1500000)</f>
        <v>85000</v>
      </c>
      <c r="H837">
        <f>(electric_vehicle_sales_by_state[[#This Row],[electric_vehicles_sold]]*electric_vehicle_sales_by_state[[#This Row],[Avg_Price]])</f>
        <v>51765000</v>
      </c>
    </row>
    <row r="838" spans="1:8" x14ac:dyDescent="0.3">
      <c r="A838" s="1">
        <v>44958</v>
      </c>
      <c r="B838">
        <f>VLOOKUP(electric_vehicle_sales_by_state[[#This Row],[date]], dim_date[#All],2, FALSE)</f>
        <v>2023</v>
      </c>
      <c r="C838" t="s">
        <v>71</v>
      </c>
      <c r="D838" t="s">
        <v>10</v>
      </c>
      <c r="E838">
        <v>4662</v>
      </c>
      <c r="F838">
        <v>62207</v>
      </c>
      <c r="G838">
        <f>IF(electric_vehicle_sales_by_state[[#This Row],[vehicle_category]]="2-Wheelers",85000,1500000)</f>
        <v>85000</v>
      </c>
      <c r="H838">
        <f>(electric_vehicle_sales_by_state[[#This Row],[electric_vehicles_sold]]*electric_vehicle_sales_by_state[[#This Row],[Avg_Price]])</f>
        <v>396270000</v>
      </c>
    </row>
    <row r="839" spans="1:8" x14ac:dyDescent="0.3">
      <c r="A839" s="1">
        <v>44958</v>
      </c>
      <c r="B839">
        <f>VLOOKUP(electric_vehicle_sales_by_state[[#This Row],[date]], dim_date[#All],2, FALSE)</f>
        <v>2023</v>
      </c>
      <c r="C839" t="s">
        <v>72</v>
      </c>
      <c r="D839" t="s">
        <v>10</v>
      </c>
      <c r="E839">
        <v>6701</v>
      </c>
      <c r="F839">
        <v>118355</v>
      </c>
      <c r="G839">
        <f>IF(electric_vehicle_sales_by_state[[#This Row],[vehicle_category]]="2-Wheelers",85000,1500000)</f>
        <v>85000</v>
      </c>
      <c r="H839">
        <f>(electric_vehicle_sales_by_state[[#This Row],[electric_vehicles_sold]]*electric_vehicle_sales_by_state[[#This Row],[Avg_Price]])</f>
        <v>569585000</v>
      </c>
    </row>
    <row r="840" spans="1:8" x14ac:dyDescent="0.3">
      <c r="A840" s="1">
        <v>44958</v>
      </c>
      <c r="B840">
        <f>VLOOKUP(electric_vehicle_sales_by_state[[#This Row],[date]], dim_date[#All],2, FALSE)</f>
        <v>2023</v>
      </c>
      <c r="C840" t="s">
        <v>53</v>
      </c>
      <c r="D840" t="s">
        <v>10</v>
      </c>
      <c r="E840">
        <v>20</v>
      </c>
      <c r="F840">
        <v>2860</v>
      </c>
      <c r="G840">
        <f>IF(electric_vehicle_sales_by_state[[#This Row],[vehicle_category]]="2-Wheelers",85000,1500000)</f>
        <v>85000</v>
      </c>
      <c r="H840">
        <f>(electric_vehicle_sales_by_state[[#This Row],[electric_vehicles_sold]]*electric_vehicle_sales_by_state[[#This Row],[Avg_Price]])</f>
        <v>1700000</v>
      </c>
    </row>
    <row r="841" spans="1:8" x14ac:dyDescent="0.3">
      <c r="A841" s="1">
        <v>44958</v>
      </c>
      <c r="B841">
        <f>VLOOKUP(electric_vehicle_sales_by_state[[#This Row],[date]], dim_date[#All],2, FALSE)</f>
        <v>2023</v>
      </c>
      <c r="C841" t="s">
        <v>73</v>
      </c>
      <c r="D841" t="s">
        <v>10</v>
      </c>
      <c r="E841">
        <v>1968</v>
      </c>
      <c r="F841">
        <v>190812</v>
      </c>
      <c r="G841">
        <f>IF(electric_vehicle_sales_by_state[[#This Row],[vehicle_category]]="2-Wheelers",85000,1500000)</f>
        <v>85000</v>
      </c>
      <c r="H841">
        <f>(electric_vehicle_sales_by_state[[#This Row],[electric_vehicles_sold]]*electric_vehicle_sales_by_state[[#This Row],[Avg_Price]])</f>
        <v>167280000</v>
      </c>
    </row>
    <row r="842" spans="1:8" x14ac:dyDescent="0.3">
      <c r="A842" s="1">
        <v>44958</v>
      </c>
      <c r="B842">
        <f>VLOOKUP(electric_vehicle_sales_by_state[[#This Row],[date]], dim_date[#All],2, FALSE)</f>
        <v>2023</v>
      </c>
      <c r="C842" t="s">
        <v>60</v>
      </c>
      <c r="D842" t="s">
        <v>10</v>
      </c>
      <c r="E842">
        <v>426</v>
      </c>
      <c r="F842">
        <v>11079</v>
      </c>
      <c r="G842">
        <f>IF(electric_vehicle_sales_by_state[[#This Row],[vehicle_category]]="2-Wheelers",85000,1500000)</f>
        <v>85000</v>
      </c>
      <c r="H842">
        <f>(electric_vehicle_sales_by_state[[#This Row],[electric_vehicles_sold]]*electric_vehicle_sales_by_state[[#This Row],[Avg_Price]])</f>
        <v>36210000</v>
      </c>
    </row>
    <row r="843" spans="1:8" x14ac:dyDescent="0.3">
      <c r="A843" s="1">
        <v>44958</v>
      </c>
      <c r="B843">
        <f>VLOOKUP(electric_vehicle_sales_by_state[[#This Row],[date]], dim_date[#All],2, FALSE)</f>
        <v>2023</v>
      </c>
      <c r="C843" t="s">
        <v>74</v>
      </c>
      <c r="D843" t="s">
        <v>10</v>
      </c>
      <c r="E843">
        <v>814</v>
      </c>
      <c r="F843">
        <v>67188</v>
      </c>
      <c r="G843">
        <f>IF(electric_vehicle_sales_by_state[[#This Row],[vehicle_category]]="2-Wheelers",85000,1500000)</f>
        <v>85000</v>
      </c>
      <c r="H843">
        <f>(electric_vehicle_sales_by_state[[#This Row],[electric_vehicles_sold]]*electric_vehicle_sales_by_state[[#This Row],[Avg_Price]])</f>
        <v>69190000</v>
      </c>
    </row>
    <row r="844" spans="1:8" x14ac:dyDescent="0.3">
      <c r="A844" s="1">
        <v>44986</v>
      </c>
      <c r="B844">
        <f>VLOOKUP(electric_vehicle_sales_by_state[[#This Row],[date]], dim_date[#All],2, FALSE)</f>
        <v>2023</v>
      </c>
      <c r="C844" t="s">
        <v>65</v>
      </c>
      <c r="D844" t="s">
        <v>10</v>
      </c>
      <c r="E844">
        <v>3515</v>
      </c>
      <c r="F844">
        <v>54298</v>
      </c>
      <c r="G844">
        <f>IF(electric_vehicle_sales_by_state[[#This Row],[vehicle_category]]="2-Wheelers",85000,1500000)</f>
        <v>85000</v>
      </c>
      <c r="H844">
        <f>(electric_vehicle_sales_by_state[[#This Row],[electric_vehicles_sold]]*electric_vehicle_sales_by_state[[#This Row],[Avg_Price]])</f>
        <v>298775000</v>
      </c>
    </row>
    <row r="845" spans="1:8" x14ac:dyDescent="0.3">
      <c r="A845" s="1">
        <v>44986</v>
      </c>
      <c r="B845">
        <f>VLOOKUP(electric_vehicle_sales_by_state[[#This Row],[date]], dim_date[#All],2, FALSE)</f>
        <v>2023</v>
      </c>
      <c r="C845" t="s">
        <v>43</v>
      </c>
      <c r="D845" t="s">
        <v>10</v>
      </c>
      <c r="E845">
        <v>221</v>
      </c>
      <c r="F845">
        <v>41575</v>
      </c>
      <c r="G845">
        <f>IF(electric_vehicle_sales_by_state[[#This Row],[vehicle_category]]="2-Wheelers",85000,1500000)</f>
        <v>85000</v>
      </c>
      <c r="H845">
        <f>(electric_vehicle_sales_by_state[[#This Row],[electric_vehicles_sold]]*electric_vehicle_sales_by_state[[#This Row],[Avg_Price]])</f>
        <v>18785000</v>
      </c>
    </row>
    <row r="846" spans="1:8" x14ac:dyDescent="0.3">
      <c r="A846" s="1">
        <v>44986</v>
      </c>
      <c r="B846">
        <f>VLOOKUP(electric_vehicle_sales_by_state[[#This Row],[date]], dim_date[#All],2, FALSE)</f>
        <v>2023</v>
      </c>
      <c r="C846" t="s">
        <v>54</v>
      </c>
      <c r="D846" t="s">
        <v>10</v>
      </c>
      <c r="E846">
        <v>1302</v>
      </c>
      <c r="F846">
        <v>92334</v>
      </c>
      <c r="G846">
        <f>IF(electric_vehicle_sales_by_state[[#This Row],[vehicle_category]]="2-Wheelers",85000,1500000)</f>
        <v>85000</v>
      </c>
      <c r="H846">
        <f>(electric_vehicle_sales_by_state[[#This Row],[electric_vehicles_sold]]*electric_vehicle_sales_by_state[[#This Row],[Avg_Price]])</f>
        <v>110670000</v>
      </c>
    </row>
    <row r="847" spans="1:8" x14ac:dyDescent="0.3">
      <c r="A847" s="1">
        <v>44986</v>
      </c>
      <c r="B847">
        <f>VLOOKUP(electric_vehicle_sales_by_state[[#This Row],[date]], dim_date[#All],2, FALSE)</f>
        <v>2023</v>
      </c>
      <c r="C847" t="s">
        <v>55</v>
      </c>
      <c r="D847" t="s">
        <v>10</v>
      </c>
      <c r="E847">
        <v>362</v>
      </c>
      <c r="F847">
        <v>663</v>
      </c>
      <c r="G847">
        <f>IF(electric_vehicle_sales_by_state[[#This Row],[vehicle_category]]="2-Wheelers",85000,1500000)</f>
        <v>85000</v>
      </c>
      <c r="H847">
        <f>(electric_vehicle_sales_by_state[[#This Row],[electric_vehicles_sold]]*electric_vehicle_sales_by_state[[#This Row],[Avg_Price]])</f>
        <v>30770000</v>
      </c>
    </row>
    <row r="848" spans="1:8" x14ac:dyDescent="0.3">
      <c r="A848" s="1">
        <v>44986</v>
      </c>
      <c r="B848">
        <f>VLOOKUP(electric_vehicle_sales_by_state[[#This Row],[date]], dim_date[#All],2, FALSE)</f>
        <v>2023</v>
      </c>
      <c r="C848" t="s">
        <v>44</v>
      </c>
      <c r="D848" t="s">
        <v>10</v>
      </c>
      <c r="E848">
        <v>2188</v>
      </c>
      <c r="F848">
        <v>33362</v>
      </c>
      <c r="G848">
        <f>IF(electric_vehicle_sales_by_state[[#This Row],[vehicle_category]]="2-Wheelers",85000,1500000)</f>
        <v>85000</v>
      </c>
      <c r="H848">
        <f>(electric_vehicle_sales_by_state[[#This Row],[electric_vehicles_sold]]*electric_vehicle_sales_by_state[[#This Row],[Avg_Price]])</f>
        <v>185980000</v>
      </c>
    </row>
    <row r="849" spans="1:8" x14ac:dyDescent="0.3">
      <c r="A849" s="1">
        <v>44986</v>
      </c>
      <c r="B849">
        <f>VLOOKUP(electric_vehicle_sales_by_state[[#This Row],[date]], dim_date[#All],2, FALSE)</f>
        <v>2023</v>
      </c>
      <c r="C849" t="s">
        <v>45</v>
      </c>
      <c r="D849" t="s">
        <v>10</v>
      </c>
      <c r="E849">
        <v>5</v>
      </c>
      <c r="F849">
        <v>902</v>
      </c>
      <c r="G849">
        <f>IF(electric_vehicle_sales_by_state[[#This Row],[vehicle_category]]="2-Wheelers",85000,1500000)</f>
        <v>85000</v>
      </c>
      <c r="H849">
        <f>(electric_vehicle_sales_by_state[[#This Row],[electric_vehicles_sold]]*electric_vehicle_sales_by_state[[#This Row],[Avg_Price]])</f>
        <v>425000</v>
      </c>
    </row>
    <row r="850" spans="1:8" x14ac:dyDescent="0.3">
      <c r="A850" s="1">
        <v>44986</v>
      </c>
      <c r="B850">
        <f>VLOOKUP(electric_vehicle_sales_by_state[[#This Row],[date]], dim_date[#All],2, FALSE)</f>
        <v>2023</v>
      </c>
      <c r="C850" t="s">
        <v>56</v>
      </c>
      <c r="D850" t="s">
        <v>10</v>
      </c>
      <c r="E850">
        <v>3782</v>
      </c>
      <c r="F850">
        <v>30396</v>
      </c>
      <c r="G850">
        <f>IF(electric_vehicle_sales_by_state[[#This Row],[vehicle_category]]="2-Wheelers",85000,1500000)</f>
        <v>85000</v>
      </c>
      <c r="H850">
        <f>(electric_vehicle_sales_by_state[[#This Row],[electric_vehicles_sold]]*electric_vehicle_sales_by_state[[#This Row],[Avg_Price]])</f>
        <v>321470000</v>
      </c>
    </row>
    <row r="851" spans="1:8" x14ac:dyDescent="0.3">
      <c r="A851" s="1">
        <v>44986</v>
      </c>
      <c r="B851">
        <f>VLOOKUP(electric_vehicle_sales_by_state[[#This Row],[date]], dim_date[#All],2, FALSE)</f>
        <v>2023</v>
      </c>
      <c r="C851" t="s">
        <v>66</v>
      </c>
      <c r="D851" t="s">
        <v>10</v>
      </c>
      <c r="E851">
        <v>837</v>
      </c>
      <c r="F851">
        <v>5064</v>
      </c>
      <c r="G851">
        <f>IF(electric_vehicle_sales_by_state[[#This Row],[vehicle_category]]="2-Wheelers",85000,1500000)</f>
        <v>85000</v>
      </c>
      <c r="H851">
        <f>(electric_vehicle_sales_by_state[[#This Row],[electric_vehicles_sold]]*electric_vehicle_sales_by_state[[#This Row],[Avg_Price]])</f>
        <v>71145000</v>
      </c>
    </row>
    <row r="852" spans="1:8" x14ac:dyDescent="0.3">
      <c r="A852" s="1">
        <v>44986</v>
      </c>
      <c r="B852">
        <f>VLOOKUP(electric_vehicle_sales_by_state[[#This Row],[date]], dim_date[#All],2, FALSE)</f>
        <v>2023</v>
      </c>
      <c r="C852" t="s">
        <v>67</v>
      </c>
      <c r="D852" t="s">
        <v>10</v>
      </c>
      <c r="E852">
        <v>7790</v>
      </c>
      <c r="F852">
        <v>92417</v>
      </c>
      <c r="G852">
        <f>IF(electric_vehicle_sales_by_state[[#This Row],[vehicle_category]]="2-Wheelers",85000,1500000)</f>
        <v>85000</v>
      </c>
      <c r="H852">
        <f>(electric_vehicle_sales_by_state[[#This Row],[electric_vehicles_sold]]*electric_vehicle_sales_by_state[[#This Row],[Avg_Price]])</f>
        <v>662150000</v>
      </c>
    </row>
    <row r="853" spans="1:8" x14ac:dyDescent="0.3">
      <c r="A853" s="1">
        <v>44986</v>
      </c>
      <c r="B853">
        <f>VLOOKUP(electric_vehicle_sales_by_state[[#This Row],[date]], dim_date[#All],2, FALSE)</f>
        <v>2023</v>
      </c>
      <c r="C853" t="s">
        <v>63</v>
      </c>
      <c r="D853" t="s">
        <v>10</v>
      </c>
      <c r="E853">
        <v>714</v>
      </c>
      <c r="F853">
        <v>33171</v>
      </c>
      <c r="G853">
        <f>IF(electric_vehicle_sales_by_state[[#This Row],[vehicle_category]]="2-Wheelers",85000,1500000)</f>
        <v>85000</v>
      </c>
      <c r="H853">
        <f>(electric_vehicle_sales_by_state[[#This Row],[electric_vehicles_sold]]*electric_vehicle_sales_by_state[[#This Row],[Avg_Price]])</f>
        <v>60690000</v>
      </c>
    </row>
    <row r="854" spans="1:8" x14ac:dyDescent="0.3">
      <c r="A854" s="1">
        <v>44986</v>
      </c>
      <c r="B854">
        <f>VLOOKUP(electric_vehicle_sales_by_state[[#This Row],[date]], dim_date[#All],2, FALSE)</f>
        <v>2023</v>
      </c>
      <c r="C854" t="s">
        <v>61</v>
      </c>
      <c r="D854" t="s">
        <v>10</v>
      </c>
      <c r="E854">
        <v>91</v>
      </c>
      <c r="F854">
        <v>4543</v>
      </c>
      <c r="G854">
        <f>IF(electric_vehicle_sales_by_state[[#This Row],[vehicle_category]]="2-Wheelers",85000,1500000)</f>
        <v>85000</v>
      </c>
      <c r="H854">
        <f>(electric_vehicle_sales_by_state[[#This Row],[electric_vehicles_sold]]*electric_vehicle_sales_by_state[[#This Row],[Avg_Price]])</f>
        <v>7735000</v>
      </c>
    </row>
    <row r="855" spans="1:8" x14ac:dyDescent="0.3">
      <c r="A855" s="1">
        <v>44986</v>
      </c>
      <c r="B855">
        <f>VLOOKUP(electric_vehicle_sales_by_state[[#This Row],[date]], dim_date[#All],2, FALSE)</f>
        <v>2023</v>
      </c>
      <c r="C855" t="s">
        <v>46</v>
      </c>
      <c r="D855" t="s">
        <v>10</v>
      </c>
      <c r="E855">
        <v>198</v>
      </c>
      <c r="F855">
        <v>7789</v>
      </c>
      <c r="G855">
        <f>IF(electric_vehicle_sales_by_state[[#This Row],[vehicle_category]]="2-Wheelers",85000,1500000)</f>
        <v>85000</v>
      </c>
      <c r="H855">
        <f>(electric_vehicle_sales_by_state[[#This Row],[electric_vehicles_sold]]*electric_vehicle_sales_by_state[[#This Row],[Avg_Price]])</f>
        <v>16830000</v>
      </c>
    </row>
    <row r="856" spans="1:8" x14ac:dyDescent="0.3">
      <c r="A856" s="1">
        <v>44986</v>
      </c>
      <c r="B856">
        <f>VLOOKUP(electric_vehicle_sales_by_state[[#This Row],[date]], dim_date[#All],2, FALSE)</f>
        <v>2023</v>
      </c>
      <c r="C856" t="s">
        <v>64</v>
      </c>
      <c r="D856" t="s">
        <v>10</v>
      </c>
      <c r="E856">
        <v>797</v>
      </c>
      <c r="F856">
        <v>39001</v>
      </c>
      <c r="G856">
        <f>IF(electric_vehicle_sales_by_state[[#This Row],[vehicle_category]]="2-Wheelers",85000,1500000)</f>
        <v>85000</v>
      </c>
      <c r="H856">
        <f>(electric_vehicle_sales_by_state[[#This Row],[electric_vehicles_sold]]*electric_vehicle_sales_by_state[[#This Row],[Avg_Price]])</f>
        <v>67745000</v>
      </c>
    </row>
    <row r="857" spans="1:8" x14ac:dyDescent="0.3">
      <c r="A857" s="1">
        <v>44986</v>
      </c>
      <c r="B857">
        <f>VLOOKUP(electric_vehicle_sales_by_state[[#This Row],[date]], dim_date[#All],2, FALSE)</f>
        <v>2023</v>
      </c>
      <c r="C857" t="s">
        <v>68</v>
      </c>
      <c r="D857" t="s">
        <v>10</v>
      </c>
      <c r="E857">
        <v>13056</v>
      </c>
      <c r="F857">
        <v>104953</v>
      </c>
      <c r="G857">
        <f>IF(electric_vehicle_sales_by_state[[#This Row],[vehicle_category]]="2-Wheelers",85000,1500000)</f>
        <v>85000</v>
      </c>
      <c r="H857">
        <f>(electric_vehicle_sales_by_state[[#This Row],[electric_vehicles_sold]]*electric_vehicle_sales_by_state[[#This Row],[Avg_Price]])</f>
        <v>1109760000</v>
      </c>
    </row>
    <row r="858" spans="1:8" x14ac:dyDescent="0.3">
      <c r="A858" s="1">
        <v>44986</v>
      </c>
      <c r="B858">
        <f>VLOOKUP(electric_vehicle_sales_by_state[[#This Row],[date]], dim_date[#All],2, FALSE)</f>
        <v>2023</v>
      </c>
      <c r="C858" t="s">
        <v>69</v>
      </c>
      <c r="D858" t="s">
        <v>10</v>
      </c>
      <c r="E858">
        <v>6773</v>
      </c>
      <c r="F858">
        <v>50705</v>
      </c>
      <c r="G858">
        <f>IF(electric_vehicle_sales_by_state[[#This Row],[vehicle_category]]="2-Wheelers",85000,1500000)</f>
        <v>85000</v>
      </c>
      <c r="H858">
        <f>(electric_vehicle_sales_by_state[[#This Row],[electric_vehicles_sold]]*electric_vehicle_sales_by_state[[#This Row],[Avg_Price]])</f>
        <v>575705000</v>
      </c>
    </row>
    <row r="859" spans="1:8" x14ac:dyDescent="0.3">
      <c r="A859" s="1">
        <v>44986</v>
      </c>
      <c r="B859">
        <f>VLOOKUP(electric_vehicle_sales_by_state[[#This Row],[date]], dim_date[#All],2, FALSE)</f>
        <v>2023</v>
      </c>
      <c r="C859" t="s">
        <v>57</v>
      </c>
      <c r="D859" t="s">
        <v>10</v>
      </c>
      <c r="E859">
        <v>3213</v>
      </c>
      <c r="F859">
        <v>100653</v>
      </c>
      <c r="G859">
        <f>IF(electric_vehicle_sales_by_state[[#This Row],[vehicle_category]]="2-Wheelers",85000,1500000)</f>
        <v>85000</v>
      </c>
      <c r="H859">
        <f>(electric_vehicle_sales_by_state[[#This Row],[electric_vehicles_sold]]*electric_vehicle_sales_by_state[[#This Row],[Avg_Price]])</f>
        <v>273105000</v>
      </c>
    </row>
    <row r="860" spans="1:8" x14ac:dyDescent="0.3">
      <c r="A860" s="1">
        <v>44986</v>
      </c>
      <c r="B860">
        <f>VLOOKUP(electric_vehicle_sales_by_state[[#This Row],[date]], dim_date[#All],2, FALSE)</f>
        <v>2023</v>
      </c>
      <c r="C860" t="s">
        <v>70</v>
      </c>
      <c r="D860" t="s">
        <v>10</v>
      </c>
      <c r="E860">
        <v>17077</v>
      </c>
      <c r="F860">
        <v>154632</v>
      </c>
      <c r="G860">
        <f>IF(electric_vehicle_sales_by_state[[#This Row],[vehicle_category]]="2-Wheelers",85000,1500000)</f>
        <v>85000</v>
      </c>
      <c r="H860">
        <f>(electric_vehicle_sales_by_state[[#This Row],[electric_vehicles_sold]]*electric_vehicle_sales_by_state[[#This Row],[Avg_Price]])</f>
        <v>1451545000</v>
      </c>
    </row>
    <row r="861" spans="1:8" x14ac:dyDescent="0.3">
      <c r="A861" s="1">
        <v>44986</v>
      </c>
      <c r="B861">
        <f>VLOOKUP(electric_vehicle_sales_by_state[[#This Row],[date]], dim_date[#All],2, FALSE)</f>
        <v>2023</v>
      </c>
      <c r="C861" t="s">
        <v>48</v>
      </c>
      <c r="D861" t="s">
        <v>10</v>
      </c>
      <c r="E861">
        <v>3</v>
      </c>
      <c r="F861">
        <v>3985</v>
      </c>
      <c r="G861">
        <f>IF(electric_vehicle_sales_by_state[[#This Row],[vehicle_category]]="2-Wheelers",85000,1500000)</f>
        <v>85000</v>
      </c>
      <c r="H861">
        <f>(electric_vehicle_sales_by_state[[#This Row],[electric_vehicles_sold]]*electric_vehicle_sales_by_state[[#This Row],[Avg_Price]])</f>
        <v>255000</v>
      </c>
    </row>
    <row r="862" spans="1:8" x14ac:dyDescent="0.3">
      <c r="A862" s="1">
        <v>44986</v>
      </c>
      <c r="B862">
        <f>VLOOKUP(electric_vehicle_sales_by_state[[#This Row],[date]], dim_date[#All],2, FALSE)</f>
        <v>2023</v>
      </c>
      <c r="C862" t="s">
        <v>50</v>
      </c>
      <c r="D862" t="s">
        <v>10</v>
      </c>
      <c r="E862">
        <v>10</v>
      </c>
      <c r="F862">
        <v>1615</v>
      </c>
      <c r="G862">
        <f>IF(electric_vehicle_sales_by_state[[#This Row],[vehicle_category]]="2-Wheelers",85000,1500000)</f>
        <v>85000</v>
      </c>
      <c r="H862">
        <f>(electric_vehicle_sales_by_state[[#This Row],[electric_vehicles_sold]]*electric_vehicle_sales_by_state[[#This Row],[Avg_Price]])</f>
        <v>850000</v>
      </c>
    </row>
    <row r="863" spans="1:8" x14ac:dyDescent="0.3">
      <c r="A863" s="1">
        <v>44986</v>
      </c>
      <c r="B863">
        <f>VLOOKUP(electric_vehicle_sales_by_state[[#This Row],[date]], dim_date[#All],2, FALSE)</f>
        <v>2023</v>
      </c>
      <c r="C863" t="s">
        <v>58</v>
      </c>
      <c r="D863" t="s">
        <v>10</v>
      </c>
      <c r="E863">
        <v>3269</v>
      </c>
      <c r="F863">
        <v>52642</v>
      </c>
      <c r="G863">
        <f>IF(electric_vehicle_sales_by_state[[#This Row],[vehicle_category]]="2-Wheelers",85000,1500000)</f>
        <v>85000</v>
      </c>
      <c r="H863">
        <f>(electric_vehicle_sales_by_state[[#This Row],[electric_vehicles_sold]]*electric_vehicle_sales_by_state[[#This Row],[Avg_Price]])</f>
        <v>277865000</v>
      </c>
    </row>
    <row r="864" spans="1:8" x14ac:dyDescent="0.3">
      <c r="A864" s="1">
        <v>44986</v>
      </c>
      <c r="B864">
        <f>VLOOKUP(electric_vehicle_sales_by_state[[#This Row],[date]], dim_date[#All],2, FALSE)</f>
        <v>2023</v>
      </c>
      <c r="C864" t="s">
        <v>52</v>
      </c>
      <c r="D864" t="s">
        <v>10</v>
      </c>
      <c r="E864">
        <v>261</v>
      </c>
      <c r="F864">
        <v>3608</v>
      </c>
      <c r="G864">
        <f>IF(electric_vehicle_sales_by_state[[#This Row],[vehicle_category]]="2-Wheelers",85000,1500000)</f>
        <v>85000</v>
      </c>
      <c r="H864">
        <f>(electric_vehicle_sales_by_state[[#This Row],[electric_vehicles_sold]]*electric_vehicle_sales_by_state[[#This Row],[Avg_Price]])</f>
        <v>22185000</v>
      </c>
    </row>
    <row r="865" spans="1:8" x14ac:dyDescent="0.3">
      <c r="A865" s="1">
        <v>44986</v>
      </c>
      <c r="B865">
        <f>VLOOKUP(electric_vehicle_sales_by_state[[#This Row],[date]], dim_date[#All],2, FALSE)</f>
        <v>2023</v>
      </c>
      <c r="C865" t="s">
        <v>59</v>
      </c>
      <c r="D865" t="s">
        <v>10</v>
      </c>
      <c r="E865">
        <v>805</v>
      </c>
      <c r="F865">
        <v>36806</v>
      </c>
      <c r="G865">
        <f>IF(electric_vehicle_sales_by_state[[#This Row],[vehicle_category]]="2-Wheelers",85000,1500000)</f>
        <v>85000</v>
      </c>
      <c r="H865">
        <f>(electric_vehicle_sales_by_state[[#This Row],[electric_vehicles_sold]]*electric_vehicle_sales_by_state[[#This Row],[Avg_Price]])</f>
        <v>68425000</v>
      </c>
    </row>
    <row r="866" spans="1:8" x14ac:dyDescent="0.3">
      <c r="A866" s="1">
        <v>44986</v>
      </c>
      <c r="B866">
        <f>VLOOKUP(electric_vehicle_sales_by_state[[#This Row],[date]], dim_date[#All],2, FALSE)</f>
        <v>2023</v>
      </c>
      <c r="C866" t="s">
        <v>71</v>
      </c>
      <c r="D866" t="s">
        <v>10</v>
      </c>
      <c r="E866">
        <v>6375</v>
      </c>
      <c r="F866">
        <v>85324</v>
      </c>
      <c r="G866">
        <f>IF(electric_vehicle_sales_by_state[[#This Row],[vehicle_category]]="2-Wheelers",85000,1500000)</f>
        <v>85000</v>
      </c>
      <c r="H866">
        <f>(electric_vehicle_sales_by_state[[#This Row],[electric_vehicles_sold]]*electric_vehicle_sales_by_state[[#This Row],[Avg_Price]])</f>
        <v>541875000</v>
      </c>
    </row>
    <row r="867" spans="1:8" x14ac:dyDescent="0.3">
      <c r="A867" s="1">
        <v>44986</v>
      </c>
      <c r="B867">
        <f>VLOOKUP(electric_vehicle_sales_by_state[[#This Row],[date]], dim_date[#All],2, FALSE)</f>
        <v>2023</v>
      </c>
      <c r="C867" t="s">
        <v>72</v>
      </c>
      <c r="D867" t="s">
        <v>10</v>
      </c>
      <c r="E867">
        <v>8388</v>
      </c>
      <c r="F867">
        <v>119376</v>
      </c>
      <c r="G867">
        <f>IF(electric_vehicle_sales_by_state[[#This Row],[vehicle_category]]="2-Wheelers",85000,1500000)</f>
        <v>85000</v>
      </c>
      <c r="H867">
        <f>(electric_vehicle_sales_by_state[[#This Row],[electric_vehicles_sold]]*electric_vehicle_sales_by_state[[#This Row],[Avg_Price]])</f>
        <v>712980000</v>
      </c>
    </row>
    <row r="868" spans="1:8" x14ac:dyDescent="0.3">
      <c r="A868" s="1">
        <v>44986</v>
      </c>
      <c r="B868">
        <f>VLOOKUP(electric_vehicle_sales_by_state[[#This Row],[date]], dim_date[#All],2, FALSE)</f>
        <v>2023</v>
      </c>
      <c r="C868" t="s">
        <v>53</v>
      </c>
      <c r="D868" t="s">
        <v>10</v>
      </c>
      <c r="E868">
        <v>23</v>
      </c>
      <c r="F868">
        <v>3016</v>
      </c>
      <c r="G868">
        <f>IF(electric_vehicle_sales_by_state[[#This Row],[vehicle_category]]="2-Wheelers",85000,1500000)</f>
        <v>85000</v>
      </c>
      <c r="H868">
        <f>(electric_vehicle_sales_by_state[[#This Row],[electric_vehicles_sold]]*electric_vehicle_sales_by_state[[#This Row],[Avg_Price]])</f>
        <v>1955000</v>
      </c>
    </row>
    <row r="869" spans="1:8" x14ac:dyDescent="0.3">
      <c r="A869" s="1">
        <v>44986</v>
      </c>
      <c r="B869">
        <f>VLOOKUP(electric_vehicle_sales_by_state[[#This Row],[date]], dim_date[#All],2, FALSE)</f>
        <v>2023</v>
      </c>
      <c r="C869" t="s">
        <v>73</v>
      </c>
      <c r="D869" t="s">
        <v>10</v>
      </c>
      <c r="E869">
        <v>3559</v>
      </c>
      <c r="F869">
        <v>206315</v>
      </c>
      <c r="G869">
        <f>IF(electric_vehicle_sales_by_state[[#This Row],[vehicle_category]]="2-Wheelers",85000,1500000)</f>
        <v>85000</v>
      </c>
      <c r="H869">
        <f>(electric_vehicle_sales_by_state[[#This Row],[electric_vehicles_sold]]*electric_vehicle_sales_by_state[[#This Row],[Avg_Price]])</f>
        <v>302515000</v>
      </c>
    </row>
    <row r="870" spans="1:8" x14ac:dyDescent="0.3">
      <c r="A870" s="1">
        <v>44986</v>
      </c>
      <c r="B870">
        <f>VLOOKUP(electric_vehicle_sales_by_state[[#This Row],[date]], dim_date[#All],2, FALSE)</f>
        <v>2023</v>
      </c>
      <c r="C870" t="s">
        <v>60</v>
      </c>
      <c r="D870" t="s">
        <v>10</v>
      </c>
      <c r="E870">
        <v>587</v>
      </c>
      <c r="F870">
        <v>13077</v>
      </c>
      <c r="G870">
        <f>IF(electric_vehicle_sales_by_state[[#This Row],[vehicle_category]]="2-Wheelers",85000,1500000)</f>
        <v>85000</v>
      </c>
      <c r="H870">
        <f>(electric_vehicle_sales_by_state[[#This Row],[electric_vehicles_sold]]*electric_vehicle_sales_by_state[[#This Row],[Avg_Price]])</f>
        <v>49895000</v>
      </c>
    </row>
    <row r="871" spans="1:8" x14ac:dyDescent="0.3">
      <c r="A871" s="1">
        <v>44986</v>
      </c>
      <c r="B871">
        <f>VLOOKUP(electric_vehicle_sales_by_state[[#This Row],[date]], dim_date[#All],2, FALSE)</f>
        <v>2023</v>
      </c>
      <c r="C871" t="s">
        <v>74</v>
      </c>
      <c r="D871" t="s">
        <v>10</v>
      </c>
      <c r="E871">
        <v>1103</v>
      </c>
      <c r="F871">
        <v>73690</v>
      </c>
      <c r="G871">
        <f>IF(electric_vehicle_sales_by_state[[#This Row],[vehicle_category]]="2-Wheelers",85000,1500000)</f>
        <v>85000</v>
      </c>
      <c r="H871">
        <f>(electric_vehicle_sales_by_state[[#This Row],[electric_vehicles_sold]]*electric_vehicle_sales_by_state[[#This Row],[Avg_Price]])</f>
        <v>93755000</v>
      </c>
    </row>
    <row r="872" spans="1:8" x14ac:dyDescent="0.3">
      <c r="A872" s="1">
        <v>45017</v>
      </c>
      <c r="B872">
        <f>VLOOKUP(electric_vehicle_sales_by_state[[#This Row],[date]], dim_date[#All],2, FALSE)</f>
        <v>2024</v>
      </c>
      <c r="C872" t="s">
        <v>65</v>
      </c>
      <c r="D872" t="s">
        <v>10</v>
      </c>
      <c r="E872">
        <v>3515</v>
      </c>
      <c r="F872">
        <v>48046</v>
      </c>
      <c r="G872">
        <f>IF(electric_vehicle_sales_by_state[[#This Row],[vehicle_category]]="2-Wheelers",85000,1500000)</f>
        <v>85000</v>
      </c>
      <c r="H872">
        <f>(electric_vehicle_sales_by_state[[#This Row],[electric_vehicles_sold]]*electric_vehicle_sales_by_state[[#This Row],[Avg_Price]])</f>
        <v>298775000</v>
      </c>
    </row>
    <row r="873" spans="1:8" x14ac:dyDescent="0.3">
      <c r="A873" s="1">
        <v>45017</v>
      </c>
      <c r="B873">
        <f>VLOOKUP(electric_vehicle_sales_by_state[[#This Row],[date]], dim_date[#All],2, FALSE)</f>
        <v>2024</v>
      </c>
      <c r="C873" t="s">
        <v>43</v>
      </c>
      <c r="D873" t="s">
        <v>10</v>
      </c>
      <c r="E873">
        <v>178</v>
      </c>
      <c r="F873">
        <v>35047</v>
      </c>
      <c r="G873">
        <f>IF(electric_vehicle_sales_by_state[[#This Row],[vehicle_category]]="2-Wheelers",85000,1500000)</f>
        <v>85000</v>
      </c>
      <c r="H873">
        <f>(electric_vehicle_sales_by_state[[#This Row],[electric_vehicles_sold]]*electric_vehicle_sales_by_state[[#This Row],[Avg_Price]])</f>
        <v>15130000</v>
      </c>
    </row>
    <row r="874" spans="1:8" x14ac:dyDescent="0.3">
      <c r="A874" s="1">
        <v>45017</v>
      </c>
      <c r="B874">
        <f>VLOOKUP(electric_vehicle_sales_by_state[[#This Row],[date]], dim_date[#All],2, FALSE)</f>
        <v>2024</v>
      </c>
      <c r="C874" t="s">
        <v>54</v>
      </c>
      <c r="D874" t="s">
        <v>10</v>
      </c>
      <c r="E874">
        <v>971</v>
      </c>
      <c r="F874">
        <v>84319</v>
      </c>
      <c r="G874">
        <f>IF(electric_vehicle_sales_by_state[[#This Row],[vehicle_category]]="2-Wheelers",85000,1500000)</f>
        <v>85000</v>
      </c>
      <c r="H874">
        <f>(electric_vehicle_sales_by_state[[#This Row],[electric_vehicles_sold]]*electric_vehicle_sales_by_state[[#This Row],[Avg_Price]])</f>
        <v>82535000</v>
      </c>
    </row>
    <row r="875" spans="1:8" x14ac:dyDescent="0.3">
      <c r="A875" s="1">
        <v>45017</v>
      </c>
      <c r="B875">
        <f>VLOOKUP(electric_vehicle_sales_by_state[[#This Row],[date]], dim_date[#All],2, FALSE)</f>
        <v>2024</v>
      </c>
      <c r="C875" t="s">
        <v>55</v>
      </c>
      <c r="D875" t="s">
        <v>10</v>
      </c>
      <c r="E875">
        <v>126</v>
      </c>
      <c r="F875">
        <v>2085</v>
      </c>
      <c r="G875">
        <f>IF(electric_vehicle_sales_by_state[[#This Row],[vehicle_category]]="2-Wheelers",85000,1500000)</f>
        <v>85000</v>
      </c>
      <c r="H875">
        <f>(electric_vehicle_sales_by_state[[#This Row],[electric_vehicles_sold]]*electric_vehicle_sales_by_state[[#This Row],[Avg_Price]])</f>
        <v>10710000</v>
      </c>
    </row>
    <row r="876" spans="1:8" x14ac:dyDescent="0.3">
      <c r="A876" s="1">
        <v>45017</v>
      </c>
      <c r="B876">
        <f>VLOOKUP(electric_vehicle_sales_by_state[[#This Row],[date]], dim_date[#All],2, FALSE)</f>
        <v>2024</v>
      </c>
      <c r="C876" t="s">
        <v>44</v>
      </c>
      <c r="D876" t="s">
        <v>10</v>
      </c>
      <c r="E876">
        <v>1559</v>
      </c>
      <c r="F876">
        <v>27613</v>
      </c>
      <c r="G876">
        <f>IF(electric_vehicle_sales_by_state[[#This Row],[vehicle_category]]="2-Wheelers",85000,1500000)</f>
        <v>85000</v>
      </c>
      <c r="H876">
        <f>(electric_vehicle_sales_by_state[[#This Row],[electric_vehicles_sold]]*electric_vehicle_sales_by_state[[#This Row],[Avg_Price]])</f>
        <v>132515000</v>
      </c>
    </row>
    <row r="877" spans="1:8" x14ac:dyDescent="0.3">
      <c r="A877" s="1">
        <v>45017</v>
      </c>
      <c r="B877">
        <f>VLOOKUP(electric_vehicle_sales_by_state[[#This Row],[date]], dim_date[#All],2, FALSE)</f>
        <v>2024</v>
      </c>
      <c r="C877" t="s">
        <v>45</v>
      </c>
      <c r="D877" t="s">
        <v>10</v>
      </c>
      <c r="E877">
        <v>5</v>
      </c>
      <c r="F877">
        <v>666</v>
      </c>
      <c r="G877">
        <f>IF(electric_vehicle_sales_by_state[[#This Row],[vehicle_category]]="2-Wheelers",85000,1500000)</f>
        <v>85000</v>
      </c>
      <c r="H877">
        <f>(electric_vehicle_sales_by_state[[#This Row],[electric_vehicles_sold]]*electric_vehicle_sales_by_state[[#This Row],[Avg_Price]])</f>
        <v>425000</v>
      </c>
    </row>
    <row r="878" spans="1:8" x14ac:dyDescent="0.3">
      <c r="A878" s="1">
        <v>45017</v>
      </c>
      <c r="B878">
        <f>VLOOKUP(electric_vehicle_sales_by_state[[#This Row],[date]], dim_date[#All],2, FALSE)</f>
        <v>2024</v>
      </c>
      <c r="C878" t="s">
        <v>56</v>
      </c>
      <c r="D878" t="s">
        <v>10</v>
      </c>
      <c r="E878">
        <v>2738</v>
      </c>
      <c r="F878">
        <v>28590</v>
      </c>
      <c r="G878">
        <f>IF(electric_vehicle_sales_by_state[[#This Row],[vehicle_category]]="2-Wheelers",85000,1500000)</f>
        <v>85000</v>
      </c>
      <c r="H878">
        <f>(electric_vehicle_sales_by_state[[#This Row],[electric_vehicles_sold]]*electric_vehicle_sales_by_state[[#This Row],[Avg_Price]])</f>
        <v>232730000</v>
      </c>
    </row>
    <row r="879" spans="1:8" x14ac:dyDescent="0.3">
      <c r="A879" s="1">
        <v>45017</v>
      </c>
      <c r="B879">
        <f>VLOOKUP(electric_vehicle_sales_by_state[[#This Row],[date]], dim_date[#All],2, FALSE)</f>
        <v>2024</v>
      </c>
      <c r="C879" t="s">
        <v>66</v>
      </c>
      <c r="D879" t="s">
        <v>10</v>
      </c>
      <c r="E879">
        <v>698</v>
      </c>
      <c r="F879">
        <v>3609</v>
      </c>
      <c r="G879">
        <f>IF(electric_vehicle_sales_by_state[[#This Row],[vehicle_category]]="2-Wheelers",85000,1500000)</f>
        <v>85000</v>
      </c>
      <c r="H879">
        <f>(electric_vehicle_sales_by_state[[#This Row],[electric_vehicles_sold]]*electric_vehicle_sales_by_state[[#This Row],[Avg_Price]])</f>
        <v>59330000</v>
      </c>
    </row>
    <row r="880" spans="1:8" x14ac:dyDescent="0.3">
      <c r="A880" s="1">
        <v>45017</v>
      </c>
      <c r="B880">
        <f>VLOOKUP(electric_vehicle_sales_by_state[[#This Row],[date]], dim_date[#All],2, FALSE)</f>
        <v>2024</v>
      </c>
      <c r="C880" t="s">
        <v>67</v>
      </c>
      <c r="D880" t="s">
        <v>10</v>
      </c>
      <c r="E880">
        <v>8266</v>
      </c>
      <c r="F880">
        <v>89782</v>
      </c>
      <c r="G880">
        <f>IF(electric_vehicle_sales_by_state[[#This Row],[vehicle_category]]="2-Wheelers",85000,1500000)</f>
        <v>85000</v>
      </c>
      <c r="H880">
        <f>(electric_vehicle_sales_by_state[[#This Row],[electric_vehicles_sold]]*electric_vehicle_sales_by_state[[#This Row],[Avg_Price]])</f>
        <v>702610000</v>
      </c>
    </row>
    <row r="881" spans="1:8" x14ac:dyDescent="0.3">
      <c r="A881" s="1">
        <v>45017</v>
      </c>
      <c r="B881">
        <f>VLOOKUP(electric_vehicle_sales_by_state[[#This Row],[date]], dim_date[#All],2, FALSE)</f>
        <v>2024</v>
      </c>
      <c r="C881" t="s">
        <v>63</v>
      </c>
      <c r="D881" t="s">
        <v>10</v>
      </c>
      <c r="E881">
        <v>802</v>
      </c>
      <c r="F881">
        <v>34168</v>
      </c>
      <c r="G881">
        <f>IF(electric_vehicle_sales_by_state[[#This Row],[vehicle_category]]="2-Wheelers",85000,1500000)</f>
        <v>85000</v>
      </c>
      <c r="H881">
        <f>(electric_vehicle_sales_by_state[[#This Row],[electric_vehicles_sold]]*electric_vehicle_sales_by_state[[#This Row],[Avg_Price]])</f>
        <v>68170000</v>
      </c>
    </row>
    <row r="882" spans="1:8" x14ac:dyDescent="0.3">
      <c r="A882" s="1">
        <v>45017</v>
      </c>
      <c r="B882">
        <f>VLOOKUP(electric_vehicle_sales_by_state[[#This Row],[date]], dim_date[#All],2, FALSE)</f>
        <v>2024</v>
      </c>
      <c r="C882" t="s">
        <v>61</v>
      </c>
      <c r="D882" t="s">
        <v>10</v>
      </c>
      <c r="E882">
        <v>96</v>
      </c>
      <c r="F882">
        <v>4847</v>
      </c>
      <c r="G882">
        <f>IF(electric_vehicle_sales_by_state[[#This Row],[vehicle_category]]="2-Wheelers",85000,1500000)</f>
        <v>85000</v>
      </c>
      <c r="H882">
        <f>(electric_vehicle_sales_by_state[[#This Row],[electric_vehicles_sold]]*electric_vehicle_sales_by_state[[#This Row],[Avg_Price]])</f>
        <v>8160000</v>
      </c>
    </row>
    <row r="883" spans="1:8" x14ac:dyDescent="0.3">
      <c r="A883" s="1">
        <v>45017</v>
      </c>
      <c r="B883">
        <f>VLOOKUP(electric_vehicle_sales_by_state[[#This Row],[date]], dim_date[#All],2, FALSE)</f>
        <v>2024</v>
      </c>
      <c r="C883" t="s">
        <v>46</v>
      </c>
      <c r="D883" t="s">
        <v>10</v>
      </c>
      <c r="E883">
        <v>212</v>
      </c>
      <c r="F883">
        <v>6299</v>
      </c>
      <c r="G883">
        <f>IF(electric_vehicle_sales_by_state[[#This Row],[vehicle_category]]="2-Wheelers",85000,1500000)</f>
        <v>85000</v>
      </c>
      <c r="H883">
        <f>(electric_vehicle_sales_by_state[[#This Row],[electric_vehicles_sold]]*electric_vehicle_sales_by_state[[#This Row],[Avg_Price]])</f>
        <v>18020000</v>
      </c>
    </row>
    <row r="884" spans="1:8" x14ac:dyDescent="0.3">
      <c r="A884" s="1">
        <v>45017</v>
      </c>
      <c r="B884">
        <f>VLOOKUP(electric_vehicle_sales_by_state[[#This Row],[date]], dim_date[#All],2, FALSE)</f>
        <v>2024</v>
      </c>
      <c r="C884" t="s">
        <v>64</v>
      </c>
      <c r="D884" t="s">
        <v>10</v>
      </c>
      <c r="E884">
        <v>682</v>
      </c>
      <c r="F884">
        <v>36353</v>
      </c>
      <c r="G884">
        <f>IF(electric_vehicle_sales_by_state[[#This Row],[vehicle_category]]="2-Wheelers",85000,1500000)</f>
        <v>85000</v>
      </c>
      <c r="H884">
        <f>(electric_vehicle_sales_by_state[[#This Row],[electric_vehicles_sold]]*electric_vehicle_sales_by_state[[#This Row],[Avg_Price]])</f>
        <v>57970000</v>
      </c>
    </row>
    <row r="885" spans="1:8" x14ac:dyDescent="0.3">
      <c r="A885" s="1">
        <v>45017</v>
      </c>
      <c r="B885">
        <f>VLOOKUP(electric_vehicle_sales_by_state[[#This Row],[date]], dim_date[#All],2, FALSE)</f>
        <v>2024</v>
      </c>
      <c r="C885" t="s">
        <v>68</v>
      </c>
      <c r="D885" t="s">
        <v>10</v>
      </c>
      <c r="E885">
        <v>9711</v>
      </c>
      <c r="F885">
        <v>91491</v>
      </c>
      <c r="G885">
        <f>IF(electric_vehicle_sales_by_state[[#This Row],[vehicle_category]]="2-Wheelers",85000,1500000)</f>
        <v>85000</v>
      </c>
      <c r="H885">
        <f>(electric_vehicle_sales_by_state[[#This Row],[electric_vehicles_sold]]*electric_vehicle_sales_by_state[[#This Row],[Avg_Price]])</f>
        <v>825435000</v>
      </c>
    </row>
    <row r="886" spans="1:8" x14ac:dyDescent="0.3">
      <c r="A886" s="1">
        <v>45017</v>
      </c>
      <c r="B886">
        <f>VLOOKUP(electric_vehicle_sales_by_state[[#This Row],[date]], dim_date[#All],2, FALSE)</f>
        <v>2024</v>
      </c>
      <c r="C886" t="s">
        <v>69</v>
      </c>
      <c r="D886" t="s">
        <v>10</v>
      </c>
      <c r="E886">
        <v>4659</v>
      </c>
      <c r="F886">
        <v>32903</v>
      </c>
      <c r="G886">
        <f>IF(electric_vehicle_sales_by_state[[#This Row],[vehicle_category]]="2-Wheelers",85000,1500000)</f>
        <v>85000</v>
      </c>
      <c r="H886">
        <f>(electric_vehicle_sales_by_state[[#This Row],[electric_vehicles_sold]]*electric_vehicle_sales_by_state[[#This Row],[Avg_Price]])</f>
        <v>396015000</v>
      </c>
    </row>
    <row r="887" spans="1:8" x14ac:dyDescent="0.3">
      <c r="A887" s="1">
        <v>45017</v>
      </c>
      <c r="B887">
        <f>VLOOKUP(electric_vehicle_sales_by_state[[#This Row],[date]], dim_date[#All],2, FALSE)</f>
        <v>2024</v>
      </c>
      <c r="C887" t="s">
        <v>57</v>
      </c>
      <c r="D887" t="s">
        <v>10</v>
      </c>
      <c r="E887">
        <v>1958</v>
      </c>
      <c r="F887">
        <v>64877</v>
      </c>
      <c r="G887">
        <f>IF(electric_vehicle_sales_by_state[[#This Row],[vehicle_category]]="2-Wheelers",85000,1500000)</f>
        <v>85000</v>
      </c>
      <c r="H887">
        <f>(electric_vehicle_sales_by_state[[#This Row],[electric_vehicles_sold]]*electric_vehicle_sales_by_state[[#This Row],[Avg_Price]])</f>
        <v>166430000</v>
      </c>
    </row>
    <row r="888" spans="1:8" x14ac:dyDescent="0.3">
      <c r="A888" s="1">
        <v>45017</v>
      </c>
      <c r="B888">
        <f>VLOOKUP(electric_vehicle_sales_by_state[[#This Row],[date]], dim_date[#All],2, FALSE)</f>
        <v>2024</v>
      </c>
      <c r="C888" t="s">
        <v>70</v>
      </c>
      <c r="D888" t="s">
        <v>10</v>
      </c>
      <c r="E888">
        <v>12260</v>
      </c>
      <c r="F888">
        <v>130977</v>
      </c>
      <c r="G888">
        <f>IF(electric_vehicle_sales_by_state[[#This Row],[vehicle_category]]="2-Wheelers",85000,1500000)</f>
        <v>85000</v>
      </c>
      <c r="H888">
        <f>(electric_vehicle_sales_by_state[[#This Row],[electric_vehicles_sold]]*electric_vehicle_sales_by_state[[#This Row],[Avg_Price]])</f>
        <v>1042100000</v>
      </c>
    </row>
    <row r="889" spans="1:8" x14ac:dyDescent="0.3">
      <c r="A889" s="1">
        <v>45017</v>
      </c>
      <c r="B889">
        <f>VLOOKUP(electric_vehicle_sales_by_state[[#This Row],[date]], dim_date[#All],2, FALSE)</f>
        <v>2024</v>
      </c>
      <c r="C889" t="s">
        <v>48</v>
      </c>
      <c r="D889" t="s">
        <v>10</v>
      </c>
      <c r="E889">
        <v>15</v>
      </c>
      <c r="F889">
        <v>3425</v>
      </c>
      <c r="G889">
        <f>IF(electric_vehicle_sales_by_state[[#This Row],[vehicle_category]]="2-Wheelers",85000,1500000)</f>
        <v>85000</v>
      </c>
      <c r="H889">
        <f>(electric_vehicle_sales_by_state[[#This Row],[electric_vehicles_sold]]*electric_vehicle_sales_by_state[[#This Row],[Avg_Price]])</f>
        <v>1275000</v>
      </c>
    </row>
    <row r="890" spans="1:8" x14ac:dyDescent="0.3">
      <c r="A890" s="1">
        <v>45017</v>
      </c>
      <c r="B890">
        <f>VLOOKUP(electric_vehicle_sales_by_state[[#This Row],[date]], dim_date[#All],2, FALSE)</f>
        <v>2024</v>
      </c>
      <c r="C890" t="s">
        <v>49</v>
      </c>
      <c r="D890" t="s">
        <v>10</v>
      </c>
      <c r="E890">
        <v>3</v>
      </c>
      <c r="F890">
        <v>1501</v>
      </c>
      <c r="G890">
        <f>IF(electric_vehicle_sales_by_state[[#This Row],[vehicle_category]]="2-Wheelers",85000,1500000)</f>
        <v>85000</v>
      </c>
      <c r="H890">
        <f>(electric_vehicle_sales_by_state[[#This Row],[electric_vehicles_sold]]*electric_vehicle_sales_by_state[[#This Row],[Avg_Price]])</f>
        <v>255000</v>
      </c>
    </row>
    <row r="891" spans="1:8" x14ac:dyDescent="0.3">
      <c r="A891" s="1">
        <v>45017</v>
      </c>
      <c r="B891">
        <f>VLOOKUP(electric_vehicle_sales_by_state[[#This Row],[date]], dim_date[#All],2, FALSE)</f>
        <v>2024</v>
      </c>
      <c r="C891" t="s">
        <v>50</v>
      </c>
      <c r="D891" t="s">
        <v>10</v>
      </c>
      <c r="E891">
        <v>8</v>
      </c>
      <c r="F891">
        <v>1565</v>
      </c>
      <c r="G891">
        <f>IF(electric_vehicle_sales_by_state[[#This Row],[vehicle_category]]="2-Wheelers",85000,1500000)</f>
        <v>85000</v>
      </c>
      <c r="H891">
        <f>(electric_vehicle_sales_by_state[[#This Row],[electric_vehicles_sold]]*electric_vehicle_sales_by_state[[#This Row],[Avg_Price]])</f>
        <v>680000</v>
      </c>
    </row>
    <row r="892" spans="1:8" x14ac:dyDescent="0.3">
      <c r="A892" s="1">
        <v>45017</v>
      </c>
      <c r="B892">
        <f>VLOOKUP(electric_vehicle_sales_by_state[[#This Row],[date]], dim_date[#All],2, FALSE)</f>
        <v>2024</v>
      </c>
      <c r="C892" t="s">
        <v>58</v>
      </c>
      <c r="D892" t="s">
        <v>10</v>
      </c>
      <c r="E892">
        <v>2848</v>
      </c>
      <c r="F892">
        <v>43956</v>
      </c>
      <c r="G892">
        <f>IF(electric_vehicle_sales_by_state[[#This Row],[vehicle_category]]="2-Wheelers",85000,1500000)</f>
        <v>85000</v>
      </c>
      <c r="H892">
        <f>(electric_vehicle_sales_by_state[[#This Row],[electric_vehicles_sold]]*electric_vehicle_sales_by_state[[#This Row],[Avg_Price]])</f>
        <v>242080000</v>
      </c>
    </row>
    <row r="893" spans="1:8" x14ac:dyDescent="0.3">
      <c r="A893" s="1">
        <v>45017</v>
      </c>
      <c r="B893">
        <f>VLOOKUP(electric_vehicle_sales_by_state[[#This Row],[date]], dim_date[#All],2, FALSE)</f>
        <v>2024</v>
      </c>
      <c r="C893" t="s">
        <v>52</v>
      </c>
      <c r="D893" t="s">
        <v>10</v>
      </c>
      <c r="E893">
        <v>157</v>
      </c>
      <c r="F893">
        <v>3076</v>
      </c>
      <c r="G893">
        <f>IF(electric_vehicle_sales_by_state[[#This Row],[vehicle_category]]="2-Wheelers",85000,1500000)</f>
        <v>85000</v>
      </c>
      <c r="H893">
        <f>(electric_vehicle_sales_by_state[[#This Row],[electric_vehicles_sold]]*electric_vehicle_sales_by_state[[#This Row],[Avg_Price]])</f>
        <v>13345000</v>
      </c>
    </row>
    <row r="894" spans="1:8" x14ac:dyDescent="0.3">
      <c r="A894" s="1">
        <v>45017</v>
      </c>
      <c r="B894">
        <f>VLOOKUP(electric_vehicle_sales_by_state[[#This Row],[date]], dim_date[#All],2, FALSE)</f>
        <v>2024</v>
      </c>
      <c r="C894" t="s">
        <v>59</v>
      </c>
      <c r="D894" t="s">
        <v>10</v>
      </c>
      <c r="E894">
        <v>376</v>
      </c>
      <c r="F894">
        <v>28269</v>
      </c>
      <c r="G894">
        <f>IF(electric_vehicle_sales_by_state[[#This Row],[vehicle_category]]="2-Wheelers",85000,1500000)</f>
        <v>85000</v>
      </c>
      <c r="H894">
        <f>(electric_vehicle_sales_by_state[[#This Row],[electric_vehicles_sold]]*electric_vehicle_sales_by_state[[#This Row],[Avg_Price]])</f>
        <v>31960000</v>
      </c>
    </row>
    <row r="895" spans="1:8" x14ac:dyDescent="0.3">
      <c r="A895" s="1">
        <v>45017</v>
      </c>
      <c r="B895">
        <f>VLOOKUP(electric_vehicle_sales_by_state[[#This Row],[date]], dim_date[#All],2, FALSE)</f>
        <v>2024</v>
      </c>
      <c r="C895" t="s">
        <v>71</v>
      </c>
      <c r="D895" t="s">
        <v>10</v>
      </c>
      <c r="E895">
        <v>3914</v>
      </c>
      <c r="F895">
        <v>67999</v>
      </c>
      <c r="G895">
        <f>IF(electric_vehicle_sales_by_state[[#This Row],[vehicle_category]]="2-Wheelers",85000,1500000)</f>
        <v>85000</v>
      </c>
      <c r="H895">
        <f>(electric_vehicle_sales_by_state[[#This Row],[electric_vehicles_sold]]*electric_vehicle_sales_by_state[[#This Row],[Avg_Price]])</f>
        <v>332690000</v>
      </c>
    </row>
    <row r="896" spans="1:8" x14ac:dyDescent="0.3">
      <c r="A896" s="1">
        <v>45017</v>
      </c>
      <c r="B896">
        <f>VLOOKUP(electric_vehicle_sales_by_state[[#This Row],[date]], dim_date[#All],2, FALSE)</f>
        <v>2024</v>
      </c>
      <c r="C896" t="s">
        <v>72</v>
      </c>
      <c r="D896" t="s">
        <v>10</v>
      </c>
      <c r="E896">
        <v>6509</v>
      </c>
      <c r="F896">
        <v>94801</v>
      </c>
      <c r="G896">
        <f>IF(electric_vehicle_sales_by_state[[#This Row],[vehicle_category]]="2-Wheelers",85000,1500000)</f>
        <v>85000</v>
      </c>
      <c r="H896">
        <f>(electric_vehicle_sales_by_state[[#This Row],[electric_vehicles_sold]]*electric_vehicle_sales_by_state[[#This Row],[Avg_Price]])</f>
        <v>553265000</v>
      </c>
    </row>
    <row r="897" spans="1:8" x14ac:dyDescent="0.3">
      <c r="A897" s="1">
        <v>45017</v>
      </c>
      <c r="B897">
        <f>VLOOKUP(electric_vehicle_sales_by_state[[#This Row],[date]], dim_date[#All],2, FALSE)</f>
        <v>2024</v>
      </c>
      <c r="C897" t="s">
        <v>53</v>
      </c>
      <c r="D897" t="s">
        <v>10</v>
      </c>
      <c r="E897">
        <v>19</v>
      </c>
      <c r="F897">
        <v>2450</v>
      </c>
      <c r="G897">
        <f>IF(electric_vehicle_sales_by_state[[#This Row],[vehicle_category]]="2-Wheelers",85000,1500000)</f>
        <v>85000</v>
      </c>
      <c r="H897">
        <f>(electric_vehicle_sales_by_state[[#This Row],[electric_vehicles_sold]]*electric_vehicle_sales_by_state[[#This Row],[Avg_Price]])</f>
        <v>1615000</v>
      </c>
    </row>
    <row r="898" spans="1:8" x14ac:dyDescent="0.3">
      <c r="A898" s="1">
        <v>45017</v>
      </c>
      <c r="B898">
        <f>VLOOKUP(electric_vehicle_sales_by_state[[#This Row],[date]], dim_date[#All],2, FALSE)</f>
        <v>2024</v>
      </c>
      <c r="C898" t="s">
        <v>73</v>
      </c>
      <c r="D898" t="s">
        <v>10</v>
      </c>
      <c r="E898">
        <v>3087</v>
      </c>
      <c r="F898">
        <v>195568</v>
      </c>
      <c r="G898">
        <f>IF(electric_vehicle_sales_by_state[[#This Row],[vehicle_category]]="2-Wheelers",85000,1500000)</f>
        <v>85000</v>
      </c>
      <c r="H898">
        <f>(electric_vehicle_sales_by_state[[#This Row],[electric_vehicles_sold]]*electric_vehicle_sales_by_state[[#This Row],[Avg_Price]])</f>
        <v>262395000</v>
      </c>
    </row>
    <row r="899" spans="1:8" x14ac:dyDescent="0.3">
      <c r="A899" s="1">
        <v>45017</v>
      </c>
      <c r="B899">
        <f>VLOOKUP(electric_vehicle_sales_by_state[[#This Row],[date]], dim_date[#All],2, FALSE)</f>
        <v>2024</v>
      </c>
      <c r="C899" t="s">
        <v>60</v>
      </c>
      <c r="D899" t="s">
        <v>10</v>
      </c>
      <c r="E899">
        <v>524</v>
      </c>
      <c r="F899">
        <v>12580</v>
      </c>
      <c r="G899">
        <f>IF(electric_vehicle_sales_by_state[[#This Row],[vehicle_category]]="2-Wheelers",85000,1500000)</f>
        <v>85000</v>
      </c>
      <c r="H899">
        <f>(electric_vehicle_sales_by_state[[#This Row],[electric_vehicles_sold]]*electric_vehicle_sales_by_state[[#This Row],[Avg_Price]])</f>
        <v>44540000</v>
      </c>
    </row>
    <row r="900" spans="1:8" x14ac:dyDescent="0.3">
      <c r="A900" s="1">
        <v>45017</v>
      </c>
      <c r="B900">
        <f>VLOOKUP(electric_vehicle_sales_by_state[[#This Row],[date]], dim_date[#All],2, FALSE)</f>
        <v>2024</v>
      </c>
      <c r="C900" t="s">
        <v>74</v>
      </c>
      <c r="D900" t="s">
        <v>10</v>
      </c>
      <c r="E900">
        <v>918</v>
      </c>
      <c r="F900">
        <v>54194</v>
      </c>
      <c r="G900">
        <f>IF(electric_vehicle_sales_by_state[[#This Row],[vehicle_category]]="2-Wheelers",85000,1500000)</f>
        <v>85000</v>
      </c>
      <c r="H900">
        <f>(electric_vehicle_sales_by_state[[#This Row],[electric_vehicles_sold]]*electric_vehicle_sales_by_state[[#This Row],[Avg_Price]])</f>
        <v>78030000</v>
      </c>
    </row>
    <row r="901" spans="1:8" x14ac:dyDescent="0.3">
      <c r="A901" s="1">
        <v>45047</v>
      </c>
      <c r="B901">
        <f>VLOOKUP(electric_vehicle_sales_by_state[[#This Row],[date]], dim_date[#All],2, FALSE)</f>
        <v>2024</v>
      </c>
      <c r="C901" t="s">
        <v>65</v>
      </c>
      <c r="D901" t="s">
        <v>10</v>
      </c>
      <c r="E901">
        <v>4370</v>
      </c>
      <c r="F901">
        <v>54545</v>
      </c>
      <c r="G901">
        <f>IF(electric_vehicle_sales_by_state[[#This Row],[vehicle_category]]="2-Wheelers",85000,1500000)</f>
        <v>85000</v>
      </c>
      <c r="H901">
        <f>(electric_vehicle_sales_by_state[[#This Row],[electric_vehicles_sold]]*electric_vehicle_sales_by_state[[#This Row],[Avg_Price]])</f>
        <v>371450000</v>
      </c>
    </row>
    <row r="902" spans="1:8" x14ac:dyDescent="0.3">
      <c r="A902" s="1">
        <v>45047</v>
      </c>
      <c r="B902">
        <f>VLOOKUP(electric_vehicle_sales_by_state[[#This Row],[date]], dim_date[#All],2, FALSE)</f>
        <v>2024</v>
      </c>
      <c r="C902" t="s">
        <v>43</v>
      </c>
      <c r="D902" t="s">
        <v>10</v>
      </c>
      <c r="E902">
        <v>282</v>
      </c>
      <c r="F902">
        <v>35939</v>
      </c>
      <c r="G902">
        <f>IF(electric_vehicle_sales_by_state[[#This Row],[vehicle_category]]="2-Wheelers",85000,1500000)</f>
        <v>85000</v>
      </c>
      <c r="H902">
        <f>(electric_vehicle_sales_by_state[[#This Row],[electric_vehicles_sold]]*electric_vehicle_sales_by_state[[#This Row],[Avg_Price]])</f>
        <v>23970000</v>
      </c>
    </row>
    <row r="903" spans="1:8" x14ac:dyDescent="0.3">
      <c r="A903" s="1">
        <v>45047</v>
      </c>
      <c r="B903">
        <f>VLOOKUP(electric_vehicle_sales_by_state[[#This Row],[date]], dim_date[#All],2, FALSE)</f>
        <v>2024</v>
      </c>
      <c r="C903" t="s">
        <v>54</v>
      </c>
      <c r="D903" t="s">
        <v>10</v>
      </c>
      <c r="E903">
        <v>1536</v>
      </c>
      <c r="F903">
        <v>125465</v>
      </c>
      <c r="G903">
        <f>IF(electric_vehicle_sales_by_state[[#This Row],[vehicle_category]]="2-Wheelers",85000,1500000)</f>
        <v>85000</v>
      </c>
      <c r="H903">
        <f>(electric_vehicle_sales_by_state[[#This Row],[electric_vehicles_sold]]*electric_vehicle_sales_by_state[[#This Row],[Avg_Price]])</f>
        <v>130560000</v>
      </c>
    </row>
    <row r="904" spans="1:8" x14ac:dyDescent="0.3">
      <c r="A904" s="1">
        <v>45047</v>
      </c>
      <c r="B904">
        <f>VLOOKUP(electric_vehicle_sales_by_state[[#This Row],[date]], dim_date[#All],2, FALSE)</f>
        <v>2024</v>
      </c>
      <c r="C904" t="s">
        <v>55</v>
      </c>
      <c r="D904" t="s">
        <v>10</v>
      </c>
      <c r="E904">
        <v>209</v>
      </c>
      <c r="F904">
        <v>2356</v>
      </c>
      <c r="G904">
        <f>IF(electric_vehicle_sales_by_state[[#This Row],[vehicle_category]]="2-Wheelers",85000,1500000)</f>
        <v>85000</v>
      </c>
      <c r="H904">
        <f>(electric_vehicle_sales_by_state[[#This Row],[electric_vehicles_sold]]*electric_vehicle_sales_by_state[[#This Row],[Avg_Price]])</f>
        <v>17765000</v>
      </c>
    </row>
    <row r="905" spans="1:8" x14ac:dyDescent="0.3">
      <c r="A905" s="1">
        <v>45047</v>
      </c>
      <c r="B905">
        <f>VLOOKUP(electric_vehicle_sales_by_state[[#This Row],[date]], dim_date[#All],2, FALSE)</f>
        <v>2024</v>
      </c>
      <c r="C905" t="s">
        <v>44</v>
      </c>
      <c r="D905" t="s">
        <v>10</v>
      </c>
      <c r="E905">
        <v>2514</v>
      </c>
      <c r="F905">
        <v>29232</v>
      </c>
      <c r="G905">
        <f>IF(electric_vehicle_sales_by_state[[#This Row],[vehicle_category]]="2-Wheelers",85000,1500000)</f>
        <v>85000</v>
      </c>
      <c r="H905">
        <f>(electric_vehicle_sales_by_state[[#This Row],[electric_vehicles_sold]]*electric_vehicle_sales_by_state[[#This Row],[Avg_Price]])</f>
        <v>213690000</v>
      </c>
    </row>
    <row r="906" spans="1:8" x14ac:dyDescent="0.3">
      <c r="A906" s="1">
        <v>45047</v>
      </c>
      <c r="B906">
        <f>VLOOKUP(electric_vehicle_sales_by_state[[#This Row],[date]], dim_date[#All],2, FALSE)</f>
        <v>2024</v>
      </c>
      <c r="C906" t="s">
        <v>45</v>
      </c>
      <c r="D906" t="s">
        <v>10</v>
      </c>
      <c r="E906">
        <v>4</v>
      </c>
      <c r="F906">
        <v>829</v>
      </c>
      <c r="G906">
        <f>IF(electric_vehicle_sales_by_state[[#This Row],[vehicle_category]]="2-Wheelers",85000,1500000)</f>
        <v>85000</v>
      </c>
      <c r="H906">
        <f>(electric_vehicle_sales_by_state[[#This Row],[electric_vehicles_sold]]*electric_vehicle_sales_by_state[[#This Row],[Avg_Price]])</f>
        <v>340000</v>
      </c>
    </row>
    <row r="907" spans="1:8" x14ac:dyDescent="0.3">
      <c r="A907" s="1">
        <v>45047</v>
      </c>
      <c r="B907">
        <f>VLOOKUP(electric_vehicle_sales_by_state[[#This Row],[date]], dim_date[#All],2, FALSE)</f>
        <v>2024</v>
      </c>
      <c r="C907" t="s">
        <v>56</v>
      </c>
      <c r="D907" t="s">
        <v>10</v>
      </c>
      <c r="E907">
        <v>4977</v>
      </c>
      <c r="F907">
        <v>32282</v>
      </c>
      <c r="G907">
        <f>IF(electric_vehicle_sales_by_state[[#This Row],[vehicle_category]]="2-Wheelers",85000,1500000)</f>
        <v>85000</v>
      </c>
      <c r="H907">
        <f>(electric_vehicle_sales_by_state[[#This Row],[electric_vehicles_sold]]*electric_vehicle_sales_by_state[[#This Row],[Avg_Price]])</f>
        <v>423045000</v>
      </c>
    </row>
    <row r="908" spans="1:8" x14ac:dyDescent="0.3">
      <c r="A908" s="1">
        <v>45047</v>
      </c>
      <c r="B908">
        <f>VLOOKUP(electric_vehicle_sales_by_state[[#This Row],[date]], dim_date[#All],2, FALSE)</f>
        <v>2024</v>
      </c>
      <c r="C908" t="s">
        <v>66</v>
      </c>
      <c r="D908" t="s">
        <v>10</v>
      </c>
      <c r="E908">
        <v>863</v>
      </c>
      <c r="F908">
        <v>3933</v>
      </c>
      <c r="G908">
        <f>IF(electric_vehicle_sales_by_state[[#This Row],[vehicle_category]]="2-Wheelers",85000,1500000)</f>
        <v>85000</v>
      </c>
      <c r="H908">
        <f>(electric_vehicle_sales_by_state[[#This Row],[electric_vehicles_sold]]*electric_vehicle_sales_by_state[[#This Row],[Avg_Price]])</f>
        <v>73355000</v>
      </c>
    </row>
    <row r="909" spans="1:8" x14ac:dyDescent="0.3">
      <c r="A909" s="1">
        <v>45047</v>
      </c>
      <c r="B909">
        <f>VLOOKUP(electric_vehicle_sales_by_state[[#This Row],[date]], dim_date[#All],2, FALSE)</f>
        <v>2024</v>
      </c>
      <c r="C909" t="s">
        <v>67</v>
      </c>
      <c r="D909" t="s">
        <v>10</v>
      </c>
      <c r="E909">
        <v>9609</v>
      </c>
      <c r="F909">
        <v>87169</v>
      </c>
      <c r="G909">
        <f>IF(electric_vehicle_sales_by_state[[#This Row],[vehicle_category]]="2-Wheelers",85000,1500000)</f>
        <v>85000</v>
      </c>
      <c r="H909">
        <f>(electric_vehicle_sales_by_state[[#This Row],[electric_vehicles_sold]]*electric_vehicle_sales_by_state[[#This Row],[Avg_Price]])</f>
        <v>816765000</v>
      </c>
    </row>
    <row r="910" spans="1:8" x14ac:dyDescent="0.3">
      <c r="A910" s="1">
        <v>45047</v>
      </c>
      <c r="B910">
        <f>VLOOKUP(electric_vehicle_sales_by_state[[#This Row],[date]], dim_date[#All],2, FALSE)</f>
        <v>2024</v>
      </c>
      <c r="C910" t="s">
        <v>63</v>
      </c>
      <c r="D910" t="s">
        <v>10</v>
      </c>
      <c r="E910">
        <v>1053</v>
      </c>
      <c r="F910">
        <v>34399</v>
      </c>
      <c r="G910">
        <f>IF(electric_vehicle_sales_by_state[[#This Row],[vehicle_category]]="2-Wheelers",85000,1500000)</f>
        <v>85000</v>
      </c>
      <c r="H910">
        <f>(electric_vehicle_sales_by_state[[#This Row],[electric_vehicles_sold]]*electric_vehicle_sales_by_state[[#This Row],[Avg_Price]])</f>
        <v>89505000</v>
      </c>
    </row>
    <row r="911" spans="1:8" x14ac:dyDescent="0.3">
      <c r="A911" s="1">
        <v>45047</v>
      </c>
      <c r="B911">
        <f>VLOOKUP(electric_vehicle_sales_by_state[[#This Row],[date]], dim_date[#All],2, FALSE)</f>
        <v>2024</v>
      </c>
      <c r="C911" t="s">
        <v>61</v>
      </c>
      <c r="D911" t="s">
        <v>10</v>
      </c>
      <c r="E911">
        <v>118</v>
      </c>
      <c r="F911">
        <v>5278</v>
      </c>
      <c r="G911">
        <f>IF(electric_vehicle_sales_by_state[[#This Row],[vehicle_category]]="2-Wheelers",85000,1500000)</f>
        <v>85000</v>
      </c>
      <c r="H911">
        <f>(electric_vehicle_sales_by_state[[#This Row],[electric_vehicles_sold]]*electric_vehicle_sales_by_state[[#This Row],[Avg_Price]])</f>
        <v>10030000</v>
      </c>
    </row>
    <row r="912" spans="1:8" x14ac:dyDescent="0.3">
      <c r="A912" s="1">
        <v>45047</v>
      </c>
      <c r="B912">
        <f>VLOOKUP(electric_vehicle_sales_by_state[[#This Row],[date]], dim_date[#All],2, FALSE)</f>
        <v>2024</v>
      </c>
      <c r="C912" t="s">
        <v>46</v>
      </c>
      <c r="D912" t="s">
        <v>10</v>
      </c>
      <c r="E912">
        <v>258</v>
      </c>
      <c r="F912">
        <v>9084</v>
      </c>
      <c r="G912">
        <f>IF(electric_vehicle_sales_by_state[[#This Row],[vehicle_category]]="2-Wheelers",85000,1500000)</f>
        <v>85000</v>
      </c>
      <c r="H912">
        <f>(electric_vehicle_sales_by_state[[#This Row],[electric_vehicles_sold]]*electric_vehicle_sales_by_state[[#This Row],[Avg_Price]])</f>
        <v>21930000</v>
      </c>
    </row>
    <row r="913" spans="1:8" x14ac:dyDescent="0.3">
      <c r="A913" s="1">
        <v>45047</v>
      </c>
      <c r="B913">
        <f>VLOOKUP(electric_vehicle_sales_by_state[[#This Row],[date]], dim_date[#All],2, FALSE)</f>
        <v>2024</v>
      </c>
      <c r="C913" t="s">
        <v>64</v>
      </c>
      <c r="D913" t="s">
        <v>10</v>
      </c>
      <c r="E913">
        <v>839</v>
      </c>
      <c r="F913">
        <v>41796</v>
      </c>
      <c r="G913">
        <f>IF(electric_vehicle_sales_by_state[[#This Row],[vehicle_category]]="2-Wheelers",85000,1500000)</f>
        <v>85000</v>
      </c>
      <c r="H913">
        <f>(electric_vehicle_sales_by_state[[#This Row],[electric_vehicles_sold]]*electric_vehicle_sales_by_state[[#This Row],[Avg_Price]])</f>
        <v>71315000</v>
      </c>
    </row>
    <row r="914" spans="1:8" x14ac:dyDescent="0.3">
      <c r="A914" s="1">
        <v>45047</v>
      </c>
      <c r="B914">
        <f>VLOOKUP(electric_vehicle_sales_by_state[[#This Row],[date]], dim_date[#All],2, FALSE)</f>
        <v>2024</v>
      </c>
      <c r="C914" t="s">
        <v>68</v>
      </c>
      <c r="D914" t="s">
        <v>10</v>
      </c>
      <c r="E914">
        <v>17292</v>
      </c>
      <c r="F914">
        <v>97074</v>
      </c>
      <c r="G914">
        <f>IF(electric_vehicle_sales_by_state[[#This Row],[vehicle_category]]="2-Wheelers",85000,1500000)</f>
        <v>85000</v>
      </c>
      <c r="H914">
        <f>(electric_vehicle_sales_by_state[[#This Row],[electric_vehicles_sold]]*electric_vehicle_sales_by_state[[#This Row],[Avg_Price]])</f>
        <v>1469820000</v>
      </c>
    </row>
    <row r="915" spans="1:8" x14ac:dyDescent="0.3">
      <c r="A915" s="1">
        <v>45047</v>
      </c>
      <c r="B915">
        <f>VLOOKUP(electric_vehicle_sales_by_state[[#This Row],[date]], dim_date[#All],2, FALSE)</f>
        <v>2024</v>
      </c>
      <c r="C915" t="s">
        <v>69</v>
      </c>
      <c r="D915" t="s">
        <v>10</v>
      </c>
      <c r="E915">
        <v>7386</v>
      </c>
      <c r="F915">
        <v>41347</v>
      </c>
      <c r="G915">
        <f>IF(electric_vehicle_sales_by_state[[#This Row],[vehicle_category]]="2-Wheelers",85000,1500000)</f>
        <v>85000</v>
      </c>
      <c r="H915">
        <f>(electric_vehicle_sales_by_state[[#This Row],[electric_vehicles_sold]]*electric_vehicle_sales_by_state[[#This Row],[Avg_Price]])</f>
        <v>627810000</v>
      </c>
    </row>
    <row r="916" spans="1:8" x14ac:dyDescent="0.3">
      <c r="A916" s="1">
        <v>45047</v>
      </c>
      <c r="B916">
        <f>VLOOKUP(electric_vehicle_sales_by_state[[#This Row],[date]], dim_date[#All],2, FALSE)</f>
        <v>2024</v>
      </c>
      <c r="C916" t="s">
        <v>47</v>
      </c>
      <c r="D916" t="s">
        <v>10</v>
      </c>
      <c r="E916">
        <v>14</v>
      </c>
      <c r="F916">
        <v>161</v>
      </c>
      <c r="G916">
        <f>IF(electric_vehicle_sales_by_state[[#This Row],[vehicle_category]]="2-Wheelers",85000,1500000)</f>
        <v>85000</v>
      </c>
      <c r="H916">
        <f>(electric_vehicle_sales_by_state[[#This Row],[electric_vehicles_sold]]*electric_vehicle_sales_by_state[[#This Row],[Avg_Price]])</f>
        <v>1190000</v>
      </c>
    </row>
    <row r="917" spans="1:8" x14ac:dyDescent="0.3">
      <c r="A917" s="1">
        <v>45047</v>
      </c>
      <c r="B917">
        <f>VLOOKUP(electric_vehicle_sales_by_state[[#This Row],[date]], dim_date[#All],2, FALSE)</f>
        <v>2024</v>
      </c>
      <c r="C917" t="s">
        <v>57</v>
      </c>
      <c r="D917" t="s">
        <v>10</v>
      </c>
      <c r="E917">
        <v>3940</v>
      </c>
      <c r="F917">
        <v>97067</v>
      </c>
      <c r="G917">
        <f>IF(electric_vehicle_sales_by_state[[#This Row],[vehicle_category]]="2-Wheelers",85000,1500000)</f>
        <v>85000</v>
      </c>
      <c r="H917">
        <f>(electric_vehicle_sales_by_state[[#This Row],[electric_vehicles_sold]]*electric_vehicle_sales_by_state[[#This Row],[Avg_Price]])</f>
        <v>334900000</v>
      </c>
    </row>
    <row r="918" spans="1:8" x14ac:dyDescent="0.3">
      <c r="A918" s="1">
        <v>45047</v>
      </c>
      <c r="B918">
        <f>VLOOKUP(electric_vehicle_sales_by_state[[#This Row],[date]], dim_date[#All],2, FALSE)</f>
        <v>2024</v>
      </c>
      <c r="C918" t="s">
        <v>70</v>
      </c>
      <c r="D918" t="s">
        <v>10</v>
      </c>
      <c r="E918">
        <v>20585</v>
      </c>
      <c r="F918">
        <v>126680</v>
      </c>
      <c r="G918">
        <f>IF(electric_vehicle_sales_by_state[[#This Row],[vehicle_category]]="2-Wheelers",85000,1500000)</f>
        <v>85000</v>
      </c>
      <c r="H918">
        <f>(electric_vehicle_sales_by_state[[#This Row],[electric_vehicles_sold]]*electric_vehicle_sales_by_state[[#This Row],[Avg_Price]])</f>
        <v>1749725000</v>
      </c>
    </row>
    <row r="919" spans="1:8" x14ac:dyDescent="0.3">
      <c r="A919" s="1">
        <v>45047</v>
      </c>
      <c r="B919">
        <f>VLOOKUP(electric_vehicle_sales_by_state[[#This Row],[date]], dim_date[#All],2, FALSE)</f>
        <v>2024</v>
      </c>
      <c r="C919" t="s">
        <v>48</v>
      </c>
      <c r="D919" t="s">
        <v>10</v>
      </c>
      <c r="E919">
        <v>10</v>
      </c>
      <c r="F919">
        <v>572</v>
      </c>
      <c r="G919">
        <f>IF(electric_vehicle_sales_by_state[[#This Row],[vehicle_category]]="2-Wheelers",85000,1500000)</f>
        <v>85000</v>
      </c>
      <c r="H919">
        <f>(electric_vehicle_sales_by_state[[#This Row],[electric_vehicles_sold]]*electric_vehicle_sales_by_state[[#This Row],[Avg_Price]])</f>
        <v>850000</v>
      </c>
    </row>
    <row r="920" spans="1:8" x14ac:dyDescent="0.3">
      <c r="A920" s="1">
        <v>45047</v>
      </c>
      <c r="B920">
        <f>VLOOKUP(electric_vehicle_sales_by_state[[#This Row],[date]], dim_date[#All],2, FALSE)</f>
        <v>2024</v>
      </c>
      <c r="C920" t="s">
        <v>49</v>
      </c>
      <c r="D920" t="s">
        <v>10</v>
      </c>
      <c r="E920">
        <v>7</v>
      </c>
      <c r="F920">
        <v>2006</v>
      </c>
      <c r="G920">
        <f>IF(electric_vehicle_sales_by_state[[#This Row],[vehicle_category]]="2-Wheelers",85000,1500000)</f>
        <v>85000</v>
      </c>
      <c r="H920">
        <f>(electric_vehicle_sales_by_state[[#This Row],[electric_vehicles_sold]]*electric_vehicle_sales_by_state[[#This Row],[Avg_Price]])</f>
        <v>595000</v>
      </c>
    </row>
    <row r="921" spans="1:8" x14ac:dyDescent="0.3">
      <c r="A921" s="1">
        <v>45047</v>
      </c>
      <c r="B921">
        <f>VLOOKUP(electric_vehicle_sales_by_state[[#This Row],[date]], dim_date[#All],2, FALSE)</f>
        <v>2024</v>
      </c>
      <c r="C921" t="s">
        <v>50</v>
      </c>
      <c r="D921" t="s">
        <v>10</v>
      </c>
      <c r="E921">
        <v>14</v>
      </c>
      <c r="F921">
        <v>1626</v>
      </c>
      <c r="G921">
        <f>IF(electric_vehicle_sales_by_state[[#This Row],[vehicle_category]]="2-Wheelers",85000,1500000)</f>
        <v>85000</v>
      </c>
      <c r="H921">
        <f>(electric_vehicle_sales_by_state[[#This Row],[electric_vehicles_sold]]*electric_vehicle_sales_by_state[[#This Row],[Avg_Price]])</f>
        <v>1190000</v>
      </c>
    </row>
    <row r="922" spans="1:8" x14ac:dyDescent="0.3">
      <c r="A922" s="1">
        <v>45047</v>
      </c>
      <c r="B922">
        <f>VLOOKUP(electric_vehicle_sales_by_state[[#This Row],[date]], dim_date[#All],2, FALSE)</f>
        <v>2024</v>
      </c>
      <c r="C922" t="s">
        <v>58</v>
      </c>
      <c r="D922" t="s">
        <v>10</v>
      </c>
      <c r="E922">
        <v>3727</v>
      </c>
      <c r="F922">
        <v>44563</v>
      </c>
      <c r="G922">
        <f>IF(electric_vehicle_sales_by_state[[#This Row],[vehicle_category]]="2-Wheelers",85000,1500000)</f>
        <v>85000</v>
      </c>
      <c r="H922">
        <f>(electric_vehicle_sales_by_state[[#This Row],[electric_vehicles_sold]]*electric_vehicle_sales_by_state[[#This Row],[Avg_Price]])</f>
        <v>316795000</v>
      </c>
    </row>
    <row r="923" spans="1:8" x14ac:dyDescent="0.3">
      <c r="A923" s="1">
        <v>45047</v>
      </c>
      <c r="B923">
        <f>VLOOKUP(electric_vehicle_sales_by_state[[#This Row],[date]], dim_date[#All],2, FALSE)</f>
        <v>2024</v>
      </c>
      <c r="C923" t="s">
        <v>52</v>
      </c>
      <c r="D923" t="s">
        <v>10</v>
      </c>
      <c r="E923">
        <v>382</v>
      </c>
      <c r="F923">
        <v>3736</v>
      </c>
      <c r="G923">
        <f>IF(electric_vehicle_sales_by_state[[#This Row],[vehicle_category]]="2-Wheelers",85000,1500000)</f>
        <v>85000</v>
      </c>
      <c r="H923">
        <f>(electric_vehicle_sales_by_state[[#This Row],[electric_vehicles_sold]]*electric_vehicle_sales_by_state[[#This Row],[Avg_Price]])</f>
        <v>32470000</v>
      </c>
    </row>
    <row r="924" spans="1:8" x14ac:dyDescent="0.3">
      <c r="A924" s="1">
        <v>45047</v>
      </c>
      <c r="B924">
        <f>VLOOKUP(electric_vehicle_sales_by_state[[#This Row],[date]], dim_date[#All],2, FALSE)</f>
        <v>2024</v>
      </c>
      <c r="C924" t="s">
        <v>59</v>
      </c>
      <c r="D924" t="s">
        <v>10</v>
      </c>
      <c r="E924">
        <v>1181</v>
      </c>
      <c r="F924">
        <v>32433</v>
      </c>
      <c r="G924">
        <f>IF(electric_vehicle_sales_by_state[[#This Row],[vehicle_category]]="2-Wheelers",85000,1500000)</f>
        <v>85000</v>
      </c>
      <c r="H924">
        <f>(electric_vehicle_sales_by_state[[#This Row],[electric_vehicles_sold]]*electric_vehicle_sales_by_state[[#This Row],[Avg_Price]])</f>
        <v>100385000</v>
      </c>
    </row>
    <row r="925" spans="1:8" x14ac:dyDescent="0.3">
      <c r="A925" s="1">
        <v>45047</v>
      </c>
      <c r="B925">
        <f>VLOOKUP(electric_vehicle_sales_by_state[[#This Row],[date]], dim_date[#All],2, FALSE)</f>
        <v>2024</v>
      </c>
      <c r="C925" t="s">
        <v>71</v>
      </c>
      <c r="D925" t="s">
        <v>10</v>
      </c>
      <c r="E925">
        <v>6897</v>
      </c>
      <c r="F925">
        <v>79573</v>
      </c>
      <c r="G925">
        <f>IF(electric_vehicle_sales_by_state[[#This Row],[vehicle_category]]="2-Wheelers",85000,1500000)</f>
        <v>85000</v>
      </c>
      <c r="H925">
        <f>(electric_vehicle_sales_by_state[[#This Row],[electric_vehicles_sold]]*electric_vehicle_sales_by_state[[#This Row],[Avg_Price]])</f>
        <v>586245000</v>
      </c>
    </row>
    <row r="926" spans="1:8" x14ac:dyDescent="0.3">
      <c r="A926" s="1">
        <v>45047</v>
      </c>
      <c r="B926">
        <f>VLOOKUP(electric_vehicle_sales_by_state[[#This Row],[date]], dim_date[#All],2, FALSE)</f>
        <v>2024</v>
      </c>
      <c r="C926" t="s">
        <v>72</v>
      </c>
      <c r="D926" t="s">
        <v>10</v>
      </c>
      <c r="E926">
        <v>10330</v>
      </c>
      <c r="F926">
        <v>109325</v>
      </c>
      <c r="G926">
        <f>IF(electric_vehicle_sales_by_state[[#This Row],[vehicle_category]]="2-Wheelers",85000,1500000)</f>
        <v>85000</v>
      </c>
      <c r="H926">
        <f>(electric_vehicle_sales_by_state[[#This Row],[electric_vehicles_sold]]*electric_vehicle_sales_by_state[[#This Row],[Avg_Price]])</f>
        <v>878050000</v>
      </c>
    </row>
    <row r="927" spans="1:8" x14ac:dyDescent="0.3">
      <c r="A927" s="1">
        <v>45047</v>
      </c>
      <c r="B927">
        <f>VLOOKUP(electric_vehicle_sales_by_state[[#This Row],[date]], dim_date[#All],2, FALSE)</f>
        <v>2024</v>
      </c>
      <c r="C927" t="s">
        <v>53</v>
      </c>
      <c r="D927" t="s">
        <v>10</v>
      </c>
      <c r="E927">
        <v>65</v>
      </c>
      <c r="F927">
        <v>3305</v>
      </c>
      <c r="G927">
        <f>IF(electric_vehicle_sales_by_state[[#This Row],[vehicle_category]]="2-Wheelers",85000,1500000)</f>
        <v>85000</v>
      </c>
      <c r="H927">
        <f>(electric_vehicle_sales_by_state[[#This Row],[electric_vehicles_sold]]*electric_vehicle_sales_by_state[[#This Row],[Avg_Price]])</f>
        <v>5525000</v>
      </c>
    </row>
    <row r="928" spans="1:8" x14ac:dyDescent="0.3">
      <c r="A928" s="1">
        <v>45047</v>
      </c>
      <c r="B928">
        <f>VLOOKUP(electric_vehicle_sales_by_state[[#This Row],[date]], dim_date[#All],2, FALSE)</f>
        <v>2024</v>
      </c>
      <c r="C928" t="s">
        <v>73</v>
      </c>
      <c r="D928" t="s">
        <v>10</v>
      </c>
      <c r="E928">
        <v>4704</v>
      </c>
      <c r="F928">
        <v>300079</v>
      </c>
      <c r="G928">
        <f>IF(electric_vehicle_sales_by_state[[#This Row],[vehicle_category]]="2-Wheelers",85000,1500000)</f>
        <v>85000</v>
      </c>
      <c r="H928">
        <f>(electric_vehicle_sales_by_state[[#This Row],[electric_vehicles_sold]]*electric_vehicle_sales_by_state[[#This Row],[Avg_Price]])</f>
        <v>399840000</v>
      </c>
    </row>
    <row r="929" spans="1:8" x14ac:dyDescent="0.3">
      <c r="A929" s="1">
        <v>45047</v>
      </c>
      <c r="B929">
        <f>VLOOKUP(electric_vehicle_sales_by_state[[#This Row],[date]], dim_date[#All],2, FALSE)</f>
        <v>2024</v>
      </c>
      <c r="C929" t="s">
        <v>60</v>
      </c>
      <c r="D929" t="s">
        <v>10</v>
      </c>
      <c r="E929">
        <v>682</v>
      </c>
      <c r="F929">
        <v>14779</v>
      </c>
      <c r="G929">
        <f>IF(electric_vehicle_sales_by_state[[#This Row],[vehicle_category]]="2-Wheelers",85000,1500000)</f>
        <v>85000</v>
      </c>
      <c r="H929">
        <f>(electric_vehicle_sales_by_state[[#This Row],[electric_vehicles_sold]]*electric_vehicle_sales_by_state[[#This Row],[Avg_Price]])</f>
        <v>57970000</v>
      </c>
    </row>
    <row r="930" spans="1:8" x14ac:dyDescent="0.3">
      <c r="A930" s="1">
        <v>45047</v>
      </c>
      <c r="B930">
        <f>VLOOKUP(electric_vehicle_sales_by_state[[#This Row],[date]], dim_date[#All],2, FALSE)</f>
        <v>2024</v>
      </c>
      <c r="C930" t="s">
        <v>74</v>
      </c>
      <c r="D930" t="s">
        <v>10</v>
      </c>
      <c r="E930">
        <v>1508</v>
      </c>
      <c r="F930">
        <v>77494</v>
      </c>
      <c r="G930">
        <f>IF(electric_vehicle_sales_by_state[[#This Row],[vehicle_category]]="2-Wheelers",85000,1500000)</f>
        <v>85000</v>
      </c>
      <c r="H930">
        <f>(electric_vehicle_sales_by_state[[#This Row],[electric_vehicles_sold]]*electric_vehicle_sales_by_state[[#This Row],[Avg_Price]])</f>
        <v>128180000</v>
      </c>
    </row>
    <row r="931" spans="1:8" x14ac:dyDescent="0.3">
      <c r="A931" s="1">
        <v>45078</v>
      </c>
      <c r="B931">
        <f>VLOOKUP(electric_vehicle_sales_by_state[[#This Row],[date]], dim_date[#All],2, FALSE)</f>
        <v>2024</v>
      </c>
      <c r="C931" t="s">
        <v>65</v>
      </c>
      <c r="D931" t="s">
        <v>10</v>
      </c>
      <c r="E931">
        <v>1004</v>
      </c>
      <c r="F931">
        <v>45618</v>
      </c>
      <c r="G931">
        <f>IF(electric_vehicle_sales_by_state[[#This Row],[vehicle_category]]="2-Wheelers",85000,1500000)</f>
        <v>85000</v>
      </c>
      <c r="H931">
        <f>(electric_vehicle_sales_by_state[[#This Row],[electric_vehicles_sold]]*electric_vehicle_sales_by_state[[#This Row],[Avg_Price]])</f>
        <v>85340000</v>
      </c>
    </row>
    <row r="932" spans="1:8" x14ac:dyDescent="0.3">
      <c r="A932" s="1">
        <v>45078</v>
      </c>
      <c r="B932">
        <f>VLOOKUP(electric_vehicle_sales_by_state[[#This Row],[date]], dim_date[#All],2, FALSE)</f>
        <v>2024</v>
      </c>
      <c r="C932" t="s">
        <v>43</v>
      </c>
      <c r="D932" t="s">
        <v>10</v>
      </c>
      <c r="E932">
        <v>177</v>
      </c>
      <c r="F932">
        <v>31855</v>
      </c>
      <c r="G932">
        <f>IF(electric_vehicle_sales_by_state[[#This Row],[vehicle_category]]="2-Wheelers",85000,1500000)</f>
        <v>85000</v>
      </c>
      <c r="H932">
        <f>(electric_vehicle_sales_by_state[[#This Row],[electric_vehicles_sold]]*electric_vehicle_sales_by_state[[#This Row],[Avg_Price]])</f>
        <v>15045000</v>
      </c>
    </row>
    <row r="933" spans="1:8" x14ac:dyDescent="0.3">
      <c r="A933" s="1">
        <v>45078</v>
      </c>
      <c r="B933">
        <f>VLOOKUP(electric_vehicle_sales_by_state[[#This Row],[date]], dim_date[#All],2, FALSE)</f>
        <v>2024</v>
      </c>
      <c r="C933" t="s">
        <v>54</v>
      </c>
      <c r="D933" t="s">
        <v>10</v>
      </c>
      <c r="E933">
        <v>520</v>
      </c>
      <c r="F933">
        <v>90944</v>
      </c>
      <c r="G933">
        <f>IF(electric_vehicle_sales_by_state[[#This Row],[vehicle_category]]="2-Wheelers",85000,1500000)</f>
        <v>85000</v>
      </c>
      <c r="H933">
        <f>(electric_vehicle_sales_by_state[[#This Row],[electric_vehicles_sold]]*electric_vehicle_sales_by_state[[#This Row],[Avg_Price]])</f>
        <v>44200000</v>
      </c>
    </row>
    <row r="934" spans="1:8" x14ac:dyDescent="0.3">
      <c r="A934" s="1">
        <v>45078</v>
      </c>
      <c r="B934">
        <f>VLOOKUP(electric_vehicle_sales_by_state[[#This Row],[date]], dim_date[#All],2, FALSE)</f>
        <v>2024</v>
      </c>
      <c r="C934" t="s">
        <v>55</v>
      </c>
      <c r="D934" t="s">
        <v>10</v>
      </c>
      <c r="E934">
        <v>135</v>
      </c>
      <c r="F934">
        <v>2638</v>
      </c>
      <c r="G934">
        <f>IF(electric_vehicle_sales_by_state[[#This Row],[vehicle_category]]="2-Wheelers",85000,1500000)</f>
        <v>85000</v>
      </c>
      <c r="H934">
        <f>(electric_vehicle_sales_by_state[[#This Row],[electric_vehicles_sold]]*electric_vehicle_sales_by_state[[#This Row],[Avg_Price]])</f>
        <v>11475000</v>
      </c>
    </row>
    <row r="935" spans="1:8" x14ac:dyDescent="0.3">
      <c r="A935" s="1">
        <v>45078</v>
      </c>
      <c r="B935">
        <f>VLOOKUP(electric_vehicle_sales_by_state[[#This Row],[date]], dim_date[#All],2, FALSE)</f>
        <v>2024</v>
      </c>
      <c r="C935" t="s">
        <v>44</v>
      </c>
      <c r="D935" t="s">
        <v>10</v>
      </c>
      <c r="E935">
        <v>1245</v>
      </c>
      <c r="F935">
        <v>30378</v>
      </c>
      <c r="G935">
        <f>IF(electric_vehicle_sales_by_state[[#This Row],[vehicle_category]]="2-Wheelers",85000,1500000)</f>
        <v>85000</v>
      </c>
      <c r="H935">
        <f>(electric_vehicle_sales_by_state[[#This Row],[electric_vehicles_sold]]*electric_vehicle_sales_by_state[[#This Row],[Avg_Price]])</f>
        <v>105825000</v>
      </c>
    </row>
    <row r="936" spans="1:8" x14ac:dyDescent="0.3">
      <c r="A936" s="1">
        <v>45078</v>
      </c>
      <c r="B936">
        <f>VLOOKUP(electric_vehicle_sales_by_state[[#This Row],[date]], dim_date[#All],2, FALSE)</f>
        <v>2024</v>
      </c>
      <c r="C936" t="s">
        <v>45</v>
      </c>
      <c r="D936" t="s">
        <v>10</v>
      </c>
      <c r="E936">
        <v>5</v>
      </c>
      <c r="F936">
        <v>765</v>
      </c>
      <c r="G936">
        <f>IF(electric_vehicle_sales_by_state[[#This Row],[vehicle_category]]="2-Wheelers",85000,1500000)</f>
        <v>85000</v>
      </c>
      <c r="H936">
        <f>(electric_vehicle_sales_by_state[[#This Row],[electric_vehicles_sold]]*electric_vehicle_sales_by_state[[#This Row],[Avg_Price]])</f>
        <v>425000</v>
      </c>
    </row>
    <row r="937" spans="1:8" x14ac:dyDescent="0.3">
      <c r="A937" s="1">
        <v>45078</v>
      </c>
      <c r="B937">
        <f>VLOOKUP(electric_vehicle_sales_by_state[[#This Row],[date]], dim_date[#All],2, FALSE)</f>
        <v>2024</v>
      </c>
      <c r="C937" t="s">
        <v>56</v>
      </c>
      <c r="D937" t="s">
        <v>10</v>
      </c>
      <c r="E937">
        <v>1787</v>
      </c>
      <c r="F937">
        <v>28279</v>
      </c>
      <c r="G937">
        <f>IF(electric_vehicle_sales_by_state[[#This Row],[vehicle_category]]="2-Wheelers",85000,1500000)</f>
        <v>85000</v>
      </c>
      <c r="H937">
        <f>(electric_vehicle_sales_by_state[[#This Row],[electric_vehicles_sold]]*electric_vehicle_sales_by_state[[#This Row],[Avg_Price]])</f>
        <v>151895000</v>
      </c>
    </row>
    <row r="938" spans="1:8" x14ac:dyDescent="0.3">
      <c r="A938" s="1">
        <v>45078</v>
      </c>
      <c r="B938">
        <f>VLOOKUP(electric_vehicle_sales_by_state[[#This Row],[date]], dim_date[#All],2, FALSE)</f>
        <v>2024</v>
      </c>
      <c r="C938" t="s">
        <v>66</v>
      </c>
      <c r="D938" t="s">
        <v>10</v>
      </c>
      <c r="E938">
        <v>531</v>
      </c>
      <c r="F938">
        <v>3485</v>
      </c>
      <c r="G938">
        <f>IF(electric_vehicle_sales_by_state[[#This Row],[vehicle_category]]="2-Wheelers",85000,1500000)</f>
        <v>85000</v>
      </c>
      <c r="H938">
        <f>(electric_vehicle_sales_by_state[[#This Row],[electric_vehicles_sold]]*electric_vehicle_sales_by_state[[#This Row],[Avg_Price]])</f>
        <v>45135000</v>
      </c>
    </row>
    <row r="939" spans="1:8" x14ac:dyDescent="0.3">
      <c r="A939" s="1">
        <v>45078</v>
      </c>
      <c r="B939">
        <f>VLOOKUP(electric_vehicle_sales_by_state[[#This Row],[date]], dim_date[#All],2, FALSE)</f>
        <v>2024</v>
      </c>
      <c r="C939" t="s">
        <v>67</v>
      </c>
      <c r="D939" t="s">
        <v>10</v>
      </c>
      <c r="E939">
        <v>4019</v>
      </c>
      <c r="F939">
        <v>80898</v>
      </c>
      <c r="G939">
        <f>IF(electric_vehicle_sales_by_state[[#This Row],[vehicle_category]]="2-Wheelers",85000,1500000)</f>
        <v>85000</v>
      </c>
      <c r="H939">
        <f>(electric_vehicle_sales_by_state[[#This Row],[electric_vehicles_sold]]*electric_vehicle_sales_by_state[[#This Row],[Avg_Price]])</f>
        <v>341615000</v>
      </c>
    </row>
    <row r="940" spans="1:8" x14ac:dyDescent="0.3">
      <c r="A940" s="1">
        <v>45078</v>
      </c>
      <c r="B940">
        <f>VLOOKUP(electric_vehicle_sales_by_state[[#This Row],[date]], dim_date[#All],2, FALSE)</f>
        <v>2024</v>
      </c>
      <c r="C940" t="s">
        <v>63</v>
      </c>
      <c r="D940" t="s">
        <v>10</v>
      </c>
      <c r="E940">
        <v>408</v>
      </c>
      <c r="F940">
        <v>33317</v>
      </c>
      <c r="G940">
        <f>IF(electric_vehicle_sales_by_state[[#This Row],[vehicle_category]]="2-Wheelers",85000,1500000)</f>
        <v>85000</v>
      </c>
      <c r="H940">
        <f>(electric_vehicle_sales_by_state[[#This Row],[electric_vehicles_sold]]*electric_vehicle_sales_by_state[[#This Row],[Avg_Price]])</f>
        <v>34680000</v>
      </c>
    </row>
    <row r="941" spans="1:8" x14ac:dyDescent="0.3">
      <c r="A941" s="1">
        <v>45078</v>
      </c>
      <c r="B941">
        <f>VLOOKUP(electric_vehicle_sales_by_state[[#This Row],[date]], dim_date[#All],2, FALSE)</f>
        <v>2024</v>
      </c>
      <c r="C941" t="s">
        <v>61</v>
      </c>
      <c r="D941" t="s">
        <v>10</v>
      </c>
      <c r="E941">
        <v>59</v>
      </c>
      <c r="F941">
        <v>5397</v>
      </c>
      <c r="G941">
        <f>IF(electric_vehicle_sales_by_state[[#This Row],[vehicle_category]]="2-Wheelers",85000,1500000)</f>
        <v>85000</v>
      </c>
      <c r="H941">
        <f>(electric_vehicle_sales_by_state[[#This Row],[electric_vehicles_sold]]*electric_vehicle_sales_by_state[[#This Row],[Avg_Price]])</f>
        <v>5015000</v>
      </c>
    </row>
    <row r="942" spans="1:8" x14ac:dyDescent="0.3">
      <c r="A942" s="1">
        <v>45078</v>
      </c>
      <c r="B942">
        <f>VLOOKUP(electric_vehicle_sales_by_state[[#This Row],[date]], dim_date[#All],2, FALSE)</f>
        <v>2024</v>
      </c>
      <c r="C942" t="s">
        <v>46</v>
      </c>
      <c r="D942" t="s">
        <v>10</v>
      </c>
      <c r="E942">
        <v>166</v>
      </c>
      <c r="F942">
        <v>7915</v>
      </c>
      <c r="G942">
        <f>IF(electric_vehicle_sales_by_state[[#This Row],[vehicle_category]]="2-Wheelers",85000,1500000)</f>
        <v>85000</v>
      </c>
      <c r="H942">
        <f>(electric_vehicle_sales_by_state[[#This Row],[electric_vehicles_sold]]*electric_vehicle_sales_by_state[[#This Row],[Avg_Price]])</f>
        <v>14110000</v>
      </c>
    </row>
    <row r="943" spans="1:8" x14ac:dyDescent="0.3">
      <c r="A943" s="1">
        <v>45078</v>
      </c>
      <c r="B943">
        <f>VLOOKUP(electric_vehicle_sales_by_state[[#This Row],[date]], dim_date[#All],2, FALSE)</f>
        <v>2024</v>
      </c>
      <c r="C943" t="s">
        <v>64</v>
      </c>
      <c r="D943" t="s">
        <v>10</v>
      </c>
      <c r="E943">
        <v>390</v>
      </c>
      <c r="F943">
        <v>36415</v>
      </c>
      <c r="G943">
        <f>IF(electric_vehicle_sales_by_state[[#This Row],[vehicle_category]]="2-Wheelers",85000,1500000)</f>
        <v>85000</v>
      </c>
      <c r="H943">
        <f>(electric_vehicle_sales_by_state[[#This Row],[electric_vehicles_sold]]*electric_vehicle_sales_by_state[[#This Row],[Avg_Price]])</f>
        <v>33150000</v>
      </c>
    </row>
    <row r="944" spans="1:8" x14ac:dyDescent="0.3">
      <c r="A944" s="1">
        <v>45078</v>
      </c>
      <c r="B944">
        <f>VLOOKUP(electric_vehicle_sales_by_state[[#This Row],[date]], dim_date[#All],2, FALSE)</f>
        <v>2024</v>
      </c>
      <c r="C944" t="s">
        <v>68</v>
      </c>
      <c r="D944" t="s">
        <v>10</v>
      </c>
      <c r="E944">
        <v>7730</v>
      </c>
      <c r="F944">
        <v>101825</v>
      </c>
      <c r="G944">
        <f>IF(electric_vehicle_sales_by_state[[#This Row],[vehicle_category]]="2-Wheelers",85000,1500000)</f>
        <v>85000</v>
      </c>
      <c r="H944">
        <f>(electric_vehicle_sales_by_state[[#This Row],[electric_vehicles_sold]]*electric_vehicle_sales_by_state[[#This Row],[Avg_Price]])</f>
        <v>657050000</v>
      </c>
    </row>
    <row r="945" spans="1:8" x14ac:dyDescent="0.3">
      <c r="A945" s="1">
        <v>45078</v>
      </c>
      <c r="B945">
        <f>VLOOKUP(electric_vehicle_sales_by_state[[#This Row],[date]], dim_date[#All],2, FALSE)</f>
        <v>2024</v>
      </c>
      <c r="C945" t="s">
        <v>69</v>
      </c>
      <c r="D945" t="s">
        <v>10</v>
      </c>
      <c r="E945">
        <v>4020</v>
      </c>
      <c r="F945">
        <v>38025</v>
      </c>
      <c r="G945">
        <f>IF(electric_vehicle_sales_by_state[[#This Row],[vehicle_category]]="2-Wheelers",85000,1500000)</f>
        <v>85000</v>
      </c>
      <c r="H945">
        <f>(electric_vehicle_sales_by_state[[#This Row],[electric_vehicles_sold]]*electric_vehicle_sales_by_state[[#This Row],[Avg_Price]])</f>
        <v>341700000</v>
      </c>
    </row>
    <row r="946" spans="1:8" x14ac:dyDescent="0.3">
      <c r="A946" s="1">
        <v>45078</v>
      </c>
      <c r="B946">
        <f>VLOOKUP(electric_vehicle_sales_by_state[[#This Row],[date]], dim_date[#All],2, FALSE)</f>
        <v>2024</v>
      </c>
      <c r="C946" t="s">
        <v>47</v>
      </c>
      <c r="D946" t="s">
        <v>10</v>
      </c>
      <c r="E946">
        <v>2</v>
      </c>
      <c r="F946">
        <v>208</v>
      </c>
      <c r="G946">
        <f>IF(electric_vehicle_sales_by_state[[#This Row],[vehicle_category]]="2-Wheelers",85000,1500000)</f>
        <v>85000</v>
      </c>
      <c r="H946">
        <f>(electric_vehicle_sales_by_state[[#This Row],[electric_vehicles_sold]]*electric_vehicle_sales_by_state[[#This Row],[Avg_Price]])</f>
        <v>170000</v>
      </c>
    </row>
    <row r="947" spans="1:8" x14ac:dyDescent="0.3">
      <c r="A947" s="1">
        <v>45078</v>
      </c>
      <c r="B947">
        <f>VLOOKUP(electric_vehicle_sales_by_state[[#This Row],[date]], dim_date[#All],2, FALSE)</f>
        <v>2024</v>
      </c>
      <c r="C947" t="s">
        <v>57</v>
      </c>
      <c r="D947" t="s">
        <v>10</v>
      </c>
      <c r="E947">
        <v>1671</v>
      </c>
      <c r="F947">
        <v>78536</v>
      </c>
      <c r="G947">
        <f>IF(electric_vehicle_sales_by_state[[#This Row],[vehicle_category]]="2-Wheelers",85000,1500000)</f>
        <v>85000</v>
      </c>
      <c r="H947">
        <f>(electric_vehicle_sales_by_state[[#This Row],[electric_vehicles_sold]]*electric_vehicle_sales_by_state[[#This Row],[Avg_Price]])</f>
        <v>142035000</v>
      </c>
    </row>
    <row r="948" spans="1:8" x14ac:dyDescent="0.3">
      <c r="A948" s="1">
        <v>45078</v>
      </c>
      <c r="B948">
        <f>VLOOKUP(electric_vehicle_sales_by_state[[#This Row],[date]], dim_date[#All],2, FALSE)</f>
        <v>2024</v>
      </c>
      <c r="C948" t="s">
        <v>70</v>
      </c>
      <c r="D948" t="s">
        <v>10</v>
      </c>
      <c r="E948">
        <v>8451</v>
      </c>
      <c r="F948">
        <v>119809</v>
      </c>
      <c r="G948">
        <f>IF(electric_vehicle_sales_by_state[[#This Row],[vehicle_category]]="2-Wheelers",85000,1500000)</f>
        <v>85000</v>
      </c>
      <c r="H948">
        <f>(electric_vehicle_sales_by_state[[#This Row],[electric_vehicles_sold]]*electric_vehicle_sales_by_state[[#This Row],[Avg_Price]])</f>
        <v>718335000</v>
      </c>
    </row>
    <row r="949" spans="1:8" x14ac:dyDescent="0.3">
      <c r="A949" s="1">
        <v>45078</v>
      </c>
      <c r="B949">
        <f>VLOOKUP(electric_vehicle_sales_by_state[[#This Row],[date]], dim_date[#All],2, FALSE)</f>
        <v>2024</v>
      </c>
      <c r="C949" t="s">
        <v>48</v>
      </c>
      <c r="D949" t="s">
        <v>10</v>
      </c>
      <c r="E949">
        <v>4</v>
      </c>
      <c r="F949">
        <v>270</v>
      </c>
      <c r="G949">
        <f>IF(electric_vehicle_sales_by_state[[#This Row],[vehicle_category]]="2-Wheelers",85000,1500000)</f>
        <v>85000</v>
      </c>
      <c r="H949">
        <f>(electric_vehicle_sales_by_state[[#This Row],[electric_vehicles_sold]]*electric_vehicle_sales_by_state[[#This Row],[Avg_Price]])</f>
        <v>340000</v>
      </c>
    </row>
    <row r="950" spans="1:8" x14ac:dyDescent="0.3">
      <c r="A950" s="1">
        <v>45078</v>
      </c>
      <c r="B950">
        <f>VLOOKUP(electric_vehicle_sales_by_state[[#This Row],[date]], dim_date[#All],2, FALSE)</f>
        <v>2024</v>
      </c>
      <c r="C950" t="s">
        <v>50</v>
      </c>
      <c r="D950" t="s">
        <v>10</v>
      </c>
      <c r="E950">
        <v>4</v>
      </c>
      <c r="F950">
        <v>1795</v>
      </c>
      <c r="G950">
        <f>IF(electric_vehicle_sales_by_state[[#This Row],[vehicle_category]]="2-Wheelers",85000,1500000)</f>
        <v>85000</v>
      </c>
      <c r="H950">
        <f>(electric_vehicle_sales_by_state[[#This Row],[electric_vehicles_sold]]*electric_vehicle_sales_by_state[[#This Row],[Avg_Price]])</f>
        <v>340000</v>
      </c>
    </row>
    <row r="951" spans="1:8" x14ac:dyDescent="0.3">
      <c r="A951" s="1">
        <v>45078</v>
      </c>
      <c r="B951">
        <f>VLOOKUP(electric_vehicle_sales_by_state[[#This Row],[date]], dim_date[#All],2, FALSE)</f>
        <v>2024</v>
      </c>
      <c r="C951" t="s">
        <v>58</v>
      </c>
      <c r="D951" t="s">
        <v>10</v>
      </c>
      <c r="E951">
        <v>2131</v>
      </c>
      <c r="F951">
        <v>43202</v>
      </c>
      <c r="G951">
        <f>IF(electric_vehicle_sales_by_state[[#This Row],[vehicle_category]]="2-Wheelers",85000,1500000)</f>
        <v>85000</v>
      </c>
      <c r="H951">
        <f>(electric_vehicle_sales_by_state[[#This Row],[electric_vehicles_sold]]*electric_vehicle_sales_by_state[[#This Row],[Avg_Price]])</f>
        <v>181135000</v>
      </c>
    </row>
    <row r="952" spans="1:8" x14ac:dyDescent="0.3">
      <c r="A952" s="1">
        <v>45078</v>
      </c>
      <c r="B952">
        <f>VLOOKUP(electric_vehicle_sales_by_state[[#This Row],[date]], dim_date[#All],2, FALSE)</f>
        <v>2024</v>
      </c>
      <c r="C952" t="s">
        <v>52</v>
      </c>
      <c r="D952" t="s">
        <v>10</v>
      </c>
      <c r="E952">
        <v>140</v>
      </c>
      <c r="F952">
        <v>3591</v>
      </c>
      <c r="G952">
        <f>IF(electric_vehicle_sales_by_state[[#This Row],[vehicle_category]]="2-Wheelers",85000,1500000)</f>
        <v>85000</v>
      </c>
      <c r="H952">
        <f>(electric_vehicle_sales_by_state[[#This Row],[electric_vehicles_sold]]*electric_vehicle_sales_by_state[[#This Row],[Avg_Price]])</f>
        <v>11900000</v>
      </c>
    </row>
    <row r="953" spans="1:8" x14ac:dyDescent="0.3">
      <c r="A953" s="1">
        <v>45078</v>
      </c>
      <c r="B953">
        <f>VLOOKUP(electric_vehicle_sales_by_state[[#This Row],[date]], dim_date[#All],2, FALSE)</f>
        <v>2024</v>
      </c>
      <c r="C953" t="s">
        <v>59</v>
      </c>
      <c r="D953" t="s">
        <v>10</v>
      </c>
      <c r="E953">
        <v>534</v>
      </c>
      <c r="F953">
        <v>30214</v>
      </c>
      <c r="G953">
        <f>IF(electric_vehicle_sales_by_state[[#This Row],[vehicle_category]]="2-Wheelers",85000,1500000)</f>
        <v>85000</v>
      </c>
      <c r="H953">
        <f>(electric_vehicle_sales_by_state[[#This Row],[electric_vehicles_sold]]*electric_vehicle_sales_by_state[[#This Row],[Avg_Price]])</f>
        <v>45390000</v>
      </c>
    </row>
    <row r="954" spans="1:8" x14ac:dyDescent="0.3">
      <c r="A954" s="1">
        <v>45078</v>
      </c>
      <c r="B954">
        <f>VLOOKUP(electric_vehicle_sales_by_state[[#This Row],[date]], dim_date[#All],2, FALSE)</f>
        <v>2024</v>
      </c>
      <c r="C954" t="s">
        <v>71</v>
      </c>
      <c r="D954" t="s">
        <v>10</v>
      </c>
      <c r="E954">
        <v>3261</v>
      </c>
      <c r="F954">
        <v>69235</v>
      </c>
      <c r="G954">
        <f>IF(electric_vehicle_sales_by_state[[#This Row],[vehicle_category]]="2-Wheelers",85000,1500000)</f>
        <v>85000</v>
      </c>
      <c r="H954">
        <f>(electric_vehicle_sales_by_state[[#This Row],[electric_vehicles_sold]]*electric_vehicle_sales_by_state[[#This Row],[Avg_Price]])</f>
        <v>277185000</v>
      </c>
    </row>
    <row r="955" spans="1:8" x14ac:dyDescent="0.3">
      <c r="A955" s="1">
        <v>45078</v>
      </c>
      <c r="B955">
        <f>VLOOKUP(electric_vehicle_sales_by_state[[#This Row],[date]], dim_date[#All],2, FALSE)</f>
        <v>2024</v>
      </c>
      <c r="C955" t="s">
        <v>72</v>
      </c>
      <c r="D955" t="s">
        <v>10</v>
      </c>
      <c r="E955">
        <v>4720</v>
      </c>
      <c r="F955">
        <v>121451</v>
      </c>
      <c r="G955">
        <f>IF(electric_vehicle_sales_by_state[[#This Row],[vehicle_category]]="2-Wheelers",85000,1500000)</f>
        <v>85000</v>
      </c>
      <c r="H955">
        <f>(electric_vehicle_sales_by_state[[#This Row],[electric_vehicles_sold]]*electric_vehicle_sales_by_state[[#This Row],[Avg_Price]])</f>
        <v>401200000</v>
      </c>
    </row>
    <row r="956" spans="1:8" x14ac:dyDescent="0.3">
      <c r="A956" s="1">
        <v>45078</v>
      </c>
      <c r="B956">
        <f>VLOOKUP(electric_vehicle_sales_by_state[[#This Row],[date]], dim_date[#All],2, FALSE)</f>
        <v>2024</v>
      </c>
      <c r="C956" t="s">
        <v>53</v>
      </c>
      <c r="D956" t="s">
        <v>10</v>
      </c>
      <c r="E956">
        <v>8</v>
      </c>
      <c r="F956">
        <v>2709</v>
      </c>
      <c r="G956">
        <f>IF(electric_vehicle_sales_by_state[[#This Row],[vehicle_category]]="2-Wheelers",85000,1500000)</f>
        <v>85000</v>
      </c>
      <c r="H956">
        <f>(electric_vehicle_sales_by_state[[#This Row],[electric_vehicles_sold]]*electric_vehicle_sales_by_state[[#This Row],[Avg_Price]])</f>
        <v>680000</v>
      </c>
    </row>
    <row r="957" spans="1:8" x14ac:dyDescent="0.3">
      <c r="A957" s="1">
        <v>45078</v>
      </c>
      <c r="B957">
        <f>VLOOKUP(electric_vehicle_sales_by_state[[#This Row],[date]], dim_date[#All],2, FALSE)</f>
        <v>2024</v>
      </c>
      <c r="C957" t="s">
        <v>73</v>
      </c>
      <c r="D957" t="s">
        <v>10</v>
      </c>
      <c r="E957">
        <v>1932</v>
      </c>
      <c r="F957">
        <v>219233</v>
      </c>
      <c r="G957">
        <f>IF(electric_vehicle_sales_by_state[[#This Row],[vehicle_category]]="2-Wheelers",85000,1500000)</f>
        <v>85000</v>
      </c>
      <c r="H957">
        <f>(electric_vehicle_sales_by_state[[#This Row],[electric_vehicles_sold]]*electric_vehicle_sales_by_state[[#This Row],[Avg_Price]])</f>
        <v>164220000</v>
      </c>
    </row>
    <row r="958" spans="1:8" x14ac:dyDescent="0.3">
      <c r="A958" s="1">
        <v>45078</v>
      </c>
      <c r="B958">
        <f>VLOOKUP(electric_vehicle_sales_by_state[[#This Row],[date]], dim_date[#All],2, FALSE)</f>
        <v>2024</v>
      </c>
      <c r="C958" t="s">
        <v>60</v>
      </c>
      <c r="D958" t="s">
        <v>10</v>
      </c>
      <c r="E958">
        <v>324</v>
      </c>
      <c r="F958">
        <v>13374</v>
      </c>
      <c r="G958">
        <f>IF(electric_vehicle_sales_by_state[[#This Row],[vehicle_category]]="2-Wheelers",85000,1500000)</f>
        <v>85000</v>
      </c>
      <c r="H958">
        <f>(electric_vehicle_sales_by_state[[#This Row],[electric_vehicles_sold]]*electric_vehicle_sales_by_state[[#This Row],[Avg_Price]])</f>
        <v>27540000</v>
      </c>
    </row>
    <row r="959" spans="1:8" x14ac:dyDescent="0.3">
      <c r="A959" s="1">
        <v>45078</v>
      </c>
      <c r="B959">
        <f>VLOOKUP(electric_vehicle_sales_by_state[[#This Row],[date]], dim_date[#All],2, FALSE)</f>
        <v>2024</v>
      </c>
      <c r="C959" t="s">
        <v>74</v>
      </c>
      <c r="D959" t="s">
        <v>10</v>
      </c>
      <c r="E959">
        <v>462</v>
      </c>
      <c r="F959">
        <v>64854</v>
      </c>
      <c r="G959">
        <f>IF(electric_vehicle_sales_by_state[[#This Row],[vehicle_category]]="2-Wheelers",85000,1500000)</f>
        <v>85000</v>
      </c>
      <c r="H959">
        <f>(electric_vehicle_sales_by_state[[#This Row],[electric_vehicles_sold]]*electric_vehicle_sales_by_state[[#This Row],[Avg_Price]])</f>
        <v>39270000</v>
      </c>
    </row>
    <row r="960" spans="1:8" x14ac:dyDescent="0.3">
      <c r="A960" s="1">
        <v>45108</v>
      </c>
      <c r="B960">
        <f>VLOOKUP(electric_vehicle_sales_by_state[[#This Row],[date]], dim_date[#All],2, FALSE)</f>
        <v>2024</v>
      </c>
      <c r="C960" t="s">
        <v>65</v>
      </c>
      <c r="D960" t="s">
        <v>10</v>
      </c>
      <c r="E960">
        <v>1361</v>
      </c>
      <c r="F960">
        <v>50877</v>
      </c>
      <c r="G960">
        <f>IF(electric_vehicle_sales_by_state[[#This Row],[vehicle_category]]="2-Wheelers",85000,1500000)</f>
        <v>85000</v>
      </c>
      <c r="H960">
        <f>(electric_vehicle_sales_by_state[[#This Row],[electric_vehicles_sold]]*electric_vehicle_sales_by_state[[#This Row],[Avg_Price]])</f>
        <v>115685000</v>
      </c>
    </row>
    <row r="961" spans="1:8" x14ac:dyDescent="0.3">
      <c r="A961" s="1">
        <v>45108</v>
      </c>
      <c r="B961">
        <f>VLOOKUP(electric_vehicle_sales_by_state[[#This Row],[date]], dim_date[#All],2, FALSE)</f>
        <v>2024</v>
      </c>
      <c r="C961" t="s">
        <v>43</v>
      </c>
      <c r="D961" t="s">
        <v>10</v>
      </c>
      <c r="E961">
        <v>168</v>
      </c>
      <c r="F961">
        <v>32074</v>
      </c>
      <c r="G961">
        <f>IF(electric_vehicle_sales_by_state[[#This Row],[vehicle_category]]="2-Wheelers",85000,1500000)</f>
        <v>85000</v>
      </c>
      <c r="H961">
        <f>(electric_vehicle_sales_by_state[[#This Row],[electric_vehicles_sold]]*electric_vehicle_sales_by_state[[#This Row],[Avg_Price]])</f>
        <v>14280000</v>
      </c>
    </row>
    <row r="962" spans="1:8" x14ac:dyDescent="0.3">
      <c r="A962" s="1">
        <v>45108</v>
      </c>
      <c r="B962">
        <f>VLOOKUP(electric_vehicle_sales_by_state[[#This Row],[date]], dim_date[#All],2, FALSE)</f>
        <v>2024</v>
      </c>
      <c r="C962" t="s">
        <v>54</v>
      </c>
      <c r="D962" t="s">
        <v>10</v>
      </c>
      <c r="E962">
        <v>614</v>
      </c>
      <c r="F962">
        <v>69583</v>
      </c>
      <c r="G962">
        <f>IF(electric_vehicle_sales_by_state[[#This Row],[vehicle_category]]="2-Wheelers",85000,1500000)</f>
        <v>85000</v>
      </c>
      <c r="H962">
        <f>(electric_vehicle_sales_by_state[[#This Row],[electric_vehicles_sold]]*electric_vehicle_sales_by_state[[#This Row],[Avg_Price]])</f>
        <v>52190000</v>
      </c>
    </row>
    <row r="963" spans="1:8" x14ac:dyDescent="0.3">
      <c r="A963" s="1">
        <v>45108</v>
      </c>
      <c r="B963">
        <f>VLOOKUP(electric_vehicle_sales_by_state[[#This Row],[date]], dim_date[#All],2, FALSE)</f>
        <v>2024</v>
      </c>
      <c r="C963" t="s">
        <v>55</v>
      </c>
      <c r="D963" t="s">
        <v>10</v>
      </c>
      <c r="E963">
        <v>134</v>
      </c>
      <c r="F963">
        <v>1813</v>
      </c>
      <c r="G963">
        <f>IF(electric_vehicle_sales_by_state[[#This Row],[vehicle_category]]="2-Wheelers",85000,1500000)</f>
        <v>85000</v>
      </c>
      <c r="H963">
        <f>(electric_vehicle_sales_by_state[[#This Row],[electric_vehicles_sold]]*electric_vehicle_sales_by_state[[#This Row],[Avg_Price]])</f>
        <v>11390000</v>
      </c>
    </row>
    <row r="964" spans="1:8" x14ac:dyDescent="0.3">
      <c r="A964" s="1">
        <v>45108</v>
      </c>
      <c r="B964">
        <f>VLOOKUP(electric_vehicle_sales_by_state[[#This Row],[date]], dim_date[#All],2, FALSE)</f>
        <v>2024</v>
      </c>
      <c r="C964" t="s">
        <v>44</v>
      </c>
      <c r="D964" t="s">
        <v>10</v>
      </c>
      <c r="E964">
        <v>1584</v>
      </c>
      <c r="F964">
        <v>28753</v>
      </c>
      <c r="G964">
        <f>IF(electric_vehicle_sales_by_state[[#This Row],[vehicle_category]]="2-Wheelers",85000,1500000)</f>
        <v>85000</v>
      </c>
      <c r="H964">
        <f>(electric_vehicle_sales_by_state[[#This Row],[electric_vehicles_sold]]*electric_vehicle_sales_by_state[[#This Row],[Avg_Price]])</f>
        <v>134640000</v>
      </c>
    </row>
    <row r="965" spans="1:8" x14ac:dyDescent="0.3">
      <c r="A965" s="1">
        <v>45108</v>
      </c>
      <c r="B965">
        <f>VLOOKUP(electric_vehicle_sales_by_state[[#This Row],[date]], dim_date[#All],2, FALSE)</f>
        <v>2024</v>
      </c>
      <c r="C965" t="s">
        <v>45</v>
      </c>
      <c r="D965" t="s">
        <v>10</v>
      </c>
      <c r="E965">
        <v>5</v>
      </c>
      <c r="F965">
        <v>856</v>
      </c>
      <c r="G965">
        <f>IF(electric_vehicle_sales_by_state[[#This Row],[vehicle_category]]="2-Wheelers",85000,1500000)</f>
        <v>85000</v>
      </c>
      <c r="H965">
        <f>(electric_vehicle_sales_by_state[[#This Row],[electric_vehicles_sold]]*electric_vehicle_sales_by_state[[#This Row],[Avg_Price]])</f>
        <v>425000</v>
      </c>
    </row>
    <row r="966" spans="1:8" x14ac:dyDescent="0.3">
      <c r="A966" s="1">
        <v>45108</v>
      </c>
      <c r="B966">
        <f>VLOOKUP(electric_vehicle_sales_by_state[[#This Row],[date]], dim_date[#All],2, FALSE)</f>
        <v>2024</v>
      </c>
      <c r="C966" t="s">
        <v>56</v>
      </c>
      <c r="D966" t="s">
        <v>10</v>
      </c>
      <c r="E966">
        <v>2068</v>
      </c>
      <c r="F966">
        <v>31269</v>
      </c>
      <c r="G966">
        <f>IF(electric_vehicle_sales_by_state[[#This Row],[vehicle_category]]="2-Wheelers",85000,1500000)</f>
        <v>85000</v>
      </c>
      <c r="H966">
        <f>(electric_vehicle_sales_by_state[[#This Row],[electric_vehicles_sold]]*electric_vehicle_sales_by_state[[#This Row],[Avg_Price]])</f>
        <v>175780000</v>
      </c>
    </row>
    <row r="967" spans="1:8" x14ac:dyDescent="0.3">
      <c r="A967" s="1">
        <v>45108</v>
      </c>
      <c r="B967">
        <f>VLOOKUP(electric_vehicle_sales_by_state[[#This Row],[date]], dim_date[#All],2, FALSE)</f>
        <v>2024</v>
      </c>
      <c r="C967" t="s">
        <v>66</v>
      </c>
      <c r="D967" t="s">
        <v>10</v>
      </c>
      <c r="E967">
        <v>517</v>
      </c>
      <c r="F967">
        <v>2877</v>
      </c>
      <c r="G967">
        <f>IF(electric_vehicle_sales_by_state[[#This Row],[vehicle_category]]="2-Wheelers",85000,1500000)</f>
        <v>85000</v>
      </c>
      <c r="H967">
        <f>(electric_vehicle_sales_by_state[[#This Row],[electric_vehicles_sold]]*electric_vehicle_sales_by_state[[#This Row],[Avg_Price]])</f>
        <v>43945000</v>
      </c>
    </row>
    <row r="968" spans="1:8" x14ac:dyDescent="0.3">
      <c r="A968" s="1">
        <v>45108</v>
      </c>
      <c r="B968">
        <f>VLOOKUP(electric_vehicle_sales_by_state[[#This Row],[date]], dim_date[#All],2, FALSE)</f>
        <v>2024</v>
      </c>
      <c r="C968" t="s">
        <v>67</v>
      </c>
      <c r="D968" t="s">
        <v>10</v>
      </c>
      <c r="E968">
        <v>5300</v>
      </c>
      <c r="F968">
        <v>98394</v>
      </c>
      <c r="G968">
        <f>IF(electric_vehicle_sales_by_state[[#This Row],[vehicle_category]]="2-Wheelers",85000,1500000)</f>
        <v>85000</v>
      </c>
      <c r="H968">
        <f>(electric_vehicle_sales_by_state[[#This Row],[electric_vehicles_sold]]*electric_vehicle_sales_by_state[[#This Row],[Avg_Price]])</f>
        <v>450500000</v>
      </c>
    </row>
    <row r="969" spans="1:8" x14ac:dyDescent="0.3">
      <c r="A969" s="1">
        <v>45108</v>
      </c>
      <c r="B969">
        <f>VLOOKUP(electric_vehicle_sales_by_state[[#This Row],[date]], dim_date[#All],2, FALSE)</f>
        <v>2024</v>
      </c>
      <c r="C969" t="s">
        <v>63</v>
      </c>
      <c r="D969" t="s">
        <v>10</v>
      </c>
      <c r="E969">
        <v>152</v>
      </c>
      <c r="F969">
        <v>15523</v>
      </c>
      <c r="G969">
        <f>IF(electric_vehicle_sales_by_state[[#This Row],[vehicle_category]]="2-Wheelers",85000,1500000)</f>
        <v>85000</v>
      </c>
      <c r="H969">
        <f>(electric_vehicle_sales_by_state[[#This Row],[electric_vehicles_sold]]*electric_vehicle_sales_by_state[[#This Row],[Avg_Price]])</f>
        <v>12920000</v>
      </c>
    </row>
    <row r="970" spans="1:8" x14ac:dyDescent="0.3">
      <c r="A970" s="1">
        <v>45108</v>
      </c>
      <c r="B970">
        <f>VLOOKUP(electric_vehicle_sales_by_state[[#This Row],[date]], dim_date[#All],2, FALSE)</f>
        <v>2024</v>
      </c>
      <c r="C970" t="s">
        <v>61</v>
      </c>
      <c r="D970" t="s">
        <v>10</v>
      </c>
      <c r="E970">
        <v>40</v>
      </c>
      <c r="F970">
        <v>5450</v>
      </c>
      <c r="G970">
        <f>IF(electric_vehicle_sales_by_state[[#This Row],[vehicle_category]]="2-Wheelers",85000,1500000)</f>
        <v>85000</v>
      </c>
      <c r="H970">
        <f>(electric_vehicle_sales_by_state[[#This Row],[electric_vehicles_sold]]*electric_vehicle_sales_by_state[[#This Row],[Avg_Price]])</f>
        <v>3400000</v>
      </c>
    </row>
    <row r="971" spans="1:8" x14ac:dyDescent="0.3">
      <c r="A971" s="1">
        <v>45108</v>
      </c>
      <c r="B971">
        <f>VLOOKUP(electric_vehicle_sales_by_state[[#This Row],[date]], dim_date[#All],2, FALSE)</f>
        <v>2024</v>
      </c>
      <c r="C971" t="s">
        <v>46</v>
      </c>
      <c r="D971" t="s">
        <v>10</v>
      </c>
      <c r="E971">
        <v>116</v>
      </c>
      <c r="F971">
        <v>8604</v>
      </c>
      <c r="G971">
        <f>IF(electric_vehicle_sales_by_state[[#This Row],[vehicle_category]]="2-Wheelers",85000,1500000)</f>
        <v>85000</v>
      </c>
      <c r="H971">
        <f>(electric_vehicle_sales_by_state[[#This Row],[electric_vehicles_sold]]*electric_vehicle_sales_by_state[[#This Row],[Avg_Price]])</f>
        <v>9860000</v>
      </c>
    </row>
    <row r="972" spans="1:8" x14ac:dyDescent="0.3">
      <c r="A972" s="1">
        <v>45108</v>
      </c>
      <c r="B972">
        <f>VLOOKUP(electric_vehicle_sales_by_state[[#This Row],[date]], dim_date[#All],2, FALSE)</f>
        <v>2024</v>
      </c>
      <c r="C972" t="s">
        <v>64</v>
      </c>
      <c r="D972" t="s">
        <v>10</v>
      </c>
      <c r="E972">
        <v>447</v>
      </c>
      <c r="F972">
        <v>32370</v>
      </c>
      <c r="G972">
        <f>IF(electric_vehicle_sales_by_state[[#This Row],[vehicle_category]]="2-Wheelers",85000,1500000)</f>
        <v>85000</v>
      </c>
      <c r="H972">
        <f>(electric_vehicle_sales_by_state[[#This Row],[electric_vehicles_sold]]*electric_vehicle_sales_by_state[[#This Row],[Avg_Price]])</f>
        <v>37995000</v>
      </c>
    </row>
    <row r="973" spans="1:8" x14ac:dyDescent="0.3">
      <c r="A973" s="1">
        <v>45108</v>
      </c>
      <c r="B973">
        <f>VLOOKUP(electric_vehicle_sales_by_state[[#This Row],[date]], dim_date[#All],2, FALSE)</f>
        <v>2024</v>
      </c>
      <c r="C973" t="s">
        <v>68</v>
      </c>
      <c r="D973" t="s">
        <v>10</v>
      </c>
      <c r="E973">
        <v>9632</v>
      </c>
      <c r="F973">
        <v>95036</v>
      </c>
      <c r="G973">
        <f>IF(electric_vehicle_sales_by_state[[#This Row],[vehicle_category]]="2-Wheelers",85000,1500000)</f>
        <v>85000</v>
      </c>
      <c r="H973">
        <f>(electric_vehicle_sales_by_state[[#This Row],[electric_vehicles_sold]]*electric_vehicle_sales_by_state[[#This Row],[Avg_Price]])</f>
        <v>818720000</v>
      </c>
    </row>
    <row r="974" spans="1:8" x14ac:dyDescent="0.3">
      <c r="A974" s="1">
        <v>45108</v>
      </c>
      <c r="B974">
        <f>VLOOKUP(electric_vehicle_sales_by_state[[#This Row],[date]], dim_date[#All],2, FALSE)</f>
        <v>2024</v>
      </c>
      <c r="C974" t="s">
        <v>69</v>
      </c>
      <c r="D974" t="s">
        <v>10</v>
      </c>
      <c r="E974">
        <v>3937</v>
      </c>
      <c r="F974">
        <v>34948</v>
      </c>
      <c r="G974">
        <f>IF(electric_vehicle_sales_by_state[[#This Row],[vehicle_category]]="2-Wheelers",85000,1500000)</f>
        <v>85000</v>
      </c>
      <c r="H974">
        <f>(electric_vehicle_sales_by_state[[#This Row],[electric_vehicles_sold]]*electric_vehicle_sales_by_state[[#This Row],[Avg_Price]])</f>
        <v>334645000</v>
      </c>
    </row>
    <row r="975" spans="1:8" x14ac:dyDescent="0.3">
      <c r="A975" s="1">
        <v>45108</v>
      </c>
      <c r="B975">
        <f>VLOOKUP(electric_vehicle_sales_by_state[[#This Row],[date]], dim_date[#All],2, FALSE)</f>
        <v>2024</v>
      </c>
      <c r="C975" t="s">
        <v>57</v>
      </c>
      <c r="D975" t="s">
        <v>10</v>
      </c>
      <c r="E975">
        <v>1971</v>
      </c>
      <c r="F975">
        <v>69937</v>
      </c>
      <c r="G975">
        <f>IF(electric_vehicle_sales_by_state[[#This Row],[vehicle_category]]="2-Wheelers",85000,1500000)</f>
        <v>85000</v>
      </c>
      <c r="H975">
        <f>(electric_vehicle_sales_by_state[[#This Row],[electric_vehicles_sold]]*electric_vehicle_sales_by_state[[#This Row],[Avg_Price]])</f>
        <v>167535000</v>
      </c>
    </row>
    <row r="976" spans="1:8" x14ac:dyDescent="0.3">
      <c r="A976" s="1">
        <v>45108</v>
      </c>
      <c r="B976">
        <f>VLOOKUP(electric_vehicle_sales_by_state[[#This Row],[date]], dim_date[#All],2, FALSE)</f>
        <v>2024</v>
      </c>
      <c r="C976" t="s">
        <v>70</v>
      </c>
      <c r="D976" t="s">
        <v>10</v>
      </c>
      <c r="E976">
        <v>9822</v>
      </c>
      <c r="F976">
        <v>126943</v>
      </c>
      <c r="G976">
        <f>IF(electric_vehicle_sales_by_state[[#This Row],[vehicle_category]]="2-Wheelers",85000,1500000)</f>
        <v>85000</v>
      </c>
      <c r="H976">
        <f>(electric_vehicle_sales_by_state[[#This Row],[electric_vehicles_sold]]*electric_vehicle_sales_by_state[[#This Row],[Avg_Price]])</f>
        <v>834870000</v>
      </c>
    </row>
    <row r="977" spans="1:8" x14ac:dyDescent="0.3">
      <c r="A977" s="1">
        <v>45108</v>
      </c>
      <c r="B977">
        <f>VLOOKUP(electric_vehicle_sales_by_state[[#This Row],[date]], dim_date[#All],2, FALSE)</f>
        <v>2024</v>
      </c>
      <c r="C977" t="s">
        <v>48</v>
      </c>
      <c r="D977" t="s">
        <v>10</v>
      </c>
      <c r="E977">
        <v>6</v>
      </c>
      <c r="F977">
        <v>1145</v>
      </c>
      <c r="G977">
        <f>IF(electric_vehicle_sales_by_state[[#This Row],[vehicle_category]]="2-Wheelers",85000,1500000)</f>
        <v>85000</v>
      </c>
      <c r="H977">
        <f>(electric_vehicle_sales_by_state[[#This Row],[electric_vehicles_sold]]*electric_vehicle_sales_by_state[[#This Row],[Avg_Price]])</f>
        <v>510000</v>
      </c>
    </row>
    <row r="978" spans="1:8" x14ac:dyDescent="0.3">
      <c r="A978" s="1">
        <v>45108</v>
      </c>
      <c r="B978">
        <f>VLOOKUP(electric_vehicle_sales_by_state[[#This Row],[date]], dim_date[#All],2, FALSE)</f>
        <v>2024</v>
      </c>
      <c r="C978" t="s">
        <v>49</v>
      </c>
      <c r="D978" t="s">
        <v>10</v>
      </c>
      <c r="E978">
        <v>20</v>
      </c>
      <c r="F978">
        <v>2030</v>
      </c>
      <c r="G978">
        <f>IF(electric_vehicle_sales_by_state[[#This Row],[vehicle_category]]="2-Wheelers",85000,1500000)</f>
        <v>85000</v>
      </c>
      <c r="H978">
        <f>(electric_vehicle_sales_by_state[[#This Row],[electric_vehicles_sold]]*electric_vehicle_sales_by_state[[#This Row],[Avg_Price]])</f>
        <v>1700000</v>
      </c>
    </row>
    <row r="979" spans="1:8" x14ac:dyDescent="0.3">
      <c r="A979" s="1">
        <v>45108</v>
      </c>
      <c r="B979">
        <f>VLOOKUP(electric_vehicle_sales_by_state[[#This Row],[date]], dim_date[#All],2, FALSE)</f>
        <v>2024</v>
      </c>
      <c r="C979" t="s">
        <v>50</v>
      </c>
      <c r="D979" t="s">
        <v>10</v>
      </c>
      <c r="E979">
        <v>6</v>
      </c>
      <c r="F979">
        <v>1721</v>
      </c>
      <c r="G979">
        <f>IF(electric_vehicle_sales_by_state[[#This Row],[vehicle_category]]="2-Wheelers",85000,1500000)</f>
        <v>85000</v>
      </c>
      <c r="H979">
        <f>(electric_vehicle_sales_by_state[[#This Row],[electric_vehicles_sold]]*electric_vehicle_sales_by_state[[#This Row],[Avg_Price]])</f>
        <v>510000</v>
      </c>
    </row>
    <row r="980" spans="1:8" x14ac:dyDescent="0.3">
      <c r="A980" s="1">
        <v>45108</v>
      </c>
      <c r="B980">
        <f>VLOOKUP(electric_vehicle_sales_by_state[[#This Row],[date]], dim_date[#All],2, FALSE)</f>
        <v>2024</v>
      </c>
      <c r="C980" t="s">
        <v>58</v>
      </c>
      <c r="D980" t="s">
        <v>10</v>
      </c>
      <c r="E980">
        <v>2805</v>
      </c>
      <c r="F980">
        <v>38394</v>
      </c>
      <c r="G980">
        <f>IF(electric_vehicle_sales_by_state[[#This Row],[vehicle_category]]="2-Wheelers",85000,1500000)</f>
        <v>85000</v>
      </c>
      <c r="H980">
        <f>(electric_vehicle_sales_by_state[[#This Row],[electric_vehicles_sold]]*electric_vehicle_sales_by_state[[#This Row],[Avg_Price]])</f>
        <v>238425000</v>
      </c>
    </row>
    <row r="981" spans="1:8" x14ac:dyDescent="0.3">
      <c r="A981" s="1">
        <v>45108</v>
      </c>
      <c r="B981">
        <f>VLOOKUP(electric_vehicle_sales_by_state[[#This Row],[date]], dim_date[#All],2, FALSE)</f>
        <v>2024</v>
      </c>
      <c r="C981" t="s">
        <v>52</v>
      </c>
      <c r="D981" t="s">
        <v>10</v>
      </c>
      <c r="E981">
        <v>189</v>
      </c>
      <c r="F981">
        <v>3909</v>
      </c>
      <c r="G981">
        <f>IF(electric_vehicle_sales_by_state[[#This Row],[vehicle_category]]="2-Wheelers",85000,1500000)</f>
        <v>85000</v>
      </c>
      <c r="H981">
        <f>(electric_vehicle_sales_by_state[[#This Row],[electric_vehicles_sold]]*electric_vehicle_sales_by_state[[#This Row],[Avg_Price]])</f>
        <v>16065000</v>
      </c>
    </row>
    <row r="982" spans="1:8" x14ac:dyDescent="0.3">
      <c r="A982" s="1">
        <v>45108</v>
      </c>
      <c r="B982">
        <f>VLOOKUP(electric_vehicle_sales_by_state[[#This Row],[date]], dim_date[#All],2, FALSE)</f>
        <v>2024</v>
      </c>
      <c r="C982" t="s">
        <v>59</v>
      </c>
      <c r="D982" t="s">
        <v>10</v>
      </c>
      <c r="E982">
        <v>445</v>
      </c>
      <c r="F982">
        <v>33588</v>
      </c>
      <c r="G982">
        <f>IF(electric_vehicle_sales_by_state[[#This Row],[vehicle_category]]="2-Wheelers",85000,1500000)</f>
        <v>85000</v>
      </c>
      <c r="H982">
        <f>(electric_vehicle_sales_by_state[[#This Row],[electric_vehicles_sold]]*electric_vehicle_sales_by_state[[#This Row],[Avg_Price]])</f>
        <v>37825000</v>
      </c>
    </row>
    <row r="983" spans="1:8" x14ac:dyDescent="0.3">
      <c r="A983" s="1">
        <v>45108</v>
      </c>
      <c r="B983">
        <f>VLOOKUP(electric_vehicle_sales_by_state[[#This Row],[date]], dim_date[#All],2, FALSE)</f>
        <v>2024</v>
      </c>
      <c r="C983" t="s">
        <v>71</v>
      </c>
      <c r="D983" t="s">
        <v>10</v>
      </c>
      <c r="E983">
        <v>3763</v>
      </c>
      <c r="F983">
        <v>76511</v>
      </c>
      <c r="G983">
        <f>IF(electric_vehicle_sales_by_state[[#This Row],[vehicle_category]]="2-Wheelers",85000,1500000)</f>
        <v>85000</v>
      </c>
      <c r="H983">
        <f>(electric_vehicle_sales_by_state[[#This Row],[electric_vehicles_sold]]*electric_vehicle_sales_by_state[[#This Row],[Avg_Price]])</f>
        <v>319855000</v>
      </c>
    </row>
    <row r="984" spans="1:8" x14ac:dyDescent="0.3">
      <c r="A984" s="1">
        <v>45108</v>
      </c>
      <c r="B984">
        <f>VLOOKUP(electric_vehicle_sales_by_state[[#This Row],[date]], dim_date[#All],2, FALSE)</f>
        <v>2024</v>
      </c>
      <c r="C984" t="s">
        <v>72</v>
      </c>
      <c r="D984" t="s">
        <v>10</v>
      </c>
      <c r="E984">
        <v>5839</v>
      </c>
      <c r="F984">
        <v>119322</v>
      </c>
      <c r="G984">
        <f>IF(electric_vehicle_sales_by_state[[#This Row],[vehicle_category]]="2-Wheelers",85000,1500000)</f>
        <v>85000</v>
      </c>
      <c r="H984">
        <f>(electric_vehicle_sales_by_state[[#This Row],[electric_vehicles_sold]]*electric_vehicle_sales_by_state[[#This Row],[Avg_Price]])</f>
        <v>496315000</v>
      </c>
    </row>
    <row r="985" spans="1:8" x14ac:dyDescent="0.3">
      <c r="A985" s="1">
        <v>45108</v>
      </c>
      <c r="B985">
        <f>VLOOKUP(electric_vehicle_sales_by_state[[#This Row],[date]], dim_date[#All],2, FALSE)</f>
        <v>2024</v>
      </c>
      <c r="C985" t="s">
        <v>53</v>
      </c>
      <c r="D985" t="s">
        <v>10</v>
      </c>
      <c r="E985">
        <v>6</v>
      </c>
      <c r="F985">
        <v>2942</v>
      </c>
      <c r="G985">
        <f>IF(electric_vehicle_sales_by_state[[#This Row],[vehicle_category]]="2-Wheelers",85000,1500000)</f>
        <v>85000</v>
      </c>
      <c r="H985">
        <f>(electric_vehicle_sales_by_state[[#This Row],[electric_vehicles_sold]]*electric_vehicle_sales_by_state[[#This Row],[Avg_Price]])</f>
        <v>510000</v>
      </c>
    </row>
    <row r="986" spans="1:8" x14ac:dyDescent="0.3">
      <c r="A986" s="1">
        <v>45108</v>
      </c>
      <c r="B986">
        <f>VLOOKUP(electric_vehicle_sales_by_state[[#This Row],[date]], dim_date[#All],2, FALSE)</f>
        <v>2024</v>
      </c>
      <c r="C986" t="s">
        <v>73</v>
      </c>
      <c r="D986" t="s">
        <v>10</v>
      </c>
      <c r="E986">
        <v>2326</v>
      </c>
      <c r="F986">
        <v>158970</v>
      </c>
      <c r="G986">
        <f>IF(electric_vehicle_sales_by_state[[#This Row],[vehicle_category]]="2-Wheelers",85000,1500000)</f>
        <v>85000</v>
      </c>
      <c r="H986">
        <f>(electric_vehicle_sales_by_state[[#This Row],[electric_vehicles_sold]]*electric_vehicle_sales_by_state[[#This Row],[Avg_Price]])</f>
        <v>197710000</v>
      </c>
    </row>
    <row r="987" spans="1:8" x14ac:dyDescent="0.3">
      <c r="A987" s="1">
        <v>45108</v>
      </c>
      <c r="B987">
        <f>VLOOKUP(electric_vehicle_sales_by_state[[#This Row],[date]], dim_date[#All],2, FALSE)</f>
        <v>2024</v>
      </c>
      <c r="C987" t="s">
        <v>60</v>
      </c>
      <c r="D987" t="s">
        <v>10</v>
      </c>
      <c r="E987">
        <v>408</v>
      </c>
      <c r="F987">
        <v>13216</v>
      </c>
      <c r="G987">
        <f>IF(electric_vehicle_sales_by_state[[#This Row],[vehicle_category]]="2-Wheelers",85000,1500000)</f>
        <v>85000</v>
      </c>
      <c r="H987">
        <f>(electric_vehicle_sales_by_state[[#This Row],[electric_vehicles_sold]]*electric_vehicle_sales_by_state[[#This Row],[Avg_Price]])</f>
        <v>34680000</v>
      </c>
    </row>
    <row r="988" spans="1:8" x14ac:dyDescent="0.3">
      <c r="A988" s="1">
        <v>45108</v>
      </c>
      <c r="B988">
        <f>VLOOKUP(electric_vehicle_sales_by_state[[#This Row],[date]], dim_date[#All],2, FALSE)</f>
        <v>2024</v>
      </c>
      <c r="C988" t="s">
        <v>74</v>
      </c>
      <c r="D988" t="s">
        <v>10</v>
      </c>
      <c r="E988">
        <v>509</v>
      </c>
      <c r="F988">
        <v>67367</v>
      </c>
      <c r="G988">
        <f>IF(electric_vehicle_sales_by_state[[#This Row],[vehicle_category]]="2-Wheelers",85000,1500000)</f>
        <v>85000</v>
      </c>
      <c r="H988">
        <f>(electric_vehicle_sales_by_state[[#This Row],[electric_vehicles_sold]]*electric_vehicle_sales_by_state[[#This Row],[Avg_Price]])</f>
        <v>43265000</v>
      </c>
    </row>
    <row r="989" spans="1:8" x14ac:dyDescent="0.3">
      <c r="A989" s="1">
        <v>45139</v>
      </c>
      <c r="B989">
        <f>VLOOKUP(electric_vehicle_sales_by_state[[#This Row],[date]], dim_date[#All],2, FALSE)</f>
        <v>2024</v>
      </c>
      <c r="C989" t="s">
        <v>65</v>
      </c>
      <c r="D989" t="s">
        <v>10</v>
      </c>
      <c r="E989">
        <v>1568</v>
      </c>
      <c r="F989">
        <v>56399</v>
      </c>
      <c r="G989">
        <f>IF(electric_vehicle_sales_by_state[[#This Row],[vehicle_category]]="2-Wheelers",85000,1500000)</f>
        <v>85000</v>
      </c>
      <c r="H989">
        <f>(electric_vehicle_sales_by_state[[#This Row],[electric_vehicles_sold]]*electric_vehicle_sales_by_state[[#This Row],[Avg_Price]])</f>
        <v>133280000</v>
      </c>
    </row>
    <row r="990" spans="1:8" x14ac:dyDescent="0.3">
      <c r="A990" s="1">
        <v>45139</v>
      </c>
      <c r="B990">
        <f>VLOOKUP(electric_vehicle_sales_by_state[[#This Row],[date]], dim_date[#All],2, FALSE)</f>
        <v>2024</v>
      </c>
      <c r="C990" t="s">
        <v>43</v>
      </c>
      <c r="D990" t="s">
        <v>10</v>
      </c>
      <c r="E990">
        <v>147</v>
      </c>
      <c r="F990">
        <v>31641</v>
      </c>
      <c r="G990">
        <f>IF(electric_vehicle_sales_by_state[[#This Row],[vehicle_category]]="2-Wheelers",85000,1500000)</f>
        <v>85000</v>
      </c>
      <c r="H990">
        <f>(electric_vehicle_sales_by_state[[#This Row],[electric_vehicles_sold]]*electric_vehicle_sales_by_state[[#This Row],[Avg_Price]])</f>
        <v>12495000</v>
      </c>
    </row>
    <row r="991" spans="1:8" x14ac:dyDescent="0.3">
      <c r="A991" s="1">
        <v>45139</v>
      </c>
      <c r="B991">
        <f>VLOOKUP(electric_vehicle_sales_by_state[[#This Row],[date]], dim_date[#All],2, FALSE)</f>
        <v>2024</v>
      </c>
      <c r="C991" t="s">
        <v>54</v>
      </c>
      <c r="D991" t="s">
        <v>10</v>
      </c>
      <c r="E991">
        <v>713</v>
      </c>
      <c r="F991">
        <v>58346</v>
      </c>
      <c r="G991">
        <f>IF(electric_vehicle_sales_by_state[[#This Row],[vehicle_category]]="2-Wheelers",85000,1500000)</f>
        <v>85000</v>
      </c>
      <c r="H991">
        <f>(electric_vehicle_sales_by_state[[#This Row],[electric_vehicles_sold]]*electric_vehicle_sales_by_state[[#This Row],[Avg_Price]])</f>
        <v>60605000</v>
      </c>
    </row>
    <row r="992" spans="1:8" x14ac:dyDescent="0.3">
      <c r="A992" s="1">
        <v>45139</v>
      </c>
      <c r="B992">
        <f>VLOOKUP(electric_vehicle_sales_by_state[[#This Row],[date]], dim_date[#All],2, FALSE)</f>
        <v>2024</v>
      </c>
      <c r="C992" t="s">
        <v>55</v>
      </c>
      <c r="D992" t="s">
        <v>10</v>
      </c>
      <c r="E992">
        <v>125</v>
      </c>
      <c r="F992">
        <v>1789</v>
      </c>
      <c r="G992">
        <f>IF(electric_vehicle_sales_by_state[[#This Row],[vehicle_category]]="2-Wheelers",85000,1500000)</f>
        <v>85000</v>
      </c>
      <c r="H992">
        <f>(electric_vehicle_sales_by_state[[#This Row],[electric_vehicles_sold]]*electric_vehicle_sales_by_state[[#This Row],[Avg_Price]])</f>
        <v>10625000</v>
      </c>
    </row>
    <row r="993" spans="1:8" x14ac:dyDescent="0.3">
      <c r="A993" s="1">
        <v>45139</v>
      </c>
      <c r="B993">
        <f>VLOOKUP(electric_vehicle_sales_by_state[[#This Row],[date]], dim_date[#All],2, FALSE)</f>
        <v>2024</v>
      </c>
      <c r="C993" t="s">
        <v>44</v>
      </c>
      <c r="D993" t="s">
        <v>10</v>
      </c>
      <c r="E993">
        <v>2088</v>
      </c>
      <c r="F993">
        <v>28699</v>
      </c>
      <c r="G993">
        <f>IF(electric_vehicle_sales_by_state[[#This Row],[vehicle_category]]="2-Wheelers",85000,1500000)</f>
        <v>85000</v>
      </c>
      <c r="H993">
        <f>(electric_vehicle_sales_by_state[[#This Row],[electric_vehicles_sold]]*electric_vehicle_sales_by_state[[#This Row],[Avg_Price]])</f>
        <v>177480000</v>
      </c>
    </row>
    <row r="994" spans="1:8" x14ac:dyDescent="0.3">
      <c r="A994" s="1">
        <v>45139</v>
      </c>
      <c r="B994">
        <f>VLOOKUP(electric_vehicle_sales_by_state[[#This Row],[date]], dim_date[#All],2, FALSE)</f>
        <v>2024</v>
      </c>
      <c r="C994" t="s">
        <v>45</v>
      </c>
      <c r="D994" t="s">
        <v>10</v>
      </c>
      <c r="E994">
        <v>6</v>
      </c>
      <c r="F994">
        <v>606</v>
      </c>
      <c r="G994">
        <f>IF(electric_vehicle_sales_by_state[[#This Row],[vehicle_category]]="2-Wheelers",85000,1500000)</f>
        <v>85000</v>
      </c>
      <c r="H994">
        <f>(electric_vehicle_sales_by_state[[#This Row],[electric_vehicles_sold]]*electric_vehicle_sales_by_state[[#This Row],[Avg_Price]])</f>
        <v>510000</v>
      </c>
    </row>
    <row r="995" spans="1:8" x14ac:dyDescent="0.3">
      <c r="A995" s="1">
        <v>45139</v>
      </c>
      <c r="B995">
        <f>VLOOKUP(electric_vehicle_sales_by_state[[#This Row],[date]], dim_date[#All],2, FALSE)</f>
        <v>2024</v>
      </c>
      <c r="C995" t="s">
        <v>56</v>
      </c>
      <c r="D995" t="s">
        <v>10</v>
      </c>
      <c r="E995">
        <v>2116</v>
      </c>
      <c r="F995">
        <v>33120</v>
      </c>
      <c r="G995">
        <f>IF(electric_vehicle_sales_by_state[[#This Row],[vehicle_category]]="2-Wheelers",85000,1500000)</f>
        <v>85000</v>
      </c>
      <c r="H995">
        <f>(electric_vehicle_sales_by_state[[#This Row],[electric_vehicles_sold]]*electric_vehicle_sales_by_state[[#This Row],[Avg_Price]])</f>
        <v>179860000</v>
      </c>
    </row>
    <row r="996" spans="1:8" x14ac:dyDescent="0.3">
      <c r="A996" s="1">
        <v>45139</v>
      </c>
      <c r="B996">
        <f>VLOOKUP(electric_vehicle_sales_by_state[[#This Row],[date]], dim_date[#All],2, FALSE)</f>
        <v>2024</v>
      </c>
      <c r="C996" t="s">
        <v>66</v>
      </c>
      <c r="D996" t="s">
        <v>10</v>
      </c>
      <c r="E996">
        <v>689</v>
      </c>
      <c r="F996">
        <v>4098</v>
      </c>
      <c r="G996">
        <f>IF(electric_vehicle_sales_by_state[[#This Row],[vehicle_category]]="2-Wheelers",85000,1500000)</f>
        <v>85000</v>
      </c>
      <c r="H996">
        <f>(electric_vehicle_sales_by_state[[#This Row],[electric_vehicles_sold]]*electric_vehicle_sales_by_state[[#This Row],[Avg_Price]])</f>
        <v>58565000</v>
      </c>
    </row>
    <row r="997" spans="1:8" x14ac:dyDescent="0.3">
      <c r="A997" s="1">
        <v>45139</v>
      </c>
      <c r="B997">
        <f>VLOOKUP(electric_vehicle_sales_by_state[[#This Row],[date]], dim_date[#All],2, FALSE)</f>
        <v>2024</v>
      </c>
      <c r="C997" t="s">
        <v>67</v>
      </c>
      <c r="D997" t="s">
        <v>10</v>
      </c>
      <c r="E997">
        <v>5755</v>
      </c>
      <c r="F997">
        <v>87134</v>
      </c>
      <c r="G997">
        <f>IF(electric_vehicle_sales_by_state[[#This Row],[vehicle_category]]="2-Wheelers",85000,1500000)</f>
        <v>85000</v>
      </c>
      <c r="H997">
        <f>(electric_vehicle_sales_by_state[[#This Row],[electric_vehicles_sold]]*electric_vehicle_sales_by_state[[#This Row],[Avg_Price]])</f>
        <v>489175000</v>
      </c>
    </row>
    <row r="998" spans="1:8" x14ac:dyDescent="0.3">
      <c r="A998" s="1">
        <v>45139</v>
      </c>
      <c r="B998">
        <f>VLOOKUP(electric_vehicle_sales_by_state[[#This Row],[date]], dim_date[#All],2, FALSE)</f>
        <v>2024</v>
      </c>
      <c r="C998" t="s">
        <v>63</v>
      </c>
      <c r="D998" t="s">
        <v>10</v>
      </c>
      <c r="E998">
        <v>399</v>
      </c>
      <c r="F998">
        <v>38102</v>
      </c>
      <c r="G998">
        <f>IF(electric_vehicle_sales_by_state[[#This Row],[vehicle_category]]="2-Wheelers",85000,1500000)</f>
        <v>85000</v>
      </c>
      <c r="H998">
        <f>(electric_vehicle_sales_by_state[[#This Row],[electric_vehicles_sold]]*electric_vehicle_sales_by_state[[#This Row],[Avg_Price]])</f>
        <v>33915000</v>
      </c>
    </row>
    <row r="999" spans="1:8" x14ac:dyDescent="0.3">
      <c r="A999" s="1">
        <v>45139</v>
      </c>
      <c r="B999">
        <f>VLOOKUP(electric_vehicle_sales_by_state[[#This Row],[date]], dim_date[#All],2, FALSE)</f>
        <v>2024</v>
      </c>
      <c r="C999" t="s">
        <v>61</v>
      </c>
      <c r="D999" t="s">
        <v>10</v>
      </c>
      <c r="E999">
        <v>64</v>
      </c>
      <c r="F999">
        <v>5345</v>
      </c>
      <c r="G999">
        <f>IF(electric_vehicle_sales_by_state[[#This Row],[vehicle_category]]="2-Wheelers",85000,1500000)</f>
        <v>85000</v>
      </c>
      <c r="H999">
        <f>(electric_vehicle_sales_by_state[[#This Row],[electric_vehicles_sold]]*electric_vehicle_sales_by_state[[#This Row],[Avg_Price]])</f>
        <v>5440000</v>
      </c>
    </row>
    <row r="1000" spans="1:8" x14ac:dyDescent="0.3">
      <c r="A1000" s="1">
        <v>45139</v>
      </c>
      <c r="B1000">
        <f>VLOOKUP(electric_vehicle_sales_by_state[[#This Row],[date]], dim_date[#All],2, FALSE)</f>
        <v>2024</v>
      </c>
      <c r="C1000" t="s">
        <v>46</v>
      </c>
      <c r="D1000" t="s">
        <v>10</v>
      </c>
      <c r="E1000">
        <v>98</v>
      </c>
      <c r="F1000">
        <v>8650</v>
      </c>
      <c r="G1000">
        <f>IF(electric_vehicle_sales_by_state[[#This Row],[vehicle_category]]="2-Wheelers",85000,1500000)</f>
        <v>85000</v>
      </c>
      <c r="H1000">
        <f>(electric_vehicle_sales_by_state[[#This Row],[electric_vehicles_sold]]*electric_vehicle_sales_by_state[[#This Row],[Avg_Price]])</f>
        <v>8330000</v>
      </c>
    </row>
    <row r="1001" spans="1:8" x14ac:dyDescent="0.3">
      <c r="A1001" s="1">
        <v>45139</v>
      </c>
      <c r="B1001">
        <f>VLOOKUP(electric_vehicle_sales_by_state[[#This Row],[date]], dim_date[#All],2, FALSE)</f>
        <v>2024</v>
      </c>
      <c r="C1001" t="s">
        <v>64</v>
      </c>
      <c r="D1001" t="s">
        <v>10</v>
      </c>
      <c r="E1001">
        <v>455</v>
      </c>
      <c r="F1001">
        <v>27909</v>
      </c>
      <c r="G1001">
        <f>IF(electric_vehicle_sales_by_state[[#This Row],[vehicle_category]]="2-Wheelers",85000,1500000)</f>
        <v>85000</v>
      </c>
      <c r="H1001">
        <f>(electric_vehicle_sales_by_state[[#This Row],[electric_vehicles_sold]]*electric_vehicle_sales_by_state[[#This Row],[Avg_Price]])</f>
        <v>38675000</v>
      </c>
    </row>
    <row r="1002" spans="1:8" x14ac:dyDescent="0.3">
      <c r="A1002" s="1">
        <v>45139</v>
      </c>
      <c r="B1002">
        <f>VLOOKUP(electric_vehicle_sales_by_state[[#This Row],[date]], dim_date[#All],2, FALSE)</f>
        <v>2024</v>
      </c>
      <c r="C1002" t="s">
        <v>68</v>
      </c>
      <c r="D1002" t="s">
        <v>10</v>
      </c>
      <c r="E1002">
        <v>9720</v>
      </c>
      <c r="F1002">
        <v>101545</v>
      </c>
      <c r="G1002">
        <f>IF(electric_vehicle_sales_by_state[[#This Row],[vehicle_category]]="2-Wheelers",85000,1500000)</f>
        <v>85000</v>
      </c>
      <c r="H1002">
        <f>(electric_vehicle_sales_by_state[[#This Row],[electric_vehicles_sold]]*electric_vehicle_sales_by_state[[#This Row],[Avg_Price]])</f>
        <v>826200000</v>
      </c>
    </row>
    <row r="1003" spans="1:8" x14ac:dyDescent="0.3">
      <c r="A1003" s="1">
        <v>45139</v>
      </c>
      <c r="B1003">
        <f>VLOOKUP(electric_vehicle_sales_by_state[[#This Row],[date]], dim_date[#All],2, FALSE)</f>
        <v>2024</v>
      </c>
      <c r="C1003" t="s">
        <v>69</v>
      </c>
      <c r="D1003" t="s">
        <v>10</v>
      </c>
      <c r="E1003">
        <v>4798</v>
      </c>
      <c r="F1003">
        <v>49548</v>
      </c>
      <c r="G1003">
        <f>IF(electric_vehicle_sales_by_state[[#This Row],[vehicle_category]]="2-Wheelers",85000,1500000)</f>
        <v>85000</v>
      </c>
      <c r="H1003">
        <f>(electric_vehicle_sales_by_state[[#This Row],[electric_vehicles_sold]]*electric_vehicle_sales_by_state[[#This Row],[Avg_Price]])</f>
        <v>407830000</v>
      </c>
    </row>
    <row r="1004" spans="1:8" x14ac:dyDescent="0.3">
      <c r="A1004" s="1">
        <v>45139</v>
      </c>
      <c r="B1004">
        <f>VLOOKUP(electric_vehicle_sales_by_state[[#This Row],[date]], dim_date[#All],2, FALSE)</f>
        <v>2024</v>
      </c>
      <c r="C1004" t="s">
        <v>57</v>
      </c>
      <c r="D1004" t="s">
        <v>10</v>
      </c>
      <c r="E1004">
        <v>3907</v>
      </c>
      <c r="F1004">
        <v>73963</v>
      </c>
      <c r="G1004">
        <f>IF(electric_vehicle_sales_by_state[[#This Row],[vehicle_category]]="2-Wheelers",85000,1500000)</f>
        <v>85000</v>
      </c>
      <c r="H1004">
        <f>(electric_vehicle_sales_by_state[[#This Row],[electric_vehicles_sold]]*electric_vehicle_sales_by_state[[#This Row],[Avg_Price]])</f>
        <v>332095000</v>
      </c>
    </row>
    <row r="1005" spans="1:8" x14ac:dyDescent="0.3">
      <c r="A1005" s="1">
        <v>45139</v>
      </c>
      <c r="B1005">
        <f>VLOOKUP(electric_vehicle_sales_by_state[[#This Row],[date]], dim_date[#All],2, FALSE)</f>
        <v>2024</v>
      </c>
      <c r="C1005" t="s">
        <v>70</v>
      </c>
      <c r="D1005" t="s">
        <v>10</v>
      </c>
      <c r="E1005">
        <v>12043</v>
      </c>
      <c r="F1005">
        <v>133378</v>
      </c>
      <c r="G1005">
        <f>IF(electric_vehicle_sales_by_state[[#This Row],[vehicle_category]]="2-Wheelers",85000,1500000)</f>
        <v>85000</v>
      </c>
      <c r="H1005">
        <f>(electric_vehicle_sales_by_state[[#This Row],[electric_vehicles_sold]]*electric_vehicle_sales_by_state[[#This Row],[Avg_Price]])</f>
        <v>1023655000</v>
      </c>
    </row>
    <row r="1006" spans="1:8" x14ac:dyDescent="0.3">
      <c r="A1006" s="1">
        <v>45139</v>
      </c>
      <c r="B1006">
        <f>VLOOKUP(electric_vehicle_sales_by_state[[#This Row],[date]], dim_date[#All],2, FALSE)</f>
        <v>2024</v>
      </c>
      <c r="C1006" t="s">
        <v>48</v>
      </c>
      <c r="D1006" t="s">
        <v>10</v>
      </c>
      <c r="E1006">
        <v>8</v>
      </c>
      <c r="F1006">
        <v>846</v>
      </c>
      <c r="G1006">
        <f>IF(electric_vehicle_sales_by_state[[#This Row],[vehicle_category]]="2-Wheelers",85000,1500000)</f>
        <v>85000</v>
      </c>
      <c r="H1006">
        <f>(electric_vehicle_sales_by_state[[#This Row],[electric_vehicles_sold]]*electric_vehicle_sales_by_state[[#This Row],[Avg_Price]])</f>
        <v>680000</v>
      </c>
    </row>
    <row r="1007" spans="1:8" x14ac:dyDescent="0.3">
      <c r="A1007" s="1">
        <v>45139</v>
      </c>
      <c r="B1007">
        <f>VLOOKUP(electric_vehicle_sales_by_state[[#This Row],[date]], dim_date[#All],2, FALSE)</f>
        <v>2024</v>
      </c>
      <c r="C1007" t="s">
        <v>49</v>
      </c>
      <c r="D1007" t="s">
        <v>10</v>
      </c>
      <c r="E1007">
        <v>15</v>
      </c>
      <c r="F1007">
        <v>2060</v>
      </c>
      <c r="G1007">
        <f>IF(electric_vehicle_sales_by_state[[#This Row],[vehicle_category]]="2-Wheelers",85000,1500000)</f>
        <v>85000</v>
      </c>
      <c r="H1007">
        <f>(electric_vehicle_sales_by_state[[#This Row],[electric_vehicles_sold]]*electric_vehicle_sales_by_state[[#This Row],[Avg_Price]])</f>
        <v>1275000</v>
      </c>
    </row>
    <row r="1008" spans="1:8" x14ac:dyDescent="0.3">
      <c r="A1008" s="1">
        <v>45139</v>
      </c>
      <c r="B1008">
        <f>VLOOKUP(electric_vehicle_sales_by_state[[#This Row],[date]], dim_date[#All],2, FALSE)</f>
        <v>2024</v>
      </c>
      <c r="C1008" t="s">
        <v>50</v>
      </c>
      <c r="D1008" t="s">
        <v>10</v>
      </c>
      <c r="E1008">
        <v>4</v>
      </c>
      <c r="F1008">
        <v>1908</v>
      </c>
      <c r="G1008">
        <f>IF(electric_vehicle_sales_by_state[[#This Row],[vehicle_category]]="2-Wheelers",85000,1500000)</f>
        <v>85000</v>
      </c>
      <c r="H1008">
        <f>(electric_vehicle_sales_by_state[[#This Row],[electric_vehicles_sold]]*electric_vehicle_sales_by_state[[#This Row],[Avg_Price]])</f>
        <v>340000</v>
      </c>
    </row>
    <row r="1009" spans="1:8" x14ac:dyDescent="0.3">
      <c r="A1009" s="1">
        <v>45139</v>
      </c>
      <c r="B1009">
        <f>VLOOKUP(electric_vehicle_sales_by_state[[#This Row],[date]], dim_date[#All],2, FALSE)</f>
        <v>2024</v>
      </c>
      <c r="C1009" t="s">
        <v>58</v>
      </c>
      <c r="D1009" t="s">
        <v>10</v>
      </c>
      <c r="E1009">
        <v>2737</v>
      </c>
      <c r="F1009">
        <v>36033</v>
      </c>
      <c r="G1009">
        <f>IF(electric_vehicle_sales_by_state[[#This Row],[vehicle_category]]="2-Wheelers",85000,1500000)</f>
        <v>85000</v>
      </c>
      <c r="H1009">
        <f>(electric_vehicle_sales_by_state[[#This Row],[electric_vehicles_sold]]*electric_vehicle_sales_by_state[[#This Row],[Avg_Price]])</f>
        <v>232645000</v>
      </c>
    </row>
    <row r="1010" spans="1:8" x14ac:dyDescent="0.3">
      <c r="A1010" s="1">
        <v>45139</v>
      </c>
      <c r="B1010">
        <f>VLOOKUP(electric_vehicle_sales_by_state[[#This Row],[date]], dim_date[#All],2, FALSE)</f>
        <v>2024</v>
      </c>
      <c r="C1010" t="s">
        <v>52</v>
      </c>
      <c r="D1010" t="s">
        <v>10</v>
      </c>
      <c r="E1010">
        <v>197</v>
      </c>
      <c r="F1010">
        <v>4141</v>
      </c>
      <c r="G1010">
        <f>IF(electric_vehicle_sales_by_state[[#This Row],[vehicle_category]]="2-Wheelers",85000,1500000)</f>
        <v>85000</v>
      </c>
      <c r="H1010">
        <f>(electric_vehicle_sales_by_state[[#This Row],[electric_vehicles_sold]]*electric_vehicle_sales_by_state[[#This Row],[Avg_Price]])</f>
        <v>16745000</v>
      </c>
    </row>
    <row r="1011" spans="1:8" x14ac:dyDescent="0.3">
      <c r="A1011" s="1">
        <v>45139</v>
      </c>
      <c r="B1011">
        <f>VLOOKUP(electric_vehicle_sales_by_state[[#This Row],[date]], dim_date[#All],2, FALSE)</f>
        <v>2024</v>
      </c>
      <c r="C1011" t="s">
        <v>59</v>
      </c>
      <c r="D1011" t="s">
        <v>10</v>
      </c>
      <c r="E1011">
        <v>642</v>
      </c>
      <c r="F1011">
        <v>34784</v>
      </c>
      <c r="G1011">
        <f>IF(electric_vehicle_sales_by_state[[#This Row],[vehicle_category]]="2-Wheelers",85000,1500000)</f>
        <v>85000</v>
      </c>
      <c r="H1011">
        <f>(electric_vehicle_sales_by_state[[#This Row],[electric_vehicles_sold]]*electric_vehicle_sales_by_state[[#This Row],[Avg_Price]])</f>
        <v>54570000</v>
      </c>
    </row>
    <row r="1012" spans="1:8" x14ac:dyDescent="0.3">
      <c r="A1012" s="1">
        <v>45139</v>
      </c>
      <c r="B1012">
        <f>VLOOKUP(electric_vehicle_sales_by_state[[#This Row],[date]], dim_date[#All],2, FALSE)</f>
        <v>2024</v>
      </c>
      <c r="C1012" t="s">
        <v>71</v>
      </c>
      <c r="D1012" t="s">
        <v>10</v>
      </c>
      <c r="E1012">
        <v>4313</v>
      </c>
      <c r="F1012">
        <v>76171</v>
      </c>
      <c r="G1012">
        <f>IF(electric_vehicle_sales_by_state[[#This Row],[vehicle_category]]="2-Wheelers",85000,1500000)</f>
        <v>85000</v>
      </c>
      <c r="H1012">
        <f>(electric_vehicle_sales_by_state[[#This Row],[electric_vehicles_sold]]*electric_vehicle_sales_by_state[[#This Row],[Avg_Price]])</f>
        <v>366605000</v>
      </c>
    </row>
    <row r="1013" spans="1:8" x14ac:dyDescent="0.3">
      <c r="A1013" s="1">
        <v>45139</v>
      </c>
      <c r="B1013">
        <f>VLOOKUP(electric_vehicle_sales_by_state[[#This Row],[date]], dim_date[#All],2, FALSE)</f>
        <v>2024</v>
      </c>
      <c r="C1013" t="s">
        <v>72</v>
      </c>
      <c r="D1013" t="s">
        <v>10</v>
      </c>
      <c r="E1013">
        <v>6246</v>
      </c>
      <c r="F1013">
        <v>128997</v>
      </c>
      <c r="G1013">
        <f>IF(electric_vehicle_sales_by_state[[#This Row],[vehicle_category]]="2-Wheelers",85000,1500000)</f>
        <v>85000</v>
      </c>
      <c r="H1013">
        <f>(electric_vehicle_sales_by_state[[#This Row],[electric_vehicles_sold]]*electric_vehicle_sales_by_state[[#This Row],[Avg_Price]])</f>
        <v>530910000</v>
      </c>
    </row>
    <row r="1014" spans="1:8" x14ac:dyDescent="0.3">
      <c r="A1014" s="1">
        <v>45139</v>
      </c>
      <c r="B1014">
        <f>VLOOKUP(electric_vehicle_sales_by_state[[#This Row],[date]], dim_date[#All],2, FALSE)</f>
        <v>2024</v>
      </c>
      <c r="C1014" t="s">
        <v>53</v>
      </c>
      <c r="D1014" t="s">
        <v>10</v>
      </c>
      <c r="E1014">
        <v>33</v>
      </c>
      <c r="F1014">
        <v>3154</v>
      </c>
      <c r="G1014">
        <f>IF(electric_vehicle_sales_by_state[[#This Row],[vehicle_category]]="2-Wheelers",85000,1500000)</f>
        <v>85000</v>
      </c>
      <c r="H1014">
        <f>(electric_vehicle_sales_by_state[[#This Row],[electric_vehicles_sold]]*electric_vehicle_sales_by_state[[#This Row],[Avg_Price]])</f>
        <v>2805000</v>
      </c>
    </row>
    <row r="1015" spans="1:8" x14ac:dyDescent="0.3">
      <c r="A1015" s="1">
        <v>45139</v>
      </c>
      <c r="B1015">
        <f>VLOOKUP(electric_vehicle_sales_by_state[[#This Row],[date]], dim_date[#All],2, FALSE)</f>
        <v>2024</v>
      </c>
      <c r="C1015" t="s">
        <v>73</v>
      </c>
      <c r="D1015" t="s">
        <v>10</v>
      </c>
      <c r="E1015">
        <v>2710</v>
      </c>
      <c r="F1015">
        <v>146984</v>
      </c>
      <c r="G1015">
        <f>IF(electric_vehicle_sales_by_state[[#This Row],[vehicle_category]]="2-Wheelers",85000,1500000)</f>
        <v>85000</v>
      </c>
      <c r="H1015">
        <f>(electric_vehicle_sales_by_state[[#This Row],[electric_vehicles_sold]]*electric_vehicle_sales_by_state[[#This Row],[Avg_Price]])</f>
        <v>230350000</v>
      </c>
    </row>
    <row r="1016" spans="1:8" x14ac:dyDescent="0.3">
      <c r="A1016" s="1">
        <v>45139</v>
      </c>
      <c r="B1016">
        <f>VLOOKUP(electric_vehicle_sales_by_state[[#This Row],[date]], dim_date[#All],2, FALSE)</f>
        <v>2024</v>
      </c>
      <c r="C1016" t="s">
        <v>60</v>
      </c>
      <c r="D1016" t="s">
        <v>10</v>
      </c>
      <c r="E1016">
        <v>364</v>
      </c>
      <c r="F1016">
        <v>12790</v>
      </c>
      <c r="G1016">
        <f>IF(electric_vehicle_sales_by_state[[#This Row],[vehicle_category]]="2-Wheelers",85000,1500000)</f>
        <v>85000</v>
      </c>
      <c r="H1016">
        <f>(electric_vehicle_sales_by_state[[#This Row],[electric_vehicles_sold]]*electric_vehicle_sales_by_state[[#This Row],[Avg_Price]])</f>
        <v>30940000</v>
      </c>
    </row>
    <row r="1017" spans="1:8" x14ac:dyDescent="0.3">
      <c r="A1017" s="1">
        <v>45139</v>
      </c>
      <c r="B1017">
        <f>VLOOKUP(electric_vehicle_sales_by_state[[#This Row],[date]], dim_date[#All],2, FALSE)</f>
        <v>2024</v>
      </c>
      <c r="C1017" t="s">
        <v>74</v>
      </c>
      <c r="D1017" t="s">
        <v>10</v>
      </c>
      <c r="E1017">
        <v>511</v>
      </c>
      <c r="F1017">
        <v>64154</v>
      </c>
      <c r="G1017">
        <f>IF(electric_vehicle_sales_by_state[[#This Row],[vehicle_category]]="2-Wheelers",85000,1500000)</f>
        <v>85000</v>
      </c>
      <c r="H1017">
        <f>(electric_vehicle_sales_by_state[[#This Row],[electric_vehicles_sold]]*electric_vehicle_sales_by_state[[#This Row],[Avg_Price]])</f>
        <v>43435000</v>
      </c>
    </row>
    <row r="1018" spans="1:8" x14ac:dyDescent="0.3">
      <c r="A1018" s="1">
        <v>45170</v>
      </c>
      <c r="B1018">
        <f>VLOOKUP(electric_vehicle_sales_by_state[[#This Row],[date]], dim_date[#All],2, FALSE)</f>
        <v>2024</v>
      </c>
      <c r="C1018" t="s">
        <v>65</v>
      </c>
      <c r="D1018" t="s">
        <v>10</v>
      </c>
      <c r="E1018">
        <v>1388</v>
      </c>
      <c r="F1018">
        <v>53014</v>
      </c>
      <c r="G1018">
        <f>IF(electric_vehicle_sales_by_state[[#This Row],[vehicle_category]]="2-Wheelers",85000,1500000)</f>
        <v>85000</v>
      </c>
      <c r="H1018">
        <f>(electric_vehicle_sales_by_state[[#This Row],[electric_vehicles_sold]]*electric_vehicle_sales_by_state[[#This Row],[Avg_Price]])</f>
        <v>117980000</v>
      </c>
    </row>
    <row r="1019" spans="1:8" x14ac:dyDescent="0.3">
      <c r="A1019" s="1">
        <v>45170</v>
      </c>
      <c r="B1019">
        <f>VLOOKUP(electric_vehicle_sales_by_state[[#This Row],[date]], dim_date[#All],2, FALSE)</f>
        <v>2024</v>
      </c>
      <c r="C1019" t="s">
        <v>43</v>
      </c>
      <c r="D1019" t="s">
        <v>10</v>
      </c>
      <c r="E1019">
        <v>257</v>
      </c>
      <c r="F1019">
        <v>32936</v>
      </c>
      <c r="G1019">
        <f>IF(electric_vehicle_sales_by_state[[#This Row],[vehicle_category]]="2-Wheelers",85000,1500000)</f>
        <v>85000</v>
      </c>
      <c r="H1019">
        <f>(electric_vehicle_sales_by_state[[#This Row],[electric_vehicles_sold]]*electric_vehicle_sales_by_state[[#This Row],[Avg_Price]])</f>
        <v>21845000</v>
      </c>
    </row>
    <row r="1020" spans="1:8" x14ac:dyDescent="0.3">
      <c r="A1020" s="1">
        <v>45170</v>
      </c>
      <c r="B1020">
        <f>VLOOKUP(electric_vehicle_sales_by_state[[#This Row],[date]], dim_date[#All],2, FALSE)</f>
        <v>2024</v>
      </c>
      <c r="C1020" t="s">
        <v>54</v>
      </c>
      <c r="D1020" t="s">
        <v>10</v>
      </c>
      <c r="E1020">
        <v>900</v>
      </c>
      <c r="F1020">
        <v>65102</v>
      </c>
      <c r="G1020">
        <f>IF(electric_vehicle_sales_by_state[[#This Row],[vehicle_category]]="2-Wheelers",85000,1500000)</f>
        <v>85000</v>
      </c>
      <c r="H1020">
        <f>(electric_vehicle_sales_by_state[[#This Row],[electric_vehicles_sold]]*electric_vehicle_sales_by_state[[#This Row],[Avg_Price]])</f>
        <v>76500000</v>
      </c>
    </row>
    <row r="1021" spans="1:8" x14ac:dyDescent="0.3">
      <c r="A1021" s="1">
        <v>45170</v>
      </c>
      <c r="B1021">
        <f>VLOOKUP(electric_vehicle_sales_by_state[[#This Row],[date]], dim_date[#All],2, FALSE)</f>
        <v>2024</v>
      </c>
      <c r="C1021" t="s">
        <v>55</v>
      </c>
      <c r="D1021" t="s">
        <v>10</v>
      </c>
      <c r="E1021">
        <v>134</v>
      </c>
      <c r="F1021">
        <v>1868</v>
      </c>
      <c r="G1021">
        <f>IF(electric_vehicle_sales_by_state[[#This Row],[vehicle_category]]="2-Wheelers",85000,1500000)</f>
        <v>85000</v>
      </c>
      <c r="H1021">
        <f>(electric_vehicle_sales_by_state[[#This Row],[electric_vehicles_sold]]*electric_vehicle_sales_by_state[[#This Row],[Avg_Price]])</f>
        <v>11390000</v>
      </c>
    </row>
    <row r="1022" spans="1:8" x14ac:dyDescent="0.3">
      <c r="A1022" s="1">
        <v>45170</v>
      </c>
      <c r="B1022">
        <f>VLOOKUP(electric_vehicle_sales_by_state[[#This Row],[date]], dim_date[#All],2, FALSE)</f>
        <v>2024</v>
      </c>
      <c r="C1022" t="s">
        <v>44</v>
      </c>
      <c r="D1022" t="s">
        <v>10</v>
      </c>
      <c r="E1022">
        <v>2178</v>
      </c>
      <c r="F1022">
        <v>30725</v>
      </c>
      <c r="G1022">
        <f>IF(electric_vehicle_sales_by_state[[#This Row],[vehicle_category]]="2-Wheelers",85000,1500000)</f>
        <v>85000</v>
      </c>
      <c r="H1022">
        <f>(electric_vehicle_sales_by_state[[#This Row],[electric_vehicles_sold]]*electric_vehicle_sales_by_state[[#This Row],[Avg_Price]])</f>
        <v>185130000</v>
      </c>
    </row>
    <row r="1023" spans="1:8" x14ac:dyDescent="0.3">
      <c r="A1023" s="1">
        <v>45170</v>
      </c>
      <c r="B1023">
        <f>VLOOKUP(electric_vehicle_sales_by_state[[#This Row],[date]], dim_date[#All],2, FALSE)</f>
        <v>2024</v>
      </c>
      <c r="C1023" t="s">
        <v>45</v>
      </c>
      <c r="D1023" t="s">
        <v>10</v>
      </c>
      <c r="E1023">
        <v>12</v>
      </c>
      <c r="F1023">
        <v>732</v>
      </c>
      <c r="G1023">
        <f>IF(electric_vehicle_sales_by_state[[#This Row],[vehicle_category]]="2-Wheelers",85000,1500000)</f>
        <v>85000</v>
      </c>
      <c r="H1023">
        <f>(electric_vehicle_sales_by_state[[#This Row],[electric_vehicles_sold]]*electric_vehicle_sales_by_state[[#This Row],[Avg_Price]])</f>
        <v>1020000</v>
      </c>
    </row>
    <row r="1024" spans="1:8" x14ac:dyDescent="0.3">
      <c r="A1024" s="1">
        <v>45170</v>
      </c>
      <c r="B1024">
        <f>VLOOKUP(electric_vehicle_sales_by_state[[#This Row],[date]], dim_date[#All],2, FALSE)</f>
        <v>2024</v>
      </c>
      <c r="C1024" t="s">
        <v>56</v>
      </c>
      <c r="D1024" t="s">
        <v>10</v>
      </c>
      <c r="E1024">
        <v>2002</v>
      </c>
      <c r="F1024">
        <v>31468</v>
      </c>
      <c r="G1024">
        <f>IF(electric_vehicle_sales_by_state[[#This Row],[vehicle_category]]="2-Wheelers",85000,1500000)</f>
        <v>85000</v>
      </c>
      <c r="H1024">
        <f>(electric_vehicle_sales_by_state[[#This Row],[electric_vehicles_sold]]*electric_vehicle_sales_by_state[[#This Row],[Avg_Price]])</f>
        <v>170170000</v>
      </c>
    </row>
    <row r="1025" spans="1:8" x14ac:dyDescent="0.3">
      <c r="A1025" s="1">
        <v>45170</v>
      </c>
      <c r="B1025">
        <f>VLOOKUP(electric_vehicle_sales_by_state[[#This Row],[date]], dim_date[#All],2, FALSE)</f>
        <v>2024</v>
      </c>
      <c r="C1025" t="s">
        <v>66</v>
      </c>
      <c r="D1025" t="s">
        <v>10</v>
      </c>
      <c r="E1025">
        <v>560</v>
      </c>
      <c r="F1025">
        <v>5539</v>
      </c>
      <c r="G1025">
        <f>IF(electric_vehicle_sales_by_state[[#This Row],[vehicle_category]]="2-Wheelers",85000,1500000)</f>
        <v>85000</v>
      </c>
      <c r="H1025">
        <f>(electric_vehicle_sales_by_state[[#This Row],[electric_vehicles_sold]]*electric_vehicle_sales_by_state[[#This Row],[Avg_Price]])</f>
        <v>47600000</v>
      </c>
    </row>
    <row r="1026" spans="1:8" x14ac:dyDescent="0.3">
      <c r="A1026" s="1">
        <v>45170</v>
      </c>
      <c r="B1026">
        <f>VLOOKUP(electric_vehicle_sales_by_state[[#This Row],[date]], dim_date[#All],2, FALSE)</f>
        <v>2024</v>
      </c>
      <c r="C1026" t="s">
        <v>67</v>
      </c>
      <c r="D1026" t="s">
        <v>10</v>
      </c>
      <c r="E1026">
        <v>7209</v>
      </c>
      <c r="F1026">
        <v>129851</v>
      </c>
      <c r="G1026">
        <f>IF(electric_vehicle_sales_by_state[[#This Row],[vehicle_category]]="2-Wheelers",85000,1500000)</f>
        <v>85000</v>
      </c>
      <c r="H1026">
        <f>(electric_vehicle_sales_by_state[[#This Row],[electric_vehicles_sold]]*electric_vehicle_sales_by_state[[#This Row],[Avg_Price]])</f>
        <v>612765000</v>
      </c>
    </row>
    <row r="1027" spans="1:8" x14ac:dyDescent="0.3">
      <c r="A1027" s="1">
        <v>45170</v>
      </c>
      <c r="B1027">
        <f>VLOOKUP(electric_vehicle_sales_by_state[[#This Row],[date]], dim_date[#All],2, FALSE)</f>
        <v>2024</v>
      </c>
      <c r="C1027" t="s">
        <v>63</v>
      </c>
      <c r="D1027" t="s">
        <v>10</v>
      </c>
      <c r="E1027">
        <v>321</v>
      </c>
      <c r="F1027">
        <v>44459</v>
      </c>
      <c r="G1027">
        <f>IF(electric_vehicle_sales_by_state[[#This Row],[vehicle_category]]="2-Wheelers",85000,1500000)</f>
        <v>85000</v>
      </c>
      <c r="H1027">
        <f>(electric_vehicle_sales_by_state[[#This Row],[electric_vehicles_sold]]*electric_vehicle_sales_by_state[[#This Row],[Avg_Price]])</f>
        <v>27285000</v>
      </c>
    </row>
    <row r="1028" spans="1:8" x14ac:dyDescent="0.3">
      <c r="A1028" s="1">
        <v>45170</v>
      </c>
      <c r="B1028">
        <f>VLOOKUP(electric_vehicle_sales_by_state[[#This Row],[date]], dim_date[#All],2, FALSE)</f>
        <v>2024</v>
      </c>
      <c r="C1028" t="s">
        <v>61</v>
      </c>
      <c r="D1028" t="s">
        <v>10</v>
      </c>
      <c r="E1028">
        <v>68</v>
      </c>
      <c r="F1028">
        <v>5403</v>
      </c>
      <c r="G1028">
        <f>IF(electric_vehicle_sales_by_state[[#This Row],[vehicle_category]]="2-Wheelers",85000,1500000)</f>
        <v>85000</v>
      </c>
      <c r="H1028">
        <f>(electric_vehicle_sales_by_state[[#This Row],[electric_vehicles_sold]]*electric_vehicle_sales_by_state[[#This Row],[Avg_Price]])</f>
        <v>5780000</v>
      </c>
    </row>
    <row r="1029" spans="1:8" x14ac:dyDescent="0.3">
      <c r="A1029" s="1">
        <v>45170</v>
      </c>
      <c r="B1029">
        <f>VLOOKUP(electric_vehicle_sales_by_state[[#This Row],[date]], dim_date[#All],2, FALSE)</f>
        <v>2024</v>
      </c>
      <c r="C1029" t="s">
        <v>46</v>
      </c>
      <c r="D1029" t="s">
        <v>10</v>
      </c>
      <c r="E1029">
        <v>113</v>
      </c>
      <c r="F1029">
        <v>8372</v>
      </c>
      <c r="G1029">
        <f>IF(electric_vehicle_sales_by_state[[#This Row],[vehicle_category]]="2-Wheelers",85000,1500000)</f>
        <v>85000</v>
      </c>
      <c r="H1029">
        <f>(electric_vehicle_sales_by_state[[#This Row],[electric_vehicles_sold]]*electric_vehicle_sales_by_state[[#This Row],[Avg_Price]])</f>
        <v>9605000</v>
      </c>
    </row>
    <row r="1030" spans="1:8" x14ac:dyDescent="0.3">
      <c r="A1030" s="1">
        <v>45170</v>
      </c>
      <c r="B1030">
        <f>VLOOKUP(electric_vehicle_sales_by_state[[#This Row],[date]], dim_date[#All],2, FALSE)</f>
        <v>2024</v>
      </c>
      <c r="C1030" t="s">
        <v>64</v>
      </c>
      <c r="D1030" t="s">
        <v>10</v>
      </c>
      <c r="E1030">
        <v>524</v>
      </c>
      <c r="F1030">
        <v>31209</v>
      </c>
      <c r="G1030">
        <f>IF(electric_vehicle_sales_by_state[[#This Row],[vehicle_category]]="2-Wheelers",85000,1500000)</f>
        <v>85000</v>
      </c>
      <c r="H1030">
        <f>(electric_vehicle_sales_by_state[[#This Row],[electric_vehicles_sold]]*electric_vehicle_sales_by_state[[#This Row],[Avg_Price]])</f>
        <v>44540000</v>
      </c>
    </row>
    <row r="1031" spans="1:8" x14ac:dyDescent="0.3">
      <c r="A1031" s="1">
        <v>45170</v>
      </c>
      <c r="B1031">
        <f>VLOOKUP(electric_vehicle_sales_by_state[[#This Row],[date]], dim_date[#All],2, FALSE)</f>
        <v>2024</v>
      </c>
      <c r="C1031" t="s">
        <v>68</v>
      </c>
      <c r="D1031" t="s">
        <v>10</v>
      </c>
      <c r="E1031">
        <v>10590</v>
      </c>
      <c r="F1031">
        <v>106981</v>
      </c>
      <c r="G1031">
        <f>IF(electric_vehicle_sales_by_state[[#This Row],[vehicle_category]]="2-Wheelers",85000,1500000)</f>
        <v>85000</v>
      </c>
      <c r="H1031">
        <f>(electric_vehicle_sales_by_state[[#This Row],[electric_vehicles_sold]]*electric_vehicle_sales_by_state[[#This Row],[Avg_Price]])</f>
        <v>900150000</v>
      </c>
    </row>
    <row r="1032" spans="1:8" x14ac:dyDescent="0.3">
      <c r="A1032" s="1">
        <v>45170</v>
      </c>
      <c r="B1032">
        <f>VLOOKUP(electric_vehicle_sales_by_state[[#This Row],[date]], dim_date[#All],2, FALSE)</f>
        <v>2024</v>
      </c>
      <c r="C1032" t="s">
        <v>69</v>
      </c>
      <c r="D1032" t="s">
        <v>10</v>
      </c>
      <c r="E1032">
        <v>4461</v>
      </c>
      <c r="F1032">
        <v>48967</v>
      </c>
      <c r="G1032">
        <f>IF(electric_vehicle_sales_by_state[[#This Row],[vehicle_category]]="2-Wheelers",85000,1500000)</f>
        <v>85000</v>
      </c>
      <c r="H1032">
        <f>(electric_vehicle_sales_by_state[[#This Row],[electric_vehicles_sold]]*electric_vehicle_sales_by_state[[#This Row],[Avg_Price]])</f>
        <v>379185000</v>
      </c>
    </row>
    <row r="1033" spans="1:8" x14ac:dyDescent="0.3">
      <c r="A1033" s="1">
        <v>45170</v>
      </c>
      <c r="B1033">
        <f>VLOOKUP(electric_vehicle_sales_by_state[[#This Row],[date]], dim_date[#All],2, FALSE)</f>
        <v>2024</v>
      </c>
      <c r="C1033" t="s">
        <v>57</v>
      </c>
      <c r="D1033" t="s">
        <v>10</v>
      </c>
      <c r="E1033">
        <v>3283</v>
      </c>
      <c r="F1033">
        <v>74064</v>
      </c>
      <c r="G1033">
        <f>IF(electric_vehicle_sales_by_state[[#This Row],[vehicle_category]]="2-Wheelers",85000,1500000)</f>
        <v>85000</v>
      </c>
      <c r="H1033">
        <f>(electric_vehicle_sales_by_state[[#This Row],[electric_vehicles_sold]]*electric_vehicle_sales_by_state[[#This Row],[Avg_Price]])</f>
        <v>279055000</v>
      </c>
    </row>
    <row r="1034" spans="1:8" x14ac:dyDescent="0.3">
      <c r="A1034" s="1">
        <v>45170</v>
      </c>
      <c r="B1034">
        <f>VLOOKUP(electric_vehicle_sales_by_state[[#This Row],[date]], dim_date[#All],2, FALSE)</f>
        <v>2024</v>
      </c>
      <c r="C1034" t="s">
        <v>70</v>
      </c>
      <c r="D1034" t="s">
        <v>10</v>
      </c>
      <c r="E1034">
        <v>12444</v>
      </c>
      <c r="F1034">
        <v>134556</v>
      </c>
      <c r="G1034">
        <f>IF(electric_vehicle_sales_by_state[[#This Row],[vehicle_category]]="2-Wheelers",85000,1500000)</f>
        <v>85000</v>
      </c>
      <c r="H1034">
        <f>(electric_vehicle_sales_by_state[[#This Row],[electric_vehicles_sold]]*electric_vehicle_sales_by_state[[#This Row],[Avg_Price]])</f>
        <v>1057740000</v>
      </c>
    </row>
    <row r="1035" spans="1:8" x14ac:dyDescent="0.3">
      <c r="A1035" s="1">
        <v>45170</v>
      </c>
      <c r="B1035">
        <f>VLOOKUP(electric_vehicle_sales_by_state[[#This Row],[date]], dim_date[#All],2, FALSE)</f>
        <v>2024</v>
      </c>
      <c r="C1035" t="s">
        <v>49</v>
      </c>
      <c r="D1035" t="s">
        <v>10</v>
      </c>
      <c r="E1035">
        <v>11</v>
      </c>
      <c r="F1035">
        <v>1991</v>
      </c>
      <c r="G1035">
        <f>IF(electric_vehicle_sales_by_state[[#This Row],[vehicle_category]]="2-Wheelers",85000,1500000)</f>
        <v>85000</v>
      </c>
      <c r="H1035">
        <f>(electric_vehicle_sales_by_state[[#This Row],[electric_vehicles_sold]]*electric_vehicle_sales_by_state[[#This Row],[Avg_Price]])</f>
        <v>935000</v>
      </c>
    </row>
    <row r="1036" spans="1:8" x14ac:dyDescent="0.3">
      <c r="A1036" s="1">
        <v>45170</v>
      </c>
      <c r="B1036">
        <f>VLOOKUP(electric_vehicle_sales_by_state[[#This Row],[date]], dim_date[#All],2, FALSE)</f>
        <v>2024</v>
      </c>
      <c r="C1036" t="s">
        <v>50</v>
      </c>
      <c r="D1036" t="s">
        <v>10</v>
      </c>
      <c r="E1036">
        <v>6</v>
      </c>
      <c r="F1036">
        <v>1561</v>
      </c>
      <c r="G1036">
        <f>IF(electric_vehicle_sales_by_state[[#This Row],[vehicle_category]]="2-Wheelers",85000,1500000)</f>
        <v>85000</v>
      </c>
      <c r="H1036">
        <f>(electric_vehicle_sales_by_state[[#This Row],[electric_vehicles_sold]]*electric_vehicle_sales_by_state[[#This Row],[Avg_Price]])</f>
        <v>510000</v>
      </c>
    </row>
    <row r="1037" spans="1:8" x14ac:dyDescent="0.3">
      <c r="A1037" s="1">
        <v>45170</v>
      </c>
      <c r="B1037">
        <f>VLOOKUP(electric_vehicle_sales_by_state[[#This Row],[date]], dim_date[#All],2, FALSE)</f>
        <v>2024</v>
      </c>
      <c r="C1037" t="s">
        <v>58</v>
      </c>
      <c r="D1037" t="s">
        <v>10</v>
      </c>
      <c r="E1037">
        <v>3049</v>
      </c>
      <c r="F1037">
        <v>45630</v>
      </c>
      <c r="G1037">
        <f>IF(electric_vehicle_sales_by_state[[#This Row],[vehicle_category]]="2-Wheelers",85000,1500000)</f>
        <v>85000</v>
      </c>
      <c r="H1037">
        <f>(electric_vehicle_sales_by_state[[#This Row],[electric_vehicles_sold]]*electric_vehicle_sales_by_state[[#This Row],[Avg_Price]])</f>
        <v>259165000</v>
      </c>
    </row>
    <row r="1038" spans="1:8" x14ac:dyDescent="0.3">
      <c r="A1038" s="1">
        <v>45170</v>
      </c>
      <c r="B1038">
        <f>VLOOKUP(electric_vehicle_sales_by_state[[#This Row],[date]], dim_date[#All],2, FALSE)</f>
        <v>2024</v>
      </c>
      <c r="C1038" t="s">
        <v>52</v>
      </c>
      <c r="D1038" t="s">
        <v>10</v>
      </c>
      <c r="E1038">
        <v>136</v>
      </c>
      <c r="F1038">
        <v>3350</v>
      </c>
      <c r="G1038">
        <f>IF(electric_vehicle_sales_by_state[[#This Row],[vehicle_category]]="2-Wheelers",85000,1500000)</f>
        <v>85000</v>
      </c>
      <c r="H1038">
        <f>(electric_vehicle_sales_by_state[[#This Row],[electric_vehicles_sold]]*electric_vehicle_sales_by_state[[#This Row],[Avg_Price]])</f>
        <v>11560000</v>
      </c>
    </row>
    <row r="1039" spans="1:8" x14ac:dyDescent="0.3">
      <c r="A1039" s="1">
        <v>45170</v>
      </c>
      <c r="B1039">
        <f>VLOOKUP(electric_vehicle_sales_by_state[[#This Row],[date]], dim_date[#All],2, FALSE)</f>
        <v>2024</v>
      </c>
      <c r="C1039" t="s">
        <v>59</v>
      </c>
      <c r="D1039" t="s">
        <v>10</v>
      </c>
      <c r="E1039">
        <v>676</v>
      </c>
      <c r="F1039">
        <v>35832</v>
      </c>
      <c r="G1039">
        <f>IF(electric_vehicle_sales_by_state[[#This Row],[vehicle_category]]="2-Wheelers",85000,1500000)</f>
        <v>85000</v>
      </c>
      <c r="H1039">
        <f>(electric_vehicle_sales_by_state[[#This Row],[electric_vehicles_sold]]*electric_vehicle_sales_by_state[[#This Row],[Avg_Price]])</f>
        <v>57460000</v>
      </c>
    </row>
    <row r="1040" spans="1:8" x14ac:dyDescent="0.3">
      <c r="A1040" s="1">
        <v>45170</v>
      </c>
      <c r="B1040">
        <f>VLOOKUP(electric_vehicle_sales_by_state[[#This Row],[date]], dim_date[#All],2, FALSE)</f>
        <v>2024</v>
      </c>
      <c r="C1040" t="s">
        <v>71</v>
      </c>
      <c r="D1040" t="s">
        <v>10</v>
      </c>
      <c r="E1040">
        <v>4336</v>
      </c>
      <c r="F1040">
        <v>81056</v>
      </c>
      <c r="G1040">
        <f>IF(electric_vehicle_sales_by_state[[#This Row],[vehicle_category]]="2-Wheelers",85000,1500000)</f>
        <v>85000</v>
      </c>
      <c r="H1040">
        <f>(electric_vehicle_sales_by_state[[#This Row],[electric_vehicles_sold]]*electric_vehicle_sales_by_state[[#This Row],[Avg_Price]])</f>
        <v>368560000</v>
      </c>
    </row>
    <row r="1041" spans="1:8" x14ac:dyDescent="0.3">
      <c r="A1041" s="1">
        <v>45170</v>
      </c>
      <c r="B1041">
        <f>VLOOKUP(electric_vehicle_sales_by_state[[#This Row],[date]], dim_date[#All],2, FALSE)</f>
        <v>2024</v>
      </c>
      <c r="C1041" t="s">
        <v>72</v>
      </c>
      <c r="D1041" t="s">
        <v>10</v>
      </c>
      <c r="E1041">
        <v>5178</v>
      </c>
      <c r="F1041">
        <v>116071</v>
      </c>
      <c r="G1041">
        <f>IF(electric_vehicle_sales_by_state[[#This Row],[vehicle_category]]="2-Wheelers",85000,1500000)</f>
        <v>85000</v>
      </c>
      <c r="H1041">
        <f>(electric_vehicle_sales_by_state[[#This Row],[electric_vehicles_sold]]*electric_vehicle_sales_by_state[[#This Row],[Avg_Price]])</f>
        <v>440130000</v>
      </c>
    </row>
    <row r="1042" spans="1:8" x14ac:dyDescent="0.3">
      <c r="A1042" s="1">
        <v>45170</v>
      </c>
      <c r="B1042">
        <f>VLOOKUP(electric_vehicle_sales_by_state[[#This Row],[date]], dim_date[#All],2, FALSE)</f>
        <v>2024</v>
      </c>
      <c r="C1042" t="s">
        <v>53</v>
      </c>
      <c r="D1042" t="s">
        <v>10</v>
      </c>
      <c r="E1042">
        <v>17</v>
      </c>
      <c r="F1042">
        <v>3157</v>
      </c>
      <c r="G1042">
        <f>IF(electric_vehicle_sales_by_state[[#This Row],[vehicle_category]]="2-Wheelers",85000,1500000)</f>
        <v>85000</v>
      </c>
      <c r="H1042">
        <f>(electric_vehicle_sales_by_state[[#This Row],[electric_vehicles_sold]]*electric_vehicle_sales_by_state[[#This Row],[Avg_Price]])</f>
        <v>1445000</v>
      </c>
    </row>
    <row r="1043" spans="1:8" x14ac:dyDescent="0.3">
      <c r="A1043" s="1">
        <v>45170</v>
      </c>
      <c r="B1043">
        <f>VLOOKUP(electric_vehicle_sales_by_state[[#This Row],[date]], dim_date[#All],2, FALSE)</f>
        <v>2024</v>
      </c>
      <c r="C1043" t="s">
        <v>73</v>
      </c>
      <c r="D1043" t="s">
        <v>10</v>
      </c>
      <c r="E1043">
        <v>3141</v>
      </c>
      <c r="F1043">
        <v>143067</v>
      </c>
      <c r="G1043">
        <f>IF(electric_vehicle_sales_by_state[[#This Row],[vehicle_category]]="2-Wheelers",85000,1500000)</f>
        <v>85000</v>
      </c>
      <c r="H1043">
        <f>(electric_vehicle_sales_by_state[[#This Row],[electric_vehicles_sold]]*electric_vehicle_sales_by_state[[#This Row],[Avg_Price]])</f>
        <v>266985000</v>
      </c>
    </row>
    <row r="1044" spans="1:8" x14ac:dyDescent="0.3">
      <c r="A1044" s="1">
        <v>45170</v>
      </c>
      <c r="B1044">
        <f>VLOOKUP(electric_vehicle_sales_by_state[[#This Row],[date]], dim_date[#All],2, FALSE)</f>
        <v>2024</v>
      </c>
      <c r="C1044" t="s">
        <v>60</v>
      </c>
      <c r="D1044" t="s">
        <v>10</v>
      </c>
      <c r="E1044">
        <v>262</v>
      </c>
      <c r="F1044">
        <v>12642</v>
      </c>
      <c r="G1044">
        <f>IF(electric_vehicle_sales_by_state[[#This Row],[vehicle_category]]="2-Wheelers",85000,1500000)</f>
        <v>85000</v>
      </c>
      <c r="H1044">
        <f>(electric_vehicle_sales_by_state[[#This Row],[electric_vehicles_sold]]*electric_vehicle_sales_by_state[[#This Row],[Avg_Price]])</f>
        <v>22270000</v>
      </c>
    </row>
    <row r="1045" spans="1:8" x14ac:dyDescent="0.3">
      <c r="A1045" s="1">
        <v>45170</v>
      </c>
      <c r="B1045">
        <f>VLOOKUP(electric_vehicle_sales_by_state[[#This Row],[date]], dim_date[#All],2, FALSE)</f>
        <v>2024</v>
      </c>
      <c r="C1045" t="s">
        <v>74</v>
      </c>
      <c r="D1045" t="s">
        <v>10</v>
      </c>
      <c r="E1045">
        <v>489</v>
      </c>
      <c r="F1045">
        <v>58361</v>
      </c>
      <c r="G1045">
        <f>IF(electric_vehicle_sales_by_state[[#This Row],[vehicle_category]]="2-Wheelers",85000,1500000)</f>
        <v>85000</v>
      </c>
      <c r="H1045">
        <f>(electric_vehicle_sales_by_state[[#This Row],[electric_vehicles_sold]]*electric_vehicle_sales_by_state[[#This Row],[Avg_Price]])</f>
        <v>41565000</v>
      </c>
    </row>
    <row r="1046" spans="1:8" x14ac:dyDescent="0.3">
      <c r="A1046" s="1">
        <v>45200</v>
      </c>
      <c r="B1046">
        <f>VLOOKUP(electric_vehicle_sales_by_state[[#This Row],[date]], dim_date[#All],2, FALSE)</f>
        <v>2024</v>
      </c>
      <c r="C1046" t="s">
        <v>65</v>
      </c>
      <c r="D1046" t="s">
        <v>10</v>
      </c>
      <c r="E1046">
        <v>1757</v>
      </c>
      <c r="F1046">
        <v>66154</v>
      </c>
      <c r="G1046">
        <f>IF(electric_vehicle_sales_by_state[[#This Row],[vehicle_category]]="2-Wheelers",85000,1500000)</f>
        <v>85000</v>
      </c>
      <c r="H1046">
        <f>(electric_vehicle_sales_by_state[[#This Row],[electric_vehicles_sold]]*electric_vehicle_sales_by_state[[#This Row],[Avg_Price]])</f>
        <v>149345000</v>
      </c>
    </row>
    <row r="1047" spans="1:8" x14ac:dyDescent="0.3">
      <c r="A1047" s="1">
        <v>45200</v>
      </c>
      <c r="B1047">
        <f>VLOOKUP(electric_vehicle_sales_by_state[[#This Row],[date]], dim_date[#All],2, FALSE)</f>
        <v>2024</v>
      </c>
      <c r="C1047" t="s">
        <v>43</v>
      </c>
      <c r="D1047" t="s">
        <v>10</v>
      </c>
      <c r="E1047">
        <v>245</v>
      </c>
      <c r="F1047">
        <v>51372</v>
      </c>
      <c r="G1047">
        <f>IF(electric_vehicle_sales_by_state[[#This Row],[vehicle_category]]="2-Wheelers",85000,1500000)</f>
        <v>85000</v>
      </c>
      <c r="H1047">
        <f>(electric_vehicle_sales_by_state[[#This Row],[electric_vehicles_sold]]*electric_vehicle_sales_by_state[[#This Row],[Avg_Price]])</f>
        <v>20825000</v>
      </c>
    </row>
    <row r="1048" spans="1:8" x14ac:dyDescent="0.3">
      <c r="A1048" s="1">
        <v>45200</v>
      </c>
      <c r="B1048">
        <f>VLOOKUP(electric_vehicle_sales_by_state[[#This Row],[date]], dim_date[#All],2, FALSE)</f>
        <v>2024</v>
      </c>
      <c r="C1048" t="s">
        <v>54</v>
      </c>
      <c r="D1048" t="s">
        <v>10</v>
      </c>
      <c r="E1048">
        <v>820</v>
      </c>
      <c r="F1048">
        <v>65088</v>
      </c>
      <c r="G1048">
        <f>IF(electric_vehicle_sales_by_state[[#This Row],[vehicle_category]]="2-Wheelers",85000,1500000)</f>
        <v>85000</v>
      </c>
      <c r="H1048">
        <f>(electric_vehicle_sales_by_state[[#This Row],[electric_vehicles_sold]]*electric_vehicle_sales_by_state[[#This Row],[Avg_Price]])</f>
        <v>69700000</v>
      </c>
    </row>
    <row r="1049" spans="1:8" x14ac:dyDescent="0.3">
      <c r="A1049" s="1">
        <v>45200</v>
      </c>
      <c r="B1049">
        <f>VLOOKUP(electric_vehicle_sales_by_state[[#This Row],[date]], dim_date[#All],2, FALSE)</f>
        <v>2024</v>
      </c>
      <c r="C1049" t="s">
        <v>55</v>
      </c>
      <c r="D1049" t="s">
        <v>10</v>
      </c>
      <c r="E1049">
        <v>157</v>
      </c>
      <c r="F1049">
        <v>1964</v>
      </c>
      <c r="G1049">
        <f>IF(electric_vehicle_sales_by_state[[#This Row],[vehicle_category]]="2-Wheelers",85000,1500000)</f>
        <v>85000</v>
      </c>
      <c r="H1049">
        <f>(electric_vehicle_sales_by_state[[#This Row],[electric_vehicles_sold]]*electric_vehicle_sales_by_state[[#This Row],[Avg_Price]])</f>
        <v>13345000</v>
      </c>
    </row>
    <row r="1050" spans="1:8" x14ac:dyDescent="0.3">
      <c r="A1050" s="1">
        <v>45200</v>
      </c>
      <c r="B1050">
        <f>VLOOKUP(electric_vehicle_sales_by_state[[#This Row],[date]], dim_date[#All],2, FALSE)</f>
        <v>2024</v>
      </c>
      <c r="C1050" t="s">
        <v>44</v>
      </c>
      <c r="D1050" t="s">
        <v>10</v>
      </c>
      <c r="E1050">
        <v>2195</v>
      </c>
      <c r="F1050">
        <v>38600</v>
      </c>
      <c r="G1050">
        <f>IF(electric_vehicle_sales_by_state[[#This Row],[vehicle_category]]="2-Wheelers",85000,1500000)</f>
        <v>85000</v>
      </c>
      <c r="H1050">
        <f>(electric_vehicle_sales_by_state[[#This Row],[electric_vehicles_sold]]*electric_vehicle_sales_by_state[[#This Row],[Avg_Price]])</f>
        <v>186575000</v>
      </c>
    </row>
    <row r="1051" spans="1:8" x14ac:dyDescent="0.3">
      <c r="A1051" s="1">
        <v>45200</v>
      </c>
      <c r="B1051">
        <f>VLOOKUP(electric_vehicle_sales_by_state[[#This Row],[date]], dim_date[#All],2, FALSE)</f>
        <v>2024</v>
      </c>
      <c r="C1051" t="s">
        <v>45</v>
      </c>
      <c r="D1051" t="s">
        <v>10</v>
      </c>
      <c r="E1051">
        <v>4</v>
      </c>
      <c r="F1051">
        <v>1109</v>
      </c>
      <c r="G1051">
        <f>IF(electric_vehicle_sales_by_state[[#This Row],[vehicle_category]]="2-Wheelers",85000,1500000)</f>
        <v>85000</v>
      </c>
      <c r="H1051">
        <f>(electric_vehicle_sales_by_state[[#This Row],[electric_vehicles_sold]]*electric_vehicle_sales_by_state[[#This Row],[Avg_Price]])</f>
        <v>340000</v>
      </c>
    </row>
    <row r="1052" spans="1:8" x14ac:dyDescent="0.3">
      <c r="A1052" s="1">
        <v>45200</v>
      </c>
      <c r="B1052">
        <f>VLOOKUP(electric_vehicle_sales_by_state[[#This Row],[date]], dim_date[#All],2, FALSE)</f>
        <v>2024</v>
      </c>
      <c r="C1052" t="s">
        <v>56</v>
      </c>
      <c r="D1052" t="s">
        <v>10</v>
      </c>
      <c r="E1052">
        <v>2611</v>
      </c>
      <c r="F1052">
        <v>35861</v>
      </c>
      <c r="G1052">
        <f>IF(electric_vehicle_sales_by_state[[#This Row],[vehicle_category]]="2-Wheelers",85000,1500000)</f>
        <v>85000</v>
      </c>
      <c r="H1052">
        <f>(electric_vehicle_sales_by_state[[#This Row],[electric_vehicles_sold]]*electric_vehicle_sales_by_state[[#This Row],[Avg_Price]])</f>
        <v>221935000</v>
      </c>
    </row>
    <row r="1053" spans="1:8" x14ac:dyDescent="0.3">
      <c r="A1053" s="1">
        <v>45200</v>
      </c>
      <c r="B1053">
        <f>VLOOKUP(electric_vehicle_sales_by_state[[#This Row],[date]], dim_date[#All],2, FALSE)</f>
        <v>2024</v>
      </c>
      <c r="C1053" t="s">
        <v>66</v>
      </c>
      <c r="D1053" t="s">
        <v>10</v>
      </c>
      <c r="E1053">
        <v>567</v>
      </c>
      <c r="F1053">
        <v>5377</v>
      </c>
      <c r="G1053">
        <f>IF(electric_vehicle_sales_by_state[[#This Row],[vehicle_category]]="2-Wheelers",85000,1500000)</f>
        <v>85000</v>
      </c>
      <c r="H1053">
        <f>(electric_vehicle_sales_by_state[[#This Row],[electric_vehicles_sold]]*electric_vehicle_sales_by_state[[#This Row],[Avg_Price]])</f>
        <v>48195000</v>
      </c>
    </row>
    <row r="1054" spans="1:8" x14ac:dyDescent="0.3">
      <c r="A1054" s="1">
        <v>45200</v>
      </c>
      <c r="B1054">
        <f>VLOOKUP(electric_vehicle_sales_by_state[[#This Row],[date]], dim_date[#All],2, FALSE)</f>
        <v>2024</v>
      </c>
      <c r="C1054" t="s">
        <v>67</v>
      </c>
      <c r="D1054" t="s">
        <v>10</v>
      </c>
      <c r="E1054">
        <v>8417</v>
      </c>
      <c r="F1054">
        <v>149414</v>
      </c>
      <c r="G1054">
        <f>IF(electric_vehicle_sales_by_state[[#This Row],[vehicle_category]]="2-Wheelers",85000,1500000)</f>
        <v>85000</v>
      </c>
      <c r="H1054">
        <f>(electric_vehicle_sales_by_state[[#This Row],[electric_vehicles_sold]]*electric_vehicle_sales_by_state[[#This Row],[Avg_Price]])</f>
        <v>715445000</v>
      </c>
    </row>
    <row r="1055" spans="1:8" x14ac:dyDescent="0.3">
      <c r="A1055" s="1">
        <v>45200</v>
      </c>
      <c r="B1055">
        <f>VLOOKUP(electric_vehicle_sales_by_state[[#This Row],[date]], dim_date[#All],2, FALSE)</f>
        <v>2024</v>
      </c>
      <c r="C1055" t="s">
        <v>63</v>
      </c>
      <c r="D1055" t="s">
        <v>10</v>
      </c>
      <c r="E1055">
        <v>591</v>
      </c>
      <c r="F1055">
        <v>37096</v>
      </c>
      <c r="G1055">
        <f>IF(electric_vehicle_sales_by_state[[#This Row],[vehicle_category]]="2-Wheelers",85000,1500000)</f>
        <v>85000</v>
      </c>
      <c r="H1055">
        <f>(electric_vehicle_sales_by_state[[#This Row],[electric_vehicles_sold]]*electric_vehicle_sales_by_state[[#This Row],[Avg_Price]])</f>
        <v>50235000</v>
      </c>
    </row>
    <row r="1056" spans="1:8" x14ac:dyDescent="0.3">
      <c r="A1056" s="1">
        <v>45200</v>
      </c>
      <c r="B1056">
        <f>VLOOKUP(electric_vehicle_sales_by_state[[#This Row],[date]], dim_date[#All],2, FALSE)</f>
        <v>2024</v>
      </c>
      <c r="C1056" t="s">
        <v>61</v>
      </c>
      <c r="D1056" t="s">
        <v>10</v>
      </c>
      <c r="E1056">
        <v>53</v>
      </c>
      <c r="F1056">
        <v>4480</v>
      </c>
      <c r="G1056">
        <f>IF(electric_vehicle_sales_by_state[[#This Row],[vehicle_category]]="2-Wheelers",85000,1500000)</f>
        <v>85000</v>
      </c>
      <c r="H1056">
        <f>(electric_vehicle_sales_by_state[[#This Row],[electric_vehicles_sold]]*electric_vehicle_sales_by_state[[#This Row],[Avg_Price]])</f>
        <v>4505000</v>
      </c>
    </row>
    <row r="1057" spans="1:8" x14ac:dyDescent="0.3">
      <c r="A1057" s="1">
        <v>45200</v>
      </c>
      <c r="B1057">
        <f>VLOOKUP(electric_vehicle_sales_by_state[[#This Row],[date]], dim_date[#All],2, FALSE)</f>
        <v>2024</v>
      </c>
      <c r="C1057" t="s">
        <v>46</v>
      </c>
      <c r="D1057" t="s">
        <v>10</v>
      </c>
      <c r="E1057">
        <v>137</v>
      </c>
      <c r="F1057">
        <v>6736</v>
      </c>
      <c r="G1057">
        <f>IF(electric_vehicle_sales_by_state[[#This Row],[vehicle_category]]="2-Wheelers",85000,1500000)</f>
        <v>85000</v>
      </c>
      <c r="H1057">
        <f>(electric_vehicle_sales_by_state[[#This Row],[electric_vehicles_sold]]*electric_vehicle_sales_by_state[[#This Row],[Avg_Price]])</f>
        <v>11645000</v>
      </c>
    </row>
    <row r="1058" spans="1:8" x14ac:dyDescent="0.3">
      <c r="A1058" s="1">
        <v>45200</v>
      </c>
      <c r="B1058">
        <f>VLOOKUP(electric_vehicle_sales_by_state[[#This Row],[date]], dim_date[#All],2, FALSE)</f>
        <v>2024</v>
      </c>
      <c r="C1058" t="s">
        <v>64</v>
      </c>
      <c r="D1058" t="s">
        <v>10</v>
      </c>
      <c r="E1058">
        <v>502</v>
      </c>
      <c r="F1058">
        <v>33632</v>
      </c>
      <c r="G1058">
        <f>IF(electric_vehicle_sales_by_state[[#This Row],[vehicle_category]]="2-Wheelers",85000,1500000)</f>
        <v>85000</v>
      </c>
      <c r="H1058">
        <f>(electric_vehicle_sales_by_state[[#This Row],[electric_vehicles_sold]]*electric_vehicle_sales_by_state[[#This Row],[Avg_Price]])</f>
        <v>42670000</v>
      </c>
    </row>
    <row r="1059" spans="1:8" x14ac:dyDescent="0.3">
      <c r="A1059" s="1">
        <v>45200</v>
      </c>
      <c r="B1059">
        <f>VLOOKUP(electric_vehicle_sales_by_state[[#This Row],[date]], dim_date[#All],2, FALSE)</f>
        <v>2024</v>
      </c>
      <c r="C1059" t="s">
        <v>68</v>
      </c>
      <c r="D1059" t="s">
        <v>10</v>
      </c>
      <c r="E1059">
        <v>11137</v>
      </c>
      <c r="F1059">
        <v>108712</v>
      </c>
      <c r="G1059">
        <f>IF(electric_vehicle_sales_by_state[[#This Row],[vehicle_category]]="2-Wheelers",85000,1500000)</f>
        <v>85000</v>
      </c>
      <c r="H1059">
        <f>(electric_vehicle_sales_by_state[[#This Row],[electric_vehicles_sold]]*electric_vehicle_sales_by_state[[#This Row],[Avg_Price]])</f>
        <v>946645000</v>
      </c>
    </row>
    <row r="1060" spans="1:8" x14ac:dyDescent="0.3">
      <c r="A1060" s="1">
        <v>45200</v>
      </c>
      <c r="B1060">
        <f>VLOOKUP(electric_vehicle_sales_by_state[[#This Row],[date]], dim_date[#All],2, FALSE)</f>
        <v>2024</v>
      </c>
      <c r="C1060" t="s">
        <v>69</v>
      </c>
      <c r="D1060" t="s">
        <v>10</v>
      </c>
      <c r="E1060">
        <v>5051</v>
      </c>
      <c r="F1060">
        <v>36841</v>
      </c>
      <c r="G1060">
        <f>IF(electric_vehicle_sales_by_state[[#This Row],[vehicle_category]]="2-Wheelers",85000,1500000)</f>
        <v>85000</v>
      </c>
      <c r="H1060">
        <f>(electric_vehicle_sales_by_state[[#This Row],[electric_vehicles_sold]]*electric_vehicle_sales_by_state[[#This Row],[Avg_Price]])</f>
        <v>429335000</v>
      </c>
    </row>
    <row r="1061" spans="1:8" x14ac:dyDescent="0.3">
      <c r="A1061" s="1">
        <v>45200</v>
      </c>
      <c r="B1061">
        <f>VLOOKUP(electric_vehicle_sales_by_state[[#This Row],[date]], dim_date[#All],2, FALSE)</f>
        <v>2024</v>
      </c>
      <c r="C1061" t="s">
        <v>57</v>
      </c>
      <c r="D1061" t="s">
        <v>10</v>
      </c>
      <c r="E1061">
        <v>3262</v>
      </c>
      <c r="F1061">
        <v>99036</v>
      </c>
      <c r="G1061">
        <f>IF(electric_vehicle_sales_by_state[[#This Row],[vehicle_category]]="2-Wheelers",85000,1500000)</f>
        <v>85000</v>
      </c>
      <c r="H1061">
        <f>(electric_vehicle_sales_by_state[[#This Row],[electric_vehicles_sold]]*electric_vehicle_sales_by_state[[#This Row],[Avg_Price]])</f>
        <v>277270000</v>
      </c>
    </row>
    <row r="1062" spans="1:8" x14ac:dyDescent="0.3">
      <c r="A1062" s="1">
        <v>45200</v>
      </c>
      <c r="B1062">
        <f>VLOOKUP(electric_vehicle_sales_by_state[[#This Row],[date]], dim_date[#All],2, FALSE)</f>
        <v>2024</v>
      </c>
      <c r="C1062" t="s">
        <v>70</v>
      </c>
      <c r="D1062" t="s">
        <v>10</v>
      </c>
      <c r="E1062">
        <v>15716</v>
      </c>
      <c r="F1062">
        <v>167065</v>
      </c>
      <c r="G1062">
        <f>IF(electric_vehicle_sales_by_state[[#This Row],[vehicle_category]]="2-Wheelers",85000,1500000)</f>
        <v>85000</v>
      </c>
      <c r="H1062">
        <f>(electric_vehicle_sales_by_state[[#This Row],[electric_vehicles_sold]]*electric_vehicle_sales_by_state[[#This Row],[Avg_Price]])</f>
        <v>1335860000</v>
      </c>
    </row>
    <row r="1063" spans="1:8" x14ac:dyDescent="0.3">
      <c r="A1063" s="1">
        <v>45200</v>
      </c>
      <c r="B1063">
        <f>VLOOKUP(electric_vehicle_sales_by_state[[#This Row],[date]], dim_date[#All],2, FALSE)</f>
        <v>2024</v>
      </c>
      <c r="C1063" t="s">
        <v>48</v>
      </c>
      <c r="D1063" t="s">
        <v>10</v>
      </c>
      <c r="E1063">
        <v>6</v>
      </c>
      <c r="F1063">
        <v>1035</v>
      </c>
      <c r="G1063">
        <f>IF(electric_vehicle_sales_by_state[[#This Row],[vehicle_category]]="2-Wheelers",85000,1500000)</f>
        <v>85000</v>
      </c>
      <c r="H1063">
        <f>(electric_vehicle_sales_by_state[[#This Row],[electric_vehicles_sold]]*electric_vehicle_sales_by_state[[#This Row],[Avg_Price]])</f>
        <v>510000</v>
      </c>
    </row>
    <row r="1064" spans="1:8" x14ac:dyDescent="0.3">
      <c r="A1064" s="1">
        <v>45200</v>
      </c>
      <c r="B1064">
        <f>VLOOKUP(electric_vehicle_sales_by_state[[#This Row],[date]], dim_date[#All],2, FALSE)</f>
        <v>2024</v>
      </c>
      <c r="C1064" t="s">
        <v>50</v>
      </c>
      <c r="D1064" t="s">
        <v>10</v>
      </c>
      <c r="E1064">
        <v>36</v>
      </c>
      <c r="F1064">
        <v>1958</v>
      </c>
      <c r="G1064">
        <f>IF(electric_vehicle_sales_by_state[[#This Row],[vehicle_category]]="2-Wheelers",85000,1500000)</f>
        <v>85000</v>
      </c>
      <c r="H1064">
        <f>(electric_vehicle_sales_by_state[[#This Row],[electric_vehicles_sold]]*electric_vehicle_sales_by_state[[#This Row],[Avg_Price]])</f>
        <v>3060000</v>
      </c>
    </row>
    <row r="1065" spans="1:8" x14ac:dyDescent="0.3">
      <c r="A1065" s="1">
        <v>45200</v>
      </c>
      <c r="B1065">
        <f>VLOOKUP(electric_vehicle_sales_by_state[[#This Row],[date]], dim_date[#All],2, FALSE)</f>
        <v>2024</v>
      </c>
      <c r="C1065" t="s">
        <v>58</v>
      </c>
      <c r="D1065" t="s">
        <v>10</v>
      </c>
      <c r="E1065">
        <v>3972</v>
      </c>
      <c r="F1065">
        <v>71596</v>
      </c>
      <c r="G1065">
        <f>IF(electric_vehicle_sales_by_state[[#This Row],[vehicle_category]]="2-Wheelers",85000,1500000)</f>
        <v>85000</v>
      </c>
      <c r="H1065">
        <f>(electric_vehicle_sales_by_state[[#This Row],[electric_vehicles_sold]]*electric_vehicle_sales_by_state[[#This Row],[Avg_Price]])</f>
        <v>337620000</v>
      </c>
    </row>
    <row r="1066" spans="1:8" x14ac:dyDescent="0.3">
      <c r="A1066" s="1">
        <v>45200</v>
      </c>
      <c r="B1066">
        <f>VLOOKUP(electric_vehicle_sales_by_state[[#This Row],[date]], dim_date[#All],2, FALSE)</f>
        <v>2024</v>
      </c>
      <c r="C1066" t="s">
        <v>52</v>
      </c>
      <c r="D1066" t="s">
        <v>10</v>
      </c>
      <c r="E1066">
        <v>197</v>
      </c>
      <c r="F1066">
        <v>3765</v>
      </c>
      <c r="G1066">
        <f>IF(electric_vehicle_sales_by_state[[#This Row],[vehicle_category]]="2-Wheelers",85000,1500000)</f>
        <v>85000</v>
      </c>
      <c r="H1066">
        <f>(electric_vehicle_sales_by_state[[#This Row],[electric_vehicles_sold]]*electric_vehicle_sales_by_state[[#This Row],[Avg_Price]])</f>
        <v>16745000</v>
      </c>
    </row>
    <row r="1067" spans="1:8" x14ac:dyDescent="0.3">
      <c r="A1067" s="1">
        <v>45200</v>
      </c>
      <c r="B1067">
        <f>VLOOKUP(electric_vehicle_sales_by_state[[#This Row],[date]], dim_date[#All],2, FALSE)</f>
        <v>2024</v>
      </c>
      <c r="C1067" t="s">
        <v>59</v>
      </c>
      <c r="D1067" t="s">
        <v>10</v>
      </c>
      <c r="E1067">
        <v>760</v>
      </c>
      <c r="F1067">
        <v>34028</v>
      </c>
      <c r="G1067">
        <f>IF(electric_vehicle_sales_by_state[[#This Row],[vehicle_category]]="2-Wheelers",85000,1500000)</f>
        <v>85000</v>
      </c>
      <c r="H1067">
        <f>(electric_vehicle_sales_by_state[[#This Row],[electric_vehicles_sold]]*electric_vehicle_sales_by_state[[#This Row],[Avg_Price]])</f>
        <v>64600000</v>
      </c>
    </row>
    <row r="1068" spans="1:8" x14ac:dyDescent="0.3">
      <c r="A1068" s="1">
        <v>45200</v>
      </c>
      <c r="B1068">
        <f>VLOOKUP(electric_vehicle_sales_by_state[[#This Row],[date]], dim_date[#All],2, FALSE)</f>
        <v>2024</v>
      </c>
      <c r="C1068" t="s">
        <v>71</v>
      </c>
      <c r="D1068" t="s">
        <v>10</v>
      </c>
      <c r="E1068">
        <v>4906</v>
      </c>
      <c r="F1068">
        <v>103647</v>
      </c>
      <c r="G1068">
        <f>IF(electric_vehicle_sales_by_state[[#This Row],[vehicle_category]]="2-Wheelers",85000,1500000)</f>
        <v>85000</v>
      </c>
      <c r="H1068">
        <f>(electric_vehicle_sales_by_state[[#This Row],[electric_vehicles_sold]]*electric_vehicle_sales_by_state[[#This Row],[Avg_Price]])</f>
        <v>417010000</v>
      </c>
    </row>
    <row r="1069" spans="1:8" x14ac:dyDescent="0.3">
      <c r="A1069" s="1">
        <v>45200</v>
      </c>
      <c r="B1069">
        <f>VLOOKUP(electric_vehicle_sales_by_state[[#This Row],[date]], dim_date[#All],2, FALSE)</f>
        <v>2024</v>
      </c>
      <c r="C1069" t="s">
        <v>72</v>
      </c>
      <c r="D1069" t="s">
        <v>10</v>
      </c>
      <c r="E1069">
        <v>6507</v>
      </c>
      <c r="F1069">
        <v>131658</v>
      </c>
      <c r="G1069">
        <f>IF(electric_vehicle_sales_by_state[[#This Row],[vehicle_category]]="2-Wheelers",85000,1500000)</f>
        <v>85000</v>
      </c>
      <c r="H1069">
        <f>(electric_vehicle_sales_by_state[[#This Row],[electric_vehicles_sold]]*electric_vehicle_sales_by_state[[#This Row],[Avg_Price]])</f>
        <v>553095000</v>
      </c>
    </row>
    <row r="1070" spans="1:8" x14ac:dyDescent="0.3">
      <c r="A1070" s="1">
        <v>45200</v>
      </c>
      <c r="B1070">
        <f>VLOOKUP(electric_vehicle_sales_by_state[[#This Row],[date]], dim_date[#All],2, FALSE)</f>
        <v>2024</v>
      </c>
      <c r="C1070" t="s">
        <v>53</v>
      </c>
      <c r="D1070" t="s">
        <v>10</v>
      </c>
      <c r="E1070">
        <v>6</v>
      </c>
      <c r="F1070">
        <v>4285</v>
      </c>
      <c r="G1070">
        <f>IF(electric_vehicle_sales_by_state[[#This Row],[vehicle_category]]="2-Wheelers",85000,1500000)</f>
        <v>85000</v>
      </c>
      <c r="H1070">
        <f>(electric_vehicle_sales_by_state[[#This Row],[electric_vehicles_sold]]*electric_vehicle_sales_by_state[[#This Row],[Avg_Price]])</f>
        <v>510000</v>
      </c>
    </row>
    <row r="1071" spans="1:8" x14ac:dyDescent="0.3">
      <c r="A1071" s="1">
        <v>45200</v>
      </c>
      <c r="B1071">
        <f>VLOOKUP(electric_vehicle_sales_by_state[[#This Row],[date]], dim_date[#All],2, FALSE)</f>
        <v>2024</v>
      </c>
      <c r="C1071" t="s">
        <v>73</v>
      </c>
      <c r="D1071" t="s">
        <v>10</v>
      </c>
      <c r="E1071">
        <v>3775</v>
      </c>
      <c r="F1071">
        <v>162993</v>
      </c>
      <c r="G1071">
        <f>IF(electric_vehicle_sales_by_state[[#This Row],[vehicle_category]]="2-Wheelers",85000,1500000)</f>
        <v>85000</v>
      </c>
      <c r="H1071">
        <f>(electric_vehicle_sales_by_state[[#This Row],[electric_vehicles_sold]]*electric_vehicle_sales_by_state[[#This Row],[Avg_Price]])</f>
        <v>320875000</v>
      </c>
    </row>
    <row r="1072" spans="1:8" x14ac:dyDescent="0.3">
      <c r="A1072" s="1">
        <v>45200</v>
      </c>
      <c r="B1072">
        <f>VLOOKUP(electric_vehicle_sales_by_state[[#This Row],[date]], dim_date[#All],2, FALSE)</f>
        <v>2024</v>
      </c>
      <c r="C1072" t="s">
        <v>60</v>
      </c>
      <c r="D1072" t="s">
        <v>10</v>
      </c>
      <c r="E1072">
        <v>383</v>
      </c>
      <c r="F1072">
        <v>13890</v>
      </c>
      <c r="G1072">
        <f>IF(electric_vehicle_sales_by_state[[#This Row],[vehicle_category]]="2-Wheelers",85000,1500000)</f>
        <v>85000</v>
      </c>
      <c r="H1072">
        <f>(electric_vehicle_sales_by_state[[#This Row],[electric_vehicles_sold]]*electric_vehicle_sales_by_state[[#This Row],[Avg_Price]])</f>
        <v>32555000</v>
      </c>
    </row>
    <row r="1073" spans="1:8" x14ac:dyDescent="0.3">
      <c r="A1073" s="1">
        <v>45200</v>
      </c>
      <c r="B1073">
        <f>VLOOKUP(electric_vehicle_sales_by_state[[#This Row],[date]], dim_date[#All],2, FALSE)</f>
        <v>2024</v>
      </c>
      <c r="C1073" t="s">
        <v>74</v>
      </c>
      <c r="D1073" t="s">
        <v>10</v>
      </c>
      <c r="E1073">
        <v>851</v>
      </c>
      <c r="F1073">
        <v>65489</v>
      </c>
      <c r="G1073">
        <f>IF(electric_vehicle_sales_by_state[[#This Row],[vehicle_category]]="2-Wheelers",85000,1500000)</f>
        <v>85000</v>
      </c>
      <c r="H1073">
        <f>(electric_vehicle_sales_by_state[[#This Row],[electric_vehicles_sold]]*electric_vehicle_sales_by_state[[#This Row],[Avg_Price]])</f>
        <v>72335000</v>
      </c>
    </row>
    <row r="1074" spans="1:8" x14ac:dyDescent="0.3">
      <c r="A1074" s="1">
        <v>45231</v>
      </c>
      <c r="B1074">
        <f>VLOOKUP(electric_vehicle_sales_by_state[[#This Row],[date]], dim_date[#All],2, FALSE)</f>
        <v>2024</v>
      </c>
      <c r="C1074" t="s">
        <v>41</v>
      </c>
      <c r="D1074" t="s">
        <v>10</v>
      </c>
      <c r="E1074">
        <v>3</v>
      </c>
      <c r="F1074">
        <v>598</v>
      </c>
      <c r="G1074">
        <f>IF(electric_vehicle_sales_by_state[[#This Row],[vehicle_category]]="2-Wheelers",85000,1500000)</f>
        <v>85000</v>
      </c>
      <c r="H1074">
        <f>(electric_vehicle_sales_by_state[[#This Row],[electric_vehicles_sold]]*electric_vehicle_sales_by_state[[#This Row],[Avg_Price]])</f>
        <v>255000</v>
      </c>
    </row>
    <row r="1075" spans="1:8" x14ac:dyDescent="0.3">
      <c r="A1075" s="1">
        <v>45231</v>
      </c>
      <c r="B1075">
        <f>VLOOKUP(electric_vehicle_sales_by_state[[#This Row],[date]], dim_date[#All],2, FALSE)</f>
        <v>2024</v>
      </c>
      <c r="C1075" t="s">
        <v>65</v>
      </c>
      <c r="D1075" t="s">
        <v>10</v>
      </c>
      <c r="E1075">
        <v>1997</v>
      </c>
      <c r="F1075">
        <v>79246</v>
      </c>
      <c r="G1075">
        <f>IF(electric_vehicle_sales_by_state[[#This Row],[vehicle_category]]="2-Wheelers",85000,1500000)</f>
        <v>85000</v>
      </c>
      <c r="H1075">
        <f>(electric_vehicle_sales_by_state[[#This Row],[electric_vehicles_sold]]*electric_vehicle_sales_by_state[[#This Row],[Avg_Price]])</f>
        <v>169745000</v>
      </c>
    </row>
    <row r="1076" spans="1:8" x14ac:dyDescent="0.3">
      <c r="A1076" s="1">
        <v>45231</v>
      </c>
      <c r="B1076">
        <f>VLOOKUP(electric_vehicle_sales_by_state[[#This Row],[date]], dim_date[#All],2, FALSE)</f>
        <v>2024</v>
      </c>
      <c r="C1076" t="s">
        <v>43</v>
      </c>
      <c r="D1076" t="s">
        <v>10</v>
      </c>
      <c r="E1076">
        <v>244</v>
      </c>
      <c r="F1076">
        <v>41326</v>
      </c>
      <c r="G1076">
        <f>IF(electric_vehicle_sales_by_state[[#This Row],[vehicle_category]]="2-Wheelers",85000,1500000)</f>
        <v>85000</v>
      </c>
      <c r="H1076">
        <f>(electric_vehicle_sales_by_state[[#This Row],[electric_vehicles_sold]]*electric_vehicle_sales_by_state[[#This Row],[Avg_Price]])</f>
        <v>20740000</v>
      </c>
    </row>
    <row r="1077" spans="1:8" x14ac:dyDescent="0.3">
      <c r="A1077" s="1">
        <v>45231</v>
      </c>
      <c r="B1077">
        <f>VLOOKUP(electric_vehicle_sales_by_state[[#This Row],[date]], dim_date[#All],2, FALSE)</f>
        <v>2024</v>
      </c>
      <c r="C1077" t="s">
        <v>54</v>
      </c>
      <c r="D1077" t="s">
        <v>10</v>
      </c>
      <c r="E1077">
        <v>1765</v>
      </c>
      <c r="F1077">
        <v>149828</v>
      </c>
      <c r="G1077">
        <f>IF(electric_vehicle_sales_by_state[[#This Row],[vehicle_category]]="2-Wheelers",85000,1500000)</f>
        <v>85000</v>
      </c>
      <c r="H1077">
        <f>(electric_vehicle_sales_by_state[[#This Row],[electric_vehicles_sold]]*electric_vehicle_sales_by_state[[#This Row],[Avg_Price]])</f>
        <v>150025000</v>
      </c>
    </row>
    <row r="1078" spans="1:8" x14ac:dyDescent="0.3">
      <c r="A1078" s="1">
        <v>45231</v>
      </c>
      <c r="B1078">
        <f>VLOOKUP(electric_vehicle_sales_by_state[[#This Row],[date]], dim_date[#All],2, FALSE)</f>
        <v>2024</v>
      </c>
      <c r="C1078" t="s">
        <v>55</v>
      </c>
      <c r="D1078" t="s">
        <v>10</v>
      </c>
      <c r="E1078">
        <v>241</v>
      </c>
      <c r="F1078">
        <v>2430</v>
      </c>
      <c r="G1078">
        <f>IF(electric_vehicle_sales_by_state[[#This Row],[vehicle_category]]="2-Wheelers",85000,1500000)</f>
        <v>85000</v>
      </c>
      <c r="H1078">
        <f>(electric_vehicle_sales_by_state[[#This Row],[electric_vehicles_sold]]*electric_vehicle_sales_by_state[[#This Row],[Avg_Price]])</f>
        <v>20485000</v>
      </c>
    </row>
    <row r="1079" spans="1:8" x14ac:dyDescent="0.3">
      <c r="A1079" s="1">
        <v>45231</v>
      </c>
      <c r="B1079">
        <f>VLOOKUP(electric_vehicle_sales_by_state[[#This Row],[date]], dim_date[#All],2, FALSE)</f>
        <v>2024</v>
      </c>
      <c r="C1079" t="s">
        <v>44</v>
      </c>
      <c r="D1079" t="s">
        <v>10</v>
      </c>
      <c r="E1079">
        <v>3880</v>
      </c>
      <c r="F1079">
        <v>76276</v>
      </c>
      <c r="G1079">
        <f>IF(electric_vehicle_sales_by_state[[#This Row],[vehicle_category]]="2-Wheelers",85000,1500000)</f>
        <v>85000</v>
      </c>
      <c r="H1079">
        <f>(electric_vehicle_sales_by_state[[#This Row],[electric_vehicles_sold]]*electric_vehicle_sales_by_state[[#This Row],[Avg_Price]])</f>
        <v>329800000</v>
      </c>
    </row>
    <row r="1080" spans="1:8" x14ac:dyDescent="0.3">
      <c r="A1080" s="1">
        <v>45231</v>
      </c>
      <c r="B1080">
        <f>VLOOKUP(electric_vehicle_sales_by_state[[#This Row],[date]], dim_date[#All],2, FALSE)</f>
        <v>2024</v>
      </c>
      <c r="C1080" t="s">
        <v>45</v>
      </c>
      <c r="D1080" t="s">
        <v>10</v>
      </c>
      <c r="E1080">
        <v>15</v>
      </c>
      <c r="F1080">
        <v>1185</v>
      </c>
      <c r="G1080">
        <f>IF(electric_vehicle_sales_by_state[[#This Row],[vehicle_category]]="2-Wheelers",85000,1500000)</f>
        <v>85000</v>
      </c>
      <c r="H1080">
        <f>(electric_vehicle_sales_by_state[[#This Row],[electric_vehicles_sold]]*electric_vehicle_sales_by_state[[#This Row],[Avg_Price]])</f>
        <v>1275000</v>
      </c>
    </row>
    <row r="1081" spans="1:8" x14ac:dyDescent="0.3">
      <c r="A1081" s="1">
        <v>45231</v>
      </c>
      <c r="B1081">
        <f>VLOOKUP(electric_vehicle_sales_by_state[[#This Row],[date]], dim_date[#All],2, FALSE)</f>
        <v>2024</v>
      </c>
      <c r="C1081" t="s">
        <v>56</v>
      </c>
      <c r="D1081" t="s">
        <v>10</v>
      </c>
      <c r="E1081">
        <v>3976</v>
      </c>
      <c r="F1081">
        <v>56736</v>
      </c>
      <c r="G1081">
        <f>IF(electric_vehicle_sales_by_state[[#This Row],[vehicle_category]]="2-Wheelers",85000,1500000)</f>
        <v>85000</v>
      </c>
      <c r="H1081">
        <f>(electric_vehicle_sales_by_state[[#This Row],[electric_vehicles_sold]]*electric_vehicle_sales_by_state[[#This Row],[Avg_Price]])</f>
        <v>337960000</v>
      </c>
    </row>
    <row r="1082" spans="1:8" x14ac:dyDescent="0.3">
      <c r="A1082" s="1">
        <v>45231</v>
      </c>
      <c r="B1082">
        <f>VLOOKUP(electric_vehicle_sales_by_state[[#This Row],[date]], dim_date[#All],2, FALSE)</f>
        <v>2024</v>
      </c>
      <c r="C1082" t="s">
        <v>66</v>
      </c>
      <c r="D1082" t="s">
        <v>10</v>
      </c>
      <c r="E1082">
        <v>977</v>
      </c>
      <c r="F1082">
        <v>6217</v>
      </c>
      <c r="G1082">
        <f>IF(electric_vehicle_sales_by_state[[#This Row],[vehicle_category]]="2-Wheelers",85000,1500000)</f>
        <v>85000</v>
      </c>
      <c r="H1082">
        <f>(electric_vehicle_sales_by_state[[#This Row],[electric_vehicles_sold]]*electric_vehicle_sales_by_state[[#This Row],[Avg_Price]])</f>
        <v>83045000</v>
      </c>
    </row>
    <row r="1083" spans="1:8" x14ac:dyDescent="0.3">
      <c r="A1083" s="1">
        <v>45231</v>
      </c>
      <c r="B1083">
        <f>VLOOKUP(electric_vehicle_sales_by_state[[#This Row],[date]], dim_date[#All],2, FALSE)</f>
        <v>2024</v>
      </c>
      <c r="C1083" t="s">
        <v>67</v>
      </c>
      <c r="D1083" t="s">
        <v>10</v>
      </c>
      <c r="E1083">
        <v>5424</v>
      </c>
      <c r="F1083">
        <v>152556</v>
      </c>
      <c r="G1083">
        <f>IF(electric_vehicle_sales_by_state[[#This Row],[vehicle_category]]="2-Wheelers",85000,1500000)</f>
        <v>85000</v>
      </c>
      <c r="H1083">
        <f>(electric_vehicle_sales_by_state[[#This Row],[electric_vehicles_sold]]*electric_vehicle_sales_by_state[[#This Row],[Avg_Price]])</f>
        <v>461040000</v>
      </c>
    </row>
    <row r="1084" spans="1:8" x14ac:dyDescent="0.3">
      <c r="A1084" s="1">
        <v>45231</v>
      </c>
      <c r="B1084">
        <f>VLOOKUP(electric_vehicle_sales_by_state[[#This Row],[date]], dim_date[#All],2, FALSE)</f>
        <v>2024</v>
      </c>
      <c r="C1084" t="s">
        <v>63</v>
      </c>
      <c r="D1084" t="s">
        <v>10</v>
      </c>
      <c r="E1084">
        <v>565</v>
      </c>
      <c r="F1084">
        <v>42364</v>
      </c>
      <c r="G1084">
        <f>IF(electric_vehicle_sales_by_state[[#This Row],[vehicle_category]]="2-Wheelers",85000,1500000)</f>
        <v>85000</v>
      </c>
      <c r="H1084">
        <f>(electric_vehicle_sales_by_state[[#This Row],[electric_vehicles_sold]]*electric_vehicle_sales_by_state[[#This Row],[Avg_Price]])</f>
        <v>48025000</v>
      </c>
    </row>
    <row r="1085" spans="1:8" x14ac:dyDescent="0.3">
      <c r="A1085" s="1">
        <v>45231</v>
      </c>
      <c r="B1085">
        <f>VLOOKUP(electric_vehicle_sales_by_state[[#This Row],[date]], dim_date[#All],2, FALSE)</f>
        <v>2024</v>
      </c>
      <c r="C1085" t="s">
        <v>61</v>
      </c>
      <c r="D1085" t="s">
        <v>10</v>
      </c>
      <c r="E1085">
        <v>53</v>
      </c>
      <c r="F1085">
        <v>6131</v>
      </c>
      <c r="G1085">
        <f>IF(electric_vehicle_sales_by_state[[#This Row],[vehicle_category]]="2-Wheelers",85000,1500000)</f>
        <v>85000</v>
      </c>
      <c r="H1085">
        <f>(electric_vehicle_sales_by_state[[#This Row],[electric_vehicles_sold]]*electric_vehicle_sales_by_state[[#This Row],[Avg_Price]])</f>
        <v>4505000</v>
      </c>
    </row>
    <row r="1086" spans="1:8" x14ac:dyDescent="0.3">
      <c r="A1086" s="1">
        <v>45231</v>
      </c>
      <c r="B1086">
        <f>VLOOKUP(electric_vehicle_sales_by_state[[#This Row],[date]], dim_date[#All],2, FALSE)</f>
        <v>2024</v>
      </c>
      <c r="C1086" t="s">
        <v>46</v>
      </c>
      <c r="D1086" t="s">
        <v>10</v>
      </c>
      <c r="E1086">
        <v>172</v>
      </c>
      <c r="F1086">
        <v>8743</v>
      </c>
      <c r="G1086">
        <f>IF(electric_vehicle_sales_by_state[[#This Row],[vehicle_category]]="2-Wheelers",85000,1500000)</f>
        <v>85000</v>
      </c>
      <c r="H1086">
        <f>(electric_vehicle_sales_by_state[[#This Row],[electric_vehicles_sold]]*electric_vehicle_sales_by_state[[#This Row],[Avg_Price]])</f>
        <v>14620000</v>
      </c>
    </row>
    <row r="1087" spans="1:8" x14ac:dyDescent="0.3">
      <c r="A1087" s="1">
        <v>45231</v>
      </c>
      <c r="B1087">
        <f>VLOOKUP(electric_vehicle_sales_by_state[[#This Row],[date]], dim_date[#All],2, FALSE)</f>
        <v>2024</v>
      </c>
      <c r="C1087" t="s">
        <v>64</v>
      </c>
      <c r="D1087" t="s">
        <v>10</v>
      </c>
      <c r="E1087">
        <v>825</v>
      </c>
      <c r="F1087">
        <v>63696</v>
      </c>
      <c r="G1087">
        <f>IF(electric_vehicle_sales_by_state[[#This Row],[vehicle_category]]="2-Wheelers",85000,1500000)</f>
        <v>85000</v>
      </c>
      <c r="H1087">
        <f>(electric_vehicle_sales_by_state[[#This Row],[electric_vehicles_sold]]*electric_vehicle_sales_by_state[[#This Row],[Avg_Price]])</f>
        <v>70125000</v>
      </c>
    </row>
    <row r="1088" spans="1:8" x14ac:dyDescent="0.3">
      <c r="A1088" s="1">
        <v>45231</v>
      </c>
      <c r="B1088">
        <f>VLOOKUP(electric_vehicle_sales_by_state[[#This Row],[date]], dim_date[#All],2, FALSE)</f>
        <v>2024</v>
      </c>
      <c r="C1088" t="s">
        <v>68</v>
      </c>
      <c r="D1088" t="s">
        <v>10</v>
      </c>
      <c r="E1088">
        <v>14300</v>
      </c>
      <c r="F1088">
        <v>136535</v>
      </c>
      <c r="G1088">
        <f>IF(electric_vehicle_sales_by_state[[#This Row],[vehicle_category]]="2-Wheelers",85000,1500000)</f>
        <v>85000</v>
      </c>
      <c r="H1088">
        <f>(electric_vehicle_sales_by_state[[#This Row],[electric_vehicles_sold]]*electric_vehicle_sales_by_state[[#This Row],[Avg_Price]])</f>
        <v>1215500000</v>
      </c>
    </row>
    <row r="1089" spans="1:8" x14ac:dyDescent="0.3">
      <c r="A1089" s="1">
        <v>45231</v>
      </c>
      <c r="B1089">
        <f>VLOOKUP(electric_vehicle_sales_by_state[[#This Row],[date]], dim_date[#All],2, FALSE)</f>
        <v>2024</v>
      </c>
      <c r="C1089" t="s">
        <v>69</v>
      </c>
      <c r="D1089" t="s">
        <v>10</v>
      </c>
      <c r="E1089">
        <v>5352</v>
      </c>
      <c r="F1089">
        <v>36822</v>
      </c>
      <c r="G1089">
        <f>IF(electric_vehicle_sales_by_state[[#This Row],[vehicle_category]]="2-Wheelers",85000,1500000)</f>
        <v>85000</v>
      </c>
      <c r="H1089">
        <f>(electric_vehicle_sales_by_state[[#This Row],[electric_vehicles_sold]]*electric_vehicle_sales_by_state[[#This Row],[Avg_Price]])</f>
        <v>454920000</v>
      </c>
    </row>
    <row r="1090" spans="1:8" x14ac:dyDescent="0.3">
      <c r="A1090" s="1">
        <v>45231</v>
      </c>
      <c r="B1090">
        <f>VLOOKUP(electric_vehicle_sales_by_state[[#This Row],[date]], dim_date[#All],2, FALSE)</f>
        <v>2024</v>
      </c>
      <c r="C1090" t="s">
        <v>57</v>
      </c>
      <c r="D1090" t="s">
        <v>10</v>
      </c>
      <c r="E1090">
        <v>4861</v>
      </c>
      <c r="F1090">
        <v>204532</v>
      </c>
      <c r="G1090">
        <f>IF(electric_vehicle_sales_by_state[[#This Row],[vehicle_category]]="2-Wheelers",85000,1500000)</f>
        <v>85000</v>
      </c>
      <c r="H1090">
        <f>(electric_vehicle_sales_by_state[[#This Row],[electric_vehicles_sold]]*electric_vehicle_sales_by_state[[#This Row],[Avg_Price]])</f>
        <v>413185000</v>
      </c>
    </row>
    <row r="1091" spans="1:8" x14ac:dyDescent="0.3">
      <c r="A1091" s="1">
        <v>45231</v>
      </c>
      <c r="B1091">
        <f>VLOOKUP(electric_vehicle_sales_by_state[[#This Row],[date]], dim_date[#All],2, FALSE)</f>
        <v>2024</v>
      </c>
      <c r="C1091" t="s">
        <v>70</v>
      </c>
      <c r="D1091" t="s">
        <v>10</v>
      </c>
      <c r="E1091">
        <v>19008</v>
      </c>
      <c r="F1091">
        <v>230768</v>
      </c>
      <c r="G1091">
        <f>IF(electric_vehicle_sales_by_state[[#This Row],[vehicle_category]]="2-Wheelers",85000,1500000)</f>
        <v>85000</v>
      </c>
      <c r="H1091">
        <f>(electric_vehicle_sales_by_state[[#This Row],[electric_vehicles_sold]]*electric_vehicle_sales_by_state[[#This Row],[Avg_Price]])</f>
        <v>1615680000</v>
      </c>
    </row>
    <row r="1092" spans="1:8" x14ac:dyDescent="0.3">
      <c r="A1092" s="1">
        <v>45231</v>
      </c>
      <c r="B1092">
        <f>VLOOKUP(electric_vehicle_sales_by_state[[#This Row],[date]], dim_date[#All],2, FALSE)</f>
        <v>2024</v>
      </c>
      <c r="C1092" t="s">
        <v>48</v>
      </c>
      <c r="D1092" t="s">
        <v>10</v>
      </c>
      <c r="E1092">
        <v>10</v>
      </c>
      <c r="F1092">
        <v>812</v>
      </c>
      <c r="G1092">
        <f>IF(electric_vehicle_sales_by_state[[#This Row],[vehicle_category]]="2-Wheelers",85000,1500000)</f>
        <v>85000</v>
      </c>
      <c r="H1092">
        <f>(electric_vehicle_sales_by_state[[#This Row],[electric_vehicles_sold]]*electric_vehicle_sales_by_state[[#This Row],[Avg_Price]])</f>
        <v>850000</v>
      </c>
    </row>
    <row r="1093" spans="1:8" x14ac:dyDescent="0.3">
      <c r="A1093" s="1">
        <v>45231</v>
      </c>
      <c r="B1093">
        <f>VLOOKUP(electric_vehicle_sales_by_state[[#This Row],[date]], dim_date[#All],2, FALSE)</f>
        <v>2024</v>
      </c>
      <c r="C1093" t="s">
        <v>49</v>
      </c>
      <c r="D1093" t="s">
        <v>10</v>
      </c>
      <c r="E1093">
        <v>6</v>
      </c>
      <c r="F1093">
        <v>1893</v>
      </c>
      <c r="G1093">
        <f>IF(electric_vehicle_sales_by_state[[#This Row],[vehicle_category]]="2-Wheelers",85000,1500000)</f>
        <v>85000</v>
      </c>
      <c r="H1093">
        <f>(electric_vehicle_sales_by_state[[#This Row],[electric_vehicles_sold]]*electric_vehicle_sales_by_state[[#This Row],[Avg_Price]])</f>
        <v>510000</v>
      </c>
    </row>
    <row r="1094" spans="1:8" x14ac:dyDescent="0.3">
      <c r="A1094" s="1">
        <v>45231</v>
      </c>
      <c r="B1094">
        <f>VLOOKUP(electric_vehicle_sales_by_state[[#This Row],[date]], dim_date[#All],2, FALSE)</f>
        <v>2024</v>
      </c>
      <c r="C1094" t="s">
        <v>50</v>
      </c>
      <c r="D1094" t="s">
        <v>10</v>
      </c>
      <c r="E1094">
        <v>35</v>
      </c>
      <c r="F1094">
        <v>1977</v>
      </c>
      <c r="G1094">
        <f>IF(electric_vehicle_sales_by_state[[#This Row],[vehicle_category]]="2-Wheelers",85000,1500000)</f>
        <v>85000</v>
      </c>
      <c r="H1094">
        <f>(electric_vehicle_sales_by_state[[#This Row],[electric_vehicles_sold]]*electric_vehicle_sales_by_state[[#This Row],[Avg_Price]])</f>
        <v>2975000</v>
      </c>
    </row>
    <row r="1095" spans="1:8" x14ac:dyDescent="0.3">
      <c r="A1095" s="1">
        <v>45231</v>
      </c>
      <c r="B1095">
        <f>VLOOKUP(electric_vehicle_sales_by_state[[#This Row],[date]], dim_date[#All],2, FALSE)</f>
        <v>2024</v>
      </c>
      <c r="C1095" t="s">
        <v>58</v>
      </c>
      <c r="D1095" t="s">
        <v>10</v>
      </c>
      <c r="E1095">
        <v>4345</v>
      </c>
      <c r="F1095">
        <v>63423</v>
      </c>
      <c r="G1095">
        <f>IF(electric_vehicle_sales_by_state[[#This Row],[vehicle_category]]="2-Wheelers",85000,1500000)</f>
        <v>85000</v>
      </c>
      <c r="H1095">
        <f>(electric_vehicle_sales_by_state[[#This Row],[electric_vehicles_sold]]*electric_vehicle_sales_by_state[[#This Row],[Avg_Price]])</f>
        <v>369325000</v>
      </c>
    </row>
    <row r="1096" spans="1:8" x14ac:dyDescent="0.3">
      <c r="A1096" s="1">
        <v>45231</v>
      </c>
      <c r="B1096">
        <f>VLOOKUP(electric_vehicle_sales_by_state[[#This Row],[date]], dim_date[#All],2, FALSE)</f>
        <v>2024</v>
      </c>
      <c r="C1096" t="s">
        <v>52</v>
      </c>
      <c r="D1096" t="s">
        <v>10</v>
      </c>
      <c r="E1096">
        <v>194</v>
      </c>
      <c r="F1096">
        <v>3681</v>
      </c>
      <c r="G1096">
        <f>IF(electric_vehicle_sales_by_state[[#This Row],[vehicle_category]]="2-Wheelers",85000,1500000)</f>
        <v>85000</v>
      </c>
      <c r="H1096">
        <f>(electric_vehicle_sales_by_state[[#This Row],[electric_vehicles_sold]]*electric_vehicle_sales_by_state[[#This Row],[Avg_Price]])</f>
        <v>16490000</v>
      </c>
    </row>
    <row r="1097" spans="1:8" x14ac:dyDescent="0.3">
      <c r="A1097" s="1">
        <v>45231</v>
      </c>
      <c r="B1097">
        <f>VLOOKUP(electric_vehicle_sales_by_state[[#This Row],[date]], dim_date[#All],2, FALSE)</f>
        <v>2024</v>
      </c>
      <c r="C1097" t="s">
        <v>59</v>
      </c>
      <c r="D1097" t="s">
        <v>10</v>
      </c>
      <c r="E1097">
        <v>1184</v>
      </c>
      <c r="F1097">
        <v>48694</v>
      </c>
      <c r="G1097">
        <f>IF(electric_vehicle_sales_by_state[[#This Row],[vehicle_category]]="2-Wheelers",85000,1500000)</f>
        <v>85000</v>
      </c>
      <c r="H1097">
        <f>(electric_vehicle_sales_by_state[[#This Row],[electric_vehicles_sold]]*electric_vehicle_sales_by_state[[#This Row],[Avg_Price]])</f>
        <v>100640000</v>
      </c>
    </row>
    <row r="1098" spans="1:8" x14ac:dyDescent="0.3">
      <c r="A1098" s="1">
        <v>45231</v>
      </c>
      <c r="B1098">
        <f>VLOOKUP(electric_vehicle_sales_by_state[[#This Row],[date]], dim_date[#All],2, FALSE)</f>
        <v>2024</v>
      </c>
      <c r="C1098" t="s">
        <v>71</v>
      </c>
      <c r="D1098" t="s">
        <v>10</v>
      </c>
      <c r="E1098">
        <v>7743</v>
      </c>
      <c r="F1098">
        <v>191722</v>
      </c>
      <c r="G1098">
        <f>IF(electric_vehicle_sales_by_state[[#This Row],[vehicle_category]]="2-Wheelers",85000,1500000)</f>
        <v>85000</v>
      </c>
      <c r="H1098">
        <f>(electric_vehicle_sales_by_state[[#This Row],[electric_vehicles_sold]]*electric_vehicle_sales_by_state[[#This Row],[Avg_Price]])</f>
        <v>658155000</v>
      </c>
    </row>
    <row r="1099" spans="1:8" x14ac:dyDescent="0.3">
      <c r="A1099" s="1">
        <v>45231</v>
      </c>
      <c r="B1099">
        <f>VLOOKUP(electric_vehicle_sales_by_state[[#This Row],[date]], dim_date[#All],2, FALSE)</f>
        <v>2024</v>
      </c>
      <c r="C1099" t="s">
        <v>72</v>
      </c>
      <c r="D1099" t="s">
        <v>10</v>
      </c>
      <c r="E1099">
        <v>7096</v>
      </c>
      <c r="F1099">
        <v>121926</v>
      </c>
      <c r="G1099">
        <f>IF(electric_vehicle_sales_by_state[[#This Row],[vehicle_category]]="2-Wheelers",85000,1500000)</f>
        <v>85000</v>
      </c>
      <c r="H1099">
        <f>(electric_vehicle_sales_by_state[[#This Row],[electric_vehicles_sold]]*electric_vehicle_sales_by_state[[#This Row],[Avg_Price]])</f>
        <v>603160000</v>
      </c>
    </row>
    <row r="1100" spans="1:8" x14ac:dyDescent="0.3">
      <c r="A1100" s="1">
        <v>45231</v>
      </c>
      <c r="B1100">
        <f>VLOOKUP(electric_vehicle_sales_by_state[[#This Row],[date]], dim_date[#All],2, FALSE)</f>
        <v>2024</v>
      </c>
      <c r="C1100" t="s">
        <v>53</v>
      </c>
      <c r="D1100" t="s">
        <v>10</v>
      </c>
      <c r="E1100">
        <v>11</v>
      </c>
      <c r="F1100">
        <v>4893</v>
      </c>
      <c r="G1100">
        <f>IF(electric_vehicle_sales_by_state[[#This Row],[vehicle_category]]="2-Wheelers",85000,1500000)</f>
        <v>85000</v>
      </c>
      <c r="H1100">
        <f>(electric_vehicle_sales_by_state[[#This Row],[electric_vehicles_sold]]*electric_vehicle_sales_by_state[[#This Row],[Avg_Price]])</f>
        <v>935000</v>
      </c>
    </row>
    <row r="1101" spans="1:8" x14ac:dyDescent="0.3">
      <c r="A1101" s="1">
        <v>45231</v>
      </c>
      <c r="B1101">
        <f>VLOOKUP(electric_vehicle_sales_by_state[[#This Row],[date]], dim_date[#All],2, FALSE)</f>
        <v>2024</v>
      </c>
      <c r="C1101" t="s">
        <v>73</v>
      </c>
      <c r="D1101" t="s">
        <v>10</v>
      </c>
      <c r="E1101">
        <v>5327</v>
      </c>
      <c r="F1101">
        <v>387983</v>
      </c>
      <c r="G1101">
        <f>IF(electric_vehicle_sales_by_state[[#This Row],[vehicle_category]]="2-Wheelers",85000,1500000)</f>
        <v>85000</v>
      </c>
      <c r="H1101">
        <f>(electric_vehicle_sales_by_state[[#This Row],[electric_vehicles_sold]]*electric_vehicle_sales_by_state[[#This Row],[Avg_Price]])</f>
        <v>452795000</v>
      </c>
    </row>
    <row r="1102" spans="1:8" x14ac:dyDescent="0.3">
      <c r="A1102" s="1">
        <v>45231</v>
      </c>
      <c r="B1102">
        <f>VLOOKUP(electric_vehicle_sales_by_state[[#This Row],[date]], dim_date[#All],2, FALSE)</f>
        <v>2024</v>
      </c>
      <c r="C1102" t="s">
        <v>60</v>
      </c>
      <c r="D1102" t="s">
        <v>10</v>
      </c>
      <c r="E1102">
        <v>626</v>
      </c>
      <c r="F1102">
        <v>24522</v>
      </c>
      <c r="G1102">
        <f>IF(electric_vehicle_sales_by_state[[#This Row],[vehicle_category]]="2-Wheelers",85000,1500000)</f>
        <v>85000</v>
      </c>
      <c r="H1102">
        <f>(electric_vehicle_sales_by_state[[#This Row],[electric_vehicles_sold]]*electric_vehicle_sales_by_state[[#This Row],[Avg_Price]])</f>
        <v>53210000</v>
      </c>
    </row>
    <row r="1103" spans="1:8" x14ac:dyDescent="0.3">
      <c r="A1103" s="1">
        <v>45231</v>
      </c>
      <c r="B1103">
        <f>VLOOKUP(electric_vehicle_sales_by_state[[#This Row],[date]], dim_date[#All],2, FALSE)</f>
        <v>2024</v>
      </c>
      <c r="C1103" t="s">
        <v>74</v>
      </c>
      <c r="D1103" t="s">
        <v>10</v>
      </c>
      <c r="E1103">
        <v>1007</v>
      </c>
      <c r="F1103">
        <v>97240</v>
      </c>
      <c r="G1103">
        <f>IF(electric_vehicle_sales_by_state[[#This Row],[vehicle_category]]="2-Wheelers",85000,1500000)</f>
        <v>85000</v>
      </c>
      <c r="H1103">
        <f>(electric_vehicle_sales_by_state[[#This Row],[electric_vehicles_sold]]*electric_vehicle_sales_by_state[[#This Row],[Avg_Price]])</f>
        <v>85595000</v>
      </c>
    </row>
    <row r="1104" spans="1:8" x14ac:dyDescent="0.3">
      <c r="A1104" s="1">
        <v>45261</v>
      </c>
      <c r="B1104">
        <f>VLOOKUP(electric_vehicle_sales_by_state[[#This Row],[date]], dim_date[#All],2, FALSE)</f>
        <v>2024</v>
      </c>
      <c r="C1104" t="s">
        <v>41</v>
      </c>
      <c r="D1104" t="s">
        <v>10</v>
      </c>
      <c r="E1104">
        <v>7</v>
      </c>
      <c r="F1104">
        <v>430</v>
      </c>
      <c r="G1104">
        <f>IF(electric_vehicle_sales_by_state[[#This Row],[vehicle_category]]="2-Wheelers",85000,1500000)</f>
        <v>85000</v>
      </c>
      <c r="H1104">
        <f>(electric_vehicle_sales_by_state[[#This Row],[electric_vehicles_sold]]*electric_vehicle_sales_by_state[[#This Row],[Avg_Price]])</f>
        <v>595000</v>
      </c>
    </row>
    <row r="1105" spans="1:8" x14ac:dyDescent="0.3">
      <c r="A1105" s="1">
        <v>45261</v>
      </c>
      <c r="B1105">
        <f>VLOOKUP(electric_vehicle_sales_by_state[[#This Row],[date]], dim_date[#All],2, FALSE)</f>
        <v>2024</v>
      </c>
      <c r="C1105" t="s">
        <v>65</v>
      </c>
      <c r="D1105" t="s">
        <v>10</v>
      </c>
      <c r="E1105">
        <v>2372</v>
      </c>
      <c r="F1105">
        <v>60868</v>
      </c>
      <c r="G1105">
        <f>IF(electric_vehicle_sales_by_state[[#This Row],[vehicle_category]]="2-Wheelers",85000,1500000)</f>
        <v>85000</v>
      </c>
      <c r="H1105">
        <f>(electric_vehicle_sales_by_state[[#This Row],[electric_vehicles_sold]]*electric_vehicle_sales_by_state[[#This Row],[Avg_Price]])</f>
        <v>201620000</v>
      </c>
    </row>
    <row r="1106" spans="1:8" x14ac:dyDescent="0.3">
      <c r="A1106" s="1">
        <v>45261</v>
      </c>
      <c r="B1106">
        <f>VLOOKUP(electric_vehicle_sales_by_state[[#This Row],[date]], dim_date[#All],2, FALSE)</f>
        <v>2024</v>
      </c>
      <c r="C1106" t="s">
        <v>42</v>
      </c>
      <c r="D1106" t="s">
        <v>10</v>
      </c>
      <c r="E1106">
        <v>2</v>
      </c>
      <c r="F1106">
        <v>1377</v>
      </c>
      <c r="G1106">
        <f>IF(electric_vehicle_sales_by_state[[#This Row],[vehicle_category]]="2-Wheelers",85000,1500000)</f>
        <v>85000</v>
      </c>
      <c r="H1106">
        <f>(electric_vehicle_sales_by_state[[#This Row],[electric_vehicles_sold]]*electric_vehicle_sales_by_state[[#This Row],[Avg_Price]])</f>
        <v>170000</v>
      </c>
    </row>
    <row r="1107" spans="1:8" x14ac:dyDescent="0.3">
      <c r="A1107" s="1">
        <v>45261</v>
      </c>
      <c r="B1107">
        <f>VLOOKUP(electric_vehicle_sales_by_state[[#This Row],[date]], dim_date[#All],2, FALSE)</f>
        <v>2024</v>
      </c>
      <c r="C1107" t="s">
        <v>43</v>
      </c>
      <c r="D1107" t="s">
        <v>10</v>
      </c>
      <c r="E1107">
        <v>204</v>
      </c>
      <c r="F1107">
        <v>38490</v>
      </c>
      <c r="G1107">
        <f>IF(electric_vehicle_sales_by_state[[#This Row],[vehicle_category]]="2-Wheelers",85000,1500000)</f>
        <v>85000</v>
      </c>
      <c r="H1107">
        <f>(electric_vehicle_sales_by_state[[#This Row],[electric_vehicles_sold]]*electric_vehicle_sales_by_state[[#This Row],[Avg_Price]])</f>
        <v>17340000</v>
      </c>
    </row>
    <row r="1108" spans="1:8" x14ac:dyDescent="0.3">
      <c r="A1108" s="1">
        <v>45261</v>
      </c>
      <c r="B1108">
        <f>VLOOKUP(electric_vehicle_sales_by_state[[#This Row],[date]], dim_date[#All],2, FALSE)</f>
        <v>2024</v>
      </c>
      <c r="C1108" t="s">
        <v>54</v>
      </c>
      <c r="D1108" t="s">
        <v>10</v>
      </c>
      <c r="E1108">
        <v>1354</v>
      </c>
      <c r="F1108">
        <v>91064</v>
      </c>
      <c r="G1108">
        <f>IF(electric_vehicle_sales_by_state[[#This Row],[vehicle_category]]="2-Wheelers",85000,1500000)</f>
        <v>85000</v>
      </c>
      <c r="H1108">
        <f>(electric_vehicle_sales_by_state[[#This Row],[electric_vehicles_sold]]*electric_vehicle_sales_by_state[[#This Row],[Avg_Price]])</f>
        <v>115090000</v>
      </c>
    </row>
    <row r="1109" spans="1:8" x14ac:dyDescent="0.3">
      <c r="A1109" s="1">
        <v>45261</v>
      </c>
      <c r="B1109">
        <f>VLOOKUP(electric_vehicle_sales_by_state[[#This Row],[date]], dim_date[#All],2, FALSE)</f>
        <v>2024</v>
      </c>
      <c r="C1109" t="s">
        <v>55</v>
      </c>
      <c r="D1109" t="s">
        <v>10</v>
      </c>
      <c r="E1109">
        <v>137</v>
      </c>
      <c r="F1109">
        <v>1162</v>
      </c>
      <c r="G1109">
        <f>IF(electric_vehicle_sales_by_state[[#This Row],[vehicle_category]]="2-Wheelers",85000,1500000)</f>
        <v>85000</v>
      </c>
      <c r="H1109">
        <f>(electric_vehicle_sales_by_state[[#This Row],[electric_vehicles_sold]]*electric_vehicle_sales_by_state[[#This Row],[Avg_Price]])</f>
        <v>11645000</v>
      </c>
    </row>
    <row r="1110" spans="1:8" x14ac:dyDescent="0.3">
      <c r="A1110" s="1">
        <v>45261</v>
      </c>
      <c r="B1110">
        <f>VLOOKUP(electric_vehicle_sales_by_state[[#This Row],[date]], dim_date[#All],2, FALSE)</f>
        <v>2024</v>
      </c>
      <c r="C1110" t="s">
        <v>44</v>
      </c>
      <c r="D1110" t="s">
        <v>10</v>
      </c>
      <c r="E1110">
        <v>1865</v>
      </c>
      <c r="F1110">
        <v>31773</v>
      </c>
      <c r="G1110">
        <f>IF(electric_vehicle_sales_by_state[[#This Row],[vehicle_category]]="2-Wheelers",85000,1500000)</f>
        <v>85000</v>
      </c>
      <c r="H1110">
        <f>(electric_vehicle_sales_by_state[[#This Row],[electric_vehicles_sold]]*electric_vehicle_sales_by_state[[#This Row],[Avg_Price]])</f>
        <v>158525000</v>
      </c>
    </row>
    <row r="1111" spans="1:8" x14ac:dyDescent="0.3">
      <c r="A1111" s="1">
        <v>45261</v>
      </c>
      <c r="B1111">
        <f>VLOOKUP(electric_vehicle_sales_by_state[[#This Row],[date]], dim_date[#All],2, FALSE)</f>
        <v>2024</v>
      </c>
      <c r="C1111" t="s">
        <v>45</v>
      </c>
      <c r="D1111" t="s">
        <v>10</v>
      </c>
      <c r="E1111">
        <v>13</v>
      </c>
      <c r="F1111">
        <v>1447</v>
      </c>
      <c r="G1111">
        <f>IF(electric_vehicle_sales_by_state[[#This Row],[vehicle_category]]="2-Wheelers",85000,1500000)</f>
        <v>85000</v>
      </c>
      <c r="H1111">
        <f>(electric_vehicle_sales_by_state[[#This Row],[electric_vehicles_sold]]*electric_vehicle_sales_by_state[[#This Row],[Avg_Price]])</f>
        <v>1105000</v>
      </c>
    </row>
    <row r="1112" spans="1:8" x14ac:dyDescent="0.3">
      <c r="A1112" s="1">
        <v>45261</v>
      </c>
      <c r="B1112">
        <f>VLOOKUP(electric_vehicle_sales_by_state[[#This Row],[date]], dim_date[#All],2, FALSE)</f>
        <v>2024</v>
      </c>
      <c r="C1112" t="s">
        <v>56</v>
      </c>
      <c r="D1112" t="s">
        <v>10</v>
      </c>
      <c r="E1112">
        <v>5380</v>
      </c>
      <c r="F1112">
        <v>27097</v>
      </c>
      <c r="G1112">
        <f>IF(electric_vehicle_sales_by_state[[#This Row],[vehicle_category]]="2-Wheelers",85000,1500000)</f>
        <v>85000</v>
      </c>
      <c r="H1112">
        <f>(electric_vehicle_sales_by_state[[#This Row],[electric_vehicles_sold]]*electric_vehicle_sales_by_state[[#This Row],[Avg_Price]])</f>
        <v>457300000</v>
      </c>
    </row>
    <row r="1113" spans="1:8" x14ac:dyDescent="0.3">
      <c r="A1113" s="1">
        <v>45261</v>
      </c>
      <c r="B1113">
        <f>VLOOKUP(electric_vehicle_sales_by_state[[#This Row],[date]], dim_date[#All],2, FALSE)</f>
        <v>2024</v>
      </c>
      <c r="C1113" t="s">
        <v>66</v>
      </c>
      <c r="D1113" t="s">
        <v>10</v>
      </c>
      <c r="E1113">
        <v>799</v>
      </c>
      <c r="F1113">
        <v>4299</v>
      </c>
      <c r="G1113">
        <f>IF(electric_vehicle_sales_by_state[[#This Row],[vehicle_category]]="2-Wheelers",85000,1500000)</f>
        <v>85000</v>
      </c>
      <c r="H1113">
        <f>(electric_vehicle_sales_by_state[[#This Row],[electric_vehicles_sold]]*electric_vehicle_sales_by_state[[#This Row],[Avg_Price]])</f>
        <v>67915000</v>
      </c>
    </row>
    <row r="1114" spans="1:8" x14ac:dyDescent="0.3">
      <c r="A1114" s="1">
        <v>45261</v>
      </c>
      <c r="B1114">
        <f>VLOOKUP(electric_vehicle_sales_by_state[[#This Row],[date]], dim_date[#All],2, FALSE)</f>
        <v>2024</v>
      </c>
      <c r="C1114" t="s">
        <v>67</v>
      </c>
      <c r="D1114" t="s">
        <v>10</v>
      </c>
      <c r="E1114">
        <v>4080</v>
      </c>
      <c r="F1114">
        <v>85848</v>
      </c>
      <c r="G1114">
        <f>IF(electric_vehicle_sales_by_state[[#This Row],[vehicle_category]]="2-Wheelers",85000,1500000)</f>
        <v>85000</v>
      </c>
      <c r="H1114">
        <f>(electric_vehicle_sales_by_state[[#This Row],[electric_vehicles_sold]]*electric_vehicle_sales_by_state[[#This Row],[Avg_Price]])</f>
        <v>346800000</v>
      </c>
    </row>
    <row r="1115" spans="1:8" x14ac:dyDescent="0.3">
      <c r="A1115" s="1">
        <v>45261</v>
      </c>
      <c r="B1115">
        <f>VLOOKUP(electric_vehicle_sales_by_state[[#This Row],[date]], dim_date[#All],2, FALSE)</f>
        <v>2024</v>
      </c>
      <c r="C1115" t="s">
        <v>63</v>
      </c>
      <c r="D1115" t="s">
        <v>10</v>
      </c>
      <c r="E1115">
        <v>1019</v>
      </c>
      <c r="F1115">
        <v>60574</v>
      </c>
      <c r="G1115">
        <f>IF(electric_vehicle_sales_by_state[[#This Row],[vehicle_category]]="2-Wheelers",85000,1500000)</f>
        <v>85000</v>
      </c>
      <c r="H1115">
        <f>(electric_vehicle_sales_by_state[[#This Row],[electric_vehicles_sold]]*electric_vehicle_sales_by_state[[#This Row],[Avg_Price]])</f>
        <v>86615000</v>
      </c>
    </row>
    <row r="1116" spans="1:8" x14ac:dyDescent="0.3">
      <c r="A1116" s="1">
        <v>45261</v>
      </c>
      <c r="B1116">
        <f>VLOOKUP(electric_vehicle_sales_by_state[[#This Row],[date]], dim_date[#All],2, FALSE)</f>
        <v>2024</v>
      </c>
      <c r="C1116" t="s">
        <v>61</v>
      </c>
      <c r="D1116" t="s">
        <v>10</v>
      </c>
      <c r="E1116">
        <v>102</v>
      </c>
      <c r="F1116">
        <v>9988</v>
      </c>
      <c r="G1116">
        <f>IF(electric_vehicle_sales_by_state[[#This Row],[vehicle_category]]="2-Wheelers",85000,1500000)</f>
        <v>85000</v>
      </c>
      <c r="H1116">
        <f>(electric_vehicle_sales_by_state[[#This Row],[electric_vehicles_sold]]*electric_vehicle_sales_by_state[[#This Row],[Avg_Price]])</f>
        <v>8670000</v>
      </c>
    </row>
    <row r="1117" spans="1:8" x14ac:dyDescent="0.3">
      <c r="A1117" s="1">
        <v>45261</v>
      </c>
      <c r="B1117">
        <f>VLOOKUP(electric_vehicle_sales_by_state[[#This Row],[date]], dim_date[#All],2, FALSE)</f>
        <v>2024</v>
      </c>
      <c r="C1117" t="s">
        <v>46</v>
      </c>
      <c r="D1117" t="s">
        <v>10</v>
      </c>
      <c r="E1117">
        <v>96</v>
      </c>
      <c r="F1117">
        <v>3661</v>
      </c>
      <c r="G1117">
        <f>IF(electric_vehicle_sales_by_state[[#This Row],[vehicle_category]]="2-Wheelers",85000,1500000)</f>
        <v>85000</v>
      </c>
      <c r="H1117">
        <f>(electric_vehicle_sales_by_state[[#This Row],[electric_vehicles_sold]]*electric_vehicle_sales_by_state[[#This Row],[Avg_Price]])</f>
        <v>8160000</v>
      </c>
    </row>
    <row r="1118" spans="1:8" x14ac:dyDescent="0.3">
      <c r="A1118" s="1">
        <v>45261</v>
      </c>
      <c r="B1118">
        <f>VLOOKUP(electric_vehicle_sales_by_state[[#This Row],[date]], dim_date[#All],2, FALSE)</f>
        <v>2024</v>
      </c>
      <c r="C1118" t="s">
        <v>64</v>
      </c>
      <c r="D1118" t="s">
        <v>10</v>
      </c>
      <c r="E1118">
        <v>632</v>
      </c>
      <c r="F1118">
        <v>32673</v>
      </c>
      <c r="G1118">
        <f>IF(electric_vehicle_sales_by_state[[#This Row],[vehicle_category]]="2-Wheelers",85000,1500000)</f>
        <v>85000</v>
      </c>
      <c r="H1118">
        <f>(electric_vehicle_sales_by_state[[#This Row],[electric_vehicles_sold]]*electric_vehicle_sales_by_state[[#This Row],[Avg_Price]])</f>
        <v>53720000</v>
      </c>
    </row>
    <row r="1119" spans="1:8" x14ac:dyDescent="0.3">
      <c r="A1119" s="1">
        <v>45261</v>
      </c>
      <c r="B1119">
        <f>VLOOKUP(electric_vehicle_sales_by_state[[#This Row],[date]], dim_date[#All],2, FALSE)</f>
        <v>2024</v>
      </c>
      <c r="C1119" t="s">
        <v>68</v>
      </c>
      <c r="D1119" t="s">
        <v>10</v>
      </c>
      <c r="E1119">
        <v>10237</v>
      </c>
      <c r="F1119">
        <v>91996</v>
      </c>
      <c r="G1119">
        <f>IF(electric_vehicle_sales_by_state[[#This Row],[vehicle_category]]="2-Wheelers",85000,1500000)</f>
        <v>85000</v>
      </c>
      <c r="H1119">
        <f>(electric_vehicle_sales_by_state[[#This Row],[electric_vehicles_sold]]*electric_vehicle_sales_by_state[[#This Row],[Avg_Price]])</f>
        <v>870145000</v>
      </c>
    </row>
    <row r="1120" spans="1:8" x14ac:dyDescent="0.3">
      <c r="A1120" s="1">
        <v>45261</v>
      </c>
      <c r="B1120">
        <f>VLOOKUP(electric_vehicle_sales_by_state[[#This Row],[date]], dim_date[#All],2, FALSE)</f>
        <v>2024</v>
      </c>
      <c r="C1120" t="s">
        <v>69</v>
      </c>
      <c r="D1120" t="s">
        <v>10</v>
      </c>
      <c r="E1120">
        <v>4866</v>
      </c>
      <c r="F1120">
        <v>35712</v>
      </c>
      <c r="G1120">
        <f>IF(electric_vehicle_sales_by_state[[#This Row],[vehicle_category]]="2-Wheelers",85000,1500000)</f>
        <v>85000</v>
      </c>
      <c r="H1120">
        <f>(electric_vehicle_sales_by_state[[#This Row],[electric_vehicles_sold]]*electric_vehicle_sales_by_state[[#This Row],[Avg_Price]])</f>
        <v>413610000</v>
      </c>
    </row>
    <row r="1121" spans="1:8" x14ac:dyDescent="0.3">
      <c r="A1121" s="1">
        <v>45261</v>
      </c>
      <c r="B1121">
        <f>VLOOKUP(electric_vehicle_sales_by_state[[#This Row],[date]], dim_date[#All],2, FALSE)</f>
        <v>2024</v>
      </c>
      <c r="C1121" t="s">
        <v>57</v>
      </c>
      <c r="D1121" t="s">
        <v>10</v>
      </c>
      <c r="E1121">
        <v>3359</v>
      </c>
      <c r="F1121">
        <v>88017</v>
      </c>
      <c r="G1121">
        <f>IF(electric_vehicle_sales_by_state[[#This Row],[vehicle_category]]="2-Wheelers",85000,1500000)</f>
        <v>85000</v>
      </c>
      <c r="H1121">
        <f>(electric_vehicle_sales_by_state[[#This Row],[electric_vehicles_sold]]*electric_vehicle_sales_by_state[[#This Row],[Avg_Price]])</f>
        <v>285515000</v>
      </c>
    </row>
    <row r="1122" spans="1:8" x14ac:dyDescent="0.3">
      <c r="A1122" s="1">
        <v>45261</v>
      </c>
      <c r="B1122">
        <f>VLOOKUP(electric_vehicle_sales_by_state[[#This Row],[date]], dim_date[#All],2, FALSE)</f>
        <v>2024</v>
      </c>
      <c r="C1122" t="s">
        <v>70</v>
      </c>
      <c r="D1122" t="s">
        <v>10</v>
      </c>
      <c r="E1122">
        <v>14495</v>
      </c>
      <c r="F1122">
        <v>174125</v>
      </c>
      <c r="G1122">
        <f>IF(electric_vehicle_sales_by_state[[#This Row],[vehicle_category]]="2-Wheelers",85000,1500000)</f>
        <v>85000</v>
      </c>
      <c r="H1122">
        <f>(electric_vehicle_sales_by_state[[#This Row],[electric_vehicles_sold]]*electric_vehicle_sales_by_state[[#This Row],[Avg_Price]])</f>
        <v>1232075000</v>
      </c>
    </row>
    <row r="1123" spans="1:8" x14ac:dyDescent="0.3">
      <c r="A1123" s="1">
        <v>45261</v>
      </c>
      <c r="B1123">
        <f>VLOOKUP(electric_vehicle_sales_by_state[[#This Row],[date]], dim_date[#All],2, FALSE)</f>
        <v>2024</v>
      </c>
      <c r="C1123" t="s">
        <v>48</v>
      </c>
      <c r="D1123" t="s">
        <v>10</v>
      </c>
      <c r="E1123">
        <v>6</v>
      </c>
      <c r="F1123">
        <v>976</v>
      </c>
      <c r="G1123">
        <f>IF(electric_vehicle_sales_by_state[[#This Row],[vehicle_category]]="2-Wheelers",85000,1500000)</f>
        <v>85000</v>
      </c>
      <c r="H1123">
        <f>(electric_vehicle_sales_by_state[[#This Row],[electric_vehicles_sold]]*electric_vehicle_sales_by_state[[#This Row],[Avg_Price]])</f>
        <v>510000</v>
      </c>
    </row>
    <row r="1124" spans="1:8" x14ac:dyDescent="0.3">
      <c r="A1124" s="1">
        <v>45261</v>
      </c>
      <c r="B1124">
        <f>VLOOKUP(electric_vehicle_sales_by_state[[#This Row],[date]], dim_date[#All],2, FALSE)</f>
        <v>2024</v>
      </c>
      <c r="C1124" t="s">
        <v>50</v>
      </c>
      <c r="D1124" t="s">
        <v>10</v>
      </c>
      <c r="E1124">
        <v>24</v>
      </c>
      <c r="F1124">
        <v>1974</v>
      </c>
      <c r="G1124">
        <f>IF(electric_vehicle_sales_by_state[[#This Row],[vehicle_category]]="2-Wheelers",85000,1500000)</f>
        <v>85000</v>
      </c>
      <c r="H1124">
        <f>(electric_vehicle_sales_by_state[[#This Row],[electric_vehicles_sold]]*electric_vehicle_sales_by_state[[#This Row],[Avg_Price]])</f>
        <v>2040000</v>
      </c>
    </row>
    <row r="1125" spans="1:8" x14ac:dyDescent="0.3">
      <c r="A1125" s="1">
        <v>45261</v>
      </c>
      <c r="B1125">
        <f>VLOOKUP(electric_vehicle_sales_by_state[[#This Row],[date]], dim_date[#All],2, FALSE)</f>
        <v>2024</v>
      </c>
      <c r="C1125" t="s">
        <v>58</v>
      </c>
      <c r="D1125" t="s">
        <v>10</v>
      </c>
      <c r="E1125">
        <v>4383</v>
      </c>
      <c r="F1125">
        <v>48402</v>
      </c>
      <c r="G1125">
        <f>IF(electric_vehicle_sales_by_state[[#This Row],[vehicle_category]]="2-Wheelers",85000,1500000)</f>
        <v>85000</v>
      </c>
      <c r="H1125">
        <f>(electric_vehicle_sales_by_state[[#This Row],[electric_vehicles_sold]]*electric_vehicle_sales_by_state[[#This Row],[Avg_Price]])</f>
        <v>372555000</v>
      </c>
    </row>
    <row r="1126" spans="1:8" x14ac:dyDescent="0.3">
      <c r="A1126" s="1">
        <v>45261</v>
      </c>
      <c r="B1126">
        <f>VLOOKUP(electric_vehicle_sales_by_state[[#This Row],[date]], dim_date[#All],2, FALSE)</f>
        <v>2024</v>
      </c>
      <c r="C1126" t="s">
        <v>52</v>
      </c>
      <c r="D1126" t="s">
        <v>10</v>
      </c>
      <c r="E1126">
        <v>224</v>
      </c>
      <c r="F1126">
        <v>2836</v>
      </c>
      <c r="G1126">
        <f>IF(electric_vehicle_sales_by_state[[#This Row],[vehicle_category]]="2-Wheelers",85000,1500000)</f>
        <v>85000</v>
      </c>
      <c r="H1126">
        <f>(electric_vehicle_sales_by_state[[#This Row],[electric_vehicles_sold]]*electric_vehicle_sales_by_state[[#This Row],[Avg_Price]])</f>
        <v>19040000</v>
      </c>
    </row>
    <row r="1127" spans="1:8" x14ac:dyDescent="0.3">
      <c r="A1127" s="1">
        <v>45261</v>
      </c>
      <c r="B1127">
        <f>VLOOKUP(electric_vehicle_sales_by_state[[#This Row],[date]], dim_date[#All],2, FALSE)</f>
        <v>2024</v>
      </c>
      <c r="C1127" t="s">
        <v>59</v>
      </c>
      <c r="D1127" t="s">
        <v>10</v>
      </c>
      <c r="E1127">
        <v>951</v>
      </c>
      <c r="F1127">
        <v>45523</v>
      </c>
      <c r="G1127">
        <f>IF(electric_vehicle_sales_by_state[[#This Row],[vehicle_category]]="2-Wheelers",85000,1500000)</f>
        <v>85000</v>
      </c>
      <c r="H1127">
        <f>(electric_vehicle_sales_by_state[[#This Row],[electric_vehicles_sold]]*electric_vehicle_sales_by_state[[#This Row],[Avg_Price]])</f>
        <v>80835000</v>
      </c>
    </row>
    <row r="1128" spans="1:8" x14ac:dyDescent="0.3">
      <c r="A1128" s="1">
        <v>45261</v>
      </c>
      <c r="B1128">
        <f>VLOOKUP(electric_vehicle_sales_by_state[[#This Row],[date]], dim_date[#All],2, FALSE)</f>
        <v>2024</v>
      </c>
      <c r="C1128" t="s">
        <v>71</v>
      </c>
      <c r="D1128" t="s">
        <v>10</v>
      </c>
      <c r="E1128">
        <v>4676</v>
      </c>
      <c r="F1128">
        <v>99479</v>
      </c>
      <c r="G1128">
        <f>IF(electric_vehicle_sales_by_state[[#This Row],[vehicle_category]]="2-Wheelers",85000,1500000)</f>
        <v>85000</v>
      </c>
      <c r="H1128">
        <f>(electric_vehicle_sales_by_state[[#This Row],[electric_vehicles_sold]]*electric_vehicle_sales_by_state[[#This Row],[Avg_Price]])</f>
        <v>397460000</v>
      </c>
    </row>
    <row r="1129" spans="1:8" x14ac:dyDescent="0.3">
      <c r="A1129" s="1">
        <v>45261</v>
      </c>
      <c r="B1129">
        <f>VLOOKUP(electric_vehicle_sales_by_state[[#This Row],[date]], dim_date[#All],2, FALSE)</f>
        <v>2024</v>
      </c>
      <c r="C1129" t="s">
        <v>72</v>
      </c>
      <c r="D1129" t="s">
        <v>10</v>
      </c>
      <c r="E1129">
        <v>5403</v>
      </c>
      <c r="F1129">
        <v>82736</v>
      </c>
      <c r="G1129">
        <f>IF(electric_vehicle_sales_by_state[[#This Row],[vehicle_category]]="2-Wheelers",85000,1500000)</f>
        <v>85000</v>
      </c>
      <c r="H1129">
        <f>(electric_vehicle_sales_by_state[[#This Row],[electric_vehicles_sold]]*electric_vehicle_sales_by_state[[#This Row],[Avg_Price]])</f>
        <v>459255000</v>
      </c>
    </row>
    <row r="1130" spans="1:8" x14ac:dyDescent="0.3">
      <c r="A1130" s="1">
        <v>45261</v>
      </c>
      <c r="B1130">
        <f>VLOOKUP(electric_vehicle_sales_by_state[[#This Row],[date]], dim_date[#All],2, FALSE)</f>
        <v>2024</v>
      </c>
      <c r="C1130" t="s">
        <v>53</v>
      </c>
      <c r="D1130" t="s">
        <v>10</v>
      </c>
      <c r="E1130">
        <v>40</v>
      </c>
      <c r="F1130">
        <v>3663</v>
      </c>
      <c r="G1130">
        <f>IF(electric_vehicle_sales_by_state[[#This Row],[vehicle_category]]="2-Wheelers",85000,1500000)</f>
        <v>85000</v>
      </c>
      <c r="H1130">
        <f>(electric_vehicle_sales_by_state[[#This Row],[electric_vehicles_sold]]*electric_vehicle_sales_by_state[[#This Row],[Avg_Price]])</f>
        <v>3400000</v>
      </c>
    </row>
    <row r="1131" spans="1:8" x14ac:dyDescent="0.3">
      <c r="A1131" s="1">
        <v>45261</v>
      </c>
      <c r="B1131">
        <f>VLOOKUP(electric_vehicle_sales_by_state[[#This Row],[date]], dim_date[#All],2, FALSE)</f>
        <v>2024</v>
      </c>
      <c r="C1131" t="s">
        <v>73</v>
      </c>
      <c r="D1131" t="s">
        <v>10</v>
      </c>
      <c r="E1131">
        <v>5487</v>
      </c>
      <c r="F1131">
        <v>211546</v>
      </c>
      <c r="G1131">
        <f>IF(electric_vehicle_sales_by_state[[#This Row],[vehicle_category]]="2-Wheelers",85000,1500000)</f>
        <v>85000</v>
      </c>
      <c r="H1131">
        <f>(electric_vehicle_sales_by_state[[#This Row],[electric_vehicles_sold]]*electric_vehicle_sales_by_state[[#This Row],[Avg_Price]])</f>
        <v>466395000</v>
      </c>
    </row>
    <row r="1132" spans="1:8" x14ac:dyDescent="0.3">
      <c r="A1132" s="1">
        <v>45261</v>
      </c>
      <c r="B1132">
        <f>VLOOKUP(electric_vehicle_sales_by_state[[#This Row],[date]], dim_date[#All],2, FALSE)</f>
        <v>2024</v>
      </c>
      <c r="C1132" t="s">
        <v>60</v>
      </c>
      <c r="D1132" t="s">
        <v>10</v>
      </c>
      <c r="E1132">
        <v>655</v>
      </c>
      <c r="F1132">
        <v>19337</v>
      </c>
      <c r="G1132">
        <f>IF(electric_vehicle_sales_by_state[[#This Row],[vehicle_category]]="2-Wheelers",85000,1500000)</f>
        <v>85000</v>
      </c>
      <c r="H1132">
        <f>(electric_vehicle_sales_by_state[[#This Row],[electric_vehicles_sold]]*electric_vehicle_sales_by_state[[#This Row],[Avg_Price]])</f>
        <v>55675000</v>
      </c>
    </row>
    <row r="1133" spans="1:8" x14ac:dyDescent="0.3">
      <c r="A1133" s="1">
        <v>45261</v>
      </c>
      <c r="B1133">
        <f>VLOOKUP(electric_vehicle_sales_by_state[[#This Row],[date]], dim_date[#All],2, FALSE)</f>
        <v>2024</v>
      </c>
      <c r="C1133" t="s">
        <v>74</v>
      </c>
      <c r="D1133" t="s">
        <v>10</v>
      </c>
      <c r="E1133">
        <v>2625</v>
      </c>
      <c r="F1133">
        <v>90092</v>
      </c>
      <c r="G1133">
        <f>IF(electric_vehicle_sales_by_state[[#This Row],[vehicle_category]]="2-Wheelers",85000,1500000)</f>
        <v>85000</v>
      </c>
      <c r="H1133">
        <f>(electric_vehicle_sales_by_state[[#This Row],[electric_vehicles_sold]]*electric_vehicle_sales_by_state[[#This Row],[Avg_Price]])</f>
        <v>223125000</v>
      </c>
    </row>
    <row r="1134" spans="1:8" x14ac:dyDescent="0.3">
      <c r="A1134" s="1">
        <v>45292</v>
      </c>
      <c r="B1134">
        <f>VLOOKUP(electric_vehicle_sales_by_state[[#This Row],[date]], dim_date[#All],2, FALSE)</f>
        <v>2024</v>
      </c>
      <c r="C1134" t="s">
        <v>73</v>
      </c>
      <c r="D1134" t="s">
        <v>10</v>
      </c>
      <c r="E1134">
        <v>5668</v>
      </c>
      <c r="F1134">
        <v>181667</v>
      </c>
      <c r="G1134">
        <f>IF(electric_vehicle_sales_by_state[[#This Row],[vehicle_category]]="2-Wheelers",85000,1500000)</f>
        <v>85000</v>
      </c>
      <c r="H1134">
        <f>(electric_vehicle_sales_by_state[[#This Row],[electric_vehicles_sold]]*electric_vehicle_sales_by_state[[#This Row],[Avg_Price]])</f>
        <v>481780000</v>
      </c>
    </row>
    <row r="1135" spans="1:8" x14ac:dyDescent="0.3">
      <c r="A1135" s="1">
        <v>45292</v>
      </c>
      <c r="B1135">
        <f>VLOOKUP(electric_vehicle_sales_by_state[[#This Row],[date]], dim_date[#All],2, FALSE)</f>
        <v>2024</v>
      </c>
      <c r="C1135" t="s">
        <v>70</v>
      </c>
      <c r="D1135" t="s">
        <v>10</v>
      </c>
      <c r="E1135">
        <v>16367</v>
      </c>
      <c r="F1135">
        <v>172830</v>
      </c>
      <c r="G1135">
        <f>IF(electric_vehicle_sales_by_state[[#This Row],[vehicle_category]]="2-Wheelers",85000,1500000)</f>
        <v>85000</v>
      </c>
      <c r="H1135">
        <f>(electric_vehicle_sales_by_state[[#This Row],[electric_vehicles_sold]]*electric_vehicle_sales_by_state[[#This Row],[Avg_Price]])</f>
        <v>1391195000</v>
      </c>
    </row>
    <row r="1136" spans="1:8" x14ac:dyDescent="0.3">
      <c r="A1136" s="1">
        <v>45292</v>
      </c>
      <c r="B1136">
        <f>VLOOKUP(electric_vehicle_sales_by_state[[#This Row],[date]], dim_date[#All],2, FALSE)</f>
        <v>2024</v>
      </c>
      <c r="C1136" t="s">
        <v>68</v>
      </c>
      <c r="D1136" t="s">
        <v>10</v>
      </c>
      <c r="E1136">
        <v>12415</v>
      </c>
      <c r="F1136">
        <v>115920</v>
      </c>
      <c r="G1136">
        <f>IF(electric_vehicle_sales_by_state[[#This Row],[vehicle_category]]="2-Wheelers",85000,1500000)</f>
        <v>85000</v>
      </c>
      <c r="H1136">
        <f>(electric_vehicle_sales_by_state[[#This Row],[electric_vehicles_sold]]*electric_vehicle_sales_by_state[[#This Row],[Avg_Price]])</f>
        <v>1055275000</v>
      </c>
    </row>
    <row r="1137" spans="1:8" x14ac:dyDescent="0.3">
      <c r="A1137" s="1">
        <v>45292</v>
      </c>
      <c r="B1137">
        <f>VLOOKUP(electric_vehicle_sales_by_state[[#This Row],[date]], dim_date[#All],2, FALSE)</f>
        <v>2024</v>
      </c>
      <c r="C1137" t="s">
        <v>72</v>
      </c>
      <c r="D1137" t="s">
        <v>10</v>
      </c>
      <c r="E1137">
        <v>7580</v>
      </c>
      <c r="F1137">
        <v>153753</v>
      </c>
      <c r="G1137">
        <f>IF(electric_vehicle_sales_by_state[[#This Row],[vehicle_category]]="2-Wheelers",85000,1500000)</f>
        <v>85000</v>
      </c>
      <c r="H1137">
        <f>(electric_vehicle_sales_by_state[[#This Row],[electric_vehicles_sold]]*electric_vehicle_sales_by_state[[#This Row],[Avg_Price]])</f>
        <v>644300000</v>
      </c>
    </row>
    <row r="1138" spans="1:8" x14ac:dyDescent="0.3">
      <c r="A1138" s="1">
        <v>45292</v>
      </c>
      <c r="B1138">
        <f>VLOOKUP(electric_vehicle_sales_by_state[[#This Row],[date]], dim_date[#All],2, FALSE)</f>
        <v>2024</v>
      </c>
      <c r="C1138" t="s">
        <v>54</v>
      </c>
      <c r="D1138" t="s">
        <v>10</v>
      </c>
      <c r="E1138">
        <v>1288</v>
      </c>
      <c r="F1138">
        <v>71556</v>
      </c>
      <c r="G1138">
        <f>IF(electric_vehicle_sales_by_state[[#This Row],[vehicle_category]]="2-Wheelers",85000,1500000)</f>
        <v>85000</v>
      </c>
      <c r="H1138">
        <f>(electric_vehicle_sales_by_state[[#This Row],[electric_vehicles_sold]]*electric_vehicle_sales_by_state[[#This Row],[Avg_Price]])</f>
        <v>109480000</v>
      </c>
    </row>
    <row r="1139" spans="1:8" x14ac:dyDescent="0.3">
      <c r="A1139" s="1">
        <v>45292</v>
      </c>
      <c r="B1139">
        <f>VLOOKUP(electric_vehicle_sales_by_state[[#This Row],[date]], dim_date[#All],2, FALSE)</f>
        <v>2024</v>
      </c>
      <c r="C1139" t="s">
        <v>69</v>
      </c>
      <c r="D1139" t="s">
        <v>10</v>
      </c>
      <c r="E1139">
        <v>6457</v>
      </c>
      <c r="F1139">
        <v>42509</v>
      </c>
      <c r="G1139">
        <f>IF(electric_vehicle_sales_by_state[[#This Row],[vehicle_category]]="2-Wheelers",85000,1500000)</f>
        <v>85000</v>
      </c>
      <c r="H1139">
        <f>(electric_vehicle_sales_by_state[[#This Row],[electric_vehicles_sold]]*electric_vehicle_sales_by_state[[#This Row],[Avg_Price]])</f>
        <v>548845000</v>
      </c>
    </row>
    <row r="1140" spans="1:8" x14ac:dyDescent="0.3">
      <c r="A1140" s="1">
        <v>45292</v>
      </c>
      <c r="B1140">
        <f>VLOOKUP(electric_vehicle_sales_by_state[[#This Row],[date]], dim_date[#All],2, FALSE)</f>
        <v>2024</v>
      </c>
      <c r="C1140" t="s">
        <v>71</v>
      </c>
      <c r="D1140" t="s">
        <v>10</v>
      </c>
      <c r="E1140">
        <v>4432</v>
      </c>
      <c r="F1140">
        <v>78862</v>
      </c>
      <c r="G1140">
        <f>IF(electric_vehicle_sales_by_state[[#This Row],[vehicle_category]]="2-Wheelers",85000,1500000)</f>
        <v>85000</v>
      </c>
      <c r="H1140">
        <f>(electric_vehicle_sales_by_state[[#This Row],[electric_vehicles_sold]]*electric_vehicle_sales_by_state[[#This Row],[Avg_Price]])</f>
        <v>376720000</v>
      </c>
    </row>
    <row r="1141" spans="1:8" x14ac:dyDescent="0.3">
      <c r="A1141" s="1">
        <v>45292</v>
      </c>
      <c r="B1141">
        <f>VLOOKUP(electric_vehicle_sales_by_state[[#This Row],[date]], dim_date[#All],2, FALSE)</f>
        <v>2024</v>
      </c>
      <c r="C1141" t="s">
        <v>56</v>
      </c>
      <c r="D1141" t="s">
        <v>10</v>
      </c>
      <c r="E1141">
        <v>3073</v>
      </c>
      <c r="F1141">
        <v>38413</v>
      </c>
      <c r="G1141">
        <f>IF(electric_vehicle_sales_by_state[[#This Row],[vehicle_category]]="2-Wheelers",85000,1500000)</f>
        <v>85000</v>
      </c>
      <c r="H1141">
        <f>(electric_vehicle_sales_by_state[[#This Row],[electric_vehicles_sold]]*electric_vehicle_sales_by_state[[#This Row],[Avg_Price]])</f>
        <v>261205000</v>
      </c>
    </row>
    <row r="1142" spans="1:8" x14ac:dyDescent="0.3">
      <c r="A1142" s="1">
        <v>45292</v>
      </c>
      <c r="B1142">
        <f>VLOOKUP(electric_vehicle_sales_by_state[[#This Row],[date]], dim_date[#All],2, FALSE)</f>
        <v>2024</v>
      </c>
      <c r="C1142" t="s">
        <v>57</v>
      </c>
      <c r="D1142" t="s">
        <v>10</v>
      </c>
      <c r="E1142">
        <v>3684</v>
      </c>
      <c r="F1142">
        <v>92100</v>
      </c>
      <c r="G1142">
        <f>IF(electric_vehicle_sales_by_state[[#This Row],[vehicle_category]]="2-Wheelers",85000,1500000)</f>
        <v>85000</v>
      </c>
      <c r="H1142">
        <f>(electric_vehicle_sales_by_state[[#This Row],[electric_vehicles_sold]]*electric_vehicle_sales_by_state[[#This Row],[Avg_Price]])</f>
        <v>313140000</v>
      </c>
    </row>
    <row r="1143" spans="1:8" x14ac:dyDescent="0.3">
      <c r="A1143" s="1">
        <v>45292</v>
      </c>
      <c r="B1143">
        <f>VLOOKUP(electric_vehicle_sales_by_state[[#This Row],[date]], dim_date[#All],2, FALSE)</f>
        <v>2024</v>
      </c>
      <c r="C1143" t="s">
        <v>67</v>
      </c>
      <c r="D1143" t="s">
        <v>10</v>
      </c>
      <c r="E1143">
        <v>5424</v>
      </c>
      <c r="F1143">
        <v>91933</v>
      </c>
      <c r="G1143">
        <f>IF(electric_vehicle_sales_by_state[[#This Row],[vehicle_category]]="2-Wheelers",85000,1500000)</f>
        <v>85000</v>
      </c>
      <c r="H1143">
        <f>(electric_vehicle_sales_by_state[[#This Row],[electric_vehicles_sold]]*electric_vehicle_sales_by_state[[#This Row],[Avg_Price]])</f>
        <v>461040000</v>
      </c>
    </row>
    <row r="1144" spans="1:8" x14ac:dyDescent="0.3">
      <c r="A1144" s="1">
        <v>45292</v>
      </c>
      <c r="B1144">
        <f>VLOOKUP(electric_vehicle_sales_by_state[[#This Row],[date]], dim_date[#All],2, FALSE)</f>
        <v>2024</v>
      </c>
      <c r="C1144" t="s">
        <v>58</v>
      </c>
      <c r="D1144" t="s">
        <v>10</v>
      </c>
      <c r="E1144">
        <v>3883</v>
      </c>
      <c r="F1144">
        <v>53485</v>
      </c>
      <c r="G1144">
        <f>IF(electric_vehicle_sales_by_state[[#This Row],[vehicle_category]]="2-Wheelers",85000,1500000)</f>
        <v>85000</v>
      </c>
      <c r="H1144">
        <f>(electric_vehicle_sales_by_state[[#This Row],[electric_vehicles_sold]]*electric_vehicle_sales_by_state[[#This Row],[Avg_Price]])</f>
        <v>330055000</v>
      </c>
    </row>
    <row r="1145" spans="1:8" x14ac:dyDescent="0.3">
      <c r="A1145" s="1">
        <v>45292</v>
      </c>
      <c r="B1145">
        <f>VLOOKUP(electric_vehicle_sales_by_state[[#This Row],[date]], dim_date[#All],2, FALSE)</f>
        <v>2024</v>
      </c>
      <c r="C1145" t="s">
        <v>43</v>
      </c>
      <c r="D1145" t="s">
        <v>10</v>
      </c>
      <c r="E1145">
        <v>253</v>
      </c>
      <c r="F1145">
        <v>44386</v>
      </c>
      <c r="G1145">
        <f>IF(electric_vehicle_sales_by_state[[#This Row],[vehicle_category]]="2-Wheelers",85000,1500000)</f>
        <v>85000</v>
      </c>
      <c r="H1145">
        <f>(electric_vehicle_sales_by_state[[#This Row],[electric_vehicles_sold]]*electric_vehicle_sales_by_state[[#This Row],[Avg_Price]])</f>
        <v>21505000</v>
      </c>
    </row>
    <row r="1146" spans="1:8" x14ac:dyDescent="0.3">
      <c r="A1146" s="1">
        <v>45292</v>
      </c>
      <c r="B1146">
        <f>VLOOKUP(electric_vehicle_sales_by_state[[#This Row],[date]], dim_date[#All],2, FALSE)</f>
        <v>2024</v>
      </c>
      <c r="C1146" t="s">
        <v>63</v>
      </c>
      <c r="D1146" t="s">
        <v>10</v>
      </c>
      <c r="E1146">
        <v>1259</v>
      </c>
      <c r="F1146">
        <v>42824</v>
      </c>
      <c r="G1146">
        <f>IF(electric_vehicle_sales_by_state[[#This Row],[vehicle_category]]="2-Wheelers",85000,1500000)</f>
        <v>85000</v>
      </c>
      <c r="H1146">
        <f>(electric_vehicle_sales_by_state[[#This Row],[electric_vehicles_sold]]*electric_vehicle_sales_by_state[[#This Row],[Avg_Price]])</f>
        <v>107015000</v>
      </c>
    </row>
    <row r="1147" spans="1:8" x14ac:dyDescent="0.3">
      <c r="A1147" s="1">
        <v>45292</v>
      </c>
      <c r="B1147">
        <f>VLOOKUP(electric_vehicle_sales_by_state[[#This Row],[date]], dim_date[#All],2, FALSE)</f>
        <v>2024</v>
      </c>
      <c r="C1147" t="s">
        <v>44</v>
      </c>
      <c r="D1147" t="s">
        <v>10</v>
      </c>
      <c r="E1147">
        <v>2367</v>
      </c>
      <c r="F1147">
        <v>42881</v>
      </c>
      <c r="G1147">
        <f>IF(electric_vehicle_sales_by_state[[#This Row],[vehicle_category]]="2-Wheelers",85000,1500000)</f>
        <v>85000</v>
      </c>
      <c r="H1147">
        <f>(electric_vehicle_sales_by_state[[#This Row],[electric_vehicles_sold]]*electric_vehicle_sales_by_state[[#This Row],[Avg_Price]])</f>
        <v>201195000</v>
      </c>
    </row>
    <row r="1148" spans="1:8" x14ac:dyDescent="0.3">
      <c r="A1148" s="1">
        <v>45292</v>
      </c>
      <c r="B1148">
        <f>VLOOKUP(electric_vehicle_sales_by_state[[#This Row],[date]], dim_date[#All],2, FALSE)</f>
        <v>2024</v>
      </c>
      <c r="C1148" t="s">
        <v>74</v>
      </c>
      <c r="D1148" t="s">
        <v>10</v>
      </c>
      <c r="E1148">
        <v>1636</v>
      </c>
      <c r="F1148">
        <v>72390</v>
      </c>
      <c r="G1148">
        <f>IF(electric_vehicle_sales_by_state[[#This Row],[vehicle_category]]="2-Wheelers",85000,1500000)</f>
        <v>85000</v>
      </c>
      <c r="H1148">
        <f>(electric_vehicle_sales_by_state[[#This Row],[electric_vehicles_sold]]*electric_vehicle_sales_by_state[[#This Row],[Avg_Price]])</f>
        <v>139060000</v>
      </c>
    </row>
    <row r="1149" spans="1:8" x14ac:dyDescent="0.3">
      <c r="A1149" s="1">
        <v>45292</v>
      </c>
      <c r="B1149">
        <f>VLOOKUP(electric_vehicle_sales_by_state[[#This Row],[date]], dim_date[#All],2, FALSE)</f>
        <v>2024</v>
      </c>
      <c r="C1149" t="s">
        <v>59</v>
      </c>
      <c r="D1149" t="s">
        <v>10</v>
      </c>
      <c r="E1149">
        <v>821</v>
      </c>
      <c r="F1149">
        <v>33511</v>
      </c>
      <c r="G1149">
        <f>IF(electric_vehicle_sales_by_state[[#This Row],[vehicle_category]]="2-Wheelers",85000,1500000)</f>
        <v>85000</v>
      </c>
      <c r="H1149">
        <f>(electric_vehicle_sales_by_state[[#This Row],[electric_vehicles_sold]]*electric_vehicle_sales_by_state[[#This Row],[Avg_Price]])</f>
        <v>69785000</v>
      </c>
    </row>
    <row r="1150" spans="1:8" x14ac:dyDescent="0.3">
      <c r="A1150" s="1">
        <v>45292</v>
      </c>
      <c r="B1150">
        <f>VLOOKUP(electric_vehicle_sales_by_state[[#This Row],[date]], dim_date[#All],2, FALSE)</f>
        <v>2024</v>
      </c>
      <c r="C1150" t="s">
        <v>65</v>
      </c>
      <c r="D1150" t="s">
        <v>10</v>
      </c>
      <c r="E1150">
        <v>2134</v>
      </c>
      <c r="F1150">
        <v>53619</v>
      </c>
      <c r="G1150">
        <f>IF(electric_vehicle_sales_by_state[[#This Row],[vehicle_category]]="2-Wheelers",85000,1500000)</f>
        <v>85000</v>
      </c>
      <c r="H1150">
        <f>(electric_vehicle_sales_by_state[[#This Row],[electric_vehicles_sold]]*electric_vehicle_sales_by_state[[#This Row],[Avg_Price]])</f>
        <v>181390000</v>
      </c>
    </row>
    <row r="1151" spans="1:8" x14ac:dyDescent="0.3">
      <c r="A1151" s="1">
        <v>45292</v>
      </c>
      <c r="B1151">
        <f>VLOOKUP(electric_vehicle_sales_by_state[[#This Row],[date]], dim_date[#All],2, FALSE)</f>
        <v>2024</v>
      </c>
      <c r="C1151" t="s">
        <v>64</v>
      </c>
      <c r="D1151" t="s">
        <v>10</v>
      </c>
      <c r="E1151">
        <v>551</v>
      </c>
      <c r="F1151">
        <v>30612</v>
      </c>
      <c r="G1151">
        <f>IF(electric_vehicle_sales_by_state[[#This Row],[vehicle_category]]="2-Wheelers",85000,1500000)</f>
        <v>85000</v>
      </c>
      <c r="H1151">
        <f>(electric_vehicle_sales_by_state[[#This Row],[electric_vehicles_sold]]*electric_vehicle_sales_by_state[[#This Row],[Avg_Price]])</f>
        <v>46835000</v>
      </c>
    </row>
    <row r="1152" spans="1:8" x14ac:dyDescent="0.3">
      <c r="A1152" s="1">
        <v>45292</v>
      </c>
      <c r="B1152">
        <f>VLOOKUP(electric_vehicle_sales_by_state[[#This Row],[date]], dim_date[#All],2, FALSE)</f>
        <v>2024</v>
      </c>
      <c r="C1152" t="s">
        <v>60</v>
      </c>
      <c r="D1152" t="s">
        <v>10</v>
      </c>
      <c r="E1152">
        <v>382</v>
      </c>
      <c r="F1152">
        <v>11682</v>
      </c>
      <c r="G1152">
        <f>IF(electric_vehicle_sales_by_state[[#This Row],[vehicle_category]]="2-Wheelers",85000,1500000)</f>
        <v>85000</v>
      </c>
      <c r="H1152">
        <f>(electric_vehicle_sales_by_state[[#This Row],[electric_vehicles_sold]]*electric_vehicle_sales_by_state[[#This Row],[Avg_Price]])</f>
        <v>32470000</v>
      </c>
    </row>
    <row r="1153" spans="1:8" x14ac:dyDescent="0.3">
      <c r="A1153" s="1">
        <v>45292</v>
      </c>
      <c r="B1153">
        <f>VLOOKUP(electric_vehicle_sales_by_state[[#This Row],[date]], dim_date[#All],2, FALSE)</f>
        <v>2024</v>
      </c>
      <c r="C1153" t="s">
        <v>46</v>
      </c>
      <c r="D1153" t="s">
        <v>10</v>
      </c>
      <c r="E1153">
        <v>219</v>
      </c>
      <c r="F1153">
        <v>4582</v>
      </c>
      <c r="G1153">
        <f>IF(electric_vehicle_sales_by_state[[#This Row],[vehicle_category]]="2-Wheelers",85000,1500000)</f>
        <v>85000</v>
      </c>
      <c r="H1153">
        <f>(electric_vehicle_sales_by_state[[#This Row],[electric_vehicles_sold]]*electric_vehicle_sales_by_state[[#This Row],[Avg_Price]])</f>
        <v>18615000</v>
      </c>
    </row>
    <row r="1154" spans="1:8" x14ac:dyDescent="0.3">
      <c r="A1154" s="1">
        <v>45292</v>
      </c>
      <c r="B1154">
        <f>VLOOKUP(electric_vehicle_sales_by_state[[#This Row],[date]], dim_date[#All],2, FALSE)</f>
        <v>2024</v>
      </c>
      <c r="C1154" t="s">
        <v>66</v>
      </c>
      <c r="D1154" t="s">
        <v>10</v>
      </c>
      <c r="E1154">
        <v>832</v>
      </c>
      <c r="F1154">
        <v>5079</v>
      </c>
      <c r="G1154">
        <f>IF(electric_vehicle_sales_by_state[[#This Row],[vehicle_category]]="2-Wheelers",85000,1500000)</f>
        <v>85000</v>
      </c>
      <c r="H1154">
        <f>(electric_vehicle_sales_by_state[[#This Row],[electric_vehicles_sold]]*electric_vehicle_sales_by_state[[#This Row],[Avg_Price]])</f>
        <v>70720000</v>
      </c>
    </row>
    <row r="1155" spans="1:8" x14ac:dyDescent="0.3">
      <c r="A1155" s="1">
        <v>45292</v>
      </c>
      <c r="B1155">
        <f>VLOOKUP(electric_vehicle_sales_by_state[[#This Row],[date]], dim_date[#All],2, FALSE)</f>
        <v>2024</v>
      </c>
      <c r="C1155" t="s">
        <v>55</v>
      </c>
      <c r="D1155" t="s">
        <v>10</v>
      </c>
      <c r="E1155">
        <v>118</v>
      </c>
      <c r="F1155">
        <v>1450</v>
      </c>
      <c r="G1155">
        <f>IF(electric_vehicle_sales_by_state[[#This Row],[vehicle_category]]="2-Wheelers",85000,1500000)</f>
        <v>85000</v>
      </c>
      <c r="H1155">
        <f>(electric_vehicle_sales_by_state[[#This Row],[electric_vehicles_sold]]*electric_vehicle_sales_by_state[[#This Row],[Avg_Price]])</f>
        <v>10030000</v>
      </c>
    </row>
    <row r="1156" spans="1:8" x14ac:dyDescent="0.3">
      <c r="A1156" s="1">
        <v>45292</v>
      </c>
      <c r="B1156">
        <f>VLOOKUP(electric_vehicle_sales_by_state[[#This Row],[date]], dim_date[#All],2, FALSE)</f>
        <v>2024</v>
      </c>
      <c r="C1156" t="s">
        <v>53</v>
      </c>
      <c r="D1156" t="s">
        <v>10</v>
      </c>
      <c r="E1156">
        <v>3</v>
      </c>
      <c r="F1156">
        <v>3000</v>
      </c>
      <c r="G1156">
        <f>IF(electric_vehicle_sales_by_state[[#This Row],[vehicle_category]]="2-Wheelers",85000,1500000)</f>
        <v>85000</v>
      </c>
      <c r="H1156">
        <f>(electric_vehicle_sales_by_state[[#This Row],[electric_vehicles_sold]]*electric_vehicle_sales_by_state[[#This Row],[Avg_Price]])</f>
        <v>255000</v>
      </c>
    </row>
    <row r="1157" spans="1:8" x14ac:dyDescent="0.3">
      <c r="A1157" s="1">
        <v>45292</v>
      </c>
      <c r="B1157">
        <f>VLOOKUP(electric_vehicle_sales_by_state[[#This Row],[date]], dim_date[#All],2, FALSE)</f>
        <v>2024</v>
      </c>
      <c r="C1157" t="s">
        <v>52</v>
      </c>
      <c r="D1157" t="s">
        <v>10</v>
      </c>
      <c r="E1157">
        <v>310</v>
      </c>
      <c r="F1157">
        <v>5141</v>
      </c>
      <c r="G1157">
        <f>IF(electric_vehicle_sales_by_state[[#This Row],[vehicle_category]]="2-Wheelers",85000,1500000)</f>
        <v>85000</v>
      </c>
      <c r="H1157">
        <f>(electric_vehicle_sales_by_state[[#This Row],[electric_vehicles_sold]]*electric_vehicle_sales_by_state[[#This Row],[Avg_Price]])</f>
        <v>26350000</v>
      </c>
    </row>
    <row r="1158" spans="1:8" x14ac:dyDescent="0.3">
      <c r="A1158" s="1">
        <v>45292</v>
      </c>
      <c r="B1158">
        <f>VLOOKUP(electric_vehicle_sales_by_state[[#This Row],[date]], dim_date[#All],2, FALSE)</f>
        <v>2024</v>
      </c>
      <c r="C1158" t="s">
        <v>61</v>
      </c>
      <c r="D1158" t="s">
        <v>10</v>
      </c>
      <c r="E1158">
        <v>79</v>
      </c>
      <c r="F1158">
        <v>6031</v>
      </c>
      <c r="G1158">
        <f>IF(electric_vehicle_sales_by_state[[#This Row],[vehicle_category]]="2-Wheelers",85000,1500000)</f>
        <v>85000</v>
      </c>
      <c r="H1158">
        <f>(electric_vehicle_sales_by_state[[#This Row],[electric_vehicles_sold]]*electric_vehicle_sales_by_state[[#This Row],[Avg_Price]])</f>
        <v>6715000</v>
      </c>
    </row>
    <row r="1159" spans="1:8" x14ac:dyDescent="0.3">
      <c r="A1159" s="1">
        <v>45292</v>
      </c>
      <c r="B1159">
        <f>VLOOKUP(electric_vehicle_sales_by_state[[#This Row],[date]], dim_date[#All],2, FALSE)</f>
        <v>2024</v>
      </c>
      <c r="C1159" t="s">
        <v>45</v>
      </c>
      <c r="D1159" t="s">
        <v>10</v>
      </c>
      <c r="E1159">
        <v>31</v>
      </c>
      <c r="F1159">
        <v>866</v>
      </c>
      <c r="G1159">
        <f>IF(electric_vehicle_sales_by_state[[#This Row],[vehicle_category]]="2-Wheelers",85000,1500000)</f>
        <v>85000</v>
      </c>
      <c r="H1159">
        <f>(electric_vehicle_sales_by_state[[#This Row],[electric_vehicles_sold]]*electric_vehicle_sales_by_state[[#This Row],[Avg_Price]])</f>
        <v>2635000</v>
      </c>
    </row>
    <row r="1160" spans="1:8" x14ac:dyDescent="0.3">
      <c r="A1160" s="1">
        <v>45292</v>
      </c>
      <c r="B1160">
        <f>VLOOKUP(electric_vehicle_sales_by_state[[#This Row],[date]], dim_date[#All],2, FALSE)</f>
        <v>2024</v>
      </c>
      <c r="C1160" t="s">
        <v>48</v>
      </c>
      <c r="D1160" t="s">
        <v>10</v>
      </c>
      <c r="E1160">
        <v>7</v>
      </c>
      <c r="F1160">
        <v>1556</v>
      </c>
      <c r="G1160">
        <f>IF(electric_vehicle_sales_by_state[[#This Row],[vehicle_category]]="2-Wheelers",85000,1500000)</f>
        <v>85000</v>
      </c>
      <c r="H1160">
        <f>(electric_vehicle_sales_by_state[[#This Row],[electric_vehicles_sold]]*electric_vehicle_sales_by_state[[#This Row],[Avg_Price]])</f>
        <v>595000</v>
      </c>
    </row>
    <row r="1161" spans="1:8" x14ac:dyDescent="0.3">
      <c r="A1161" s="1">
        <v>45292</v>
      </c>
      <c r="B1161">
        <f>VLOOKUP(electric_vehicle_sales_by_state[[#This Row],[date]], dim_date[#All],2, FALSE)</f>
        <v>2024</v>
      </c>
      <c r="C1161" t="s">
        <v>50</v>
      </c>
      <c r="D1161" t="s">
        <v>10</v>
      </c>
      <c r="E1161">
        <v>28</v>
      </c>
      <c r="F1161">
        <v>1872</v>
      </c>
      <c r="G1161">
        <f>IF(electric_vehicle_sales_by_state[[#This Row],[vehicle_category]]="2-Wheelers",85000,1500000)</f>
        <v>85000</v>
      </c>
      <c r="H1161">
        <f>(electric_vehicle_sales_by_state[[#This Row],[electric_vehicles_sold]]*electric_vehicle_sales_by_state[[#This Row],[Avg_Price]])</f>
        <v>2380000</v>
      </c>
    </row>
    <row r="1162" spans="1:8" x14ac:dyDescent="0.3">
      <c r="A1162" s="1">
        <v>45292</v>
      </c>
      <c r="B1162">
        <f>VLOOKUP(electric_vehicle_sales_by_state[[#This Row],[date]], dim_date[#All],2, FALSE)</f>
        <v>2024</v>
      </c>
      <c r="C1162" t="s">
        <v>49</v>
      </c>
      <c r="D1162" t="s">
        <v>10</v>
      </c>
      <c r="E1162">
        <v>26</v>
      </c>
      <c r="F1162">
        <v>1625</v>
      </c>
      <c r="G1162">
        <f>IF(electric_vehicle_sales_by_state[[#This Row],[vehicle_category]]="2-Wheelers",85000,1500000)</f>
        <v>85000</v>
      </c>
      <c r="H1162">
        <f>(electric_vehicle_sales_by_state[[#This Row],[electric_vehicles_sold]]*electric_vehicle_sales_by_state[[#This Row],[Avg_Price]])</f>
        <v>2210000</v>
      </c>
    </row>
    <row r="1163" spans="1:8" x14ac:dyDescent="0.3">
      <c r="A1163" s="1">
        <v>45292</v>
      </c>
      <c r="B1163">
        <f>VLOOKUP(electric_vehicle_sales_by_state[[#This Row],[date]], dim_date[#All],2, FALSE)</f>
        <v>2024</v>
      </c>
      <c r="C1163" t="s">
        <v>47</v>
      </c>
      <c r="D1163" t="s">
        <v>10</v>
      </c>
      <c r="E1163">
        <v>14</v>
      </c>
      <c r="F1163">
        <v>37</v>
      </c>
      <c r="G1163">
        <f>IF(electric_vehicle_sales_by_state[[#This Row],[vehicle_category]]="2-Wheelers",85000,1500000)</f>
        <v>85000</v>
      </c>
      <c r="H1163">
        <f>(electric_vehicle_sales_by_state[[#This Row],[electric_vehicles_sold]]*electric_vehicle_sales_by_state[[#This Row],[Avg_Price]])</f>
        <v>1190000</v>
      </c>
    </row>
    <row r="1164" spans="1:8" x14ac:dyDescent="0.3">
      <c r="A1164" s="1">
        <v>45292</v>
      </c>
      <c r="B1164">
        <f>VLOOKUP(electric_vehicle_sales_by_state[[#This Row],[date]], dim_date[#All],2, FALSE)</f>
        <v>2024</v>
      </c>
      <c r="C1164" t="s">
        <v>62</v>
      </c>
      <c r="D1164" t="s">
        <v>10</v>
      </c>
      <c r="E1164">
        <v>2</v>
      </c>
      <c r="F1164">
        <v>483</v>
      </c>
      <c r="G1164">
        <f>IF(electric_vehicle_sales_by_state[[#This Row],[vehicle_category]]="2-Wheelers",85000,1500000)</f>
        <v>85000</v>
      </c>
      <c r="H1164">
        <f>(electric_vehicle_sales_by_state[[#This Row],[electric_vehicles_sold]]*electric_vehicle_sales_by_state[[#This Row],[Avg_Price]])</f>
        <v>170000</v>
      </c>
    </row>
    <row r="1165" spans="1:8" x14ac:dyDescent="0.3">
      <c r="A1165" s="1">
        <v>45323</v>
      </c>
      <c r="B1165">
        <f>VLOOKUP(electric_vehicle_sales_by_state[[#This Row],[date]], dim_date[#All],2, FALSE)</f>
        <v>2024</v>
      </c>
      <c r="C1165" t="s">
        <v>73</v>
      </c>
      <c r="D1165" t="s">
        <v>10</v>
      </c>
      <c r="E1165">
        <v>6557</v>
      </c>
      <c r="F1165">
        <v>206846</v>
      </c>
      <c r="G1165">
        <f>IF(electric_vehicle_sales_by_state[[#This Row],[vehicle_category]]="2-Wheelers",85000,1500000)</f>
        <v>85000</v>
      </c>
      <c r="H1165">
        <f>(electric_vehicle_sales_by_state[[#This Row],[electric_vehicles_sold]]*electric_vehicle_sales_by_state[[#This Row],[Avg_Price]])</f>
        <v>557345000</v>
      </c>
    </row>
    <row r="1166" spans="1:8" x14ac:dyDescent="0.3">
      <c r="A1166" s="1">
        <v>45323</v>
      </c>
      <c r="B1166">
        <f>VLOOKUP(electric_vehicle_sales_by_state[[#This Row],[date]], dim_date[#All],2, FALSE)</f>
        <v>2024</v>
      </c>
      <c r="C1166" t="s">
        <v>70</v>
      </c>
      <c r="D1166" t="s">
        <v>10</v>
      </c>
      <c r="E1166">
        <v>15193</v>
      </c>
      <c r="F1166">
        <v>147649</v>
      </c>
      <c r="G1166">
        <f>IF(electric_vehicle_sales_by_state[[#This Row],[vehicle_category]]="2-Wheelers",85000,1500000)</f>
        <v>85000</v>
      </c>
      <c r="H1166">
        <f>(electric_vehicle_sales_by_state[[#This Row],[electric_vehicles_sold]]*electric_vehicle_sales_by_state[[#This Row],[Avg_Price]])</f>
        <v>1291405000</v>
      </c>
    </row>
    <row r="1167" spans="1:8" x14ac:dyDescent="0.3">
      <c r="A1167" s="1">
        <v>45323</v>
      </c>
      <c r="B1167">
        <f>VLOOKUP(electric_vehicle_sales_by_state[[#This Row],[date]], dim_date[#All],2, FALSE)</f>
        <v>2024</v>
      </c>
      <c r="C1167" t="s">
        <v>68</v>
      </c>
      <c r="D1167" t="s">
        <v>10</v>
      </c>
      <c r="E1167">
        <v>12605</v>
      </c>
      <c r="F1167">
        <v>108852</v>
      </c>
      <c r="G1167">
        <f>IF(electric_vehicle_sales_by_state[[#This Row],[vehicle_category]]="2-Wheelers",85000,1500000)</f>
        <v>85000</v>
      </c>
      <c r="H1167">
        <f>(electric_vehicle_sales_by_state[[#This Row],[electric_vehicles_sold]]*electric_vehicle_sales_by_state[[#This Row],[Avg_Price]])</f>
        <v>1071425000</v>
      </c>
    </row>
    <row r="1168" spans="1:8" x14ac:dyDescent="0.3">
      <c r="A1168" s="1">
        <v>45323</v>
      </c>
      <c r="B1168">
        <f>VLOOKUP(electric_vehicle_sales_by_state[[#This Row],[date]], dim_date[#All],2, FALSE)</f>
        <v>2024</v>
      </c>
      <c r="C1168" t="s">
        <v>72</v>
      </c>
      <c r="D1168" t="s">
        <v>10</v>
      </c>
      <c r="E1168">
        <v>8647</v>
      </c>
      <c r="F1168">
        <v>143638</v>
      </c>
      <c r="G1168">
        <f>IF(electric_vehicle_sales_by_state[[#This Row],[vehicle_category]]="2-Wheelers",85000,1500000)</f>
        <v>85000</v>
      </c>
      <c r="H1168">
        <f>(electric_vehicle_sales_by_state[[#This Row],[electric_vehicles_sold]]*electric_vehicle_sales_by_state[[#This Row],[Avg_Price]])</f>
        <v>734995000</v>
      </c>
    </row>
    <row r="1169" spans="1:8" x14ac:dyDescent="0.3">
      <c r="A1169" s="1">
        <v>45323</v>
      </c>
      <c r="B1169">
        <f>VLOOKUP(electric_vehicle_sales_by_state[[#This Row],[date]], dim_date[#All],2, FALSE)</f>
        <v>2024</v>
      </c>
      <c r="C1169" t="s">
        <v>71</v>
      </c>
      <c r="D1169" t="s">
        <v>10</v>
      </c>
      <c r="E1169">
        <v>5145</v>
      </c>
      <c r="F1169">
        <v>81152</v>
      </c>
      <c r="G1169">
        <f>IF(electric_vehicle_sales_by_state[[#This Row],[vehicle_category]]="2-Wheelers",85000,1500000)</f>
        <v>85000</v>
      </c>
      <c r="H1169">
        <f>(electric_vehicle_sales_by_state[[#This Row],[electric_vehicles_sold]]*electric_vehicle_sales_by_state[[#This Row],[Avg_Price]])</f>
        <v>437325000</v>
      </c>
    </row>
    <row r="1170" spans="1:8" x14ac:dyDescent="0.3">
      <c r="A1170" s="1">
        <v>45323</v>
      </c>
      <c r="B1170">
        <f>VLOOKUP(electric_vehicle_sales_by_state[[#This Row],[date]], dim_date[#All],2, FALSE)</f>
        <v>2024</v>
      </c>
      <c r="C1170" t="s">
        <v>54</v>
      </c>
      <c r="D1170" t="s">
        <v>10</v>
      </c>
      <c r="E1170">
        <v>1301</v>
      </c>
      <c r="F1170">
        <v>83398</v>
      </c>
      <c r="G1170">
        <f>IF(electric_vehicle_sales_by_state[[#This Row],[vehicle_category]]="2-Wheelers",85000,1500000)</f>
        <v>85000</v>
      </c>
      <c r="H1170">
        <f>(electric_vehicle_sales_by_state[[#This Row],[electric_vehicles_sold]]*electric_vehicle_sales_by_state[[#This Row],[Avg_Price]])</f>
        <v>110585000</v>
      </c>
    </row>
    <row r="1171" spans="1:8" x14ac:dyDescent="0.3">
      <c r="A1171" s="1">
        <v>45323</v>
      </c>
      <c r="B1171">
        <f>VLOOKUP(electric_vehicle_sales_by_state[[#This Row],[date]], dim_date[#All],2, FALSE)</f>
        <v>2024</v>
      </c>
      <c r="C1171" t="s">
        <v>57</v>
      </c>
      <c r="D1171" t="s">
        <v>10</v>
      </c>
      <c r="E1171">
        <v>4006</v>
      </c>
      <c r="F1171">
        <v>87659</v>
      </c>
      <c r="G1171">
        <f>IF(electric_vehicle_sales_by_state[[#This Row],[vehicle_category]]="2-Wheelers",85000,1500000)</f>
        <v>85000</v>
      </c>
      <c r="H1171">
        <f>(electric_vehicle_sales_by_state[[#This Row],[electric_vehicles_sold]]*electric_vehicle_sales_by_state[[#This Row],[Avg_Price]])</f>
        <v>340510000</v>
      </c>
    </row>
    <row r="1172" spans="1:8" x14ac:dyDescent="0.3">
      <c r="A1172" s="1">
        <v>45323</v>
      </c>
      <c r="B1172">
        <f>VLOOKUP(electric_vehicle_sales_by_state[[#This Row],[date]], dim_date[#All],2, FALSE)</f>
        <v>2024</v>
      </c>
      <c r="C1172" t="s">
        <v>69</v>
      </c>
      <c r="D1172" t="s">
        <v>10</v>
      </c>
      <c r="E1172">
        <v>5389</v>
      </c>
      <c r="F1172">
        <v>38356</v>
      </c>
      <c r="G1172">
        <f>IF(electric_vehicle_sales_by_state[[#This Row],[vehicle_category]]="2-Wheelers",85000,1500000)</f>
        <v>85000</v>
      </c>
      <c r="H1172">
        <f>(electric_vehicle_sales_by_state[[#This Row],[electric_vehicles_sold]]*electric_vehicle_sales_by_state[[#This Row],[Avg_Price]])</f>
        <v>458065000</v>
      </c>
    </row>
    <row r="1173" spans="1:8" x14ac:dyDescent="0.3">
      <c r="A1173" s="1">
        <v>45323</v>
      </c>
      <c r="B1173">
        <f>VLOOKUP(electric_vehicle_sales_by_state[[#This Row],[date]], dim_date[#All],2, FALSE)</f>
        <v>2024</v>
      </c>
      <c r="C1173" t="s">
        <v>67</v>
      </c>
      <c r="D1173" t="s">
        <v>10</v>
      </c>
      <c r="E1173">
        <v>5103</v>
      </c>
      <c r="F1173">
        <v>88441</v>
      </c>
      <c r="G1173">
        <f>IF(electric_vehicle_sales_by_state[[#This Row],[vehicle_category]]="2-Wheelers",85000,1500000)</f>
        <v>85000</v>
      </c>
      <c r="H1173">
        <f>(electric_vehicle_sales_by_state[[#This Row],[electric_vehicles_sold]]*electric_vehicle_sales_by_state[[#This Row],[Avg_Price]])</f>
        <v>433755000</v>
      </c>
    </row>
    <row r="1174" spans="1:8" x14ac:dyDescent="0.3">
      <c r="A1174" s="1">
        <v>45323</v>
      </c>
      <c r="B1174">
        <f>VLOOKUP(electric_vehicle_sales_by_state[[#This Row],[date]], dim_date[#All],2, FALSE)</f>
        <v>2024</v>
      </c>
      <c r="C1174" t="s">
        <v>56</v>
      </c>
      <c r="D1174" t="s">
        <v>10</v>
      </c>
      <c r="E1174">
        <v>2364</v>
      </c>
      <c r="F1174">
        <v>30504</v>
      </c>
      <c r="G1174">
        <f>IF(electric_vehicle_sales_by_state[[#This Row],[vehicle_category]]="2-Wheelers",85000,1500000)</f>
        <v>85000</v>
      </c>
      <c r="H1174">
        <f>(electric_vehicle_sales_by_state[[#This Row],[electric_vehicles_sold]]*electric_vehicle_sales_by_state[[#This Row],[Avg_Price]])</f>
        <v>200940000</v>
      </c>
    </row>
    <row r="1175" spans="1:8" x14ac:dyDescent="0.3">
      <c r="A1175" s="1">
        <v>45323</v>
      </c>
      <c r="B1175">
        <f>VLOOKUP(electric_vehicle_sales_by_state[[#This Row],[date]], dim_date[#All],2, FALSE)</f>
        <v>2024</v>
      </c>
      <c r="C1175" t="s">
        <v>43</v>
      </c>
      <c r="D1175" t="s">
        <v>10</v>
      </c>
      <c r="E1175">
        <v>246</v>
      </c>
      <c r="F1175">
        <v>39048</v>
      </c>
      <c r="G1175">
        <f>IF(electric_vehicle_sales_by_state[[#This Row],[vehicle_category]]="2-Wheelers",85000,1500000)</f>
        <v>85000</v>
      </c>
      <c r="H1175">
        <f>(electric_vehicle_sales_by_state[[#This Row],[electric_vehicles_sold]]*electric_vehicle_sales_by_state[[#This Row],[Avg_Price]])</f>
        <v>20910000</v>
      </c>
    </row>
    <row r="1176" spans="1:8" x14ac:dyDescent="0.3">
      <c r="A1176" s="1">
        <v>45323</v>
      </c>
      <c r="B1176">
        <f>VLOOKUP(electric_vehicle_sales_by_state[[#This Row],[date]], dim_date[#All],2, FALSE)</f>
        <v>2024</v>
      </c>
      <c r="C1176" t="s">
        <v>58</v>
      </c>
      <c r="D1176" t="s">
        <v>10</v>
      </c>
      <c r="E1176">
        <v>3733</v>
      </c>
      <c r="F1176">
        <v>57255</v>
      </c>
      <c r="G1176">
        <f>IF(electric_vehicle_sales_by_state[[#This Row],[vehicle_category]]="2-Wheelers",85000,1500000)</f>
        <v>85000</v>
      </c>
      <c r="H1176">
        <f>(electric_vehicle_sales_by_state[[#This Row],[electric_vehicles_sold]]*electric_vehicle_sales_by_state[[#This Row],[Avg_Price]])</f>
        <v>317305000</v>
      </c>
    </row>
    <row r="1177" spans="1:8" x14ac:dyDescent="0.3">
      <c r="A1177" s="1">
        <v>45323</v>
      </c>
      <c r="B1177">
        <f>VLOOKUP(electric_vehicle_sales_by_state[[#This Row],[date]], dim_date[#All],2, FALSE)</f>
        <v>2024</v>
      </c>
      <c r="C1177" t="s">
        <v>44</v>
      </c>
      <c r="D1177" t="s">
        <v>10</v>
      </c>
      <c r="E1177">
        <v>2198</v>
      </c>
      <c r="F1177">
        <v>40110</v>
      </c>
      <c r="G1177">
        <f>IF(electric_vehicle_sales_by_state[[#This Row],[vehicle_category]]="2-Wheelers",85000,1500000)</f>
        <v>85000</v>
      </c>
      <c r="H1177">
        <f>(electric_vehicle_sales_by_state[[#This Row],[electric_vehicles_sold]]*electric_vehicle_sales_by_state[[#This Row],[Avg_Price]])</f>
        <v>186830000</v>
      </c>
    </row>
    <row r="1178" spans="1:8" x14ac:dyDescent="0.3">
      <c r="A1178" s="1">
        <v>45323</v>
      </c>
      <c r="B1178">
        <f>VLOOKUP(electric_vehicle_sales_by_state[[#This Row],[date]], dim_date[#All],2, FALSE)</f>
        <v>2024</v>
      </c>
      <c r="C1178" t="s">
        <v>59</v>
      </c>
      <c r="D1178" t="s">
        <v>10</v>
      </c>
      <c r="E1178">
        <v>1017</v>
      </c>
      <c r="F1178">
        <v>34359</v>
      </c>
      <c r="G1178">
        <f>IF(electric_vehicle_sales_by_state[[#This Row],[vehicle_category]]="2-Wheelers",85000,1500000)</f>
        <v>85000</v>
      </c>
      <c r="H1178">
        <f>(electric_vehicle_sales_by_state[[#This Row],[electric_vehicles_sold]]*electric_vehicle_sales_by_state[[#This Row],[Avg_Price]])</f>
        <v>86445000</v>
      </c>
    </row>
    <row r="1179" spans="1:8" x14ac:dyDescent="0.3">
      <c r="A1179" s="1">
        <v>45323</v>
      </c>
      <c r="B1179">
        <f>VLOOKUP(electric_vehicle_sales_by_state[[#This Row],[date]], dim_date[#All],2, FALSE)</f>
        <v>2024</v>
      </c>
      <c r="C1179" t="s">
        <v>65</v>
      </c>
      <c r="D1179" t="s">
        <v>10</v>
      </c>
      <c r="E1179">
        <v>2830</v>
      </c>
      <c r="F1179">
        <v>56600</v>
      </c>
      <c r="G1179">
        <f>IF(electric_vehicle_sales_by_state[[#This Row],[vehicle_category]]="2-Wheelers",85000,1500000)</f>
        <v>85000</v>
      </c>
      <c r="H1179">
        <f>(electric_vehicle_sales_by_state[[#This Row],[electric_vehicles_sold]]*electric_vehicle_sales_by_state[[#This Row],[Avg_Price]])</f>
        <v>240550000</v>
      </c>
    </row>
    <row r="1180" spans="1:8" x14ac:dyDescent="0.3">
      <c r="A1180" s="1">
        <v>45323</v>
      </c>
      <c r="B1180">
        <f>VLOOKUP(electric_vehicle_sales_by_state[[#This Row],[date]], dim_date[#All],2, FALSE)</f>
        <v>2024</v>
      </c>
      <c r="C1180" t="s">
        <v>63</v>
      </c>
      <c r="D1180" t="s">
        <v>10</v>
      </c>
      <c r="E1180">
        <v>1075</v>
      </c>
      <c r="F1180">
        <v>38121</v>
      </c>
      <c r="G1180">
        <f>IF(electric_vehicle_sales_by_state[[#This Row],[vehicle_category]]="2-Wheelers",85000,1500000)</f>
        <v>85000</v>
      </c>
      <c r="H1180">
        <f>(electric_vehicle_sales_by_state[[#This Row],[electric_vehicles_sold]]*electric_vehicle_sales_by_state[[#This Row],[Avg_Price]])</f>
        <v>91375000</v>
      </c>
    </row>
    <row r="1181" spans="1:8" x14ac:dyDescent="0.3">
      <c r="A1181" s="1">
        <v>45323</v>
      </c>
      <c r="B1181">
        <f>VLOOKUP(electric_vehicle_sales_by_state[[#This Row],[date]], dim_date[#All],2, FALSE)</f>
        <v>2024</v>
      </c>
      <c r="C1181" t="s">
        <v>74</v>
      </c>
      <c r="D1181" t="s">
        <v>10</v>
      </c>
      <c r="E1181">
        <v>1341</v>
      </c>
      <c r="F1181">
        <v>74089</v>
      </c>
      <c r="G1181">
        <f>IF(electric_vehicle_sales_by_state[[#This Row],[vehicle_category]]="2-Wheelers",85000,1500000)</f>
        <v>85000</v>
      </c>
      <c r="H1181">
        <f>(electric_vehicle_sales_by_state[[#This Row],[electric_vehicles_sold]]*electric_vehicle_sales_by_state[[#This Row],[Avg_Price]])</f>
        <v>113985000</v>
      </c>
    </row>
    <row r="1182" spans="1:8" x14ac:dyDescent="0.3">
      <c r="A1182" s="1">
        <v>45323</v>
      </c>
      <c r="B1182">
        <f>VLOOKUP(electric_vehicle_sales_by_state[[#This Row],[date]], dim_date[#All],2, FALSE)</f>
        <v>2024</v>
      </c>
      <c r="C1182" t="s">
        <v>64</v>
      </c>
      <c r="D1182" t="s">
        <v>10</v>
      </c>
      <c r="E1182">
        <v>710</v>
      </c>
      <c r="F1182">
        <v>34467</v>
      </c>
      <c r="G1182">
        <f>IF(electric_vehicle_sales_by_state[[#This Row],[vehicle_category]]="2-Wheelers",85000,1500000)</f>
        <v>85000</v>
      </c>
      <c r="H1182">
        <f>(electric_vehicle_sales_by_state[[#This Row],[electric_vehicles_sold]]*electric_vehicle_sales_by_state[[#This Row],[Avg_Price]])</f>
        <v>60350000</v>
      </c>
    </row>
    <row r="1183" spans="1:8" x14ac:dyDescent="0.3">
      <c r="A1183" s="1">
        <v>45323</v>
      </c>
      <c r="B1183">
        <f>VLOOKUP(electric_vehicle_sales_by_state[[#This Row],[date]], dim_date[#All],2, FALSE)</f>
        <v>2024</v>
      </c>
      <c r="C1183" t="s">
        <v>60</v>
      </c>
      <c r="D1183" t="s">
        <v>10</v>
      </c>
      <c r="E1183">
        <v>586</v>
      </c>
      <c r="F1183">
        <v>13692</v>
      </c>
      <c r="G1183">
        <f>IF(electric_vehicle_sales_by_state[[#This Row],[vehicle_category]]="2-Wheelers",85000,1500000)</f>
        <v>85000</v>
      </c>
      <c r="H1183">
        <f>(electric_vehicle_sales_by_state[[#This Row],[electric_vehicles_sold]]*electric_vehicle_sales_by_state[[#This Row],[Avg_Price]])</f>
        <v>49810000</v>
      </c>
    </row>
    <row r="1184" spans="1:8" x14ac:dyDescent="0.3">
      <c r="A1184" s="1">
        <v>45323</v>
      </c>
      <c r="B1184">
        <f>VLOOKUP(electric_vehicle_sales_by_state[[#This Row],[date]], dim_date[#All],2, FALSE)</f>
        <v>2024</v>
      </c>
      <c r="C1184" t="s">
        <v>46</v>
      </c>
      <c r="D1184" t="s">
        <v>10</v>
      </c>
      <c r="E1184">
        <v>233</v>
      </c>
      <c r="F1184">
        <v>5055</v>
      </c>
      <c r="G1184">
        <f>IF(electric_vehicle_sales_by_state[[#This Row],[vehicle_category]]="2-Wheelers",85000,1500000)</f>
        <v>85000</v>
      </c>
      <c r="H1184">
        <f>(electric_vehicle_sales_by_state[[#This Row],[electric_vehicles_sold]]*electric_vehicle_sales_by_state[[#This Row],[Avg_Price]])</f>
        <v>19805000</v>
      </c>
    </row>
    <row r="1185" spans="1:8" x14ac:dyDescent="0.3">
      <c r="A1185" s="1">
        <v>45323</v>
      </c>
      <c r="B1185">
        <f>VLOOKUP(electric_vehicle_sales_by_state[[#This Row],[date]], dim_date[#All],2, FALSE)</f>
        <v>2024</v>
      </c>
      <c r="C1185" t="s">
        <v>66</v>
      </c>
      <c r="D1185" t="s">
        <v>10</v>
      </c>
      <c r="E1185">
        <v>990</v>
      </c>
      <c r="F1185">
        <v>4759</v>
      </c>
      <c r="G1185">
        <f>IF(electric_vehicle_sales_by_state[[#This Row],[vehicle_category]]="2-Wheelers",85000,1500000)</f>
        <v>85000</v>
      </c>
      <c r="H1185">
        <f>(electric_vehicle_sales_by_state[[#This Row],[electric_vehicles_sold]]*electric_vehicle_sales_by_state[[#This Row],[Avg_Price]])</f>
        <v>84150000</v>
      </c>
    </row>
    <row r="1186" spans="1:8" x14ac:dyDescent="0.3">
      <c r="A1186" s="1">
        <v>45323</v>
      </c>
      <c r="B1186">
        <f>VLOOKUP(electric_vehicle_sales_by_state[[#This Row],[date]], dim_date[#All],2, FALSE)</f>
        <v>2024</v>
      </c>
      <c r="C1186" t="s">
        <v>53</v>
      </c>
      <c r="D1186" t="s">
        <v>10</v>
      </c>
      <c r="E1186">
        <v>24</v>
      </c>
      <c r="F1186">
        <v>3334</v>
      </c>
      <c r="G1186">
        <f>IF(electric_vehicle_sales_by_state[[#This Row],[vehicle_category]]="2-Wheelers",85000,1500000)</f>
        <v>85000</v>
      </c>
      <c r="H1186">
        <f>(electric_vehicle_sales_by_state[[#This Row],[electric_vehicles_sold]]*electric_vehicle_sales_by_state[[#This Row],[Avg_Price]])</f>
        <v>2040000</v>
      </c>
    </row>
    <row r="1187" spans="1:8" x14ac:dyDescent="0.3">
      <c r="A1187" s="1">
        <v>45323</v>
      </c>
      <c r="B1187">
        <f>VLOOKUP(electric_vehicle_sales_by_state[[#This Row],[date]], dim_date[#All],2, FALSE)</f>
        <v>2024</v>
      </c>
      <c r="C1187" t="s">
        <v>55</v>
      </c>
      <c r="D1187" t="s">
        <v>10</v>
      </c>
      <c r="E1187">
        <v>126</v>
      </c>
      <c r="F1187">
        <v>1416</v>
      </c>
      <c r="G1187">
        <f>IF(electric_vehicle_sales_by_state[[#This Row],[vehicle_category]]="2-Wheelers",85000,1500000)</f>
        <v>85000</v>
      </c>
      <c r="H1187">
        <f>(electric_vehicle_sales_by_state[[#This Row],[electric_vehicles_sold]]*electric_vehicle_sales_by_state[[#This Row],[Avg_Price]])</f>
        <v>10710000</v>
      </c>
    </row>
    <row r="1188" spans="1:8" x14ac:dyDescent="0.3">
      <c r="A1188" s="1">
        <v>45323</v>
      </c>
      <c r="B1188">
        <f>VLOOKUP(electric_vehicle_sales_by_state[[#This Row],[date]], dim_date[#All],2, FALSE)</f>
        <v>2024</v>
      </c>
      <c r="C1188" t="s">
        <v>52</v>
      </c>
      <c r="D1188" t="s">
        <v>10</v>
      </c>
      <c r="E1188">
        <v>384</v>
      </c>
      <c r="F1188">
        <v>4556</v>
      </c>
      <c r="G1188">
        <f>IF(electric_vehicle_sales_by_state[[#This Row],[vehicle_category]]="2-Wheelers",85000,1500000)</f>
        <v>85000</v>
      </c>
      <c r="H1188">
        <f>(electric_vehicle_sales_by_state[[#This Row],[electric_vehicles_sold]]*electric_vehicle_sales_by_state[[#This Row],[Avg_Price]])</f>
        <v>32640000</v>
      </c>
    </row>
    <row r="1189" spans="1:8" x14ac:dyDescent="0.3">
      <c r="A1189" s="1">
        <v>45323</v>
      </c>
      <c r="B1189">
        <f>VLOOKUP(electric_vehicle_sales_by_state[[#This Row],[date]], dim_date[#All],2, FALSE)</f>
        <v>2024</v>
      </c>
      <c r="C1189" t="s">
        <v>61</v>
      </c>
      <c r="D1189" t="s">
        <v>10</v>
      </c>
      <c r="E1189">
        <v>66</v>
      </c>
      <c r="F1189">
        <v>4926</v>
      </c>
      <c r="G1189">
        <f>IF(electric_vehicle_sales_by_state[[#This Row],[vehicle_category]]="2-Wheelers",85000,1500000)</f>
        <v>85000</v>
      </c>
      <c r="H1189">
        <f>(electric_vehicle_sales_by_state[[#This Row],[electric_vehicles_sold]]*electric_vehicle_sales_by_state[[#This Row],[Avg_Price]])</f>
        <v>5610000</v>
      </c>
    </row>
    <row r="1190" spans="1:8" x14ac:dyDescent="0.3">
      <c r="A1190" s="1">
        <v>45323</v>
      </c>
      <c r="B1190">
        <f>VLOOKUP(electric_vehicle_sales_by_state[[#This Row],[date]], dim_date[#All],2, FALSE)</f>
        <v>2024</v>
      </c>
      <c r="C1190" t="s">
        <v>50</v>
      </c>
      <c r="D1190" t="s">
        <v>10</v>
      </c>
      <c r="E1190">
        <v>51</v>
      </c>
      <c r="F1190">
        <v>2146</v>
      </c>
      <c r="G1190">
        <f>IF(electric_vehicle_sales_by_state[[#This Row],[vehicle_category]]="2-Wheelers",85000,1500000)</f>
        <v>85000</v>
      </c>
      <c r="H1190">
        <f>(electric_vehicle_sales_by_state[[#This Row],[electric_vehicles_sold]]*electric_vehicle_sales_by_state[[#This Row],[Avg_Price]])</f>
        <v>4335000</v>
      </c>
    </row>
    <row r="1191" spans="1:8" x14ac:dyDescent="0.3">
      <c r="A1191" s="1">
        <v>45323</v>
      </c>
      <c r="B1191">
        <f>VLOOKUP(electric_vehicle_sales_by_state[[#This Row],[date]], dim_date[#All],2, FALSE)</f>
        <v>2024</v>
      </c>
      <c r="C1191" t="s">
        <v>48</v>
      </c>
      <c r="D1191" t="s">
        <v>10</v>
      </c>
      <c r="E1191">
        <v>3</v>
      </c>
      <c r="F1191">
        <v>1723</v>
      </c>
      <c r="G1191">
        <f>IF(electric_vehicle_sales_by_state[[#This Row],[vehicle_category]]="2-Wheelers",85000,1500000)</f>
        <v>85000</v>
      </c>
      <c r="H1191">
        <f>(electric_vehicle_sales_by_state[[#This Row],[electric_vehicles_sold]]*electric_vehicle_sales_by_state[[#This Row],[Avg_Price]])</f>
        <v>255000</v>
      </c>
    </row>
    <row r="1192" spans="1:8" x14ac:dyDescent="0.3">
      <c r="A1192" s="1">
        <v>45323</v>
      </c>
      <c r="B1192">
        <f>VLOOKUP(electric_vehicle_sales_by_state[[#This Row],[date]], dim_date[#All],2, FALSE)</f>
        <v>2024</v>
      </c>
      <c r="C1192" t="s">
        <v>45</v>
      </c>
      <c r="D1192" t="s">
        <v>10</v>
      </c>
      <c r="E1192">
        <v>24</v>
      </c>
      <c r="F1192">
        <v>1052</v>
      </c>
      <c r="G1192">
        <f>IF(electric_vehicle_sales_by_state[[#This Row],[vehicle_category]]="2-Wheelers",85000,1500000)</f>
        <v>85000</v>
      </c>
      <c r="H1192">
        <f>(electric_vehicle_sales_by_state[[#This Row],[electric_vehicles_sold]]*electric_vehicle_sales_by_state[[#This Row],[Avg_Price]])</f>
        <v>2040000</v>
      </c>
    </row>
    <row r="1193" spans="1:8" x14ac:dyDescent="0.3">
      <c r="A1193" s="1">
        <v>45323</v>
      </c>
      <c r="B1193">
        <f>VLOOKUP(electric_vehicle_sales_by_state[[#This Row],[date]], dim_date[#All],2, FALSE)</f>
        <v>2024</v>
      </c>
      <c r="C1193" t="s">
        <v>49</v>
      </c>
      <c r="D1193" t="s">
        <v>10</v>
      </c>
      <c r="E1193">
        <v>11</v>
      </c>
      <c r="F1193">
        <v>1890</v>
      </c>
      <c r="G1193">
        <f>IF(electric_vehicle_sales_by_state[[#This Row],[vehicle_category]]="2-Wheelers",85000,1500000)</f>
        <v>85000</v>
      </c>
      <c r="H1193">
        <f>(electric_vehicle_sales_by_state[[#This Row],[electric_vehicles_sold]]*electric_vehicle_sales_by_state[[#This Row],[Avg_Price]])</f>
        <v>935000</v>
      </c>
    </row>
    <row r="1194" spans="1:8" x14ac:dyDescent="0.3">
      <c r="A1194" s="1">
        <v>45323</v>
      </c>
      <c r="B1194">
        <f>VLOOKUP(electric_vehicle_sales_by_state[[#This Row],[date]], dim_date[#All],2, FALSE)</f>
        <v>2024</v>
      </c>
      <c r="C1194" t="s">
        <v>41</v>
      </c>
      <c r="D1194" t="s">
        <v>10</v>
      </c>
      <c r="E1194">
        <v>5</v>
      </c>
      <c r="F1194">
        <v>473</v>
      </c>
      <c r="G1194">
        <f>IF(electric_vehicle_sales_by_state[[#This Row],[vehicle_category]]="2-Wheelers",85000,1500000)</f>
        <v>85000</v>
      </c>
      <c r="H1194">
        <f>(electric_vehicle_sales_by_state[[#This Row],[electric_vehicles_sold]]*electric_vehicle_sales_by_state[[#This Row],[Avg_Price]])</f>
        <v>425000</v>
      </c>
    </row>
    <row r="1195" spans="1:8" x14ac:dyDescent="0.3">
      <c r="A1195" s="1">
        <v>45352</v>
      </c>
      <c r="B1195">
        <f>VLOOKUP(electric_vehicle_sales_by_state[[#This Row],[date]], dim_date[#All],2, FALSE)</f>
        <v>2024</v>
      </c>
      <c r="C1195" t="s">
        <v>70</v>
      </c>
      <c r="D1195" t="s">
        <v>10</v>
      </c>
      <c r="E1195">
        <v>26668</v>
      </c>
      <c r="F1195">
        <v>152563</v>
      </c>
      <c r="G1195">
        <f>IF(electric_vehicle_sales_by_state[[#This Row],[vehicle_category]]="2-Wheelers",85000,1500000)</f>
        <v>85000</v>
      </c>
      <c r="H1195">
        <f>(electric_vehicle_sales_by_state[[#This Row],[electric_vehicles_sold]]*electric_vehicle_sales_by_state[[#This Row],[Avg_Price]])</f>
        <v>2266780000</v>
      </c>
    </row>
    <row r="1196" spans="1:8" x14ac:dyDescent="0.3">
      <c r="A1196" s="1">
        <v>45352</v>
      </c>
      <c r="B1196">
        <f>VLOOKUP(electric_vehicle_sales_by_state[[#This Row],[date]], dim_date[#All],2, FALSE)</f>
        <v>2024</v>
      </c>
      <c r="C1196" t="s">
        <v>73</v>
      </c>
      <c r="D1196" t="s">
        <v>10</v>
      </c>
      <c r="E1196">
        <v>7799</v>
      </c>
      <c r="F1196">
        <v>210216</v>
      </c>
      <c r="G1196">
        <f>IF(electric_vehicle_sales_by_state[[#This Row],[vehicle_category]]="2-Wheelers",85000,1500000)</f>
        <v>85000</v>
      </c>
      <c r="H1196">
        <f>(electric_vehicle_sales_by_state[[#This Row],[electric_vehicles_sold]]*electric_vehicle_sales_by_state[[#This Row],[Avg_Price]])</f>
        <v>662915000</v>
      </c>
    </row>
    <row r="1197" spans="1:8" x14ac:dyDescent="0.3">
      <c r="A1197" s="1">
        <v>45352</v>
      </c>
      <c r="B1197">
        <f>VLOOKUP(electric_vehicle_sales_by_state[[#This Row],[date]], dim_date[#All],2, FALSE)</f>
        <v>2024</v>
      </c>
      <c r="C1197" t="s">
        <v>68</v>
      </c>
      <c r="D1197" t="s">
        <v>10</v>
      </c>
      <c r="E1197">
        <v>22742</v>
      </c>
      <c r="F1197">
        <v>123800</v>
      </c>
      <c r="G1197">
        <f>IF(electric_vehicle_sales_by_state[[#This Row],[vehicle_category]]="2-Wheelers",85000,1500000)</f>
        <v>85000</v>
      </c>
      <c r="H1197">
        <f>(electric_vehicle_sales_by_state[[#This Row],[electric_vehicles_sold]]*electric_vehicle_sales_by_state[[#This Row],[Avg_Price]])</f>
        <v>1933070000</v>
      </c>
    </row>
    <row r="1198" spans="1:8" x14ac:dyDescent="0.3">
      <c r="A1198" s="1">
        <v>45352</v>
      </c>
      <c r="B1198">
        <f>VLOOKUP(electric_vehicle_sales_by_state[[#This Row],[date]], dim_date[#All],2, FALSE)</f>
        <v>2024</v>
      </c>
      <c r="C1198" t="s">
        <v>72</v>
      </c>
      <c r="D1198" t="s">
        <v>10</v>
      </c>
      <c r="E1198">
        <v>13350</v>
      </c>
      <c r="F1198">
        <v>124071</v>
      </c>
      <c r="G1198">
        <f>IF(electric_vehicle_sales_by_state[[#This Row],[vehicle_category]]="2-Wheelers",85000,1500000)</f>
        <v>85000</v>
      </c>
      <c r="H1198">
        <f>(electric_vehicle_sales_by_state[[#This Row],[electric_vehicles_sold]]*electric_vehicle_sales_by_state[[#This Row],[Avg_Price]])</f>
        <v>1134750000</v>
      </c>
    </row>
    <row r="1199" spans="1:8" x14ac:dyDescent="0.3">
      <c r="A1199" s="1">
        <v>45352</v>
      </c>
      <c r="B1199">
        <f>VLOOKUP(electric_vehicle_sales_by_state[[#This Row],[date]], dim_date[#All],2, FALSE)</f>
        <v>2024</v>
      </c>
      <c r="C1199" t="s">
        <v>71</v>
      </c>
      <c r="D1199" t="s">
        <v>10</v>
      </c>
      <c r="E1199">
        <v>7933</v>
      </c>
      <c r="F1199">
        <v>89538</v>
      </c>
      <c r="G1199">
        <f>IF(electric_vehicle_sales_by_state[[#This Row],[vehicle_category]]="2-Wheelers",85000,1500000)</f>
        <v>85000</v>
      </c>
      <c r="H1199">
        <f>(electric_vehicle_sales_by_state[[#This Row],[electric_vehicles_sold]]*electric_vehicle_sales_by_state[[#This Row],[Avg_Price]])</f>
        <v>674305000</v>
      </c>
    </row>
    <row r="1200" spans="1:8" x14ac:dyDescent="0.3">
      <c r="A1200" s="1">
        <v>45352</v>
      </c>
      <c r="B1200">
        <f>VLOOKUP(electric_vehicle_sales_by_state[[#This Row],[date]], dim_date[#All],2, FALSE)</f>
        <v>2024</v>
      </c>
      <c r="C1200" t="s">
        <v>56</v>
      </c>
      <c r="D1200" t="s">
        <v>10</v>
      </c>
      <c r="E1200">
        <v>5002</v>
      </c>
      <c r="F1200">
        <v>31599</v>
      </c>
      <c r="G1200">
        <f>IF(electric_vehicle_sales_by_state[[#This Row],[vehicle_category]]="2-Wheelers",85000,1500000)</f>
        <v>85000</v>
      </c>
      <c r="H1200">
        <f>(electric_vehicle_sales_by_state[[#This Row],[electric_vehicles_sold]]*electric_vehicle_sales_by_state[[#This Row],[Avg_Price]])</f>
        <v>425170000</v>
      </c>
    </row>
    <row r="1201" spans="1:8" x14ac:dyDescent="0.3">
      <c r="A1201" s="1">
        <v>45352</v>
      </c>
      <c r="B1201">
        <f>VLOOKUP(electric_vehicle_sales_by_state[[#This Row],[date]], dim_date[#All],2, FALSE)</f>
        <v>2024</v>
      </c>
      <c r="C1201" t="s">
        <v>69</v>
      </c>
      <c r="D1201" t="s">
        <v>10</v>
      </c>
      <c r="E1201">
        <v>8393</v>
      </c>
      <c r="F1201">
        <v>42909</v>
      </c>
      <c r="G1201">
        <f>IF(electric_vehicle_sales_by_state[[#This Row],[vehicle_category]]="2-Wheelers",85000,1500000)</f>
        <v>85000</v>
      </c>
      <c r="H1201">
        <f>(electric_vehicle_sales_by_state[[#This Row],[electric_vehicles_sold]]*electric_vehicle_sales_by_state[[#This Row],[Avg_Price]])</f>
        <v>713405000</v>
      </c>
    </row>
    <row r="1202" spans="1:8" x14ac:dyDescent="0.3">
      <c r="A1202" s="1">
        <v>45352</v>
      </c>
      <c r="B1202">
        <f>VLOOKUP(electric_vehicle_sales_by_state[[#This Row],[date]], dim_date[#All],2, FALSE)</f>
        <v>2024</v>
      </c>
      <c r="C1202" t="s">
        <v>67</v>
      </c>
      <c r="D1202" t="s">
        <v>10</v>
      </c>
      <c r="E1202">
        <v>8496</v>
      </c>
      <c r="F1202">
        <v>94822</v>
      </c>
      <c r="G1202">
        <f>IF(electric_vehicle_sales_by_state[[#This Row],[vehicle_category]]="2-Wheelers",85000,1500000)</f>
        <v>85000</v>
      </c>
      <c r="H1202">
        <f>(electric_vehicle_sales_by_state[[#This Row],[electric_vehicles_sold]]*electric_vehicle_sales_by_state[[#This Row],[Avg_Price]])</f>
        <v>722160000</v>
      </c>
    </row>
    <row r="1203" spans="1:8" x14ac:dyDescent="0.3">
      <c r="A1203" s="1">
        <v>45352</v>
      </c>
      <c r="B1203">
        <f>VLOOKUP(electric_vehicle_sales_by_state[[#This Row],[date]], dim_date[#All],2, FALSE)</f>
        <v>2024</v>
      </c>
      <c r="C1203" t="s">
        <v>54</v>
      </c>
      <c r="D1203" t="s">
        <v>10</v>
      </c>
      <c r="E1203">
        <v>2584</v>
      </c>
      <c r="F1203">
        <v>102949</v>
      </c>
      <c r="G1203">
        <f>IF(electric_vehicle_sales_by_state[[#This Row],[vehicle_category]]="2-Wheelers",85000,1500000)</f>
        <v>85000</v>
      </c>
      <c r="H1203">
        <f>(electric_vehicle_sales_by_state[[#This Row],[electric_vehicles_sold]]*electric_vehicle_sales_by_state[[#This Row],[Avg_Price]])</f>
        <v>219640000</v>
      </c>
    </row>
    <row r="1204" spans="1:8" x14ac:dyDescent="0.3">
      <c r="A1204" s="1">
        <v>45352</v>
      </c>
      <c r="B1204">
        <f>VLOOKUP(electric_vehicle_sales_by_state[[#This Row],[date]], dim_date[#All],2, FALSE)</f>
        <v>2024</v>
      </c>
      <c r="C1204" t="s">
        <v>57</v>
      </c>
      <c r="D1204" t="s">
        <v>10</v>
      </c>
      <c r="E1204">
        <v>5772</v>
      </c>
      <c r="F1204">
        <v>95405</v>
      </c>
      <c r="G1204">
        <f>IF(electric_vehicle_sales_by_state[[#This Row],[vehicle_category]]="2-Wheelers",85000,1500000)</f>
        <v>85000</v>
      </c>
      <c r="H1204">
        <f>(electric_vehicle_sales_by_state[[#This Row],[electric_vehicles_sold]]*electric_vehicle_sales_by_state[[#This Row],[Avg_Price]])</f>
        <v>490620000</v>
      </c>
    </row>
    <row r="1205" spans="1:8" x14ac:dyDescent="0.3">
      <c r="A1205" s="1">
        <v>45352</v>
      </c>
      <c r="B1205">
        <f>VLOOKUP(electric_vehicle_sales_by_state[[#This Row],[date]], dim_date[#All],2, FALSE)</f>
        <v>2024</v>
      </c>
      <c r="C1205" t="s">
        <v>65</v>
      </c>
      <c r="D1205" t="s">
        <v>10</v>
      </c>
      <c r="E1205">
        <v>7057</v>
      </c>
      <c r="F1205">
        <v>69119</v>
      </c>
      <c r="G1205">
        <f>IF(electric_vehicle_sales_by_state[[#This Row],[vehicle_category]]="2-Wheelers",85000,1500000)</f>
        <v>85000</v>
      </c>
      <c r="H1205">
        <f>(electric_vehicle_sales_by_state[[#This Row],[electric_vehicles_sold]]*electric_vehicle_sales_by_state[[#This Row],[Avg_Price]])</f>
        <v>599845000</v>
      </c>
    </row>
    <row r="1206" spans="1:8" x14ac:dyDescent="0.3">
      <c r="A1206" s="1">
        <v>45352</v>
      </c>
      <c r="B1206">
        <f>VLOOKUP(electric_vehicle_sales_by_state[[#This Row],[date]], dim_date[#All],2, FALSE)</f>
        <v>2024</v>
      </c>
      <c r="C1206" t="s">
        <v>43</v>
      </c>
      <c r="D1206" t="s">
        <v>10</v>
      </c>
      <c r="E1206">
        <v>767</v>
      </c>
      <c r="F1206">
        <v>42612</v>
      </c>
      <c r="G1206">
        <f>IF(electric_vehicle_sales_by_state[[#This Row],[vehicle_category]]="2-Wheelers",85000,1500000)</f>
        <v>85000</v>
      </c>
      <c r="H1206">
        <f>(electric_vehicle_sales_by_state[[#This Row],[electric_vehicles_sold]]*electric_vehicle_sales_by_state[[#This Row],[Avg_Price]])</f>
        <v>65195000</v>
      </c>
    </row>
    <row r="1207" spans="1:8" x14ac:dyDescent="0.3">
      <c r="A1207" s="1">
        <v>45352</v>
      </c>
      <c r="B1207">
        <f>VLOOKUP(electric_vehicle_sales_by_state[[#This Row],[date]], dim_date[#All],2, FALSE)</f>
        <v>2024</v>
      </c>
      <c r="C1207" t="s">
        <v>44</v>
      </c>
      <c r="D1207" t="s">
        <v>10</v>
      </c>
      <c r="E1207">
        <v>3610</v>
      </c>
      <c r="F1207">
        <v>46046</v>
      </c>
      <c r="G1207">
        <f>IF(electric_vehicle_sales_by_state[[#This Row],[vehicle_category]]="2-Wheelers",85000,1500000)</f>
        <v>85000</v>
      </c>
      <c r="H1207">
        <f>(electric_vehicle_sales_by_state[[#This Row],[electric_vehicles_sold]]*electric_vehicle_sales_by_state[[#This Row],[Avg_Price]])</f>
        <v>306850000</v>
      </c>
    </row>
    <row r="1208" spans="1:8" x14ac:dyDescent="0.3">
      <c r="A1208" s="1">
        <v>45352</v>
      </c>
      <c r="B1208">
        <f>VLOOKUP(electric_vehicle_sales_by_state[[#This Row],[date]], dim_date[#All],2, FALSE)</f>
        <v>2024</v>
      </c>
      <c r="C1208" t="s">
        <v>59</v>
      </c>
      <c r="D1208" t="s">
        <v>10</v>
      </c>
      <c r="E1208">
        <v>1514</v>
      </c>
      <c r="F1208">
        <v>35877</v>
      </c>
      <c r="G1208">
        <f>IF(electric_vehicle_sales_by_state[[#This Row],[vehicle_category]]="2-Wheelers",85000,1500000)</f>
        <v>85000</v>
      </c>
      <c r="H1208">
        <f>(electric_vehicle_sales_by_state[[#This Row],[electric_vehicles_sold]]*electric_vehicle_sales_by_state[[#This Row],[Avg_Price]])</f>
        <v>128690000</v>
      </c>
    </row>
    <row r="1209" spans="1:8" x14ac:dyDescent="0.3">
      <c r="A1209" s="1">
        <v>45352</v>
      </c>
      <c r="B1209">
        <f>VLOOKUP(electric_vehicle_sales_by_state[[#This Row],[date]], dim_date[#All],2, FALSE)</f>
        <v>2024</v>
      </c>
      <c r="C1209" t="s">
        <v>74</v>
      </c>
      <c r="D1209" t="s">
        <v>10</v>
      </c>
      <c r="E1209">
        <v>2159</v>
      </c>
      <c r="F1209">
        <v>69871</v>
      </c>
      <c r="G1209">
        <f>IF(electric_vehicle_sales_by_state[[#This Row],[vehicle_category]]="2-Wheelers",85000,1500000)</f>
        <v>85000</v>
      </c>
      <c r="H1209">
        <f>(electric_vehicle_sales_by_state[[#This Row],[electric_vehicles_sold]]*electric_vehicle_sales_by_state[[#This Row],[Avg_Price]])</f>
        <v>183515000</v>
      </c>
    </row>
    <row r="1210" spans="1:8" x14ac:dyDescent="0.3">
      <c r="A1210" s="1">
        <v>45352</v>
      </c>
      <c r="B1210">
        <f>VLOOKUP(electric_vehicle_sales_by_state[[#This Row],[date]], dim_date[#All],2, FALSE)</f>
        <v>2024</v>
      </c>
      <c r="C1210" t="s">
        <v>63</v>
      </c>
      <c r="D1210" t="s">
        <v>10</v>
      </c>
      <c r="E1210">
        <v>1387</v>
      </c>
      <c r="F1210">
        <v>41778</v>
      </c>
      <c r="G1210">
        <f>IF(electric_vehicle_sales_by_state[[#This Row],[vehicle_category]]="2-Wheelers",85000,1500000)</f>
        <v>85000</v>
      </c>
      <c r="H1210">
        <f>(electric_vehicle_sales_by_state[[#This Row],[electric_vehicles_sold]]*electric_vehicle_sales_by_state[[#This Row],[Avg_Price]])</f>
        <v>117895000</v>
      </c>
    </row>
    <row r="1211" spans="1:8" x14ac:dyDescent="0.3">
      <c r="A1211" s="1">
        <v>45352</v>
      </c>
      <c r="B1211">
        <f>VLOOKUP(electric_vehicle_sales_by_state[[#This Row],[date]], dim_date[#All],2, FALSE)</f>
        <v>2024</v>
      </c>
      <c r="C1211" t="s">
        <v>64</v>
      </c>
      <c r="D1211" t="s">
        <v>10</v>
      </c>
      <c r="E1211">
        <v>824</v>
      </c>
      <c r="F1211">
        <v>38149</v>
      </c>
      <c r="G1211">
        <f>IF(electric_vehicle_sales_by_state[[#This Row],[vehicle_category]]="2-Wheelers",85000,1500000)</f>
        <v>85000</v>
      </c>
      <c r="H1211">
        <f>(electric_vehicle_sales_by_state[[#This Row],[electric_vehicles_sold]]*electric_vehicle_sales_by_state[[#This Row],[Avg_Price]])</f>
        <v>70040000</v>
      </c>
    </row>
    <row r="1212" spans="1:8" x14ac:dyDescent="0.3">
      <c r="A1212" s="1">
        <v>45352</v>
      </c>
      <c r="B1212">
        <f>VLOOKUP(electric_vehicle_sales_by_state[[#This Row],[date]], dim_date[#All],2, FALSE)</f>
        <v>2024</v>
      </c>
      <c r="C1212" t="s">
        <v>66</v>
      </c>
      <c r="D1212" t="s">
        <v>10</v>
      </c>
      <c r="E1212">
        <v>1745</v>
      </c>
      <c r="F1212">
        <v>5018</v>
      </c>
      <c r="G1212">
        <f>IF(electric_vehicle_sales_by_state[[#This Row],[vehicle_category]]="2-Wheelers",85000,1500000)</f>
        <v>85000</v>
      </c>
      <c r="H1212">
        <f>(electric_vehicle_sales_by_state[[#This Row],[electric_vehicles_sold]]*electric_vehicle_sales_by_state[[#This Row],[Avg_Price]])</f>
        <v>148325000</v>
      </c>
    </row>
    <row r="1213" spans="1:8" x14ac:dyDescent="0.3">
      <c r="A1213" s="1">
        <v>45352</v>
      </c>
      <c r="B1213">
        <f>VLOOKUP(electric_vehicle_sales_by_state[[#This Row],[date]], dim_date[#All],2, FALSE)</f>
        <v>2024</v>
      </c>
      <c r="C1213" t="s">
        <v>60</v>
      </c>
      <c r="D1213" t="s">
        <v>10</v>
      </c>
      <c r="E1213">
        <v>579</v>
      </c>
      <c r="F1213">
        <v>12506</v>
      </c>
      <c r="G1213">
        <f>IF(electric_vehicle_sales_by_state[[#This Row],[vehicle_category]]="2-Wheelers",85000,1500000)</f>
        <v>85000</v>
      </c>
      <c r="H1213">
        <f>(electric_vehicle_sales_by_state[[#This Row],[electric_vehicles_sold]]*electric_vehicle_sales_by_state[[#This Row],[Avg_Price]])</f>
        <v>49215000</v>
      </c>
    </row>
    <row r="1214" spans="1:8" x14ac:dyDescent="0.3">
      <c r="A1214" s="1">
        <v>45352</v>
      </c>
      <c r="B1214">
        <f>VLOOKUP(electric_vehicle_sales_by_state[[#This Row],[date]], dim_date[#All],2, FALSE)</f>
        <v>2024</v>
      </c>
      <c r="C1214" t="s">
        <v>46</v>
      </c>
      <c r="D1214" t="s">
        <v>10</v>
      </c>
      <c r="E1214">
        <v>297</v>
      </c>
      <c r="F1214">
        <v>6600</v>
      </c>
      <c r="G1214">
        <f>IF(electric_vehicle_sales_by_state[[#This Row],[vehicle_category]]="2-Wheelers",85000,1500000)</f>
        <v>85000</v>
      </c>
      <c r="H1214">
        <f>(electric_vehicle_sales_by_state[[#This Row],[electric_vehicles_sold]]*electric_vehicle_sales_by_state[[#This Row],[Avg_Price]])</f>
        <v>25245000</v>
      </c>
    </row>
    <row r="1215" spans="1:8" x14ac:dyDescent="0.3">
      <c r="A1215" s="1">
        <v>45352</v>
      </c>
      <c r="B1215">
        <f>VLOOKUP(electric_vehicle_sales_by_state[[#This Row],[date]], dim_date[#All],2, FALSE)</f>
        <v>2024</v>
      </c>
      <c r="C1215" t="s">
        <v>53</v>
      </c>
      <c r="D1215" t="s">
        <v>10</v>
      </c>
      <c r="E1215">
        <v>41</v>
      </c>
      <c r="F1215">
        <v>3728</v>
      </c>
      <c r="G1215">
        <f>IF(electric_vehicle_sales_by_state[[#This Row],[vehicle_category]]="2-Wheelers",85000,1500000)</f>
        <v>85000</v>
      </c>
      <c r="H1215">
        <f>(electric_vehicle_sales_by_state[[#This Row],[electric_vehicles_sold]]*electric_vehicle_sales_by_state[[#This Row],[Avg_Price]])</f>
        <v>3485000</v>
      </c>
    </row>
    <row r="1216" spans="1:8" x14ac:dyDescent="0.3">
      <c r="A1216" s="1">
        <v>45352</v>
      </c>
      <c r="B1216">
        <f>VLOOKUP(electric_vehicle_sales_by_state[[#This Row],[date]], dim_date[#All],2, FALSE)</f>
        <v>2024</v>
      </c>
      <c r="C1216" t="s">
        <v>55</v>
      </c>
      <c r="D1216" t="s">
        <v>10</v>
      </c>
      <c r="E1216">
        <v>215</v>
      </c>
      <c r="F1216">
        <v>1525</v>
      </c>
      <c r="G1216">
        <f>IF(electric_vehicle_sales_by_state[[#This Row],[vehicle_category]]="2-Wheelers",85000,1500000)</f>
        <v>85000</v>
      </c>
      <c r="H1216">
        <f>(electric_vehicle_sales_by_state[[#This Row],[electric_vehicles_sold]]*electric_vehicle_sales_by_state[[#This Row],[Avg_Price]])</f>
        <v>18275000</v>
      </c>
    </row>
    <row r="1217" spans="1:8" x14ac:dyDescent="0.3">
      <c r="A1217" s="1">
        <v>45352</v>
      </c>
      <c r="B1217">
        <f>VLOOKUP(electric_vehicle_sales_by_state[[#This Row],[date]], dim_date[#All],2, FALSE)</f>
        <v>2024</v>
      </c>
      <c r="C1217" t="s">
        <v>52</v>
      </c>
      <c r="D1217" t="s">
        <v>10</v>
      </c>
      <c r="E1217">
        <v>477</v>
      </c>
      <c r="F1217">
        <v>4337</v>
      </c>
      <c r="G1217">
        <f>IF(electric_vehicle_sales_by_state[[#This Row],[vehicle_category]]="2-Wheelers",85000,1500000)</f>
        <v>85000</v>
      </c>
      <c r="H1217">
        <f>(electric_vehicle_sales_by_state[[#This Row],[electric_vehicles_sold]]*electric_vehicle_sales_by_state[[#This Row],[Avg_Price]])</f>
        <v>40545000</v>
      </c>
    </row>
    <row r="1218" spans="1:8" x14ac:dyDescent="0.3">
      <c r="A1218" s="1">
        <v>45352</v>
      </c>
      <c r="B1218">
        <f>VLOOKUP(electric_vehicle_sales_by_state[[#This Row],[date]], dim_date[#All],2, FALSE)</f>
        <v>2024</v>
      </c>
      <c r="C1218" t="s">
        <v>49</v>
      </c>
      <c r="D1218" t="s">
        <v>10</v>
      </c>
      <c r="E1218">
        <v>4</v>
      </c>
      <c r="F1218">
        <v>2223</v>
      </c>
      <c r="G1218">
        <f>IF(electric_vehicle_sales_by_state[[#This Row],[vehicle_category]]="2-Wheelers",85000,1500000)</f>
        <v>85000</v>
      </c>
      <c r="H1218">
        <f>(electric_vehicle_sales_by_state[[#This Row],[electric_vehicles_sold]]*electric_vehicle_sales_by_state[[#This Row],[Avg_Price]])</f>
        <v>340000</v>
      </c>
    </row>
    <row r="1219" spans="1:8" x14ac:dyDescent="0.3">
      <c r="A1219" s="1">
        <v>45352</v>
      </c>
      <c r="B1219">
        <f>VLOOKUP(electric_vehicle_sales_by_state[[#This Row],[date]], dim_date[#All],2, FALSE)</f>
        <v>2024</v>
      </c>
      <c r="C1219" t="s">
        <v>61</v>
      </c>
      <c r="D1219" t="s">
        <v>10</v>
      </c>
      <c r="E1219">
        <v>90</v>
      </c>
      <c r="F1219">
        <v>4737</v>
      </c>
      <c r="G1219">
        <f>IF(electric_vehicle_sales_by_state[[#This Row],[vehicle_category]]="2-Wheelers",85000,1500000)</f>
        <v>85000</v>
      </c>
      <c r="H1219">
        <f>(electric_vehicle_sales_by_state[[#This Row],[electric_vehicles_sold]]*electric_vehicle_sales_by_state[[#This Row],[Avg_Price]])</f>
        <v>7650000</v>
      </c>
    </row>
    <row r="1220" spans="1:8" x14ac:dyDescent="0.3">
      <c r="A1220" s="1">
        <v>45352</v>
      </c>
      <c r="B1220">
        <f>VLOOKUP(electric_vehicle_sales_by_state[[#This Row],[date]], dim_date[#All],2, FALSE)</f>
        <v>2024</v>
      </c>
      <c r="C1220" t="s">
        <v>50</v>
      </c>
      <c r="D1220" t="s">
        <v>10</v>
      </c>
      <c r="E1220">
        <v>58</v>
      </c>
      <c r="F1220">
        <v>1932</v>
      </c>
      <c r="G1220">
        <f>IF(electric_vehicle_sales_by_state[[#This Row],[vehicle_category]]="2-Wheelers",85000,1500000)</f>
        <v>85000</v>
      </c>
      <c r="H1220">
        <f>(electric_vehicle_sales_by_state[[#This Row],[electric_vehicles_sold]]*electric_vehicle_sales_by_state[[#This Row],[Avg_Price]])</f>
        <v>4930000</v>
      </c>
    </row>
    <row r="1221" spans="1:8" x14ac:dyDescent="0.3">
      <c r="A1221" s="1">
        <v>45352</v>
      </c>
      <c r="B1221">
        <f>VLOOKUP(electric_vehicle_sales_by_state[[#This Row],[date]], dim_date[#All],2, FALSE)</f>
        <v>2024</v>
      </c>
      <c r="C1221" t="s">
        <v>45</v>
      </c>
      <c r="D1221" t="s">
        <v>10</v>
      </c>
      <c r="E1221">
        <v>25</v>
      </c>
      <c r="F1221">
        <v>780</v>
      </c>
      <c r="G1221">
        <f>IF(electric_vehicle_sales_by_state[[#This Row],[vehicle_category]]="2-Wheelers",85000,1500000)</f>
        <v>85000</v>
      </c>
      <c r="H1221">
        <f>(electric_vehicle_sales_by_state[[#This Row],[electric_vehicles_sold]]*electric_vehicle_sales_by_state[[#This Row],[Avg_Price]])</f>
        <v>2125000</v>
      </c>
    </row>
    <row r="1222" spans="1:8" x14ac:dyDescent="0.3">
      <c r="A1222" s="1">
        <v>45352</v>
      </c>
      <c r="B1222">
        <f>VLOOKUP(electric_vehicle_sales_by_state[[#This Row],[date]], dim_date[#All],2, FALSE)</f>
        <v>2024</v>
      </c>
      <c r="C1222" t="s">
        <v>48</v>
      </c>
      <c r="D1222" t="s">
        <v>10</v>
      </c>
      <c r="E1222">
        <v>13</v>
      </c>
      <c r="F1222">
        <v>1394</v>
      </c>
      <c r="G1222">
        <f>IF(electric_vehicle_sales_by_state[[#This Row],[vehicle_category]]="2-Wheelers",85000,1500000)</f>
        <v>85000</v>
      </c>
      <c r="H1222">
        <f>(electric_vehicle_sales_by_state[[#This Row],[electric_vehicles_sold]]*electric_vehicle_sales_by_state[[#This Row],[Avg_Price]])</f>
        <v>1105000</v>
      </c>
    </row>
    <row r="1223" spans="1:8" x14ac:dyDescent="0.3">
      <c r="A1223" s="1">
        <v>45352</v>
      </c>
      <c r="B1223">
        <f>VLOOKUP(electric_vehicle_sales_by_state[[#This Row],[date]], dim_date[#All],2, FALSE)</f>
        <v>2024</v>
      </c>
      <c r="C1223" t="s">
        <v>41</v>
      </c>
      <c r="D1223" t="s">
        <v>10</v>
      </c>
      <c r="E1223">
        <v>2</v>
      </c>
      <c r="F1223">
        <v>447</v>
      </c>
      <c r="G1223">
        <f>IF(electric_vehicle_sales_by_state[[#This Row],[vehicle_category]]="2-Wheelers",85000,1500000)</f>
        <v>85000</v>
      </c>
      <c r="H1223">
        <f>(electric_vehicle_sales_by_state[[#This Row],[electric_vehicles_sold]]*electric_vehicle_sales_by_state[[#This Row],[Avg_Price]])</f>
        <v>170000</v>
      </c>
    </row>
    <row r="1224" spans="1:8" x14ac:dyDescent="0.3">
      <c r="A1224" s="1">
        <v>45352</v>
      </c>
      <c r="B1224">
        <f>VLOOKUP(electric_vehicle_sales_by_state[[#This Row],[date]], dim_date[#All],2, FALSE)</f>
        <v>2024</v>
      </c>
      <c r="C1224" t="s">
        <v>51</v>
      </c>
      <c r="D1224" t="s">
        <v>10</v>
      </c>
      <c r="E1224">
        <v>2</v>
      </c>
      <c r="F1224">
        <v>1180</v>
      </c>
      <c r="G1224">
        <f>IF(electric_vehicle_sales_by_state[[#This Row],[vehicle_category]]="2-Wheelers",85000,1500000)</f>
        <v>85000</v>
      </c>
      <c r="H1224">
        <f>(electric_vehicle_sales_by_state[[#This Row],[electric_vehicles_sold]]*electric_vehicle_sales_by_state[[#This Row],[Avg_Price]])</f>
        <v>170000</v>
      </c>
    </row>
    <row r="1225" spans="1:8" x14ac:dyDescent="0.3">
      <c r="A1225" s="1">
        <v>44287</v>
      </c>
      <c r="B1225">
        <f>VLOOKUP(electric_vehicle_sales_by_state[[#This Row],[date]], dim_date[#All],2, FALSE)</f>
        <v>2022</v>
      </c>
      <c r="C1225" t="s">
        <v>40</v>
      </c>
      <c r="D1225" t="s">
        <v>13</v>
      </c>
      <c r="E1225">
        <v>0</v>
      </c>
      <c r="F1225">
        <v>361</v>
      </c>
      <c r="G1225">
        <f>IF(electric_vehicle_sales_by_state[[#This Row],[vehicle_category]]="2-Wheelers",85000,1500000)</f>
        <v>1500000</v>
      </c>
      <c r="H1225">
        <f>(electric_vehicle_sales_by_state[[#This Row],[electric_vehicles_sold]]*electric_vehicle_sales_by_state[[#This Row],[Avg_Price]])</f>
        <v>0</v>
      </c>
    </row>
    <row r="1226" spans="1:8" x14ac:dyDescent="0.3">
      <c r="A1226" s="1">
        <v>44317</v>
      </c>
      <c r="B1226">
        <f>VLOOKUP(electric_vehicle_sales_by_state[[#This Row],[date]], dim_date[#All],2, FALSE)</f>
        <v>2022</v>
      </c>
      <c r="C1226" t="s">
        <v>40</v>
      </c>
      <c r="D1226" t="s">
        <v>13</v>
      </c>
      <c r="E1226">
        <v>0</v>
      </c>
      <c r="F1226">
        <v>98</v>
      </c>
      <c r="G1226">
        <f>IF(electric_vehicle_sales_by_state[[#This Row],[vehicle_category]]="2-Wheelers",85000,1500000)</f>
        <v>1500000</v>
      </c>
      <c r="H1226">
        <f>(electric_vehicle_sales_by_state[[#This Row],[electric_vehicles_sold]]*electric_vehicle_sales_by_state[[#This Row],[Avg_Price]])</f>
        <v>0</v>
      </c>
    </row>
    <row r="1227" spans="1:8" x14ac:dyDescent="0.3">
      <c r="A1227" s="1">
        <v>44348</v>
      </c>
      <c r="B1227">
        <f>VLOOKUP(electric_vehicle_sales_by_state[[#This Row],[date]], dim_date[#All],2, FALSE)</f>
        <v>2022</v>
      </c>
      <c r="C1227" t="s">
        <v>40</v>
      </c>
      <c r="D1227" t="s">
        <v>13</v>
      </c>
      <c r="E1227">
        <v>0</v>
      </c>
      <c r="F1227">
        <v>244</v>
      </c>
      <c r="G1227">
        <f>IF(electric_vehicle_sales_by_state[[#This Row],[vehicle_category]]="2-Wheelers",85000,1500000)</f>
        <v>1500000</v>
      </c>
      <c r="H1227">
        <f>(electric_vehicle_sales_by_state[[#This Row],[electric_vehicles_sold]]*electric_vehicle_sales_by_state[[#This Row],[Avg_Price]])</f>
        <v>0</v>
      </c>
    </row>
    <row r="1228" spans="1:8" x14ac:dyDescent="0.3">
      <c r="A1228" s="1">
        <v>44378</v>
      </c>
      <c r="B1228">
        <f>VLOOKUP(electric_vehicle_sales_by_state[[#This Row],[date]], dim_date[#All],2, FALSE)</f>
        <v>2022</v>
      </c>
      <c r="C1228" t="s">
        <v>40</v>
      </c>
      <c r="D1228" t="s">
        <v>13</v>
      </c>
      <c r="E1228">
        <v>0</v>
      </c>
      <c r="F1228">
        <v>452</v>
      </c>
      <c r="G1228">
        <f>IF(electric_vehicle_sales_by_state[[#This Row],[vehicle_category]]="2-Wheelers",85000,1500000)</f>
        <v>1500000</v>
      </c>
      <c r="H1228">
        <f>(electric_vehicle_sales_by_state[[#This Row],[electric_vehicles_sold]]*electric_vehicle_sales_by_state[[#This Row],[Avg_Price]])</f>
        <v>0</v>
      </c>
    </row>
    <row r="1229" spans="1:8" x14ac:dyDescent="0.3">
      <c r="A1229" s="1">
        <v>44409</v>
      </c>
      <c r="B1229">
        <f>VLOOKUP(electric_vehicle_sales_by_state[[#This Row],[date]], dim_date[#All],2, FALSE)</f>
        <v>2022</v>
      </c>
      <c r="C1229" t="s">
        <v>40</v>
      </c>
      <c r="D1229" t="s">
        <v>13</v>
      </c>
      <c r="E1229">
        <v>0</v>
      </c>
      <c r="F1229">
        <v>408</v>
      </c>
      <c r="G1229">
        <f>IF(electric_vehicle_sales_by_state[[#This Row],[vehicle_category]]="2-Wheelers",85000,1500000)</f>
        <v>1500000</v>
      </c>
      <c r="H1229">
        <f>(electric_vehicle_sales_by_state[[#This Row],[electric_vehicles_sold]]*electric_vehicle_sales_by_state[[#This Row],[Avg_Price]])</f>
        <v>0</v>
      </c>
    </row>
    <row r="1230" spans="1:8" x14ac:dyDescent="0.3">
      <c r="A1230" s="1">
        <v>44440</v>
      </c>
      <c r="B1230">
        <f>VLOOKUP(electric_vehicle_sales_by_state[[#This Row],[date]], dim_date[#All],2, FALSE)</f>
        <v>2022</v>
      </c>
      <c r="C1230" t="s">
        <v>40</v>
      </c>
      <c r="D1230" t="s">
        <v>13</v>
      </c>
      <c r="E1230">
        <v>0</v>
      </c>
      <c r="F1230">
        <v>355</v>
      </c>
      <c r="G1230">
        <f>IF(electric_vehicle_sales_by_state[[#This Row],[vehicle_category]]="2-Wheelers",85000,1500000)</f>
        <v>1500000</v>
      </c>
      <c r="H1230">
        <f>(electric_vehicle_sales_by_state[[#This Row],[electric_vehicles_sold]]*electric_vehicle_sales_by_state[[#This Row],[Avg_Price]])</f>
        <v>0</v>
      </c>
    </row>
    <row r="1231" spans="1:8" x14ac:dyDescent="0.3">
      <c r="A1231" s="1">
        <v>44470</v>
      </c>
      <c r="B1231">
        <f>VLOOKUP(electric_vehicle_sales_by_state[[#This Row],[date]], dim_date[#All],2, FALSE)</f>
        <v>2022</v>
      </c>
      <c r="C1231" t="s">
        <v>40</v>
      </c>
      <c r="D1231" t="s">
        <v>13</v>
      </c>
      <c r="E1231">
        <v>0</v>
      </c>
      <c r="F1231">
        <v>345</v>
      </c>
      <c r="G1231">
        <f>IF(electric_vehicle_sales_by_state[[#This Row],[vehicle_category]]="2-Wheelers",85000,1500000)</f>
        <v>1500000</v>
      </c>
      <c r="H1231">
        <f>(electric_vehicle_sales_by_state[[#This Row],[electric_vehicles_sold]]*electric_vehicle_sales_by_state[[#This Row],[Avg_Price]])</f>
        <v>0</v>
      </c>
    </row>
    <row r="1232" spans="1:8" x14ac:dyDescent="0.3">
      <c r="A1232" s="1">
        <v>44501</v>
      </c>
      <c r="B1232">
        <f>VLOOKUP(electric_vehicle_sales_by_state[[#This Row],[date]], dim_date[#All],2, FALSE)</f>
        <v>2022</v>
      </c>
      <c r="C1232" t="s">
        <v>40</v>
      </c>
      <c r="D1232" t="s">
        <v>13</v>
      </c>
      <c r="E1232">
        <v>0</v>
      </c>
      <c r="F1232">
        <v>351</v>
      </c>
      <c r="G1232">
        <f>IF(electric_vehicle_sales_by_state[[#This Row],[vehicle_category]]="2-Wheelers",85000,1500000)</f>
        <v>1500000</v>
      </c>
      <c r="H1232">
        <f>(electric_vehicle_sales_by_state[[#This Row],[electric_vehicles_sold]]*electric_vehicle_sales_by_state[[#This Row],[Avg_Price]])</f>
        <v>0</v>
      </c>
    </row>
    <row r="1233" spans="1:8" x14ac:dyDescent="0.3">
      <c r="A1233" s="1">
        <v>44531</v>
      </c>
      <c r="B1233">
        <f>VLOOKUP(electric_vehicle_sales_by_state[[#This Row],[date]], dim_date[#All],2, FALSE)</f>
        <v>2022</v>
      </c>
      <c r="C1233" t="s">
        <v>40</v>
      </c>
      <c r="D1233" t="s">
        <v>13</v>
      </c>
      <c r="E1233">
        <v>0</v>
      </c>
      <c r="F1233">
        <v>394</v>
      </c>
      <c r="G1233">
        <f>IF(electric_vehicle_sales_by_state[[#This Row],[vehicle_category]]="2-Wheelers",85000,1500000)</f>
        <v>1500000</v>
      </c>
      <c r="H1233">
        <f>(electric_vehicle_sales_by_state[[#This Row],[electric_vehicles_sold]]*electric_vehicle_sales_by_state[[#This Row],[Avg_Price]])</f>
        <v>0</v>
      </c>
    </row>
    <row r="1234" spans="1:8" x14ac:dyDescent="0.3">
      <c r="A1234" s="1">
        <v>44562</v>
      </c>
      <c r="B1234">
        <f>VLOOKUP(electric_vehicle_sales_by_state[[#This Row],[date]], dim_date[#All],2, FALSE)</f>
        <v>2022</v>
      </c>
      <c r="C1234" t="s">
        <v>40</v>
      </c>
      <c r="D1234" t="s">
        <v>13</v>
      </c>
      <c r="E1234">
        <v>0</v>
      </c>
      <c r="F1234">
        <v>270</v>
      </c>
      <c r="G1234">
        <f>IF(electric_vehicle_sales_by_state[[#This Row],[vehicle_category]]="2-Wheelers",85000,1500000)</f>
        <v>1500000</v>
      </c>
      <c r="H1234">
        <f>(electric_vehicle_sales_by_state[[#This Row],[electric_vehicles_sold]]*electric_vehicle_sales_by_state[[#This Row],[Avg_Price]])</f>
        <v>0</v>
      </c>
    </row>
    <row r="1235" spans="1:8" x14ac:dyDescent="0.3">
      <c r="A1235" s="1">
        <v>44593</v>
      </c>
      <c r="B1235">
        <f>VLOOKUP(electric_vehicle_sales_by_state[[#This Row],[date]], dim_date[#All],2, FALSE)</f>
        <v>2022</v>
      </c>
      <c r="C1235" t="s">
        <v>40</v>
      </c>
      <c r="D1235" t="s">
        <v>13</v>
      </c>
      <c r="E1235">
        <v>0</v>
      </c>
      <c r="F1235">
        <v>371</v>
      </c>
      <c r="G1235">
        <f>IF(electric_vehicle_sales_by_state[[#This Row],[vehicle_category]]="2-Wheelers",85000,1500000)</f>
        <v>1500000</v>
      </c>
      <c r="H1235">
        <f>(electric_vehicle_sales_by_state[[#This Row],[electric_vehicles_sold]]*electric_vehicle_sales_by_state[[#This Row],[Avg_Price]])</f>
        <v>0</v>
      </c>
    </row>
    <row r="1236" spans="1:8" x14ac:dyDescent="0.3">
      <c r="A1236" s="1">
        <v>44621</v>
      </c>
      <c r="B1236">
        <f>VLOOKUP(electric_vehicle_sales_by_state[[#This Row],[date]], dim_date[#All],2, FALSE)</f>
        <v>2022</v>
      </c>
      <c r="C1236" t="s">
        <v>40</v>
      </c>
      <c r="D1236" t="s">
        <v>13</v>
      </c>
      <c r="E1236">
        <v>0</v>
      </c>
      <c r="F1236">
        <v>390</v>
      </c>
      <c r="G1236">
        <f>IF(electric_vehicle_sales_by_state[[#This Row],[vehicle_category]]="2-Wheelers",85000,1500000)</f>
        <v>1500000</v>
      </c>
      <c r="H1236">
        <f>(electric_vehicle_sales_by_state[[#This Row],[electric_vehicles_sold]]*electric_vehicle_sales_by_state[[#This Row],[Avg_Price]])</f>
        <v>0</v>
      </c>
    </row>
    <row r="1237" spans="1:8" x14ac:dyDescent="0.3">
      <c r="A1237" s="1">
        <v>44652</v>
      </c>
      <c r="B1237">
        <f>VLOOKUP(electric_vehicle_sales_by_state[[#This Row],[date]], dim_date[#All],2, FALSE)</f>
        <v>2023</v>
      </c>
      <c r="C1237" t="s">
        <v>40</v>
      </c>
      <c r="D1237" t="s">
        <v>13</v>
      </c>
      <c r="E1237">
        <v>0</v>
      </c>
      <c r="F1237">
        <v>380</v>
      </c>
      <c r="G1237">
        <f>IF(electric_vehicle_sales_by_state[[#This Row],[vehicle_category]]="2-Wheelers",85000,1500000)</f>
        <v>1500000</v>
      </c>
      <c r="H1237">
        <f>(electric_vehicle_sales_by_state[[#This Row],[electric_vehicles_sold]]*electric_vehicle_sales_by_state[[#This Row],[Avg_Price]])</f>
        <v>0</v>
      </c>
    </row>
    <row r="1238" spans="1:8" x14ac:dyDescent="0.3">
      <c r="A1238" s="1">
        <v>44682</v>
      </c>
      <c r="B1238">
        <f>VLOOKUP(electric_vehicle_sales_by_state[[#This Row],[date]], dim_date[#All],2, FALSE)</f>
        <v>2023</v>
      </c>
      <c r="C1238" t="s">
        <v>40</v>
      </c>
      <c r="D1238" t="s">
        <v>13</v>
      </c>
      <c r="E1238">
        <v>0</v>
      </c>
      <c r="F1238">
        <v>421</v>
      </c>
      <c r="G1238">
        <f>IF(electric_vehicle_sales_by_state[[#This Row],[vehicle_category]]="2-Wheelers",85000,1500000)</f>
        <v>1500000</v>
      </c>
      <c r="H1238">
        <f>(electric_vehicle_sales_by_state[[#This Row],[electric_vehicles_sold]]*electric_vehicle_sales_by_state[[#This Row],[Avg_Price]])</f>
        <v>0</v>
      </c>
    </row>
    <row r="1239" spans="1:8" x14ac:dyDescent="0.3">
      <c r="A1239" s="1">
        <v>44713</v>
      </c>
      <c r="B1239">
        <f>VLOOKUP(electric_vehicle_sales_by_state[[#This Row],[date]], dim_date[#All],2, FALSE)</f>
        <v>2023</v>
      </c>
      <c r="C1239" t="s">
        <v>40</v>
      </c>
      <c r="D1239" t="s">
        <v>13</v>
      </c>
      <c r="E1239">
        <v>0</v>
      </c>
      <c r="F1239">
        <v>446</v>
      </c>
      <c r="G1239">
        <f>IF(electric_vehicle_sales_by_state[[#This Row],[vehicle_category]]="2-Wheelers",85000,1500000)</f>
        <v>1500000</v>
      </c>
      <c r="H1239">
        <f>(electric_vehicle_sales_by_state[[#This Row],[electric_vehicles_sold]]*electric_vehicle_sales_by_state[[#This Row],[Avg_Price]])</f>
        <v>0</v>
      </c>
    </row>
    <row r="1240" spans="1:8" x14ac:dyDescent="0.3">
      <c r="A1240" s="1">
        <v>44743</v>
      </c>
      <c r="B1240">
        <f>VLOOKUP(electric_vehicle_sales_by_state[[#This Row],[date]], dim_date[#All],2, FALSE)</f>
        <v>2023</v>
      </c>
      <c r="C1240" t="s">
        <v>40</v>
      </c>
      <c r="D1240" t="s">
        <v>13</v>
      </c>
      <c r="E1240">
        <v>0</v>
      </c>
      <c r="F1240">
        <v>439</v>
      </c>
      <c r="G1240">
        <f>IF(electric_vehicle_sales_by_state[[#This Row],[vehicle_category]]="2-Wheelers",85000,1500000)</f>
        <v>1500000</v>
      </c>
      <c r="H1240">
        <f>(electric_vehicle_sales_by_state[[#This Row],[electric_vehicles_sold]]*electric_vehicle_sales_by_state[[#This Row],[Avg_Price]])</f>
        <v>0</v>
      </c>
    </row>
    <row r="1241" spans="1:8" x14ac:dyDescent="0.3">
      <c r="A1241" s="1">
        <v>44774</v>
      </c>
      <c r="B1241">
        <f>VLOOKUP(electric_vehicle_sales_by_state[[#This Row],[date]], dim_date[#All],2, FALSE)</f>
        <v>2023</v>
      </c>
      <c r="C1241" t="s">
        <v>40</v>
      </c>
      <c r="D1241" t="s">
        <v>13</v>
      </c>
      <c r="E1241">
        <v>0</v>
      </c>
      <c r="F1241">
        <v>421</v>
      </c>
      <c r="G1241">
        <f>IF(electric_vehicle_sales_by_state[[#This Row],[vehicle_category]]="2-Wheelers",85000,1500000)</f>
        <v>1500000</v>
      </c>
      <c r="H1241">
        <f>(electric_vehicle_sales_by_state[[#This Row],[electric_vehicles_sold]]*electric_vehicle_sales_by_state[[#This Row],[Avg_Price]])</f>
        <v>0</v>
      </c>
    </row>
    <row r="1242" spans="1:8" x14ac:dyDescent="0.3">
      <c r="A1242" s="1">
        <v>44805</v>
      </c>
      <c r="B1242">
        <f>VLOOKUP(electric_vehicle_sales_by_state[[#This Row],[date]], dim_date[#All],2, FALSE)</f>
        <v>2023</v>
      </c>
      <c r="C1242" t="s">
        <v>40</v>
      </c>
      <c r="D1242" t="s">
        <v>13</v>
      </c>
      <c r="E1242">
        <v>0</v>
      </c>
      <c r="F1242">
        <v>581</v>
      </c>
      <c r="G1242">
        <f>IF(electric_vehicle_sales_by_state[[#This Row],[vehicle_category]]="2-Wheelers",85000,1500000)</f>
        <v>1500000</v>
      </c>
      <c r="H1242">
        <f>(electric_vehicle_sales_by_state[[#This Row],[electric_vehicles_sold]]*electric_vehicle_sales_by_state[[#This Row],[Avg_Price]])</f>
        <v>0</v>
      </c>
    </row>
    <row r="1243" spans="1:8" x14ac:dyDescent="0.3">
      <c r="A1243" s="1">
        <v>44835</v>
      </c>
      <c r="B1243">
        <f>VLOOKUP(electric_vehicle_sales_by_state[[#This Row],[date]], dim_date[#All],2, FALSE)</f>
        <v>2023</v>
      </c>
      <c r="C1243" t="s">
        <v>40</v>
      </c>
      <c r="D1243" t="s">
        <v>13</v>
      </c>
      <c r="E1243">
        <v>0</v>
      </c>
      <c r="F1243">
        <v>340</v>
      </c>
      <c r="G1243">
        <f>IF(electric_vehicle_sales_by_state[[#This Row],[vehicle_category]]="2-Wheelers",85000,1500000)</f>
        <v>1500000</v>
      </c>
      <c r="H1243">
        <f>(electric_vehicle_sales_by_state[[#This Row],[electric_vehicles_sold]]*electric_vehicle_sales_by_state[[#This Row],[Avg_Price]])</f>
        <v>0</v>
      </c>
    </row>
    <row r="1244" spans="1:8" x14ac:dyDescent="0.3">
      <c r="A1244" s="1">
        <v>44866</v>
      </c>
      <c r="B1244">
        <f>VLOOKUP(electric_vehicle_sales_by_state[[#This Row],[date]], dim_date[#All],2, FALSE)</f>
        <v>2023</v>
      </c>
      <c r="C1244" t="s">
        <v>40</v>
      </c>
      <c r="D1244" t="s">
        <v>13</v>
      </c>
      <c r="E1244">
        <v>0</v>
      </c>
      <c r="F1244">
        <v>411</v>
      </c>
      <c r="G1244">
        <f>IF(electric_vehicle_sales_by_state[[#This Row],[vehicle_category]]="2-Wheelers",85000,1500000)</f>
        <v>1500000</v>
      </c>
      <c r="H1244">
        <f>(electric_vehicle_sales_by_state[[#This Row],[electric_vehicles_sold]]*electric_vehicle_sales_by_state[[#This Row],[Avg_Price]])</f>
        <v>0</v>
      </c>
    </row>
    <row r="1245" spans="1:8" x14ac:dyDescent="0.3">
      <c r="A1245" s="1">
        <v>44896</v>
      </c>
      <c r="B1245">
        <f>VLOOKUP(electric_vehicle_sales_by_state[[#This Row],[date]], dim_date[#All],2, FALSE)</f>
        <v>2023</v>
      </c>
      <c r="C1245" t="s">
        <v>40</v>
      </c>
      <c r="D1245" t="s">
        <v>13</v>
      </c>
      <c r="E1245">
        <v>0</v>
      </c>
      <c r="F1245">
        <v>288</v>
      </c>
      <c r="G1245">
        <f>IF(electric_vehicle_sales_by_state[[#This Row],[vehicle_category]]="2-Wheelers",85000,1500000)</f>
        <v>1500000</v>
      </c>
      <c r="H1245">
        <f>(electric_vehicle_sales_by_state[[#This Row],[electric_vehicles_sold]]*electric_vehicle_sales_by_state[[#This Row],[Avg_Price]])</f>
        <v>0</v>
      </c>
    </row>
    <row r="1246" spans="1:8" x14ac:dyDescent="0.3">
      <c r="A1246" s="1">
        <v>44927</v>
      </c>
      <c r="B1246">
        <f>VLOOKUP(electric_vehicle_sales_by_state[[#This Row],[date]], dim_date[#All],2, FALSE)</f>
        <v>2023</v>
      </c>
      <c r="C1246" t="s">
        <v>40</v>
      </c>
      <c r="D1246" t="s">
        <v>13</v>
      </c>
      <c r="E1246">
        <v>0</v>
      </c>
      <c r="F1246">
        <v>420</v>
      </c>
      <c r="G1246">
        <f>IF(electric_vehicle_sales_by_state[[#This Row],[vehicle_category]]="2-Wheelers",85000,1500000)</f>
        <v>1500000</v>
      </c>
      <c r="H1246">
        <f>(electric_vehicle_sales_by_state[[#This Row],[electric_vehicles_sold]]*electric_vehicle_sales_by_state[[#This Row],[Avg_Price]])</f>
        <v>0</v>
      </c>
    </row>
    <row r="1247" spans="1:8" x14ac:dyDescent="0.3">
      <c r="A1247" s="1">
        <v>44958</v>
      </c>
      <c r="B1247">
        <f>VLOOKUP(electric_vehicle_sales_by_state[[#This Row],[date]], dim_date[#All],2, FALSE)</f>
        <v>2023</v>
      </c>
      <c r="C1247" t="s">
        <v>40</v>
      </c>
      <c r="D1247" t="s">
        <v>13</v>
      </c>
      <c r="E1247">
        <v>0</v>
      </c>
      <c r="F1247">
        <v>364</v>
      </c>
      <c r="G1247">
        <f>IF(electric_vehicle_sales_by_state[[#This Row],[vehicle_category]]="2-Wheelers",85000,1500000)</f>
        <v>1500000</v>
      </c>
      <c r="H1247">
        <f>(electric_vehicle_sales_by_state[[#This Row],[electric_vehicles_sold]]*electric_vehicle_sales_by_state[[#This Row],[Avg_Price]])</f>
        <v>0</v>
      </c>
    </row>
    <row r="1248" spans="1:8" x14ac:dyDescent="0.3">
      <c r="A1248" s="1">
        <v>44986</v>
      </c>
      <c r="B1248">
        <f>VLOOKUP(electric_vehicle_sales_by_state[[#This Row],[date]], dim_date[#All],2, FALSE)</f>
        <v>2023</v>
      </c>
      <c r="C1248" t="s">
        <v>40</v>
      </c>
      <c r="D1248" t="s">
        <v>13</v>
      </c>
      <c r="E1248">
        <v>0</v>
      </c>
      <c r="F1248">
        <v>505</v>
      </c>
      <c r="G1248">
        <f>IF(electric_vehicle_sales_by_state[[#This Row],[vehicle_category]]="2-Wheelers",85000,1500000)</f>
        <v>1500000</v>
      </c>
      <c r="H1248">
        <f>(electric_vehicle_sales_by_state[[#This Row],[electric_vehicles_sold]]*electric_vehicle_sales_by_state[[#This Row],[Avg_Price]])</f>
        <v>0</v>
      </c>
    </row>
    <row r="1249" spans="1:8" x14ac:dyDescent="0.3">
      <c r="A1249" s="1">
        <v>45017</v>
      </c>
      <c r="B1249">
        <f>VLOOKUP(electric_vehicle_sales_by_state[[#This Row],[date]], dim_date[#All],2, FALSE)</f>
        <v>2024</v>
      </c>
      <c r="C1249" t="s">
        <v>40</v>
      </c>
      <c r="D1249" t="s">
        <v>13</v>
      </c>
      <c r="E1249">
        <v>0</v>
      </c>
      <c r="F1249">
        <v>439</v>
      </c>
      <c r="G1249">
        <f>IF(electric_vehicle_sales_by_state[[#This Row],[vehicle_category]]="2-Wheelers",85000,1500000)</f>
        <v>1500000</v>
      </c>
      <c r="H1249">
        <f>(electric_vehicle_sales_by_state[[#This Row],[electric_vehicles_sold]]*electric_vehicle_sales_by_state[[#This Row],[Avg_Price]])</f>
        <v>0</v>
      </c>
    </row>
    <row r="1250" spans="1:8" x14ac:dyDescent="0.3">
      <c r="A1250" s="1">
        <v>45047</v>
      </c>
      <c r="B1250">
        <f>VLOOKUP(electric_vehicle_sales_by_state[[#This Row],[date]], dim_date[#All],2, FALSE)</f>
        <v>2024</v>
      </c>
      <c r="C1250" t="s">
        <v>40</v>
      </c>
      <c r="D1250" t="s">
        <v>13</v>
      </c>
      <c r="E1250">
        <v>0</v>
      </c>
      <c r="F1250">
        <v>448</v>
      </c>
      <c r="G1250">
        <f>IF(electric_vehicle_sales_by_state[[#This Row],[vehicle_category]]="2-Wheelers",85000,1500000)</f>
        <v>1500000</v>
      </c>
      <c r="H1250">
        <f>(electric_vehicle_sales_by_state[[#This Row],[electric_vehicles_sold]]*electric_vehicle_sales_by_state[[#This Row],[Avg_Price]])</f>
        <v>0</v>
      </c>
    </row>
    <row r="1251" spans="1:8" x14ac:dyDescent="0.3">
      <c r="A1251" s="1">
        <v>45078</v>
      </c>
      <c r="B1251">
        <f>VLOOKUP(electric_vehicle_sales_by_state[[#This Row],[date]], dim_date[#All],2, FALSE)</f>
        <v>2024</v>
      </c>
      <c r="C1251" t="s">
        <v>40</v>
      </c>
      <c r="D1251" t="s">
        <v>13</v>
      </c>
      <c r="E1251">
        <v>0</v>
      </c>
      <c r="F1251">
        <v>457</v>
      </c>
      <c r="G1251">
        <f>IF(electric_vehicle_sales_by_state[[#This Row],[vehicle_category]]="2-Wheelers",85000,1500000)</f>
        <v>1500000</v>
      </c>
      <c r="H1251">
        <f>(electric_vehicle_sales_by_state[[#This Row],[electric_vehicles_sold]]*electric_vehicle_sales_by_state[[#This Row],[Avg_Price]])</f>
        <v>0</v>
      </c>
    </row>
    <row r="1252" spans="1:8" x14ac:dyDescent="0.3">
      <c r="A1252" s="1">
        <v>45108</v>
      </c>
      <c r="B1252">
        <f>VLOOKUP(electric_vehicle_sales_by_state[[#This Row],[date]], dim_date[#All],2, FALSE)</f>
        <v>2024</v>
      </c>
      <c r="C1252" t="s">
        <v>40</v>
      </c>
      <c r="D1252" t="s">
        <v>13</v>
      </c>
      <c r="E1252">
        <v>0</v>
      </c>
      <c r="F1252">
        <v>371</v>
      </c>
      <c r="G1252">
        <f>IF(electric_vehicle_sales_by_state[[#This Row],[vehicle_category]]="2-Wheelers",85000,1500000)</f>
        <v>1500000</v>
      </c>
      <c r="H1252">
        <f>(electric_vehicle_sales_by_state[[#This Row],[electric_vehicles_sold]]*electric_vehicle_sales_by_state[[#This Row],[Avg_Price]])</f>
        <v>0</v>
      </c>
    </row>
    <row r="1253" spans="1:8" x14ac:dyDescent="0.3">
      <c r="A1253" s="1">
        <v>45139</v>
      </c>
      <c r="B1253">
        <f>VLOOKUP(electric_vehicle_sales_by_state[[#This Row],[date]], dim_date[#All],2, FALSE)</f>
        <v>2024</v>
      </c>
      <c r="C1253" t="s">
        <v>40</v>
      </c>
      <c r="D1253" t="s">
        <v>13</v>
      </c>
      <c r="E1253">
        <v>0</v>
      </c>
      <c r="F1253">
        <v>460</v>
      </c>
      <c r="G1253">
        <f>IF(electric_vehicle_sales_by_state[[#This Row],[vehicle_category]]="2-Wheelers",85000,1500000)</f>
        <v>1500000</v>
      </c>
      <c r="H1253">
        <f>(electric_vehicle_sales_by_state[[#This Row],[electric_vehicles_sold]]*electric_vehicle_sales_by_state[[#This Row],[Avg_Price]])</f>
        <v>0</v>
      </c>
    </row>
    <row r="1254" spans="1:8" x14ac:dyDescent="0.3">
      <c r="A1254" s="1">
        <v>45170</v>
      </c>
      <c r="B1254">
        <f>VLOOKUP(electric_vehicle_sales_by_state[[#This Row],[date]], dim_date[#All],2, FALSE)</f>
        <v>2024</v>
      </c>
      <c r="C1254" t="s">
        <v>40</v>
      </c>
      <c r="D1254" t="s">
        <v>13</v>
      </c>
      <c r="E1254">
        <v>0</v>
      </c>
      <c r="F1254">
        <v>509</v>
      </c>
      <c r="G1254">
        <f>IF(electric_vehicle_sales_by_state[[#This Row],[vehicle_category]]="2-Wheelers",85000,1500000)</f>
        <v>1500000</v>
      </c>
      <c r="H1254">
        <f>(electric_vehicle_sales_by_state[[#This Row],[electric_vehicles_sold]]*electric_vehicle_sales_by_state[[#This Row],[Avg_Price]])</f>
        <v>0</v>
      </c>
    </row>
    <row r="1255" spans="1:8" x14ac:dyDescent="0.3">
      <c r="A1255" s="1">
        <v>45200</v>
      </c>
      <c r="B1255">
        <f>VLOOKUP(electric_vehicle_sales_by_state[[#This Row],[date]], dim_date[#All],2, FALSE)</f>
        <v>2024</v>
      </c>
      <c r="C1255" t="s">
        <v>40</v>
      </c>
      <c r="D1255" t="s">
        <v>13</v>
      </c>
      <c r="E1255">
        <v>0</v>
      </c>
      <c r="F1255">
        <v>389</v>
      </c>
      <c r="G1255">
        <f>IF(electric_vehicle_sales_by_state[[#This Row],[vehicle_category]]="2-Wheelers",85000,1500000)</f>
        <v>1500000</v>
      </c>
      <c r="H1255">
        <f>(electric_vehicle_sales_by_state[[#This Row],[electric_vehicles_sold]]*electric_vehicle_sales_by_state[[#This Row],[Avg_Price]])</f>
        <v>0</v>
      </c>
    </row>
    <row r="1256" spans="1:8" x14ac:dyDescent="0.3">
      <c r="A1256" s="1">
        <v>45231</v>
      </c>
      <c r="B1256">
        <f>VLOOKUP(electric_vehicle_sales_by_state[[#This Row],[date]], dim_date[#All],2, FALSE)</f>
        <v>2024</v>
      </c>
      <c r="C1256" t="s">
        <v>40</v>
      </c>
      <c r="D1256" t="s">
        <v>13</v>
      </c>
      <c r="E1256">
        <v>0</v>
      </c>
      <c r="F1256">
        <v>403</v>
      </c>
      <c r="G1256">
        <f>IF(electric_vehicle_sales_by_state[[#This Row],[vehicle_category]]="2-Wheelers",85000,1500000)</f>
        <v>1500000</v>
      </c>
      <c r="H1256">
        <f>(electric_vehicle_sales_by_state[[#This Row],[electric_vehicles_sold]]*electric_vehicle_sales_by_state[[#This Row],[Avg_Price]])</f>
        <v>0</v>
      </c>
    </row>
    <row r="1257" spans="1:8" x14ac:dyDescent="0.3">
      <c r="A1257" s="1">
        <v>45261</v>
      </c>
      <c r="B1257">
        <f>VLOOKUP(electric_vehicle_sales_by_state[[#This Row],[date]], dim_date[#All],2, FALSE)</f>
        <v>2024</v>
      </c>
      <c r="C1257" t="s">
        <v>40</v>
      </c>
      <c r="D1257" t="s">
        <v>13</v>
      </c>
      <c r="E1257">
        <v>0</v>
      </c>
      <c r="F1257">
        <v>318</v>
      </c>
      <c r="G1257">
        <f>IF(electric_vehicle_sales_by_state[[#This Row],[vehicle_category]]="2-Wheelers",85000,1500000)</f>
        <v>1500000</v>
      </c>
      <c r="H1257">
        <f>(electric_vehicle_sales_by_state[[#This Row],[electric_vehicles_sold]]*electric_vehicle_sales_by_state[[#This Row],[Avg_Price]])</f>
        <v>0</v>
      </c>
    </row>
    <row r="1258" spans="1:8" x14ac:dyDescent="0.3">
      <c r="A1258" s="1">
        <v>45292</v>
      </c>
      <c r="B1258">
        <f>VLOOKUP(electric_vehicle_sales_by_state[[#This Row],[date]], dim_date[#All],2, FALSE)</f>
        <v>2024</v>
      </c>
      <c r="C1258" t="s">
        <v>40</v>
      </c>
      <c r="D1258" t="s">
        <v>13</v>
      </c>
      <c r="E1258">
        <v>0</v>
      </c>
      <c r="F1258">
        <v>422</v>
      </c>
      <c r="G1258">
        <f>IF(electric_vehicle_sales_by_state[[#This Row],[vehicle_category]]="2-Wheelers",85000,1500000)</f>
        <v>1500000</v>
      </c>
      <c r="H1258">
        <f>(electric_vehicle_sales_by_state[[#This Row],[electric_vehicles_sold]]*electric_vehicle_sales_by_state[[#This Row],[Avg_Price]])</f>
        <v>0</v>
      </c>
    </row>
    <row r="1259" spans="1:8" x14ac:dyDescent="0.3">
      <c r="A1259" s="1">
        <v>45323</v>
      </c>
      <c r="B1259">
        <f>VLOOKUP(electric_vehicle_sales_by_state[[#This Row],[date]], dim_date[#All],2, FALSE)</f>
        <v>2024</v>
      </c>
      <c r="C1259" t="s">
        <v>40</v>
      </c>
      <c r="D1259" t="s">
        <v>13</v>
      </c>
      <c r="E1259">
        <v>0</v>
      </c>
      <c r="F1259">
        <v>375</v>
      </c>
      <c r="G1259">
        <f>IF(electric_vehicle_sales_by_state[[#This Row],[vehicle_category]]="2-Wheelers",85000,1500000)</f>
        <v>1500000</v>
      </c>
      <c r="H1259">
        <f>(electric_vehicle_sales_by_state[[#This Row],[electric_vehicles_sold]]*electric_vehicle_sales_by_state[[#This Row],[Avg_Price]])</f>
        <v>0</v>
      </c>
    </row>
    <row r="1260" spans="1:8" x14ac:dyDescent="0.3">
      <c r="A1260" s="1">
        <v>45352</v>
      </c>
      <c r="B1260">
        <f>VLOOKUP(electric_vehicle_sales_by_state[[#This Row],[date]], dim_date[#All],2, FALSE)</f>
        <v>2024</v>
      </c>
      <c r="C1260" t="s">
        <v>40</v>
      </c>
      <c r="D1260" t="s">
        <v>13</v>
      </c>
      <c r="E1260">
        <v>0</v>
      </c>
      <c r="F1260">
        <v>455</v>
      </c>
      <c r="G1260">
        <f>IF(electric_vehicle_sales_by_state[[#This Row],[vehicle_category]]="2-Wheelers",85000,1500000)</f>
        <v>1500000</v>
      </c>
      <c r="H1260">
        <f>(electric_vehicle_sales_by_state[[#This Row],[electric_vehicles_sold]]*electric_vehicle_sales_by_state[[#This Row],[Avg_Price]])</f>
        <v>0</v>
      </c>
    </row>
    <row r="1261" spans="1:8" x14ac:dyDescent="0.3">
      <c r="A1261" s="1">
        <v>44287</v>
      </c>
      <c r="B1261">
        <f>VLOOKUP(electric_vehicle_sales_by_state[[#This Row],[date]], dim_date[#All],2, FALSE)</f>
        <v>2022</v>
      </c>
      <c r="C1261" t="s">
        <v>42</v>
      </c>
      <c r="D1261" t="s">
        <v>13</v>
      </c>
      <c r="E1261">
        <v>0</v>
      </c>
      <c r="F1261">
        <v>724</v>
      </c>
      <c r="G1261">
        <f>IF(electric_vehicle_sales_by_state[[#This Row],[vehicle_category]]="2-Wheelers",85000,1500000)</f>
        <v>1500000</v>
      </c>
      <c r="H1261">
        <f>(electric_vehicle_sales_by_state[[#This Row],[electric_vehicles_sold]]*electric_vehicle_sales_by_state[[#This Row],[Avg_Price]])</f>
        <v>0</v>
      </c>
    </row>
    <row r="1262" spans="1:8" x14ac:dyDescent="0.3">
      <c r="A1262" s="1">
        <v>44287</v>
      </c>
      <c r="B1262">
        <f>VLOOKUP(electric_vehicle_sales_by_state[[#This Row],[date]], dim_date[#All],2, FALSE)</f>
        <v>2022</v>
      </c>
      <c r="C1262" t="s">
        <v>43</v>
      </c>
      <c r="D1262" t="s">
        <v>13</v>
      </c>
      <c r="E1262">
        <v>0</v>
      </c>
      <c r="F1262">
        <v>6576</v>
      </c>
      <c r="G1262">
        <f>IF(electric_vehicle_sales_by_state[[#This Row],[vehicle_category]]="2-Wheelers",85000,1500000)</f>
        <v>1500000</v>
      </c>
      <c r="H1262">
        <f>(electric_vehicle_sales_by_state[[#This Row],[electric_vehicles_sold]]*electric_vehicle_sales_by_state[[#This Row],[Avg_Price]])</f>
        <v>0</v>
      </c>
    </row>
    <row r="1263" spans="1:8" x14ac:dyDescent="0.3">
      <c r="A1263" s="1">
        <v>44287</v>
      </c>
      <c r="B1263">
        <f>VLOOKUP(electric_vehicle_sales_by_state[[#This Row],[date]], dim_date[#All],2, FALSE)</f>
        <v>2022</v>
      </c>
      <c r="C1263" t="s">
        <v>44</v>
      </c>
      <c r="D1263" t="s">
        <v>13</v>
      </c>
      <c r="E1263">
        <v>0</v>
      </c>
      <c r="F1263">
        <v>1563</v>
      </c>
      <c r="G1263">
        <f>IF(electric_vehicle_sales_by_state[[#This Row],[vehicle_category]]="2-Wheelers",85000,1500000)</f>
        <v>1500000</v>
      </c>
      <c r="H1263">
        <f>(electric_vehicle_sales_by_state[[#This Row],[electric_vehicles_sold]]*electric_vehicle_sales_by_state[[#This Row],[Avg_Price]])</f>
        <v>0</v>
      </c>
    </row>
    <row r="1264" spans="1:8" x14ac:dyDescent="0.3">
      <c r="A1264" s="1">
        <v>44287</v>
      </c>
      <c r="B1264">
        <f>VLOOKUP(electric_vehicle_sales_by_state[[#This Row],[date]], dim_date[#All],2, FALSE)</f>
        <v>2022</v>
      </c>
      <c r="C1264" t="s">
        <v>45</v>
      </c>
      <c r="D1264" t="s">
        <v>13</v>
      </c>
      <c r="E1264">
        <v>0</v>
      </c>
      <c r="F1264">
        <v>278</v>
      </c>
      <c r="G1264">
        <f>IF(electric_vehicle_sales_by_state[[#This Row],[vehicle_category]]="2-Wheelers",85000,1500000)</f>
        <v>1500000</v>
      </c>
      <c r="H1264">
        <f>(electric_vehicle_sales_by_state[[#This Row],[electric_vehicles_sold]]*electric_vehicle_sales_by_state[[#This Row],[Avg_Price]])</f>
        <v>0</v>
      </c>
    </row>
    <row r="1265" spans="1:8" x14ac:dyDescent="0.3">
      <c r="A1265" s="1">
        <v>44287</v>
      </c>
      <c r="B1265">
        <f>VLOOKUP(electric_vehicle_sales_by_state[[#This Row],[date]], dim_date[#All],2, FALSE)</f>
        <v>2022</v>
      </c>
      <c r="C1265" t="s">
        <v>46</v>
      </c>
      <c r="D1265" t="s">
        <v>13</v>
      </c>
      <c r="E1265">
        <v>0</v>
      </c>
      <c r="F1265">
        <v>5107</v>
      </c>
      <c r="G1265">
        <f>IF(electric_vehicle_sales_by_state[[#This Row],[vehicle_category]]="2-Wheelers",85000,1500000)</f>
        <v>1500000</v>
      </c>
      <c r="H1265">
        <f>(electric_vehicle_sales_by_state[[#This Row],[electric_vehicles_sold]]*electric_vehicle_sales_by_state[[#This Row],[Avg_Price]])</f>
        <v>0</v>
      </c>
    </row>
    <row r="1266" spans="1:8" x14ac:dyDescent="0.3">
      <c r="A1266" s="1">
        <v>44287</v>
      </c>
      <c r="B1266">
        <f>VLOOKUP(electric_vehicle_sales_by_state[[#This Row],[date]], dim_date[#All],2, FALSE)</f>
        <v>2022</v>
      </c>
      <c r="C1266" t="s">
        <v>47</v>
      </c>
      <c r="D1266" t="s">
        <v>13</v>
      </c>
      <c r="E1266">
        <v>0</v>
      </c>
      <c r="F1266">
        <v>20</v>
      </c>
      <c r="G1266">
        <f>IF(electric_vehicle_sales_by_state[[#This Row],[vehicle_category]]="2-Wheelers",85000,1500000)</f>
        <v>1500000</v>
      </c>
      <c r="H1266">
        <f>(electric_vehicle_sales_by_state[[#This Row],[electric_vehicles_sold]]*electric_vehicle_sales_by_state[[#This Row],[Avg_Price]])</f>
        <v>0</v>
      </c>
    </row>
    <row r="1267" spans="1:8" x14ac:dyDescent="0.3">
      <c r="A1267" s="1">
        <v>44287</v>
      </c>
      <c r="B1267">
        <f>VLOOKUP(electric_vehicle_sales_by_state[[#This Row],[date]], dim_date[#All],2, FALSE)</f>
        <v>2022</v>
      </c>
      <c r="C1267" t="s">
        <v>48</v>
      </c>
      <c r="D1267" t="s">
        <v>13</v>
      </c>
      <c r="E1267">
        <v>0</v>
      </c>
      <c r="F1267">
        <v>808</v>
      </c>
      <c r="G1267">
        <f>IF(electric_vehicle_sales_by_state[[#This Row],[vehicle_category]]="2-Wheelers",85000,1500000)</f>
        <v>1500000</v>
      </c>
      <c r="H1267">
        <f>(electric_vehicle_sales_by_state[[#This Row],[electric_vehicles_sold]]*electric_vehicle_sales_by_state[[#This Row],[Avg_Price]])</f>
        <v>0</v>
      </c>
    </row>
    <row r="1268" spans="1:8" x14ac:dyDescent="0.3">
      <c r="A1268" s="1">
        <v>44287</v>
      </c>
      <c r="B1268">
        <f>VLOOKUP(electric_vehicle_sales_by_state[[#This Row],[date]], dim_date[#All],2, FALSE)</f>
        <v>2022</v>
      </c>
      <c r="C1268" t="s">
        <v>50</v>
      </c>
      <c r="D1268" t="s">
        <v>13</v>
      </c>
      <c r="E1268">
        <v>0</v>
      </c>
      <c r="F1268">
        <v>281</v>
      </c>
      <c r="G1268">
        <f>IF(electric_vehicle_sales_by_state[[#This Row],[vehicle_category]]="2-Wheelers",85000,1500000)</f>
        <v>1500000</v>
      </c>
      <c r="H1268">
        <f>(electric_vehicle_sales_by_state[[#This Row],[electric_vehicles_sold]]*electric_vehicle_sales_by_state[[#This Row],[Avg_Price]])</f>
        <v>0</v>
      </c>
    </row>
    <row r="1269" spans="1:8" x14ac:dyDescent="0.3">
      <c r="A1269" s="1">
        <v>44287</v>
      </c>
      <c r="B1269">
        <f>VLOOKUP(electric_vehicle_sales_by_state[[#This Row],[date]], dim_date[#All],2, FALSE)</f>
        <v>2022</v>
      </c>
      <c r="C1269" t="s">
        <v>51</v>
      </c>
      <c r="D1269" t="s">
        <v>13</v>
      </c>
      <c r="E1269">
        <v>0</v>
      </c>
      <c r="F1269">
        <v>747</v>
      </c>
      <c r="G1269">
        <f>IF(electric_vehicle_sales_by_state[[#This Row],[vehicle_category]]="2-Wheelers",85000,1500000)</f>
        <v>1500000</v>
      </c>
      <c r="H1269">
        <f>(electric_vehicle_sales_by_state[[#This Row],[electric_vehicles_sold]]*electric_vehicle_sales_by_state[[#This Row],[Avg_Price]])</f>
        <v>0</v>
      </c>
    </row>
    <row r="1270" spans="1:8" x14ac:dyDescent="0.3">
      <c r="A1270" s="1">
        <v>44287</v>
      </c>
      <c r="B1270">
        <f>VLOOKUP(electric_vehicle_sales_by_state[[#This Row],[date]], dim_date[#All],2, FALSE)</f>
        <v>2022</v>
      </c>
      <c r="C1270" t="s">
        <v>52</v>
      </c>
      <c r="D1270" t="s">
        <v>13</v>
      </c>
      <c r="E1270">
        <v>0</v>
      </c>
      <c r="F1270">
        <v>655</v>
      </c>
      <c r="G1270">
        <f>IF(electric_vehicle_sales_by_state[[#This Row],[vehicle_category]]="2-Wheelers",85000,1500000)</f>
        <v>1500000</v>
      </c>
      <c r="H1270">
        <f>(electric_vehicle_sales_by_state[[#This Row],[electric_vehicles_sold]]*electric_vehicle_sales_by_state[[#This Row],[Avg_Price]])</f>
        <v>0</v>
      </c>
    </row>
    <row r="1271" spans="1:8" x14ac:dyDescent="0.3">
      <c r="A1271" s="1">
        <v>44287</v>
      </c>
      <c r="B1271">
        <f>VLOOKUP(electric_vehicle_sales_by_state[[#This Row],[date]], dim_date[#All],2, FALSE)</f>
        <v>2022</v>
      </c>
      <c r="C1271" t="s">
        <v>53</v>
      </c>
      <c r="D1271" t="s">
        <v>13</v>
      </c>
      <c r="E1271">
        <v>0</v>
      </c>
      <c r="F1271">
        <v>289</v>
      </c>
      <c r="G1271">
        <f>IF(electric_vehicle_sales_by_state[[#This Row],[vehicle_category]]="2-Wheelers",85000,1500000)</f>
        <v>1500000</v>
      </c>
      <c r="H1271">
        <f>(electric_vehicle_sales_by_state[[#This Row],[electric_vehicles_sold]]*electric_vehicle_sales_by_state[[#This Row],[Avg_Price]])</f>
        <v>0</v>
      </c>
    </row>
    <row r="1272" spans="1:8" x14ac:dyDescent="0.3">
      <c r="A1272" s="1">
        <v>44317</v>
      </c>
      <c r="B1272">
        <f>VLOOKUP(electric_vehicle_sales_by_state[[#This Row],[date]], dim_date[#All],2, FALSE)</f>
        <v>2022</v>
      </c>
      <c r="C1272" t="s">
        <v>41</v>
      </c>
      <c r="D1272" t="s">
        <v>13</v>
      </c>
      <c r="E1272">
        <v>0</v>
      </c>
      <c r="F1272">
        <v>1</v>
      </c>
      <c r="G1272">
        <f>IF(electric_vehicle_sales_by_state[[#This Row],[vehicle_category]]="2-Wheelers",85000,1500000)</f>
        <v>1500000</v>
      </c>
      <c r="H1272">
        <f>(electric_vehicle_sales_by_state[[#This Row],[electric_vehicles_sold]]*electric_vehicle_sales_by_state[[#This Row],[Avg_Price]])</f>
        <v>0</v>
      </c>
    </row>
    <row r="1273" spans="1:8" x14ac:dyDescent="0.3">
      <c r="A1273" s="1">
        <v>44317</v>
      </c>
      <c r="B1273">
        <f>VLOOKUP(electric_vehicle_sales_by_state[[#This Row],[date]], dim_date[#All],2, FALSE)</f>
        <v>2022</v>
      </c>
      <c r="C1273" t="s">
        <v>42</v>
      </c>
      <c r="D1273" t="s">
        <v>13</v>
      </c>
      <c r="E1273">
        <v>0</v>
      </c>
      <c r="F1273">
        <v>302</v>
      </c>
      <c r="G1273">
        <f>IF(electric_vehicle_sales_by_state[[#This Row],[vehicle_category]]="2-Wheelers",85000,1500000)</f>
        <v>1500000</v>
      </c>
      <c r="H1273">
        <f>(electric_vehicle_sales_by_state[[#This Row],[electric_vehicles_sold]]*electric_vehicle_sales_by_state[[#This Row],[Avg_Price]])</f>
        <v>0</v>
      </c>
    </row>
    <row r="1274" spans="1:8" x14ac:dyDescent="0.3">
      <c r="A1274" s="1">
        <v>44317</v>
      </c>
      <c r="B1274">
        <f>VLOOKUP(electric_vehicle_sales_by_state[[#This Row],[date]], dim_date[#All],2, FALSE)</f>
        <v>2022</v>
      </c>
      <c r="C1274" t="s">
        <v>43</v>
      </c>
      <c r="D1274" t="s">
        <v>13</v>
      </c>
      <c r="E1274">
        <v>0</v>
      </c>
      <c r="F1274">
        <v>3295</v>
      </c>
      <c r="G1274">
        <f>IF(electric_vehicle_sales_by_state[[#This Row],[vehicle_category]]="2-Wheelers",85000,1500000)</f>
        <v>1500000</v>
      </c>
      <c r="H1274">
        <f>(electric_vehicle_sales_by_state[[#This Row],[electric_vehicles_sold]]*electric_vehicle_sales_by_state[[#This Row],[Avg_Price]])</f>
        <v>0</v>
      </c>
    </row>
    <row r="1275" spans="1:8" x14ac:dyDescent="0.3">
      <c r="A1275" s="1">
        <v>44317</v>
      </c>
      <c r="B1275">
        <f>VLOOKUP(electric_vehicle_sales_by_state[[#This Row],[date]], dim_date[#All],2, FALSE)</f>
        <v>2022</v>
      </c>
      <c r="C1275" t="s">
        <v>54</v>
      </c>
      <c r="D1275" t="s">
        <v>13</v>
      </c>
      <c r="E1275">
        <v>0</v>
      </c>
      <c r="F1275">
        <v>2249</v>
      </c>
      <c r="G1275">
        <f>IF(electric_vehicle_sales_by_state[[#This Row],[vehicle_category]]="2-Wheelers",85000,1500000)</f>
        <v>1500000</v>
      </c>
      <c r="H1275">
        <f>(electric_vehicle_sales_by_state[[#This Row],[electric_vehicles_sold]]*electric_vehicle_sales_by_state[[#This Row],[Avg_Price]])</f>
        <v>0</v>
      </c>
    </row>
    <row r="1276" spans="1:8" x14ac:dyDescent="0.3">
      <c r="A1276" s="1">
        <v>44317</v>
      </c>
      <c r="B1276">
        <f>VLOOKUP(electric_vehicle_sales_by_state[[#This Row],[date]], dim_date[#All],2, FALSE)</f>
        <v>2022</v>
      </c>
      <c r="C1276" t="s">
        <v>44</v>
      </c>
      <c r="D1276" t="s">
        <v>13</v>
      </c>
      <c r="E1276">
        <v>0</v>
      </c>
      <c r="F1276">
        <v>1387</v>
      </c>
      <c r="G1276">
        <f>IF(electric_vehicle_sales_by_state[[#This Row],[vehicle_category]]="2-Wheelers",85000,1500000)</f>
        <v>1500000</v>
      </c>
      <c r="H1276">
        <f>(electric_vehicle_sales_by_state[[#This Row],[electric_vehicles_sold]]*electric_vehicle_sales_by_state[[#This Row],[Avg_Price]])</f>
        <v>0</v>
      </c>
    </row>
    <row r="1277" spans="1:8" x14ac:dyDescent="0.3">
      <c r="A1277" s="1">
        <v>44317</v>
      </c>
      <c r="B1277">
        <f>VLOOKUP(electric_vehicle_sales_by_state[[#This Row],[date]], dim_date[#All],2, FALSE)</f>
        <v>2022</v>
      </c>
      <c r="C1277" t="s">
        <v>45</v>
      </c>
      <c r="D1277" t="s">
        <v>13</v>
      </c>
      <c r="E1277">
        <v>0</v>
      </c>
      <c r="F1277">
        <v>202</v>
      </c>
      <c r="G1277">
        <f>IF(electric_vehicle_sales_by_state[[#This Row],[vehicle_category]]="2-Wheelers",85000,1500000)</f>
        <v>1500000</v>
      </c>
      <c r="H1277">
        <f>(electric_vehicle_sales_by_state[[#This Row],[electric_vehicles_sold]]*electric_vehicle_sales_by_state[[#This Row],[Avg_Price]])</f>
        <v>0</v>
      </c>
    </row>
    <row r="1278" spans="1:8" x14ac:dyDescent="0.3">
      <c r="A1278" s="1">
        <v>44317</v>
      </c>
      <c r="B1278">
        <f>VLOOKUP(electric_vehicle_sales_by_state[[#This Row],[date]], dim_date[#All],2, FALSE)</f>
        <v>2022</v>
      </c>
      <c r="C1278" t="s">
        <v>56</v>
      </c>
      <c r="D1278" t="s">
        <v>13</v>
      </c>
      <c r="E1278">
        <v>0</v>
      </c>
      <c r="F1278">
        <v>21</v>
      </c>
      <c r="G1278">
        <f>IF(electric_vehicle_sales_by_state[[#This Row],[vehicle_category]]="2-Wheelers",85000,1500000)</f>
        <v>1500000</v>
      </c>
      <c r="H1278">
        <f>(electric_vehicle_sales_by_state[[#This Row],[electric_vehicles_sold]]*electric_vehicle_sales_by_state[[#This Row],[Avg_Price]])</f>
        <v>0</v>
      </c>
    </row>
    <row r="1279" spans="1:8" x14ac:dyDescent="0.3">
      <c r="A1279" s="1">
        <v>44317</v>
      </c>
      <c r="B1279">
        <f>VLOOKUP(electric_vehicle_sales_by_state[[#This Row],[date]], dim_date[#All],2, FALSE)</f>
        <v>2022</v>
      </c>
      <c r="C1279" t="s">
        <v>46</v>
      </c>
      <c r="D1279" t="s">
        <v>13</v>
      </c>
      <c r="E1279">
        <v>0</v>
      </c>
      <c r="F1279">
        <v>2372</v>
      </c>
      <c r="G1279">
        <f>IF(electric_vehicle_sales_by_state[[#This Row],[vehicle_category]]="2-Wheelers",85000,1500000)</f>
        <v>1500000</v>
      </c>
      <c r="H1279">
        <f>(electric_vehicle_sales_by_state[[#This Row],[electric_vehicles_sold]]*electric_vehicle_sales_by_state[[#This Row],[Avg_Price]])</f>
        <v>0</v>
      </c>
    </row>
    <row r="1280" spans="1:8" x14ac:dyDescent="0.3">
      <c r="A1280" s="1">
        <v>44317</v>
      </c>
      <c r="B1280">
        <f>VLOOKUP(electric_vehicle_sales_by_state[[#This Row],[date]], dim_date[#All],2, FALSE)</f>
        <v>2022</v>
      </c>
      <c r="C1280" t="s">
        <v>47</v>
      </c>
      <c r="D1280" t="s">
        <v>13</v>
      </c>
      <c r="E1280">
        <v>0</v>
      </c>
      <c r="F1280">
        <v>70</v>
      </c>
      <c r="G1280">
        <f>IF(electric_vehicle_sales_by_state[[#This Row],[vehicle_category]]="2-Wheelers",85000,1500000)</f>
        <v>1500000</v>
      </c>
      <c r="H1280">
        <f>(electric_vehicle_sales_by_state[[#This Row],[electric_vehicles_sold]]*electric_vehicle_sales_by_state[[#This Row],[Avg_Price]])</f>
        <v>0</v>
      </c>
    </row>
    <row r="1281" spans="1:8" x14ac:dyDescent="0.3">
      <c r="A1281" s="1">
        <v>44317</v>
      </c>
      <c r="B1281">
        <f>VLOOKUP(electric_vehicle_sales_by_state[[#This Row],[date]], dim_date[#All],2, FALSE)</f>
        <v>2022</v>
      </c>
      <c r="C1281" t="s">
        <v>57</v>
      </c>
      <c r="D1281" t="s">
        <v>13</v>
      </c>
      <c r="E1281">
        <v>0</v>
      </c>
      <c r="F1281">
        <v>195</v>
      </c>
      <c r="G1281">
        <f>IF(electric_vehicle_sales_by_state[[#This Row],[vehicle_category]]="2-Wheelers",85000,1500000)</f>
        <v>1500000</v>
      </c>
      <c r="H1281">
        <f>(electric_vehicle_sales_by_state[[#This Row],[electric_vehicles_sold]]*electric_vehicle_sales_by_state[[#This Row],[Avg_Price]])</f>
        <v>0</v>
      </c>
    </row>
    <row r="1282" spans="1:8" x14ac:dyDescent="0.3">
      <c r="A1282" s="1">
        <v>44317</v>
      </c>
      <c r="B1282">
        <f>VLOOKUP(electric_vehicle_sales_by_state[[#This Row],[date]], dim_date[#All],2, FALSE)</f>
        <v>2022</v>
      </c>
      <c r="C1282" t="s">
        <v>48</v>
      </c>
      <c r="D1282" t="s">
        <v>13</v>
      </c>
      <c r="E1282">
        <v>0</v>
      </c>
      <c r="F1282">
        <v>9</v>
      </c>
      <c r="G1282">
        <f>IF(electric_vehicle_sales_by_state[[#This Row],[vehicle_category]]="2-Wheelers",85000,1500000)</f>
        <v>1500000</v>
      </c>
      <c r="H1282">
        <f>(electric_vehicle_sales_by_state[[#This Row],[electric_vehicles_sold]]*electric_vehicle_sales_by_state[[#This Row],[Avg_Price]])</f>
        <v>0</v>
      </c>
    </row>
    <row r="1283" spans="1:8" x14ac:dyDescent="0.3">
      <c r="A1283" s="1">
        <v>44317</v>
      </c>
      <c r="B1283">
        <f>VLOOKUP(electric_vehicle_sales_by_state[[#This Row],[date]], dim_date[#All],2, FALSE)</f>
        <v>2022</v>
      </c>
      <c r="C1283" t="s">
        <v>50</v>
      </c>
      <c r="D1283" t="s">
        <v>13</v>
      </c>
      <c r="E1283">
        <v>0</v>
      </c>
      <c r="F1283">
        <v>4</v>
      </c>
      <c r="G1283">
        <f>IF(electric_vehicle_sales_by_state[[#This Row],[vehicle_category]]="2-Wheelers",85000,1500000)</f>
        <v>1500000</v>
      </c>
      <c r="H1283">
        <f>(electric_vehicle_sales_by_state[[#This Row],[electric_vehicles_sold]]*electric_vehicle_sales_by_state[[#This Row],[Avg_Price]])</f>
        <v>0</v>
      </c>
    </row>
    <row r="1284" spans="1:8" x14ac:dyDescent="0.3">
      <c r="A1284" s="1">
        <v>44317</v>
      </c>
      <c r="B1284">
        <f>VLOOKUP(electric_vehicle_sales_by_state[[#This Row],[date]], dim_date[#All],2, FALSE)</f>
        <v>2022</v>
      </c>
      <c r="C1284" t="s">
        <v>51</v>
      </c>
      <c r="D1284" t="s">
        <v>13</v>
      </c>
      <c r="E1284">
        <v>0</v>
      </c>
      <c r="F1284">
        <v>126</v>
      </c>
      <c r="G1284">
        <f>IF(electric_vehicle_sales_by_state[[#This Row],[vehicle_category]]="2-Wheelers",85000,1500000)</f>
        <v>1500000</v>
      </c>
      <c r="H1284">
        <f>(electric_vehicle_sales_by_state[[#This Row],[electric_vehicles_sold]]*electric_vehicle_sales_by_state[[#This Row],[Avg_Price]])</f>
        <v>0</v>
      </c>
    </row>
    <row r="1285" spans="1:8" x14ac:dyDescent="0.3">
      <c r="A1285" s="1">
        <v>44317</v>
      </c>
      <c r="B1285">
        <f>VLOOKUP(electric_vehicle_sales_by_state[[#This Row],[date]], dim_date[#All],2, FALSE)</f>
        <v>2022</v>
      </c>
      <c r="C1285" t="s">
        <v>58</v>
      </c>
      <c r="D1285" t="s">
        <v>13</v>
      </c>
      <c r="E1285">
        <v>0</v>
      </c>
      <c r="F1285">
        <v>722</v>
      </c>
      <c r="G1285">
        <f>IF(electric_vehicle_sales_by_state[[#This Row],[vehicle_category]]="2-Wheelers",85000,1500000)</f>
        <v>1500000</v>
      </c>
      <c r="H1285">
        <f>(electric_vehicle_sales_by_state[[#This Row],[electric_vehicles_sold]]*electric_vehicle_sales_by_state[[#This Row],[Avg_Price]])</f>
        <v>0</v>
      </c>
    </row>
    <row r="1286" spans="1:8" x14ac:dyDescent="0.3">
      <c r="A1286" s="1">
        <v>44317</v>
      </c>
      <c r="B1286">
        <f>VLOOKUP(electric_vehicle_sales_by_state[[#This Row],[date]], dim_date[#All],2, FALSE)</f>
        <v>2022</v>
      </c>
      <c r="C1286" t="s">
        <v>59</v>
      </c>
      <c r="D1286" t="s">
        <v>13</v>
      </c>
      <c r="E1286">
        <v>0</v>
      </c>
      <c r="F1286">
        <v>5202</v>
      </c>
      <c r="G1286">
        <f>IF(electric_vehicle_sales_by_state[[#This Row],[vehicle_category]]="2-Wheelers",85000,1500000)</f>
        <v>1500000</v>
      </c>
      <c r="H1286">
        <f>(electric_vehicle_sales_by_state[[#This Row],[electric_vehicles_sold]]*electric_vehicle_sales_by_state[[#This Row],[Avg_Price]])</f>
        <v>0</v>
      </c>
    </row>
    <row r="1287" spans="1:8" x14ac:dyDescent="0.3">
      <c r="A1287" s="1">
        <v>44317</v>
      </c>
      <c r="B1287">
        <f>VLOOKUP(electric_vehicle_sales_by_state[[#This Row],[date]], dim_date[#All],2, FALSE)</f>
        <v>2022</v>
      </c>
      <c r="C1287" t="s">
        <v>53</v>
      </c>
      <c r="D1287" t="s">
        <v>13</v>
      </c>
      <c r="E1287">
        <v>0</v>
      </c>
      <c r="F1287">
        <v>192</v>
      </c>
      <c r="G1287">
        <f>IF(electric_vehicle_sales_by_state[[#This Row],[vehicle_category]]="2-Wheelers",85000,1500000)</f>
        <v>1500000</v>
      </c>
      <c r="H1287">
        <f>(electric_vehicle_sales_by_state[[#This Row],[electric_vehicles_sold]]*electric_vehicle_sales_by_state[[#This Row],[Avg_Price]])</f>
        <v>0</v>
      </c>
    </row>
    <row r="1288" spans="1:8" x14ac:dyDescent="0.3">
      <c r="A1288" s="1">
        <v>44317</v>
      </c>
      <c r="B1288">
        <f>VLOOKUP(electric_vehicle_sales_by_state[[#This Row],[date]], dim_date[#All],2, FALSE)</f>
        <v>2022</v>
      </c>
      <c r="C1288" t="s">
        <v>60</v>
      </c>
      <c r="D1288" t="s">
        <v>13</v>
      </c>
      <c r="E1288">
        <v>0</v>
      </c>
      <c r="F1288">
        <v>1145</v>
      </c>
      <c r="G1288">
        <f>IF(electric_vehicle_sales_by_state[[#This Row],[vehicle_category]]="2-Wheelers",85000,1500000)</f>
        <v>1500000</v>
      </c>
      <c r="H1288">
        <f>(electric_vehicle_sales_by_state[[#This Row],[electric_vehicles_sold]]*electric_vehicle_sales_by_state[[#This Row],[Avg_Price]])</f>
        <v>0</v>
      </c>
    </row>
    <row r="1289" spans="1:8" x14ac:dyDescent="0.3">
      <c r="A1289" s="1">
        <v>44348</v>
      </c>
      <c r="B1289">
        <f>VLOOKUP(electric_vehicle_sales_by_state[[#This Row],[date]], dim_date[#All],2, FALSE)</f>
        <v>2022</v>
      </c>
      <c r="C1289" t="s">
        <v>42</v>
      </c>
      <c r="D1289" t="s">
        <v>13</v>
      </c>
      <c r="E1289">
        <v>0</v>
      </c>
      <c r="F1289">
        <v>565</v>
      </c>
      <c r="G1289">
        <f>IF(electric_vehicle_sales_by_state[[#This Row],[vehicle_category]]="2-Wheelers",85000,1500000)</f>
        <v>1500000</v>
      </c>
      <c r="H1289">
        <f>(electric_vehicle_sales_by_state[[#This Row],[electric_vehicles_sold]]*electric_vehicle_sales_by_state[[#This Row],[Avg_Price]])</f>
        <v>0</v>
      </c>
    </row>
    <row r="1290" spans="1:8" x14ac:dyDescent="0.3">
      <c r="A1290" s="1">
        <v>44348</v>
      </c>
      <c r="B1290">
        <f>VLOOKUP(electric_vehicle_sales_by_state[[#This Row],[date]], dim_date[#All],2, FALSE)</f>
        <v>2022</v>
      </c>
      <c r="C1290" t="s">
        <v>47</v>
      </c>
      <c r="D1290" t="s">
        <v>13</v>
      </c>
      <c r="E1290">
        <v>0</v>
      </c>
      <c r="F1290">
        <v>112</v>
      </c>
      <c r="G1290">
        <f>IF(electric_vehicle_sales_by_state[[#This Row],[vehicle_category]]="2-Wheelers",85000,1500000)</f>
        <v>1500000</v>
      </c>
      <c r="H1290">
        <f>(electric_vehicle_sales_by_state[[#This Row],[electric_vehicles_sold]]*electric_vehicle_sales_by_state[[#This Row],[Avg_Price]])</f>
        <v>0</v>
      </c>
    </row>
    <row r="1291" spans="1:8" x14ac:dyDescent="0.3">
      <c r="A1291" s="1">
        <v>44348</v>
      </c>
      <c r="B1291">
        <f>VLOOKUP(electric_vehicle_sales_by_state[[#This Row],[date]], dim_date[#All],2, FALSE)</f>
        <v>2022</v>
      </c>
      <c r="C1291" t="s">
        <v>48</v>
      </c>
      <c r="D1291" t="s">
        <v>13</v>
      </c>
      <c r="E1291">
        <v>0</v>
      </c>
      <c r="F1291">
        <v>18</v>
      </c>
      <c r="G1291">
        <f>IF(electric_vehicle_sales_by_state[[#This Row],[vehicle_category]]="2-Wheelers",85000,1500000)</f>
        <v>1500000</v>
      </c>
      <c r="H1291">
        <f>(electric_vehicle_sales_by_state[[#This Row],[electric_vehicles_sold]]*electric_vehicle_sales_by_state[[#This Row],[Avg_Price]])</f>
        <v>0</v>
      </c>
    </row>
    <row r="1292" spans="1:8" x14ac:dyDescent="0.3">
      <c r="A1292" s="1">
        <v>44348</v>
      </c>
      <c r="B1292">
        <f>VLOOKUP(electric_vehicle_sales_by_state[[#This Row],[date]], dim_date[#All],2, FALSE)</f>
        <v>2022</v>
      </c>
      <c r="C1292" t="s">
        <v>49</v>
      </c>
      <c r="D1292" t="s">
        <v>13</v>
      </c>
      <c r="E1292">
        <v>0</v>
      </c>
      <c r="F1292">
        <v>246</v>
      </c>
      <c r="G1292">
        <f>IF(electric_vehicle_sales_by_state[[#This Row],[vehicle_category]]="2-Wheelers",85000,1500000)</f>
        <v>1500000</v>
      </c>
      <c r="H1292">
        <f>(electric_vehicle_sales_by_state[[#This Row],[electric_vehicles_sold]]*electric_vehicle_sales_by_state[[#This Row],[Avg_Price]])</f>
        <v>0</v>
      </c>
    </row>
    <row r="1293" spans="1:8" x14ac:dyDescent="0.3">
      <c r="A1293" s="1">
        <v>44348</v>
      </c>
      <c r="B1293">
        <f>VLOOKUP(electric_vehicle_sales_by_state[[#This Row],[date]], dim_date[#All],2, FALSE)</f>
        <v>2022</v>
      </c>
      <c r="C1293" t="s">
        <v>50</v>
      </c>
      <c r="D1293" t="s">
        <v>13</v>
      </c>
      <c r="E1293">
        <v>0</v>
      </c>
      <c r="F1293">
        <v>298</v>
      </c>
      <c r="G1293">
        <f>IF(electric_vehicle_sales_by_state[[#This Row],[vehicle_category]]="2-Wheelers",85000,1500000)</f>
        <v>1500000</v>
      </c>
      <c r="H1293">
        <f>(electric_vehicle_sales_by_state[[#This Row],[electric_vehicles_sold]]*electric_vehicle_sales_by_state[[#This Row],[Avg_Price]])</f>
        <v>0</v>
      </c>
    </row>
    <row r="1294" spans="1:8" x14ac:dyDescent="0.3">
      <c r="A1294" s="1">
        <v>44348</v>
      </c>
      <c r="B1294">
        <f>VLOOKUP(electric_vehicle_sales_by_state[[#This Row],[date]], dim_date[#All],2, FALSE)</f>
        <v>2022</v>
      </c>
      <c r="C1294" t="s">
        <v>51</v>
      </c>
      <c r="D1294" t="s">
        <v>13</v>
      </c>
      <c r="E1294">
        <v>0</v>
      </c>
      <c r="F1294">
        <v>54</v>
      </c>
      <c r="G1294">
        <f>IF(electric_vehicle_sales_by_state[[#This Row],[vehicle_category]]="2-Wheelers",85000,1500000)</f>
        <v>1500000</v>
      </c>
      <c r="H1294">
        <f>(electric_vehicle_sales_by_state[[#This Row],[electric_vehicles_sold]]*electric_vehicle_sales_by_state[[#This Row],[Avg_Price]])</f>
        <v>0</v>
      </c>
    </row>
    <row r="1295" spans="1:8" x14ac:dyDescent="0.3">
      <c r="A1295" s="1">
        <v>44348</v>
      </c>
      <c r="B1295">
        <f>VLOOKUP(electric_vehicle_sales_by_state[[#This Row],[date]], dim_date[#All],2, FALSE)</f>
        <v>2022</v>
      </c>
      <c r="C1295" t="s">
        <v>52</v>
      </c>
      <c r="D1295" t="s">
        <v>13</v>
      </c>
      <c r="E1295">
        <v>0</v>
      </c>
      <c r="F1295">
        <v>445</v>
      </c>
      <c r="G1295">
        <f>IF(electric_vehicle_sales_by_state[[#This Row],[vehicle_category]]="2-Wheelers",85000,1500000)</f>
        <v>1500000</v>
      </c>
      <c r="H1295">
        <f>(electric_vehicle_sales_by_state[[#This Row],[electric_vehicles_sold]]*electric_vehicle_sales_by_state[[#This Row],[Avg_Price]])</f>
        <v>0</v>
      </c>
    </row>
    <row r="1296" spans="1:8" x14ac:dyDescent="0.3">
      <c r="A1296" s="1">
        <v>44348</v>
      </c>
      <c r="B1296">
        <f>VLOOKUP(electric_vehicle_sales_by_state[[#This Row],[date]], dim_date[#All],2, FALSE)</f>
        <v>2022</v>
      </c>
      <c r="C1296" t="s">
        <v>53</v>
      </c>
      <c r="D1296" t="s">
        <v>13</v>
      </c>
      <c r="E1296">
        <v>0</v>
      </c>
      <c r="F1296">
        <v>185</v>
      </c>
      <c r="G1296">
        <f>IF(electric_vehicle_sales_by_state[[#This Row],[vehicle_category]]="2-Wheelers",85000,1500000)</f>
        <v>1500000</v>
      </c>
      <c r="H1296">
        <f>(electric_vehicle_sales_by_state[[#This Row],[electric_vehicles_sold]]*electric_vehicle_sales_by_state[[#This Row],[Avg_Price]])</f>
        <v>0</v>
      </c>
    </row>
    <row r="1297" spans="1:8" x14ac:dyDescent="0.3">
      <c r="A1297" s="1">
        <v>44378</v>
      </c>
      <c r="B1297">
        <f>VLOOKUP(electric_vehicle_sales_by_state[[#This Row],[date]], dim_date[#All],2, FALSE)</f>
        <v>2022</v>
      </c>
      <c r="C1297" t="s">
        <v>42</v>
      </c>
      <c r="D1297" t="s">
        <v>13</v>
      </c>
      <c r="E1297">
        <v>0</v>
      </c>
      <c r="F1297">
        <v>661</v>
      </c>
      <c r="G1297">
        <f>IF(electric_vehicle_sales_by_state[[#This Row],[vehicle_category]]="2-Wheelers",85000,1500000)</f>
        <v>1500000</v>
      </c>
      <c r="H1297">
        <f>(electric_vehicle_sales_by_state[[#This Row],[electric_vehicles_sold]]*electric_vehicle_sales_by_state[[#This Row],[Avg_Price]])</f>
        <v>0</v>
      </c>
    </row>
    <row r="1298" spans="1:8" x14ac:dyDescent="0.3">
      <c r="A1298" s="1">
        <v>44378</v>
      </c>
      <c r="B1298">
        <f>VLOOKUP(electric_vehicle_sales_by_state[[#This Row],[date]], dim_date[#All],2, FALSE)</f>
        <v>2022</v>
      </c>
      <c r="C1298" t="s">
        <v>43</v>
      </c>
      <c r="D1298" t="s">
        <v>13</v>
      </c>
      <c r="E1298">
        <v>0</v>
      </c>
      <c r="F1298">
        <v>4988</v>
      </c>
      <c r="G1298">
        <f>IF(electric_vehicle_sales_by_state[[#This Row],[vehicle_category]]="2-Wheelers",85000,1500000)</f>
        <v>1500000</v>
      </c>
      <c r="H1298">
        <f>(electric_vehicle_sales_by_state[[#This Row],[electric_vehicles_sold]]*electric_vehicle_sales_by_state[[#This Row],[Avg_Price]])</f>
        <v>0</v>
      </c>
    </row>
    <row r="1299" spans="1:8" x14ac:dyDescent="0.3">
      <c r="A1299" s="1">
        <v>44378</v>
      </c>
      <c r="B1299">
        <f>VLOOKUP(electric_vehicle_sales_by_state[[#This Row],[date]], dim_date[#All],2, FALSE)</f>
        <v>2022</v>
      </c>
      <c r="C1299" t="s">
        <v>45</v>
      </c>
      <c r="D1299" t="s">
        <v>13</v>
      </c>
      <c r="E1299">
        <v>0</v>
      </c>
      <c r="F1299">
        <v>276</v>
      </c>
      <c r="G1299">
        <f>IF(electric_vehicle_sales_by_state[[#This Row],[vehicle_category]]="2-Wheelers",85000,1500000)</f>
        <v>1500000</v>
      </c>
      <c r="H1299">
        <f>(electric_vehicle_sales_by_state[[#This Row],[electric_vehicles_sold]]*electric_vehicle_sales_by_state[[#This Row],[Avg_Price]])</f>
        <v>0</v>
      </c>
    </row>
    <row r="1300" spans="1:8" x14ac:dyDescent="0.3">
      <c r="A1300" s="1">
        <v>44378</v>
      </c>
      <c r="B1300">
        <f>VLOOKUP(electric_vehicle_sales_by_state[[#This Row],[date]], dim_date[#All],2, FALSE)</f>
        <v>2022</v>
      </c>
      <c r="C1300" t="s">
        <v>47</v>
      </c>
      <c r="D1300" t="s">
        <v>13</v>
      </c>
      <c r="E1300">
        <v>0</v>
      </c>
      <c r="F1300">
        <v>552</v>
      </c>
      <c r="G1300">
        <f>IF(electric_vehicle_sales_by_state[[#This Row],[vehicle_category]]="2-Wheelers",85000,1500000)</f>
        <v>1500000</v>
      </c>
      <c r="H1300">
        <f>(electric_vehicle_sales_by_state[[#This Row],[electric_vehicles_sold]]*electric_vehicle_sales_by_state[[#This Row],[Avg_Price]])</f>
        <v>0</v>
      </c>
    </row>
    <row r="1301" spans="1:8" x14ac:dyDescent="0.3">
      <c r="A1301" s="1">
        <v>44378</v>
      </c>
      <c r="B1301">
        <f>VLOOKUP(electric_vehicle_sales_by_state[[#This Row],[date]], dim_date[#All],2, FALSE)</f>
        <v>2022</v>
      </c>
      <c r="C1301" t="s">
        <v>48</v>
      </c>
      <c r="D1301" t="s">
        <v>13</v>
      </c>
      <c r="E1301">
        <v>0</v>
      </c>
      <c r="F1301">
        <v>68</v>
      </c>
      <c r="G1301">
        <f>IF(electric_vehicle_sales_by_state[[#This Row],[vehicle_category]]="2-Wheelers",85000,1500000)</f>
        <v>1500000</v>
      </c>
      <c r="H1301">
        <f>(electric_vehicle_sales_by_state[[#This Row],[electric_vehicles_sold]]*electric_vehicle_sales_by_state[[#This Row],[Avg_Price]])</f>
        <v>0</v>
      </c>
    </row>
    <row r="1302" spans="1:8" x14ac:dyDescent="0.3">
      <c r="A1302" s="1">
        <v>44378</v>
      </c>
      <c r="B1302">
        <f>VLOOKUP(electric_vehicle_sales_by_state[[#This Row],[date]], dim_date[#All],2, FALSE)</f>
        <v>2022</v>
      </c>
      <c r="C1302" t="s">
        <v>50</v>
      </c>
      <c r="D1302" t="s">
        <v>13</v>
      </c>
      <c r="E1302">
        <v>0</v>
      </c>
      <c r="F1302">
        <v>219</v>
      </c>
      <c r="G1302">
        <f>IF(electric_vehicle_sales_by_state[[#This Row],[vehicle_category]]="2-Wheelers",85000,1500000)</f>
        <v>1500000</v>
      </c>
      <c r="H1302">
        <f>(electric_vehicle_sales_by_state[[#This Row],[electric_vehicles_sold]]*electric_vehicle_sales_by_state[[#This Row],[Avg_Price]])</f>
        <v>0</v>
      </c>
    </row>
    <row r="1303" spans="1:8" x14ac:dyDescent="0.3">
      <c r="A1303" s="1">
        <v>44378</v>
      </c>
      <c r="B1303">
        <f>VLOOKUP(electric_vehicle_sales_by_state[[#This Row],[date]], dim_date[#All],2, FALSE)</f>
        <v>2022</v>
      </c>
      <c r="C1303" t="s">
        <v>51</v>
      </c>
      <c r="D1303" t="s">
        <v>13</v>
      </c>
      <c r="E1303">
        <v>0</v>
      </c>
      <c r="F1303">
        <v>1039</v>
      </c>
      <c r="G1303">
        <f>IF(electric_vehicle_sales_by_state[[#This Row],[vehicle_category]]="2-Wheelers",85000,1500000)</f>
        <v>1500000</v>
      </c>
      <c r="H1303">
        <f>(electric_vehicle_sales_by_state[[#This Row],[electric_vehicles_sold]]*electric_vehicle_sales_by_state[[#This Row],[Avg_Price]])</f>
        <v>0</v>
      </c>
    </row>
    <row r="1304" spans="1:8" x14ac:dyDescent="0.3">
      <c r="A1304" s="1">
        <v>44378</v>
      </c>
      <c r="B1304">
        <f>VLOOKUP(electric_vehicle_sales_by_state[[#This Row],[date]], dim_date[#All],2, FALSE)</f>
        <v>2022</v>
      </c>
      <c r="C1304" t="s">
        <v>52</v>
      </c>
      <c r="D1304" t="s">
        <v>13</v>
      </c>
      <c r="E1304">
        <v>0</v>
      </c>
      <c r="F1304">
        <v>866</v>
      </c>
      <c r="G1304">
        <f>IF(electric_vehicle_sales_by_state[[#This Row],[vehicle_category]]="2-Wheelers",85000,1500000)</f>
        <v>1500000</v>
      </c>
      <c r="H1304">
        <f>(electric_vehicle_sales_by_state[[#This Row],[electric_vehicles_sold]]*electric_vehicle_sales_by_state[[#This Row],[Avg_Price]])</f>
        <v>0</v>
      </c>
    </row>
    <row r="1305" spans="1:8" x14ac:dyDescent="0.3">
      <c r="A1305" s="1">
        <v>44378</v>
      </c>
      <c r="B1305">
        <f>VLOOKUP(electric_vehicle_sales_by_state[[#This Row],[date]], dim_date[#All],2, FALSE)</f>
        <v>2022</v>
      </c>
      <c r="C1305" t="s">
        <v>53</v>
      </c>
      <c r="D1305" t="s">
        <v>13</v>
      </c>
      <c r="E1305">
        <v>0</v>
      </c>
      <c r="F1305">
        <v>352</v>
      </c>
      <c r="G1305">
        <f>IF(electric_vehicle_sales_by_state[[#This Row],[vehicle_category]]="2-Wheelers",85000,1500000)</f>
        <v>1500000</v>
      </c>
      <c r="H1305">
        <f>(electric_vehicle_sales_by_state[[#This Row],[electric_vehicles_sold]]*electric_vehicle_sales_by_state[[#This Row],[Avg_Price]])</f>
        <v>0</v>
      </c>
    </row>
    <row r="1306" spans="1:8" x14ac:dyDescent="0.3">
      <c r="A1306" s="1">
        <v>44409</v>
      </c>
      <c r="B1306">
        <f>VLOOKUP(electric_vehicle_sales_by_state[[#This Row],[date]], dim_date[#All],2, FALSE)</f>
        <v>2022</v>
      </c>
      <c r="C1306" t="s">
        <v>42</v>
      </c>
      <c r="D1306" t="s">
        <v>13</v>
      </c>
      <c r="E1306">
        <v>0</v>
      </c>
      <c r="F1306">
        <v>758</v>
      </c>
      <c r="G1306">
        <f>IF(electric_vehicle_sales_by_state[[#This Row],[vehicle_category]]="2-Wheelers",85000,1500000)</f>
        <v>1500000</v>
      </c>
      <c r="H1306">
        <f>(electric_vehicle_sales_by_state[[#This Row],[electric_vehicles_sold]]*electric_vehicle_sales_by_state[[#This Row],[Avg_Price]])</f>
        <v>0</v>
      </c>
    </row>
    <row r="1307" spans="1:8" x14ac:dyDescent="0.3">
      <c r="A1307" s="1">
        <v>44409</v>
      </c>
      <c r="B1307">
        <f>VLOOKUP(electric_vehicle_sales_by_state[[#This Row],[date]], dim_date[#All],2, FALSE)</f>
        <v>2022</v>
      </c>
      <c r="C1307" t="s">
        <v>45</v>
      </c>
      <c r="D1307" t="s">
        <v>13</v>
      </c>
      <c r="E1307">
        <v>0</v>
      </c>
      <c r="F1307">
        <v>321</v>
      </c>
      <c r="G1307">
        <f>IF(electric_vehicle_sales_by_state[[#This Row],[vehicle_category]]="2-Wheelers",85000,1500000)</f>
        <v>1500000</v>
      </c>
      <c r="H1307">
        <f>(electric_vehicle_sales_by_state[[#This Row],[electric_vehicles_sold]]*electric_vehicle_sales_by_state[[#This Row],[Avg_Price]])</f>
        <v>0</v>
      </c>
    </row>
    <row r="1308" spans="1:8" x14ac:dyDescent="0.3">
      <c r="A1308" s="1">
        <v>44409</v>
      </c>
      <c r="B1308">
        <f>VLOOKUP(electric_vehicle_sales_by_state[[#This Row],[date]], dim_date[#All],2, FALSE)</f>
        <v>2022</v>
      </c>
      <c r="C1308" t="s">
        <v>61</v>
      </c>
      <c r="D1308" t="s">
        <v>13</v>
      </c>
      <c r="E1308">
        <v>0</v>
      </c>
      <c r="F1308">
        <v>3641</v>
      </c>
      <c r="G1308">
        <f>IF(electric_vehicle_sales_by_state[[#This Row],[vehicle_category]]="2-Wheelers",85000,1500000)</f>
        <v>1500000</v>
      </c>
      <c r="H1308">
        <f>(electric_vehicle_sales_by_state[[#This Row],[electric_vehicles_sold]]*electric_vehicle_sales_by_state[[#This Row],[Avg_Price]])</f>
        <v>0</v>
      </c>
    </row>
    <row r="1309" spans="1:8" x14ac:dyDescent="0.3">
      <c r="A1309" s="1">
        <v>44409</v>
      </c>
      <c r="B1309">
        <f>VLOOKUP(electric_vehicle_sales_by_state[[#This Row],[date]], dim_date[#All],2, FALSE)</f>
        <v>2022</v>
      </c>
      <c r="C1309" t="s">
        <v>46</v>
      </c>
      <c r="D1309" t="s">
        <v>13</v>
      </c>
      <c r="E1309">
        <v>0</v>
      </c>
      <c r="F1309">
        <v>5430</v>
      </c>
      <c r="G1309">
        <f>IF(electric_vehicle_sales_by_state[[#This Row],[vehicle_category]]="2-Wheelers",85000,1500000)</f>
        <v>1500000</v>
      </c>
      <c r="H1309">
        <f>(electric_vehicle_sales_by_state[[#This Row],[electric_vehicles_sold]]*electric_vehicle_sales_by_state[[#This Row],[Avg_Price]])</f>
        <v>0</v>
      </c>
    </row>
    <row r="1310" spans="1:8" x14ac:dyDescent="0.3">
      <c r="A1310" s="1">
        <v>44409</v>
      </c>
      <c r="B1310">
        <f>VLOOKUP(electric_vehicle_sales_by_state[[#This Row],[date]], dim_date[#All],2, FALSE)</f>
        <v>2022</v>
      </c>
      <c r="C1310" t="s">
        <v>47</v>
      </c>
      <c r="D1310" t="s">
        <v>13</v>
      </c>
      <c r="E1310">
        <v>0</v>
      </c>
      <c r="F1310">
        <v>459</v>
      </c>
      <c r="G1310">
        <f>IF(electric_vehicle_sales_by_state[[#This Row],[vehicle_category]]="2-Wheelers",85000,1500000)</f>
        <v>1500000</v>
      </c>
      <c r="H1310">
        <f>(electric_vehicle_sales_by_state[[#This Row],[electric_vehicles_sold]]*electric_vehicle_sales_by_state[[#This Row],[Avg_Price]])</f>
        <v>0</v>
      </c>
    </row>
    <row r="1311" spans="1:8" x14ac:dyDescent="0.3">
      <c r="A1311" s="1">
        <v>44409</v>
      </c>
      <c r="B1311">
        <f>VLOOKUP(electric_vehicle_sales_by_state[[#This Row],[date]], dim_date[#All],2, FALSE)</f>
        <v>2022</v>
      </c>
      <c r="C1311" t="s">
        <v>48</v>
      </c>
      <c r="D1311" t="s">
        <v>13</v>
      </c>
      <c r="E1311">
        <v>0</v>
      </c>
      <c r="F1311">
        <v>561</v>
      </c>
      <c r="G1311">
        <f>IF(electric_vehicle_sales_by_state[[#This Row],[vehicle_category]]="2-Wheelers",85000,1500000)</f>
        <v>1500000</v>
      </c>
      <c r="H1311">
        <f>(electric_vehicle_sales_by_state[[#This Row],[electric_vehicles_sold]]*electric_vehicle_sales_by_state[[#This Row],[Avg_Price]])</f>
        <v>0</v>
      </c>
    </row>
    <row r="1312" spans="1:8" x14ac:dyDescent="0.3">
      <c r="A1312" s="1">
        <v>44409</v>
      </c>
      <c r="B1312">
        <f>VLOOKUP(electric_vehicle_sales_by_state[[#This Row],[date]], dim_date[#All],2, FALSE)</f>
        <v>2022</v>
      </c>
      <c r="C1312" t="s">
        <v>49</v>
      </c>
      <c r="D1312" t="s">
        <v>13</v>
      </c>
      <c r="E1312">
        <v>0</v>
      </c>
      <c r="F1312">
        <v>826</v>
      </c>
      <c r="G1312">
        <f>IF(electric_vehicle_sales_by_state[[#This Row],[vehicle_category]]="2-Wheelers",85000,1500000)</f>
        <v>1500000</v>
      </c>
      <c r="H1312">
        <f>(electric_vehicle_sales_by_state[[#This Row],[electric_vehicles_sold]]*electric_vehicle_sales_by_state[[#This Row],[Avg_Price]])</f>
        <v>0</v>
      </c>
    </row>
    <row r="1313" spans="1:8" x14ac:dyDescent="0.3">
      <c r="A1313" s="1">
        <v>44409</v>
      </c>
      <c r="B1313">
        <f>VLOOKUP(electric_vehicle_sales_by_state[[#This Row],[date]], dim_date[#All],2, FALSE)</f>
        <v>2022</v>
      </c>
      <c r="C1313" t="s">
        <v>50</v>
      </c>
      <c r="D1313" t="s">
        <v>13</v>
      </c>
      <c r="E1313">
        <v>0</v>
      </c>
      <c r="F1313">
        <v>240</v>
      </c>
      <c r="G1313">
        <f>IF(electric_vehicle_sales_by_state[[#This Row],[vehicle_category]]="2-Wheelers",85000,1500000)</f>
        <v>1500000</v>
      </c>
      <c r="H1313">
        <f>(electric_vehicle_sales_by_state[[#This Row],[electric_vehicles_sold]]*electric_vehicle_sales_by_state[[#This Row],[Avg_Price]])</f>
        <v>0</v>
      </c>
    </row>
    <row r="1314" spans="1:8" x14ac:dyDescent="0.3">
      <c r="A1314" s="1">
        <v>44409</v>
      </c>
      <c r="B1314">
        <f>VLOOKUP(electric_vehicle_sales_by_state[[#This Row],[date]], dim_date[#All],2, FALSE)</f>
        <v>2022</v>
      </c>
      <c r="C1314" t="s">
        <v>51</v>
      </c>
      <c r="D1314" t="s">
        <v>13</v>
      </c>
      <c r="E1314">
        <v>0</v>
      </c>
      <c r="F1314">
        <v>763</v>
      </c>
      <c r="G1314">
        <f>IF(electric_vehicle_sales_by_state[[#This Row],[vehicle_category]]="2-Wheelers",85000,1500000)</f>
        <v>1500000</v>
      </c>
      <c r="H1314">
        <f>(electric_vehicle_sales_by_state[[#This Row],[electric_vehicles_sold]]*electric_vehicle_sales_by_state[[#This Row],[Avg_Price]])</f>
        <v>0</v>
      </c>
    </row>
    <row r="1315" spans="1:8" x14ac:dyDescent="0.3">
      <c r="A1315" s="1">
        <v>44409</v>
      </c>
      <c r="B1315">
        <f>VLOOKUP(electric_vehicle_sales_by_state[[#This Row],[date]], dim_date[#All],2, FALSE)</f>
        <v>2022</v>
      </c>
      <c r="C1315" t="s">
        <v>53</v>
      </c>
      <c r="D1315" t="s">
        <v>13</v>
      </c>
      <c r="E1315">
        <v>0</v>
      </c>
      <c r="F1315">
        <v>462</v>
      </c>
      <c r="G1315">
        <f>IF(electric_vehicle_sales_by_state[[#This Row],[vehicle_category]]="2-Wheelers",85000,1500000)</f>
        <v>1500000</v>
      </c>
      <c r="H1315">
        <f>(electric_vehicle_sales_by_state[[#This Row],[electric_vehicles_sold]]*electric_vehicle_sales_by_state[[#This Row],[Avg_Price]])</f>
        <v>0</v>
      </c>
    </row>
    <row r="1316" spans="1:8" x14ac:dyDescent="0.3">
      <c r="A1316" s="1">
        <v>44440</v>
      </c>
      <c r="B1316">
        <f>VLOOKUP(electric_vehicle_sales_by_state[[#This Row],[date]], dim_date[#All],2, FALSE)</f>
        <v>2022</v>
      </c>
      <c r="C1316" t="s">
        <v>41</v>
      </c>
      <c r="D1316" t="s">
        <v>13</v>
      </c>
      <c r="E1316">
        <v>0</v>
      </c>
      <c r="F1316">
        <v>87</v>
      </c>
      <c r="G1316">
        <f>IF(electric_vehicle_sales_by_state[[#This Row],[vehicle_category]]="2-Wheelers",85000,1500000)</f>
        <v>1500000</v>
      </c>
      <c r="H1316">
        <f>(electric_vehicle_sales_by_state[[#This Row],[electric_vehicles_sold]]*electric_vehicle_sales_by_state[[#This Row],[Avg_Price]])</f>
        <v>0</v>
      </c>
    </row>
    <row r="1317" spans="1:8" x14ac:dyDescent="0.3">
      <c r="A1317" s="1">
        <v>44440</v>
      </c>
      <c r="B1317">
        <f>VLOOKUP(electric_vehicle_sales_by_state[[#This Row],[date]], dim_date[#All],2, FALSE)</f>
        <v>2022</v>
      </c>
      <c r="C1317" t="s">
        <v>42</v>
      </c>
      <c r="D1317" t="s">
        <v>13</v>
      </c>
      <c r="E1317">
        <v>0</v>
      </c>
      <c r="F1317">
        <v>637</v>
      </c>
      <c r="G1317">
        <f>IF(electric_vehicle_sales_by_state[[#This Row],[vehicle_category]]="2-Wheelers",85000,1500000)</f>
        <v>1500000</v>
      </c>
      <c r="H1317">
        <f>(electric_vehicle_sales_by_state[[#This Row],[electric_vehicles_sold]]*electric_vehicle_sales_by_state[[#This Row],[Avg_Price]])</f>
        <v>0</v>
      </c>
    </row>
    <row r="1318" spans="1:8" x14ac:dyDescent="0.3">
      <c r="A1318" s="1">
        <v>44440</v>
      </c>
      <c r="B1318">
        <f>VLOOKUP(electric_vehicle_sales_by_state[[#This Row],[date]], dim_date[#All],2, FALSE)</f>
        <v>2022</v>
      </c>
      <c r="C1318" t="s">
        <v>43</v>
      </c>
      <c r="D1318" t="s">
        <v>13</v>
      </c>
      <c r="E1318">
        <v>0</v>
      </c>
      <c r="F1318">
        <v>6036</v>
      </c>
      <c r="G1318">
        <f>IF(electric_vehicle_sales_by_state[[#This Row],[vehicle_category]]="2-Wheelers",85000,1500000)</f>
        <v>1500000</v>
      </c>
      <c r="H1318">
        <f>(electric_vehicle_sales_by_state[[#This Row],[electric_vehicles_sold]]*electric_vehicle_sales_by_state[[#This Row],[Avg_Price]])</f>
        <v>0</v>
      </c>
    </row>
    <row r="1319" spans="1:8" x14ac:dyDescent="0.3">
      <c r="A1319" s="1">
        <v>44440</v>
      </c>
      <c r="B1319">
        <f>VLOOKUP(electric_vehicle_sales_by_state[[#This Row],[date]], dim_date[#All],2, FALSE)</f>
        <v>2022</v>
      </c>
      <c r="C1319" t="s">
        <v>45</v>
      </c>
      <c r="D1319" t="s">
        <v>13</v>
      </c>
      <c r="E1319">
        <v>0</v>
      </c>
      <c r="F1319">
        <v>348</v>
      </c>
      <c r="G1319">
        <f>IF(electric_vehicle_sales_by_state[[#This Row],[vehicle_category]]="2-Wheelers",85000,1500000)</f>
        <v>1500000</v>
      </c>
      <c r="H1319">
        <f>(electric_vehicle_sales_by_state[[#This Row],[electric_vehicles_sold]]*electric_vehicle_sales_by_state[[#This Row],[Avg_Price]])</f>
        <v>0</v>
      </c>
    </row>
    <row r="1320" spans="1:8" x14ac:dyDescent="0.3">
      <c r="A1320" s="1">
        <v>44440</v>
      </c>
      <c r="B1320">
        <f>VLOOKUP(electric_vehicle_sales_by_state[[#This Row],[date]], dim_date[#All],2, FALSE)</f>
        <v>2022</v>
      </c>
      <c r="C1320" t="s">
        <v>47</v>
      </c>
      <c r="D1320" t="s">
        <v>13</v>
      </c>
      <c r="E1320">
        <v>0</v>
      </c>
      <c r="F1320">
        <v>444</v>
      </c>
      <c r="G1320">
        <f>IF(electric_vehicle_sales_by_state[[#This Row],[vehicle_category]]="2-Wheelers",85000,1500000)</f>
        <v>1500000</v>
      </c>
      <c r="H1320">
        <f>(electric_vehicle_sales_by_state[[#This Row],[electric_vehicles_sold]]*electric_vehicle_sales_by_state[[#This Row],[Avg_Price]])</f>
        <v>0</v>
      </c>
    </row>
    <row r="1321" spans="1:8" x14ac:dyDescent="0.3">
      <c r="A1321" s="1">
        <v>44440</v>
      </c>
      <c r="B1321">
        <f>VLOOKUP(electric_vehicle_sales_by_state[[#This Row],[date]], dim_date[#All],2, FALSE)</f>
        <v>2022</v>
      </c>
      <c r="C1321" t="s">
        <v>48</v>
      </c>
      <c r="D1321" t="s">
        <v>13</v>
      </c>
      <c r="E1321">
        <v>0</v>
      </c>
      <c r="F1321">
        <v>1202</v>
      </c>
      <c r="G1321">
        <f>IF(electric_vehicle_sales_by_state[[#This Row],[vehicle_category]]="2-Wheelers",85000,1500000)</f>
        <v>1500000</v>
      </c>
      <c r="H1321">
        <f>(electric_vehicle_sales_by_state[[#This Row],[electric_vehicles_sold]]*electric_vehicle_sales_by_state[[#This Row],[Avg_Price]])</f>
        <v>0</v>
      </c>
    </row>
    <row r="1322" spans="1:8" x14ac:dyDescent="0.3">
      <c r="A1322" s="1">
        <v>44440</v>
      </c>
      <c r="B1322">
        <f>VLOOKUP(electric_vehicle_sales_by_state[[#This Row],[date]], dim_date[#All],2, FALSE)</f>
        <v>2022</v>
      </c>
      <c r="C1322" t="s">
        <v>49</v>
      </c>
      <c r="D1322" t="s">
        <v>13</v>
      </c>
      <c r="E1322">
        <v>0</v>
      </c>
      <c r="F1322">
        <v>905</v>
      </c>
      <c r="G1322">
        <f>IF(electric_vehicle_sales_by_state[[#This Row],[vehicle_category]]="2-Wheelers",85000,1500000)</f>
        <v>1500000</v>
      </c>
      <c r="H1322">
        <f>(electric_vehicle_sales_by_state[[#This Row],[electric_vehicles_sold]]*electric_vehicle_sales_by_state[[#This Row],[Avg_Price]])</f>
        <v>0</v>
      </c>
    </row>
    <row r="1323" spans="1:8" x14ac:dyDescent="0.3">
      <c r="A1323" s="1">
        <v>44440</v>
      </c>
      <c r="B1323">
        <f>VLOOKUP(electric_vehicle_sales_by_state[[#This Row],[date]], dim_date[#All],2, FALSE)</f>
        <v>2022</v>
      </c>
      <c r="C1323" t="s">
        <v>50</v>
      </c>
      <c r="D1323" t="s">
        <v>13</v>
      </c>
      <c r="E1323">
        <v>0</v>
      </c>
      <c r="F1323">
        <v>264</v>
      </c>
      <c r="G1323">
        <f>IF(electric_vehicle_sales_by_state[[#This Row],[vehicle_category]]="2-Wheelers",85000,1500000)</f>
        <v>1500000</v>
      </c>
      <c r="H1323">
        <f>(electric_vehicle_sales_by_state[[#This Row],[electric_vehicles_sold]]*electric_vehicle_sales_by_state[[#This Row],[Avg_Price]])</f>
        <v>0</v>
      </c>
    </row>
    <row r="1324" spans="1:8" x14ac:dyDescent="0.3">
      <c r="A1324" s="1">
        <v>44440</v>
      </c>
      <c r="B1324">
        <f>VLOOKUP(electric_vehicle_sales_by_state[[#This Row],[date]], dim_date[#All],2, FALSE)</f>
        <v>2022</v>
      </c>
      <c r="C1324" t="s">
        <v>51</v>
      </c>
      <c r="D1324" t="s">
        <v>13</v>
      </c>
      <c r="E1324">
        <v>0</v>
      </c>
      <c r="F1324">
        <v>681</v>
      </c>
      <c r="G1324">
        <f>IF(electric_vehicle_sales_by_state[[#This Row],[vehicle_category]]="2-Wheelers",85000,1500000)</f>
        <v>1500000</v>
      </c>
      <c r="H1324">
        <f>(electric_vehicle_sales_by_state[[#This Row],[electric_vehicles_sold]]*electric_vehicle_sales_by_state[[#This Row],[Avg_Price]])</f>
        <v>0</v>
      </c>
    </row>
    <row r="1325" spans="1:8" x14ac:dyDescent="0.3">
      <c r="A1325" s="1">
        <v>44440</v>
      </c>
      <c r="B1325">
        <f>VLOOKUP(electric_vehicle_sales_by_state[[#This Row],[date]], dim_date[#All],2, FALSE)</f>
        <v>2022</v>
      </c>
      <c r="C1325" t="s">
        <v>53</v>
      </c>
      <c r="D1325" t="s">
        <v>13</v>
      </c>
      <c r="E1325">
        <v>0</v>
      </c>
      <c r="F1325">
        <v>403</v>
      </c>
      <c r="G1325">
        <f>IF(electric_vehicle_sales_by_state[[#This Row],[vehicle_category]]="2-Wheelers",85000,1500000)</f>
        <v>1500000</v>
      </c>
      <c r="H1325">
        <f>(electric_vehicle_sales_by_state[[#This Row],[electric_vehicles_sold]]*electric_vehicle_sales_by_state[[#This Row],[Avg_Price]])</f>
        <v>0</v>
      </c>
    </row>
    <row r="1326" spans="1:8" x14ac:dyDescent="0.3">
      <c r="A1326" s="1">
        <v>44470</v>
      </c>
      <c r="B1326">
        <f>VLOOKUP(electric_vehicle_sales_by_state[[#This Row],[date]], dim_date[#All],2, FALSE)</f>
        <v>2022</v>
      </c>
      <c r="C1326" t="s">
        <v>42</v>
      </c>
      <c r="D1326" t="s">
        <v>13</v>
      </c>
      <c r="E1326">
        <v>0</v>
      </c>
      <c r="F1326">
        <v>570</v>
      </c>
      <c r="G1326">
        <f>IF(electric_vehicle_sales_by_state[[#This Row],[vehicle_category]]="2-Wheelers",85000,1500000)</f>
        <v>1500000</v>
      </c>
      <c r="H1326">
        <f>(electric_vehicle_sales_by_state[[#This Row],[electric_vehicles_sold]]*electric_vehicle_sales_by_state[[#This Row],[Avg_Price]])</f>
        <v>0</v>
      </c>
    </row>
    <row r="1327" spans="1:8" x14ac:dyDescent="0.3">
      <c r="A1327" s="1">
        <v>44470</v>
      </c>
      <c r="B1327">
        <f>VLOOKUP(electric_vehicle_sales_by_state[[#This Row],[date]], dim_date[#All],2, FALSE)</f>
        <v>2022</v>
      </c>
      <c r="C1327" t="s">
        <v>43</v>
      </c>
      <c r="D1327" t="s">
        <v>13</v>
      </c>
      <c r="E1327">
        <v>0</v>
      </c>
      <c r="F1327">
        <v>5877</v>
      </c>
      <c r="G1327">
        <f>IF(electric_vehicle_sales_by_state[[#This Row],[vehicle_category]]="2-Wheelers",85000,1500000)</f>
        <v>1500000</v>
      </c>
      <c r="H1327">
        <f>(electric_vehicle_sales_by_state[[#This Row],[electric_vehicles_sold]]*electric_vehicle_sales_by_state[[#This Row],[Avg_Price]])</f>
        <v>0</v>
      </c>
    </row>
    <row r="1328" spans="1:8" x14ac:dyDescent="0.3">
      <c r="A1328" s="1">
        <v>44470</v>
      </c>
      <c r="B1328">
        <f>VLOOKUP(electric_vehicle_sales_by_state[[#This Row],[date]], dim_date[#All],2, FALSE)</f>
        <v>2022</v>
      </c>
      <c r="C1328" t="s">
        <v>47</v>
      </c>
      <c r="D1328" t="s">
        <v>13</v>
      </c>
      <c r="E1328">
        <v>0</v>
      </c>
      <c r="F1328">
        <v>289</v>
      </c>
      <c r="G1328">
        <f>IF(electric_vehicle_sales_by_state[[#This Row],[vehicle_category]]="2-Wheelers",85000,1500000)</f>
        <v>1500000</v>
      </c>
      <c r="H1328">
        <f>(electric_vehicle_sales_by_state[[#This Row],[electric_vehicles_sold]]*electric_vehicle_sales_by_state[[#This Row],[Avg_Price]])</f>
        <v>0</v>
      </c>
    </row>
    <row r="1329" spans="1:8" x14ac:dyDescent="0.3">
      <c r="A1329" s="1">
        <v>44470</v>
      </c>
      <c r="B1329">
        <f>VLOOKUP(electric_vehicle_sales_by_state[[#This Row],[date]], dim_date[#All],2, FALSE)</f>
        <v>2022</v>
      </c>
      <c r="C1329" t="s">
        <v>48</v>
      </c>
      <c r="D1329" t="s">
        <v>13</v>
      </c>
      <c r="E1329">
        <v>0</v>
      </c>
      <c r="F1329">
        <v>916</v>
      </c>
      <c r="G1329">
        <f>IF(electric_vehicle_sales_by_state[[#This Row],[vehicle_category]]="2-Wheelers",85000,1500000)</f>
        <v>1500000</v>
      </c>
      <c r="H1329">
        <f>(electric_vehicle_sales_by_state[[#This Row],[electric_vehicles_sold]]*electric_vehicle_sales_by_state[[#This Row],[Avg_Price]])</f>
        <v>0</v>
      </c>
    </row>
    <row r="1330" spans="1:8" x14ac:dyDescent="0.3">
      <c r="A1330" s="1">
        <v>44470</v>
      </c>
      <c r="B1330">
        <f>VLOOKUP(electric_vehicle_sales_by_state[[#This Row],[date]], dim_date[#All],2, FALSE)</f>
        <v>2022</v>
      </c>
      <c r="C1330" t="s">
        <v>49</v>
      </c>
      <c r="D1330" t="s">
        <v>13</v>
      </c>
      <c r="E1330">
        <v>0</v>
      </c>
      <c r="F1330">
        <v>722</v>
      </c>
      <c r="G1330">
        <f>IF(electric_vehicle_sales_by_state[[#This Row],[vehicle_category]]="2-Wheelers",85000,1500000)</f>
        <v>1500000</v>
      </c>
      <c r="H1330">
        <f>(electric_vehicle_sales_by_state[[#This Row],[electric_vehicles_sold]]*electric_vehicle_sales_by_state[[#This Row],[Avg_Price]])</f>
        <v>0</v>
      </c>
    </row>
    <row r="1331" spans="1:8" x14ac:dyDescent="0.3">
      <c r="A1331" s="1">
        <v>44470</v>
      </c>
      <c r="B1331">
        <f>VLOOKUP(electric_vehicle_sales_by_state[[#This Row],[date]], dim_date[#All],2, FALSE)</f>
        <v>2022</v>
      </c>
      <c r="C1331" t="s">
        <v>50</v>
      </c>
      <c r="D1331" t="s">
        <v>13</v>
      </c>
      <c r="E1331">
        <v>0</v>
      </c>
      <c r="F1331">
        <v>283</v>
      </c>
      <c r="G1331">
        <f>IF(electric_vehicle_sales_by_state[[#This Row],[vehicle_category]]="2-Wheelers",85000,1500000)</f>
        <v>1500000</v>
      </c>
      <c r="H1331">
        <f>(electric_vehicle_sales_by_state[[#This Row],[electric_vehicles_sold]]*electric_vehicle_sales_by_state[[#This Row],[Avg_Price]])</f>
        <v>0</v>
      </c>
    </row>
    <row r="1332" spans="1:8" x14ac:dyDescent="0.3">
      <c r="A1332" s="1">
        <v>44470</v>
      </c>
      <c r="B1332">
        <f>VLOOKUP(electric_vehicle_sales_by_state[[#This Row],[date]], dim_date[#All],2, FALSE)</f>
        <v>2022</v>
      </c>
      <c r="C1332" t="s">
        <v>51</v>
      </c>
      <c r="D1332" t="s">
        <v>13</v>
      </c>
      <c r="E1332">
        <v>0</v>
      </c>
      <c r="F1332">
        <v>567</v>
      </c>
      <c r="G1332">
        <f>IF(electric_vehicle_sales_by_state[[#This Row],[vehicle_category]]="2-Wheelers",85000,1500000)</f>
        <v>1500000</v>
      </c>
      <c r="H1332">
        <f>(electric_vehicle_sales_by_state[[#This Row],[electric_vehicles_sold]]*electric_vehicle_sales_by_state[[#This Row],[Avg_Price]])</f>
        <v>0</v>
      </c>
    </row>
    <row r="1333" spans="1:8" x14ac:dyDescent="0.3">
      <c r="A1333" s="1">
        <v>44470</v>
      </c>
      <c r="B1333">
        <f>VLOOKUP(electric_vehicle_sales_by_state[[#This Row],[date]], dim_date[#All],2, FALSE)</f>
        <v>2022</v>
      </c>
      <c r="C1333" t="s">
        <v>52</v>
      </c>
      <c r="D1333" t="s">
        <v>13</v>
      </c>
      <c r="E1333">
        <v>0</v>
      </c>
      <c r="F1333">
        <v>609</v>
      </c>
      <c r="G1333">
        <f>IF(electric_vehicle_sales_by_state[[#This Row],[vehicle_category]]="2-Wheelers",85000,1500000)</f>
        <v>1500000</v>
      </c>
      <c r="H1333">
        <f>(electric_vehicle_sales_by_state[[#This Row],[electric_vehicles_sold]]*electric_vehicle_sales_by_state[[#This Row],[Avg_Price]])</f>
        <v>0</v>
      </c>
    </row>
    <row r="1334" spans="1:8" x14ac:dyDescent="0.3">
      <c r="A1334" s="1">
        <v>44470</v>
      </c>
      <c r="B1334">
        <f>VLOOKUP(electric_vehicle_sales_by_state[[#This Row],[date]], dim_date[#All],2, FALSE)</f>
        <v>2022</v>
      </c>
      <c r="C1334" t="s">
        <v>53</v>
      </c>
      <c r="D1334" t="s">
        <v>13</v>
      </c>
      <c r="E1334">
        <v>0</v>
      </c>
      <c r="F1334">
        <v>366</v>
      </c>
      <c r="G1334">
        <f>IF(electric_vehicle_sales_by_state[[#This Row],[vehicle_category]]="2-Wheelers",85000,1500000)</f>
        <v>1500000</v>
      </c>
      <c r="H1334">
        <f>(electric_vehicle_sales_by_state[[#This Row],[electric_vehicles_sold]]*electric_vehicle_sales_by_state[[#This Row],[Avg_Price]])</f>
        <v>0</v>
      </c>
    </row>
    <row r="1335" spans="1:8" x14ac:dyDescent="0.3">
      <c r="A1335" s="1">
        <v>44501</v>
      </c>
      <c r="B1335">
        <f>VLOOKUP(electric_vehicle_sales_by_state[[#This Row],[date]], dim_date[#All],2, FALSE)</f>
        <v>2022</v>
      </c>
      <c r="C1335" t="s">
        <v>41</v>
      </c>
      <c r="D1335" t="s">
        <v>13</v>
      </c>
      <c r="E1335">
        <v>0</v>
      </c>
      <c r="F1335">
        <v>125</v>
      </c>
      <c r="G1335">
        <f>IF(electric_vehicle_sales_by_state[[#This Row],[vehicle_category]]="2-Wheelers",85000,1500000)</f>
        <v>1500000</v>
      </c>
      <c r="H1335">
        <f>(electric_vehicle_sales_by_state[[#This Row],[electric_vehicles_sold]]*electric_vehicle_sales_by_state[[#This Row],[Avg_Price]])</f>
        <v>0</v>
      </c>
    </row>
    <row r="1336" spans="1:8" x14ac:dyDescent="0.3">
      <c r="A1336" s="1">
        <v>44501</v>
      </c>
      <c r="B1336">
        <f>VLOOKUP(electric_vehicle_sales_by_state[[#This Row],[date]], dim_date[#All],2, FALSE)</f>
        <v>2022</v>
      </c>
      <c r="C1336" t="s">
        <v>42</v>
      </c>
      <c r="D1336" t="s">
        <v>13</v>
      </c>
      <c r="E1336">
        <v>0</v>
      </c>
      <c r="F1336">
        <v>646</v>
      </c>
      <c r="G1336">
        <f>IF(electric_vehicle_sales_by_state[[#This Row],[vehicle_category]]="2-Wheelers",85000,1500000)</f>
        <v>1500000</v>
      </c>
      <c r="H1336">
        <f>(electric_vehicle_sales_by_state[[#This Row],[electric_vehicles_sold]]*electric_vehicle_sales_by_state[[#This Row],[Avg_Price]])</f>
        <v>0</v>
      </c>
    </row>
    <row r="1337" spans="1:8" x14ac:dyDescent="0.3">
      <c r="A1337" s="1">
        <v>44501</v>
      </c>
      <c r="B1337">
        <f>VLOOKUP(electric_vehicle_sales_by_state[[#This Row],[date]], dim_date[#All],2, FALSE)</f>
        <v>2022</v>
      </c>
      <c r="C1337" t="s">
        <v>43</v>
      </c>
      <c r="D1337" t="s">
        <v>13</v>
      </c>
      <c r="E1337">
        <v>0</v>
      </c>
      <c r="F1337">
        <v>5618</v>
      </c>
      <c r="G1337">
        <f>IF(electric_vehicle_sales_by_state[[#This Row],[vehicle_category]]="2-Wheelers",85000,1500000)</f>
        <v>1500000</v>
      </c>
      <c r="H1337">
        <f>(electric_vehicle_sales_by_state[[#This Row],[electric_vehicles_sold]]*electric_vehicle_sales_by_state[[#This Row],[Avg_Price]])</f>
        <v>0</v>
      </c>
    </row>
    <row r="1338" spans="1:8" x14ac:dyDescent="0.3">
      <c r="A1338" s="1">
        <v>44501</v>
      </c>
      <c r="B1338">
        <f>VLOOKUP(electric_vehicle_sales_by_state[[#This Row],[date]], dim_date[#All],2, FALSE)</f>
        <v>2022</v>
      </c>
      <c r="C1338" t="s">
        <v>45</v>
      </c>
      <c r="D1338" t="s">
        <v>13</v>
      </c>
      <c r="E1338">
        <v>0</v>
      </c>
      <c r="F1338">
        <v>330</v>
      </c>
      <c r="G1338">
        <f>IF(electric_vehicle_sales_by_state[[#This Row],[vehicle_category]]="2-Wheelers",85000,1500000)</f>
        <v>1500000</v>
      </c>
      <c r="H1338">
        <f>(electric_vehicle_sales_by_state[[#This Row],[electric_vehicles_sold]]*electric_vehicle_sales_by_state[[#This Row],[Avg_Price]])</f>
        <v>0</v>
      </c>
    </row>
    <row r="1339" spans="1:8" x14ac:dyDescent="0.3">
      <c r="A1339" s="1">
        <v>44501</v>
      </c>
      <c r="B1339">
        <f>VLOOKUP(electric_vehicle_sales_by_state[[#This Row],[date]], dim_date[#All],2, FALSE)</f>
        <v>2022</v>
      </c>
      <c r="C1339" t="s">
        <v>61</v>
      </c>
      <c r="D1339" t="s">
        <v>13</v>
      </c>
      <c r="E1339">
        <v>0</v>
      </c>
      <c r="F1339">
        <v>4496</v>
      </c>
      <c r="G1339">
        <f>IF(electric_vehicle_sales_by_state[[#This Row],[vehicle_category]]="2-Wheelers",85000,1500000)</f>
        <v>1500000</v>
      </c>
      <c r="H1339">
        <f>(electric_vehicle_sales_by_state[[#This Row],[electric_vehicles_sold]]*electric_vehicle_sales_by_state[[#This Row],[Avg_Price]])</f>
        <v>0</v>
      </c>
    </row>
    <row r="1340" spans="1:8" x14ac:dyDescent="0.3">
      <c r="A1340" s="1">
        <v>44501</v>
      </c>
      <c r="B1340">
        <f>VLOOKUP(electric_vehicle_sales_by_state[[#This Row],[date]], dim_date[#All],2, FALSE)</f>
        <v>2022</v>
      </c>
      <c r="C1340" t="s">
        <v>46</v>
      </c>
      <c r="D1340" t="s">
        <v>13</v>
      </c>
      <c r="E1340">
        <v>0</v>
      </c>
      <c r="F1340">
        <v>4709</v>
      </c>
      <c r="G1340">
        <f>IF(electric_vehicle_sales_by_state[[#This Row],[vehicle_category]]="2-Wheelers",85000,1500000)</f>
        <v>1500000</v>
      </c>
      <c r="H1340">
        <f>(electric_vehicle_sales_by_state[[#This Row],[electric_vehicles_sold]]*electric_vehicle_sales_by_state[[#This Row],[Avg_Price]])</f>
        <v>0</v>
      </c>
    </row>
    <row r="1341" spans="1:8" x14ac:dyDescent="0.3">
      <c r="A1341" s="1">
        <v>44501</v>
      </c>
      <c r="B1341">
        <f>VLOOKUP(electric_vehicle_sales_by_state[[#This Row],[date]], dim_date[#All],2, FALSE)</f>
        <v>2022</v>
      </c>
      <c r="C1341" t="s">
        <v>47</v>
      </c>
      <c r="D1341" t="s">
        <v>13</v>
      </c>
      <c r="E1341">
        <v>0</v>
      </c>
      <c r="F1341">
        <v>287</v>
      </c>
      <c r="G1341">
        <f>IF(electric_vehicle_sales_by_state[[#This Row],[vehicle_category]]="2-Wheelers",85000,1500000)</f>
        <v>1500000</v>
      </c>
      <c r="H1341">
        <f>(electric_vehicle_sales_by_state[[#This Row],[electric_vehicles_sold]]*electric_vehicle_sales_by_state[[#This Row],[Avg_Price]])</f>
        <v>0</v>
      </c>
    </row>
    <row r="1342" spans="1:8" x14ac:dyDescent="0.3">
      <c r="A1342" s="1">
        <v>44501</v>
      </c>
      <c r="B1342">
        <f>VLOOKUP(electric_vehicle_sales_by_state[[#This Row],[date]], dim_date[#All],2, FALSE)</f>
        <v>2022</v>
      </c>
      <c r="C1342" t="s">
        <v>48</v>
      </c>
      <c r="D1342" t="s">
        <v>13</v>
      </c>
      <c r="E1342">
        <v>0</v>
      </c>
      <c r="F1342">
        <v>875</v>
      </c>
      <c r="G1342">
        <f>IF(electric_vehicle_sales_by_state[[#This Row],[vehicle_category]]="2-Wheelers",85000,1500000)</f>
        <v>1500000</v>
      </c>
      <c r="H1342">
        <f>(electric_vehicle_sales_by_state[[#This Row],[electric_vehicles_sold]]*electric_vehicle_sales_by_state[[#This Row],[Avg_Price]])</f>
        <v>0</v>
      </c>
    </row>
    <row r="1343" spans="1:8" x14ac:dyDescent="0.3">
      <c r="A1343" s="1">
        <v>44501</v>
      </c>
      <c r="B1343">
        <f>VLOOKUP(electric_vehicle_sales_by_state[[#This Row],[date]], dim_date[#All],2, FALSE)</f>
        <v>2022</v>
      </c>
      <c r="C1343" t="s">
        <v>49</v>
      </c>
      <c r="D1343" t="s">
        <v>13</v>
      </c>
      <c r="E1343">
        <v>0</v>
      </c>
      <c r="F1343">
        <v>806</v>
      </c>
      <c r="G1343">
        <f>IF(electric_vehicle_sales_by_state[[#This Row],[vehicle_category]]="2-Wheelers",85000,1500000)</f>
        <v>1500000</v>
      </c>
      <c r="H1343">
        <f>(electric_vehicle_sales_by_state[[#This Row],[electric_vehicles_sold]]*electric_vehicle_sales_by_state[[#This Row],[Avg_Price]])</f>
        <v>0</v>
      </c>
    </row>
    <row r="1344" spans="1:8" x14ac:dyDescent="0.3">
      <c r="A1344" s="1">
        <v>44501</v>
      </c>
      <c r="B1344">
        <f>VLOOKUP(electric_vehicle_sales_by_state[[#This Row],[date]], dim_date[#All],2, FALSE)</f>
        <v>2022</v>
      </c>
      <c r="C1344" t="s">
        <v>50</v>
      </c>
      <c r="D1344" t="s">
        <v>13</v>
      </c>
      <c r="E1344">
        <v>0</v>
      </c>
      <c r="F1344">
        <v>328</v>
      </c>
      <c r="G1344">
        <f>IF(electric_vehicle_sales_by_state[[#This Row],[vehicle_category]]="2-Wheelers",85000,1500000)</f>
        <v>1500000</v>
      </c>
      <c r="H1344">
        <f>(electric_vehicle_sales_by_state[[#This Row],[electric_vehicles_sold]]*electric_vehicle_sales_by_state[[#This Row],[Avg_Price]])</f>
        <v>0</v>
      </c>
    </row>
    <row r="1345" spans="1:8" x14ac:dyDescent="0.3">
      <c r="A1345" s="1">
        <v>44501</v>
      </c>
      <c r="B1345">
        <f>VLOOKUP(electric_vehicle_sales_by_state[[#This Row],[date]], dim_date[#All],2, FALSE)</f>
        <v>2022</v>
      </c>
      <c r="C1345" t="s">
        <v>51</v>
      </c>
      <c r="D1345" t="s">
        <v>13</v>
      </c>
      <c r="E1345">
        <v>0</v>
      </c>
      <c r="F1345">
        <v>692</v>
      </c>
      <c r="G1345">
        <f>IF(electric_vehicle_sales_by_state[[#This Row],[vehicle_category]]="2-Wheelers",85000,1500000)</f>
        <v>1500000</v>
      </c>
      <c r="H1345">
        <f>(electric_vehicle_sales_by_state[[#This Row],[electric_vehicles_sold]]*electric_vehicle_sales_by_state[[#This Row],[Avg_Price]])</f>
        <v>0</v>
      </c>
    </row>
    <row r="1346" spans="1:8" x14ac:dyDescent="0.3">
      <c r="A1346" s="1">
        <v>44501</v>
      </c>
      <c r="B1346">
        <f>VLOOKUP(electric_vehicle_sales_by_state[[#This Row],[date]], dim_date[#All],2, FALSE)</f>
        <v>2022</v>
      </c>
      <c r="C1346" t="s">
        <v>53</v>
      </c>
      <c r="D1346" t="s">
        <v>13</v>
      </c>
      <c r="E1346">
        <v>0</v>
      </c>
      <c r="F1346">
        <v>326</v>
      </c>
      <c r="G1346">
        <f>IF(electric_vehicle_sales_by_state[[#This Row],[vehicle_category]]="2-Wheelers",85000,1500000)</f>
        <v>1500000</v>
      </c>
      <c r="H1346">
        <f>(electric_vehicle_sales_by_state[[#This Row],[electric_vehicles_sold]]*electric_vehicle_sales_by_state[[#This Row],[Avg_Price]])</f>
        <v>0</v>
      </c>
    </row>
    <row r="1347" spans="1:8" x14ac:dyDescent="0.3">
      <c r="A1347" s="1">
        <v>44531</v>
      </c>
      <c r="B1347">
        <f>VLOOKUP(electric_vehicle_sales_by_state[[#This Row],[date]], dim_date[#All],2, FALSE)</f>
        <v>2022</v>
      </c>
      <c r="C1347" t="s">
        <v>42</v>
      </c>
      <c r="D1347" t="s">
        <v>13</v>
      </c>
      <c r="E1347">
        <v>0</v>
      </c>
      <c r="F1347">
        <v>709</v>
      </c>
      <c r="G1347">
        <f>IF(electric_vehicle_sales_by_state[[#This Row],[vehicle_category]]="2-Wheelers",85000,1500000)</f>
        <v>1500000</v>
      </c>
      <c r="H1347">
        <f>(electric_vehicle_sales_by_state[[#This Row],[electric_vehicles_sold]]*electric_vehicle_sales_by_state[[#This Row],[Avg_Price]])</f>
        <v>0</v>
      </c>
    </row>
    <row r="1348" spans="1:8" x14ac:dyDescent="0.3">
      <c r="A1348" s="1">
        <v>44531</v>
      </c>
      <c r="B1348">
        <f>VLOOKUP(electric_vehicle_sales_by_state[[#This Row],[date]], dim_date[#All],2, FALSE)</f>
        <v>2022</v>
      </c>
      <c r="C1348" t="s">
        <v>46</v>
      </c>
      <c r="D1348" t="s">
        <v>13</v>
      </c>
      <c r="E1348">
        <v>0</v>
      </c>
      <c r="F1348">
        <v>5306</v>
      </c>
      <c r="G1348">
        <f>IF(electric_vehicle_sales_by_state[[#This Row],[vehicle_category]]="2-Wheelers",85000,1500000)</f>
        <v>1500000</v>
      </c>
      <c r="H1348">
        <f>(electric_vehicle_sales_by_state[[#This Row],[electric_vehicles_sold]]*electric_vehicle_sales_by_state[[#This Row],[Avg_Price]])</f>
        <v>0</v>
      </c>
    </row>
    <row r="1349" spans="1:8" x14ac:dyDescent="0.3">
      <c r="A1349" s="1">
        <v>44531</v>
      </c>
      <c r="B1349">
        <f>VLOOKUP(electric_vehicle_sales_by_state[[#This Row],[date]], dim_date[#All],2, FALSE)</f>
        <v>2022</v>
      </c>
      <c r="C1349" t="s">
        <v>47</v>
      </c>
      <c r="D1349" t="s">
        <v>13</v>
      </c>
      <c r="E1349">
        <v>0</v>
      </c>
      <c r="F1349">
        <v>167</v>
      </c>
      <c r="G1349">
        <f>IF(electric_vehicle_sales_by_state[[#This Row],[vehicle_category]]="2-Wheelers",85000,1500000)</f>
        <v>1500000</v>
      </c>
      <c r="H1349">
        <f>(electric_vehicle_sales_by_state[[#This Row],[electric_vehicles_sold]]*electric_vehicle_sales_by_state[[#This Row],[Avg_Price]])</f>
        <v>0</v>
      </c>
    </row>
    <row r="1350" spans="1:8" x14ac:dyDescent="0.3">
      <c r="A1350" s="1">
        <v>44531</v>
      </c>
      <c r="B1350">
        <f>VLOOKUP(electric_vehicle_sales_by_state[[#This Row],[date]], dim_date[#All],2, FALSE)</f>
        <v>2022</v>
      </c>
      <c r="C1350" t="s">
        <v>48</v>
      </c>
      <c r="D1350" t="s">
        <v>13</v>
      </c>
      <c r="E1350">
        <v>0</v>
      </c>
      <c r="F1350">
        <v>849</v>
      </c>
      <c r="G1350">
        <f>IF(electric_vehicle_sales_by_state[[#This Row],[vehicle_category]]="2-Wheelers",85000,1500000)</f>
        <v>1500000</v>
      </c>
      <c r="H1350">
        <f>(electric_vehicle_sales_by_state[[#This Row],[electric_vehicles_sold]]*electric_vehicle_sales_by_state[[#This Row],[Avg_Price]])</f>
        <v>0</v>
      </c>
    </row>
    <row r="1351" spans="1:8" x14ac:dyDescent="0.3">
      <c r="A1351" s="1">
        <v>44531</v>
      </c>
      <c r="B1351">
        <f>VLOOKUP(electric_vehicle_sales_by_state[[#This Row],[date]], dim_date[#All],2, FALSE)</f>
        <v>2022</v>
      </c>
      <c r="C1351" t="s">
        <v>49</v>
      </c>
      <c r="D1351" t="s">
        <v>13</v>
      </c>
      <c r="E1351">
        <v>0</v>
      </c>
      <c r="F1351">
        <v>888</v>
      </c>
      <c r="G1351">
        <f>IF(electric_vehicle_sales_by_state[[#This Row],[vehicle_category]]="2-Wheelers",85000,1500000)</f>
        <v>1500000</v>
      </c>
      <c r="H1351">
        <f>(electric_vehicle_sales_by_state[[#This Row],[electric_vehicles_sold]]*electric_vehicle_sales_by_state[[#This Row],[Avg_Price]])</f>
        <v>0</v>
      </c>
    </row>
    <row r="1352" spans="1:8" x14ac:dyDescent="0.3">
      <c r="A1352" s="1">
        <v>44531</v>
      </c>
      <c r="B1352">
        <f>VLOOKUP(electric_vehicle_sales_by_state[[#This Row],[date]], dim_date[#All],2, FALSE)</f>
        <v>2022</v>
      </c>
      <c r="C1352" t="s">
        <v>50</v>
      </c>
      <c r="D1352" t="s">
        <v>13</v>
      </c>
      <c r="E1352">
        <v>0</v>
      </c>
      <c r="F1352">
        <v>376</v>
      </c>
      <c r="G1352">
        <f>IF(electric_vehicle_sales_by_state[[#This Row],[vehicle_category]]="2-Wheelers",85000,1500000)</f>
        <v>1500000</v>
      </c>
      <c r="H1352">
        <f>(electric_vehicle_sales_by_state[[#This Row],[electric_vehicles_sold]]*electric_vehicle_sales_by_state[[#This Row],[Avg_Price]])</f>
        <v>0</v>
      </c>
    </row>
    <row r="1353" spans="1:8" x14ac:dyDescent="0.3">
      <c r="A1353" s="1">
        <v>44531</v>
      </c>
      <c r="B1353">
        <f>VLOOKUP(electric_vehicle_sales_by_state[[#This Row],[date]], dim_date[#All],2, FALSE)</f>
        <v>2022</v>
      </c>
      <c r="C1353" t="s">
        <v>51</v>
      </c>
      <c r="D1353" t="s">
        <v>13</v>
      </c>
      <c r="E1353">
        <v>0</v>
      </c>
      <c r="F1353">
        <v>540</v>
      </c>
      <c r="G1353">
        <f>IF(electric_vehicle_sales_by_state[[#This Row],[vehicle_category]]="2-Wheelers",85000,1500000)</f>
        <v>1500000</v>
      </c>
      <c r="H1353">
        <f>(electric_vehicle_sales_by_state[[#This Row],[electric_vehicles_sold]]*electric_vehicle_sales_by_state[[#This Row],[Avg_Price]])</f>
        <v>0</v>
      </c>
    </row>
    <row r="1354" spans="1:8" x14ac:dyDescent="0.3">
      <c r="A1354" s="1">
        <v>44531</v>
      </c>
      <c r="B1354">
        <f>VLOOKUP(electric_vehicle_sales_by_state[[#This Row],[date]], dim_date[#All],2, FALSE)</f>
        <v>2022</v>
      </c>
      <c r="C1354" t="s">
        <v>53</v>
      </c>
      <c r="D1354" t="s">
        <v>13</v>
      </c>
      <c r="E1354">
        <v>0</v>
      </c>
      <c r="F1354">
        <v>352</v>
      </c>
      <c r="G1354">
        <f>IF(electric_vehicle_sales_by_state[[#This Row],[vehicle_category]]="2-Wheelers",85000,1500000)</f>
        <v>1500000</v>
      </c>
      <c r="H1354">
        <f>(electric_vehicle_sales_by_state[[#This Row],[electric_vehicles_sold]]*electric_vehicle_sales_by_state[[#This Row],[Avg_Price]])</f>
        <v>0</v>
      </c>
    </row>
    <row r="1355" spans="1:8" x14ac:dyDescent="0.3">
      <c r="A1355" s="1">
        <v>44562</v>
      </c>
      <c r="B1355">
        <f>VLOOKUP(electric_vehicle_sales_by_state[[#This Row],[date]], dim_date[#All],2, FALSE)</f>
        <v>2022</v>
      </c>
      <c r="C1355" t="s">
        <v>41</v>
      </c>
      <c r="D1355" t="s">
        <v>13</v>
      </c>
      <c r="E1355">
        <v>0</v>
      </c>
      <c r="F1355">
        <v>90</v>
      </c>
      <c r="G1355">
        <f>IF(electric_vehicle_sales_by_state[[#This Row],[vehicle_category]]="2-Wheelers",85000,1500000)</f>
        <v>1500000</v>
      </c>
      <c r="H1355">
        <f>(electric_vehicle_sales_by_state[[#This Row],[electric_vehicles_sold]]*electric_vehicle_sales_by_state[[#This Row],[Avg_Price]])</f>
        <v>0</v>
      </c>
    </row>
    <row r="1356" spans="1:8" x14ac:dyDescent="0.3">
      <c r="A1356" s="1">
        <v>44562</v>
      </c>
      <c r="B1356">
        <f>VLOOKUP(electric_vehicle_sales_by_state[[#This Row],[date]], dim_date[#All],2, FALSE)</f>
        <v>2022</v>
      </c>
      <c r="C1356" t="s">
        <v>42</v>
      </c>
      <c r="D1356" t="s">
        <v>13</v>
      </c>
      <c r="E1356">
        <v>0</v>
      </c>
      <c r="F1356">
        <v>766</v>
      </c>
      <c r="G1356">
        <f>IF(electric_vehicle_sales_by_state[[#This Row],[vehicle_category]]="2-Wheelers",85000,1500000)</f>
        <v>1500000</v>
      </c>
      <c r="H1356">
        <f>(electric_vehicle_sales_by_state[[#This Row],[electric_vehicles_sold]]*electric_vehicle_sales_by_state[[#This Row],[Avg_Price]])</f>
        <v>0</v>
      </c>
    </row>
    <row r="1357" spans="1:8" x14ac:dyDescent="0.3">
      <c r="A1357" s="1">
        <v>44562</v>
      </c>
      <c r="B1357">
        <f>VLOOKUP(electric_vehicle_sales_by_state[[#This Row],[date]], dim_date[#All],2, FALSE)</f>
        <v>2022</v>
      </c>
      <c r="C1357" t="s">
        <v>43</v>
      </c>
      <c r="D1357" t="s">
        <v>13</v>
      </c>
      <c r="E1357">
        <v>0</v>
      </c>
      <c r="F1357">
        <v>5550</v>
      </c>
      <c r="G1357">
        <f>IF(electric_vehicle_sales_by_state[[#This Row],[vehicle_category]]="2-Wheelers",85000,1500000)</f>
        <v>1500000</v>
      </c>
      <c r="H1357">
        <f>(electric_vehicle_sales_by_state[[#This Row],[electric_vehicles_sold]]*electric_vehicle_sales_by_state[[#This Row],[Avg_Price]])</f>
        <v>0</v>
      </c>
    </row>
    <row r="1358" spans="1:8" x14ac:dyDescent="0.3">
      <c r="A1358" s="1">
        <v>44562</v>
      </c>
      <c r="B1358">
        <f>VLOOKUP(electric_vehicle_sales_by_state[[#This Row],[date]], dim_date[#All],2, FALSE)</f>
        <v>2022</v>
      </c>
      <c r="C1358" t="s">
        <v>45</v>
      </c>
      <c r="D1358" t="s">
        <v>13</v>
      </c>
      <c r="E1358">
        <v>0</v>
      </c>
      <c r="F1358">
        <v>358</v>
      </c>
      <c r="G1358">
        <f>IF(electric_vehicle_sales_by_state[[#This Row],[vehicle_category]]="2-Wheelers",85000,1500000)</f>
        <v>1500000</v>
      </c>
      <c r="H1358">
        <f>(electric_vehicle_sales_by_state[[#This Row],[electric_vehicles_sold]]*electric_vehicle_sales_by_state[[#This Row],[Avg_Price]])</f>
        <v>0</v>
      </c>
    </row>
    <row r="1359" spans="1:8" x14ac:dyDescent="0.3">
      <c r="A1359" s="1">
        <v>44562</v>
      </c>
      <c r="B1359">
        <f>VLOOKUP(electric_vehicle_sales_by_state[[#This Row],[date]], dim_date[#All],2, FALSE)</f>
        <v>2022</v>
      </c>
      <c r="C1359" t="s">
        <v>46</v>
      </c>
      <c r="D1359" t="s">
        <v>13</v>
      </c>
      <c r="E1359">
        <v>0</v>
      </c>
      <c r="F1359">
        <v>3963</v>
      </c>
      <c r="G1359">
        <f>IF(electric_vehicle_sales_by_state[[#This Row],[vehicle_category]]="2-Wheelers",85000,1500000)</f>
        <v>1500000</v>
      </c>
      <c r="H1359">
        <f>(electric_vehicle_sales_by_state[[#This Row],[electric_vehicles_sold]]*electric_vehicle_sales_by_state[[#This Row],[Avg_Price]])</f>
        <v>0</v>
      </c>
    </row>
    <row r="1360" spans="1:8" x14ac:dyDescent="0.3">
      <c r="A1360" s="1">
        <v>44562</v>
      </c>
      <c r="B1360">
        <f>VLOOKUP(electric_vehicle_sales_by_state[[#This Row],[date]], dim_date[#All],2, FALSE)</f>
        <v>2022</v>
      </c>
      <c r="C1360" t="s">
        <v>47</v>
      </c>
      <c r="D1360" t="s">
        <v>13</v>
      </c>
      <c r="E1360">
        <v>0</v>
      </c>
      <c r="F1360">
        <v>150</v>
      </c>
      <c r="G1360">
        <f>IF(electric_vehicle_sales_by_state[[#This Row],[vehicle_category]]="2-Wheelers",85000,1500000)</f>
        <v>1500000</v>
      </c>
      <c r="H1360">
        <f>(electric_vehicle_sales_by_state[[#This Row],[electric_vehicles_sold]]*electric_vehicle_sales_by_state[[#This Row],[Avg_Price]])</f>
        <v>0</v>
      </c>
    </row>
    <row r="1361" spans="1:8" x14ac:dyDescent="0.3">
      <c r="A1361" s="1">
        <v>44562</v>
      </c>
      <c r="B1361">
        <f>VLOOKUP(electric_vehicle_sales_by_state[[#This Row],[date]], dim_date[#All],2, FALSE)</f>
        <v>2022</v>
      </c>
      <c r="C1361" t="s">
        <v>48</v>
      </c>
      <c r="D1361" t="s">
        <v>13</v>
      </c>
      <c r="E1361">
        <v>0</v>
      </c>
      <c r="F1361">
        <v>687</v>
      </c>
      <c r="G1361">
        <f>IF(electric_vehicle_sales_by_state[[#This Row],[vehicle_category]]="2-Wheelers",85000,1500000)</f>
        <v>1500000</v>
      </c>
      <c r="H1361">
        <f>(electric_vehicle_sales_by_state[[#This Row],[electric_vehicles_sold]]*electric_vehicle_sales_by_state[[#This Row],[Avg_Price]])</f>
        <v>0</v>
      </c>
    </row>
    <row r="1362" spans="1:8" x14ac:dyDescent="0.3">
      <c r="A1362" s="1">
        <v>44562</v>
      </c>
      <c r="B1362">
        <f>VLOOKUP(electric_vehicle_sales_by_state[[#This Row],[date]], dim_date[#All],2, FALSE)</f>
        <v>2022</v>
      </c>
      <c r="C1362" t="s">
        <v>49</v>
      </c>
      <c r="D1362" t="s">
        <v>13</v>
      </c>
      <c r="E1362">
        <v>0</v>
      </c>
      <c r="F1362">
        <v>1063</v>
      </c>
      <c r="G1362">
        <f>IF(electric_vehicle_sales_by_state[[#This Row],[vehicle_category]]="2-Wheelers",85000,1500000)</f>
        <v>1500000</v>
      </c>
      <c r="H1362">
        <f>(electric_vehicle_sales_by_state[[#This Row],[electric_vehicles_sold]]*electric_vehicle_sales_by_state[[#This Row],[Avg_Price]])</f>
        <v>0</v>
      </c>
    </row>
    <row r="1363" spans="1:8" x14ac:dyDescent="0.3">
      <c r="A1363" s="1">
        <v>44562</v>
      </c>
      <c r="B1363">
        <f>VLOOKUP(electric_vehicle_sales_by_state[[#This Row],[date]], dim_date[#All],2, FALSE)</f>
        <v>2022</v>
      </c>
      <c r="C1363" t="s">
        <v>50</v>
      </c>
      <c r="D1363" t="s">
        <v>13</v>
      </c>
      <c r="E1363">
        <v>0</v>
      </c>
      <c r="F1363">
        <v>311</v>
      </c>
      <c r="G1363">
        <f>IF(electric_vehicle_sales_by_state[[#This Row],[vehicle_category]]="2-Wheelers",85000,1500000)</f>
        <v>1500000</v>
      </c>
      <c r="H1363">
        <f>(electric_vehicle_sales_by_state[[#This Row],[electric_vehicles_sold]]*electric_vehicle_sales_by_state[[#This Row],[Avg_Price]])</f>
        <v>0</v>
      </c>
    </row>
    <row r="1364" spans="1:8" x14ac:dyDescent="0.3">
      <c r="A1364" s="1">
        <v>44562</v>
      </c>
      <c r="B1364">
        <f>VLOOKUP(electric_vehicle_sales_by_state[[#This Row],[date]], dim_date[#All],2, FALSE)</f>
        <v>2022</v>
      </c>
      <c r="C1364" t="s">
        <v>51</v>
      </c>
      <c r="D1364" t="s">
        <v>13</v>
      </c>
      <c r="E1364">
        <v>0</v>
      </c>
      <c r="F1364">
        <v>722</v>
      </c>
      <c r="G1364">
        <f>IF(electric_vehicle_sales_by_state[[#This Row],[vehicle_category]]="2-Wheelers",85000,1500000)</f>
        <v>1500000</v>
      </c>
      <c r="H1364">
        <f>(electric_vehicle_sales_by_state[[#This Row],[electric_vehicles_sold]]*electric_vehicle_sales_by_state[[#This Row],[Avg_Price]])</f>
        <v>0</v>
      </c>
    </row>
    <row r="1365" spans="1:8" x14ac:dyDescent="0.3">
      <c r="A1365" s="1">
        <v>44562</v>
      </c>
      <c r="B1365">
        <f>VLOOKUP(electric_vehicle_sales_by_state[[#This Row],[date]], dim_date[#All],2, FALSE)</f>
        <v>2022</v>
      </c>
      <c r="C1365" t="s">
        <v>52</v>
      </c>
      <c r="D1365" t="s">
        <v>13</v>
      </c>
      <c r="E1365">
        <v>0</v>
      </c>
      <c r="F1365">
        <v>758</v>
      </c>
      <c r="G1365">
        <f>IF(electric_vehicle_sales_by_state[[#This Row],[vehicle_category]]="2-Wheelers",85000,1500000)</f>
        <v>1500000</v>
      </c>
      <c r="H1365">
        <f>(electric_vehicle_sales_by_state[[#This Row],[electric_vehicles_sold]]*electric_vehicle_sales_by_state[[#This Row],[Avg_Price]])</f>
        <v>0</v>
      </c>
    </row>
    <row r="1366" spans="1:8" x14ac:dyDescent="0.3">
      <c r="A1366" s="1">
        <v>44562</v>
      </c>
      <c r="B1366">
        <f>VLOOKUP(electric_vehicle_sales_by_state[[#This Row],[date]], dim_date[#All],2, FALSE)</f>
        <v>2022</v>
      </c>
      <c r="C1366" t="s">
        <v>53</v>
      </c>
      <c r="D1366" t="s">
        <v>13</v>
      </c>
      <c r="E1366">
        <v>0</v>
      </c>
      <c r="F1366">
        <v>394</v>
      </c>
      <c r="G1366">
        <f>IF(electric_vehicle_sales_by_state[[#This Row],[vehicle_category]]="2-Wheelers",85000,1500000)</f>
        <v>1500000</v>
      </c>
      <c r="H1366">
        <f>(electric_vehicle_sales_by_state[[#This Row],[electric_vehicles_sold]]*electric_vehicle_sales_by_state[[#This Row],[Avg_Price]])</f>
        <v>0</v>
      </c>
    </row>
    <row r="1367" spans="1:8" x14ac:dyDescent="0.3">
      <c r="A1367" s="1">
        <v>44593</v>
      </c>
      <c r="B1367">
        <f>VLOOKUP(electric_vehicle_sales_by_state[[#This Row],[date]], dim_date[#All],2, FALSE)</f>
        <v>2022</v>
      </c>
      <c r="C1367" t="s">
        <v>41</v>
      </c>
      <c r="D1367" t="s">
        <v>13</v>
      </c>
      <c r="E1367">
        <v>0</v>
      </c>
      <c r="F1367">
        <v>112</v>
      </c>
      <c r="G1367">
        <f>IF(electric_vehicle_sales_by_state[[#This Row],[vehicle_category]]="2-Wheelers",85000,1500000)</f>
        <v>1500000</v>
      </c>
      <c r="H1367">
        <f>(electric_vehicle_sales_by_state[[#This Row],[electric_vehicles_sold]]*electric_vehicle_sales_by_state[[#This Row],[Avg_Price]])</f>
        <v>0</v>
      </c>
    </row>
    <row r="1368" spans="1:8" x14ac:dyDescent="0.3">
      <c r="A1368" s="1">
        <v>44593</v>
      </c>
      <c r="B1368">
        <f>VLOOKUP(electric_vehicle_sales_by_state[[#This Row],[date]], dim_date[#All],2, FALSE)</f>
        <v>2022</v>
      </c>
      <c r="C1368" t="s">
        <v>42</v>
      </c>
      <c r="D1368" t="s">
        <v>13</v>
      </c>
      <c r="E1368">
        <v>0</v>
      </c>
      <c r="F1368">
        <v>671</v>
      </c>
      <c r="G1368">
        <f>IF(electric_vehicle_sales_by_state[[#This Row],[vehicle_category]]="2-Wheelers",85000,1500000)</f>
        <v>1500000</v>
      </c>
      <c r="H1368">
        <f>(electric_vehicle_sales_by_state[[#This Row],[electric_vehicles_sold]]*electric_vehicle_sales_by_state[[#This Row],[Avg_Price]])</f>
        <v>0</v>
      </c>
    </row>
    <row r="1369" spans="1:8" x14ac:dyDescent="0.3">
      <c r="A1369" s="1">
        <v>44593</v>
      </c>
      <c r="B1369">
        <f>VLOOKUP(electric_vehicle_sales_by_state[[#This Row],[date]], dim_date[#All],2, FALSE)</f>
        <v>2022</v>
      </c>
      <c r="C1369" t="s">
        <v>47</v>
      </c>
      <c r="D1369" t="s">
        <v>13</v>
      </c>
      <c r="E1369">
        <v>0</v>
      </c>
      <c r="F1369">
        <v>44</v>
      </c>
      <c r="G1369">
        <f>IF(electric_vehicle_sales_by_state[[#This Row],[vehicle_category]]="2-Wheelers",85000,1500000)</f>
        <v>1500000</v>
      </c>
      <c r="H1369">
        <f>(electric_vehicle_sales_by_state[[#This Row],[electric_vehicles_sold]]*electric_vehicle_sales_by_state[[#This Row],[Avg_Price]])</f>
        <v>0</v>
      </c>
    </row>
    <row r="1370" spans="1:8" x14ac:dyDescent="0.3">
      <c r="A1370" s="1">
        <v>44593</v>
      </c>
      <c r="B1370">
        <f>VLOOKUP(electric_vehicle_sales_by_state[[#This Row],[date]], dim_date[#All],2, FALSE)</f>
        <v>2022</v>
      </c>
      <c r="C1370" t="s">
        <v>48</v>
      </c>
      <c r="D1370" t="s">
        <v>13</v>
      </c>
      <c r="E1370">
        <v>0</v>
      </c>
      <c r="F1370">
        <v>834</v>
      </c>
      <c r="G1370">
        <f>IF(electric_vehicle_sales_by_state[[#This Row],[vehicle_category]]="2-Wheelers",85000,1500000)</f>
        <v>1500000</v>
      </c>
      <c r="H1370">
        <f>(electric_vehicle_sales_by_state[[#This Row],[electric_vehicles_sold]]*electric_vehicle_sales_by_state[[#This Row],[Avg_Price]])</f>
        <v>0</v>
      </c>
    </row>
    <row r="1371" spans="1:8" x14ac:dyDescent="0.3">
      <c r="A1371" s="1">
        <v>44593</v>
      </c>
      <c r="B1371">
        <f>VLOOKUP(electric_vehicle_sales_by_state[[#This Row],[date]], dim_date[#All],2, FALSE)</f>
        <v>2022</v>
      </c>
      <c r="C1371" t="s">
        <v>50</v>
      </c>
      <c r="D1371" t="s">
        <v>13</v>
      </c>
      <c r="E1371">
        <v>0</v>
      </c>
      <c r="F1371">
        <v>354</v>
      </c>
      <c r="G1371">
        <f>IF(electric_vehicle_sales_by_state[[#This Row],[vehicle_category]]="2-Wheelers",85000,1500000)</f>
        <v>1500000</v>
      </c>
      <c r="H1371">
        <f>(electric_vehicle_sales_by_state[[#This Row],[electric_vehicles_sold]]*electric_vehicle_sales_by_state[[#This Row],[Avg_Price]])</f>
        <v>0</v>
      </c>
    </row>
    <row r="1372" spans="1:8" x14ac:dyDescent="0.3">
      <c r="A1372" s="1">
        <v>44593</v>
      </c>
      <c r="B1372">
        <f>VLOOKUP(electric_vehicle_sales_by_state[[#This Row],[date]], dim_date[#All],2, FALSE)</f>
        <v>2022</v>
      </c>
      <c r="C1372" t="s">
        <v>51</v>
      </c>
      <c r="D1372" t="s">
        <v>13</v>
      </c>
      <c r="E1372">
        <v>0</v>
      </c>
      <c r="F1372">
        <v>773</v>
      </c>
      <c r="G1372">
        <f>IF(electric_vehicle_sales_by_state[[#This Row],[vehicle_category]]="2-Wheelers",85000,1500000)</f>
        <v>1500000</v>
      </c>
      <c r="H1372">
        <f>(electric_vehicle_sales_by_state[[#This Row],[electric_vehicles_sold]]*electric_vehicle_sales_by_state[[#This Row],[Avg_Price]])</f>
        <v>0</v>
      </c>
    </row>
    <row r="1373" spans="1:8" x14ac:dyDescent="0.3">
      <c r="A1373" s="1">
        <v>44593</v>
      </c>
      <c r="B1373">
        <f>VLOOKUP(electric_vehicle_sales_by_state[[#This Row],[date]], dim_date[#All],2, FALSE)</f>
        <v>2022</v>
      </c>
      <c r="C1373" t="s">
        <v>52</v>
      </c>
      <c r="D1373" t="s">
        <v>13</v>
      </c>
      <c r="E1373">
        <v>0</v>
      </c>
      <c r="F1373">
        <v>622</v>
      </c>
      <c r="G1373">
        <f>IF(electric_vehicle_sales_by_state[[#This Row],[vehicle_category]]="2-Wheelers",85000,1500000)</f>
        <v>1500000</v>
      </c>
      <c r="H1373">
        <f>(electric_vehicle_sales_by_state[[#This Row],[electric_vehicles_sold]]*electric_vehicle_sales_by_state[[#This Row],[Avg_Price]])</f>
        <v>0</v>
      </c>
    </row>
    <row r="1374" spans="1:8" x14ac:dyDescent="0.3">
      <c r="A1374" s="1">
        <v>44593</v>
      </c>
      <c r="B1374">
        <f>VLOOKUP(electric_vehicle_sales_by_state[[#This Row],[date]], dim_date[#All],2, FALSE)</f>
        <v>2022</v>
      </c>
      <c r="C1374" t="s">
        <v>53</v>
      </c>
      <c r="D1374" t="s">
        <v>13</v>
      </c>
      <c r="E1374">
        <v>0</v>
      </c>
      <c r="F1374">
        <v>340</v>
      </c>
      <c r="G1374">
        <f>IF(electric_vehicle_sales_by_state[[#This Row],[vehicle_category]]="2-Wheelers",85000,1500000)</f>
        <v>1500000</v>
      </c>
      <c r="H1374">
        <f>(electric_vehicle_sales_by_state[[#This Row],[electric_vehicles_sold]]*electric_vehicle_sales_by_state[[#This Row],[Avg_Price]])</f>
        <v>0</v>
      </c>
    </row>
    <row r="1375" spans="1:8" x14ac:dyDescent="0.3">
      <c r="A1375" s="1">
        <v>44621</v>
      </c>
      <c r="B1375">
        <f>VLOOKUP(electric_vehicle_sales_by_state[[#This Row],[date]], dim_date[#All],2, FALSE)</f>
        <v>2022</v>
      </c>
      <c r="C1375" t="s">
        <v>42</v>
      </c>
      <c r="D1375" t="s">
        <v>13</v>
      </c>
      <c r="E1375">
        <v>0</v>
      </c>
      <c r="F1375">
        <v>679</v>
      </c>
      <c r="G1375">
        <f>IF(electric_vehicle_sales_by_state[[#This Row],[vehicle_category]]="2-Wheelers",85000,1500000)</f>
        <v>1500000</v>
      </c>
      <c r="H1375">
        <f>(electric_vehicle_sales_by_state[[#This Row],[electric_vehicles_sold]]*electric_vehicle_sales_by_state[[#This Row],[Avg_Price]])</f>
        <v>0</v>
      </c>
    </row>
    <row r="1376" spans="1:8" x14ac:dyDescent="0.3">
      <c r="A1376" s="1">
        <v>44621</v>
      </c>
      <c r="B1376">
        <f>VLOOKUP(electric_vehicle_sales_by_state[[#This Row],[date]], dim_date[#All],2, FALSE)</f>
        <v>2022</v>
      </c>
      <c r="C1376" t="s">
        <v>47</v>
      </c>
      <c r="D1376" t="s">
        <v>13</v>
      </c>
      <c r="E1376">
        <v>0</v>
      </c>
      <c r="F1376">
        <v>49</v>
      </c>
      <c r="G1376">
        <f>IF(electric_vehicle_sales_by_state[[#This Row],[vehicle_category]]="2-Wheelers",85000,1500000)</f>
        <v>1500000</v>
      </c>
      <c r="H1376">
        <f>(electric_vehicle_sales_by_state[[#This Row],[electric_vehicles_sold]]*electric_vehicle_sales_by_state[[#This Row],[Avg_Price]])</f>
        <v>0</v>
      </c>
    </row>
    <row r="1377" spans="1:8" x14ac:dyDescent="0.3">
      <c r="A1377" s="1">
        <v>44621</v>
      </c>
      <c r="B1377">
        <f>VLOOKUP(electric_vehicle_sales_by_state[[#This Row],[date]], dim_date[#All],2, FALSE)</f>
        <v>2022</v>
      </c>
      <c r="C1377" t="s">
        <v>48</v>
      </c>
      <c r="D1377" t="s">
        <v>13</v>
      </c>
      <c r="E1377">
        <v>0</v>
      </c>
      <c r="F1377">
        <v>717</v>
      </c>
      <c r="G1377">
        <f>IF(electric_vehicle_sales_by_state[[#This Row],[vehicle_category]]="2-Wheelers",85000,1500000)</f>
        <v>1500000</v>
      </c>
      <c r="H1377">
        <f>(electric_vehicle_sales_by_state[[#This Row],[electric_vehicles_sold]]*electric_vehicle_sales_by_state[[#This Row],[Avg_Price]])</f>
        <v>0</v>
      </c>
    </row>
    <row r="1378" spans="1:8" x14ac:dyDescent="0.3">
      <c r="A1378" s="1">
        <v>44621</v>
      </c>
      <c r="B1378">
        <f>VLOOKUP(electric_vehicle_sales_by_state[[#This Row],[date]], dim_date[#All],2, FALSE)</f>
        <v>2022</v>
      </c>
      <c r="C1378" t="s">
        <v>49</v>
      </c>
      <c r="D1378" t="s">
        <v>13</v>
      </c>
      <c r="E1378">
        <v>0</v>
      </c>
      <c r="F1378">
        <v>1104</v>
      </c>
      <c r="G1378">
        <f>IF(electric_vehicle_sales_by_state[[#This Row],[vehicle_category]]="2-Wheelers",85000,1500000)</f>
        <v>1500000</v>
      </c>
      <c r="H1378">
        <f>(electric_vehicle_sales_by_state[[#This Row],[electric_vehicles_sold]]*electric_vehicle_sales_by_state[[#This Row],[Avg_Price]])</f>
        <v>0</v>
      </c>
    </row>
    <row r="1379" spans="1:8" x14ac:dyDescent="0.3">
      <c r="A1379" s="1">
        <v>44621</v>
      </c>
      <c r="B1379">
        <f>VLOOKUP(electric_vehicle_sales_by_state[[#This Row],[date]], dim_date[#All],2, FALSE)</f>
        <v>2022</v>
      </c>
      <c r="C1379" t="s">
        <v>50</v>
      </c>
      <c r="D1379" t="s">
        <v>13</v>
      </c>
      <c r="E1379">
        <v>0</v>
      </c>
      <c r="F1379">
        <v>413</v>
      </c>
      <c r="G1379">
        <f>IF(electric_vehicle_sales_by_state[[#This Row],[vehicle_category]]="2-Wheelers",85000,1500000)</f>
        <v>1500000</v>
      </c>
      <c r="H1379">
        <f>(electric_vehicle_sales_by_state[[#This Row],[electric_vehicles_sold]]*electric_vehicle_sales_by_state[[#This Row],[Avg_Price]])</f>
        <v>0</v>
      </c>
    </row>
    <row r="1380" spans="1:8" x14ac:dyDescent="0.3">
      <c r="A1380" s="1">
        <v>44621</v>
      </c>
      <c r="B1380">
        <f>VLOOKUP(electric_vehicle_sales_by_state[[#This Row],[date]], dim_date[#All],2, FALSE)</f>
        <v>2022</v>
      </c>
      <c r="C1380" t="s">
        <v>51</v>
      </c>
      <c r="D1380" t="s">
        <v>13</v>
      </c>
      <c r="E1380">
        <v>0</v>
      </c>
      <c r="F1380">
        <v>632</v>
      </c>
      <c r="G1380">
        <f>IF(electric_vehicle_sales_by_state[[#This Row],[vehicle_category]]="2-Wheelers",85000,1500000)</f>
        <v>1500000</v>
      </c>
      <c r="H1380">
        <f>(electric_vehicle_sales_by_state[[#This Row],[electric_vehicles_sold]]*electric_vehicle_sales_by_state[[#This Row],[Avg_Price]])</f>
        <v>0</v>
      </c>
    </row>
    <row r="1381" spans="1:8" x14ac:dyDescent="0.3">
      <c r="A1381" s="1">
        <v>44621</v>
      </c>
      <c r="B1381">
        <f>VLOOKUP(electric_vehicle_sales_by_state[[#This Row],[date]], dim_date[#All],2, FALSE)</f>
        <v>2022</v>
      </c>
      <c r="C1381" t="s">
        <v>53</v>
      </c>
      <c r="D1381" t="s">
        <v>13</v>
      </c>
      <c r="E1381">
        <v>0</v>
      </c>
      <c r="F1381">
        <v>484</v>
      </c>
      <c r="G1381">
        <f>IF(electric_vehicle_sales_by_state[[#This Row],[vehicle_category]]="2-Wheelers",85000,1500000)</f>
        <v>1500000</v>
      </c>
      <c r="H1381">
        <f>(electric_vehicle_sales_by_state[[#This Row],[electric_vehicles_sold]]*electric_vehicle_sales_by_state[[#This Row],[Avg_Price]])</f>
        <v>0</v>
      </c>
    </row>
    <row r="1382" spans="1:8" x14ac:dyDescent="0.3">
      <c r="A1382" s="1">
        <v>44652</v>
      </c>
      <c r="B1382">
        <f>VLOOKUP(electric_vehicle_sales_by_state[[#This Row],[date]], dim_date[#All],2, FALSE)</f>
        <v>2023</v>
      </c>
      <c r="C1382" t="s">
        <v>42</v>
      </c>
      <c r="D1382" t="s">
        <v>13</v>
      </c>
      <c r="E1382">
        <v>0</v>
      </c>
      <c r="F1382">
        <v>824</v>
      </c>
      <c r="G1382">
        <f>IF(electric_vehicle_sales_by_state[[#This Row],[vehicle_category]]="2-Wheelers",85000,1500000)</f>
        <v>1500000</v>
      </c>
      <c r="H1382">
        <f>(electric_vehicle_sales_by_state[[#This Row],[electric_vehicles_sold]]*electric_vehicle_sales_by_state[[#This Row],[Avg_Price]])</f>
        <v>0</v>
      </c>
    </row>
    <row r="1383" spans="1:8" x14ac:dyDescent="0.3">
      <c r="A1383" s="1">
        <v>44652</v>
      </c>
      <c r="B1383">
        <f>VLOOKUP(electric_vehicle_sales_by_state[[#This Row],[date]], dim_date[#All],2, FALSE)</f>
        <v>2023</v>
      </c>
      <c r="C1383" t="s">
        <v>47</v>
      </c>
      <c r="D1383" t="s">
        <v>13</v>
      </c>
      <c r="E1383">
        <v>0</v>
      </c>
      <c r="F1383">
        <v>105</v>
      </c>
      <c r="G1383">
        <f>IF(electric_vehicle_sales_by_state[[#This Row],[vehicle_category]]="2-Wheelers",85000,1500000)</f>
        <v>1500000</v>
      </c>
      <c r="H1383">
        <f>(electric_vehicle_sales_by_state[[#This Row],[electric_vehicles_sold]]*electric_vehicle_sales_by_state[[#This Row],[Avg_Price]])</f>
        <v>0</v>
      </c>
    </row>
    <row r="1384" spans="1:8" x14ac:dyDescent="0.3">
      <c r="A1384" s="1">
        <v>44652</v>
      </c>
      <c r="B1384">
        <f>VLOOKUP(electric_vehicle_sales_by_state[[#This Row],[date]], dim_date[#All],2, FALSE)</f>
        <v>2023</v>
      </c>
      <c r="C1384" t="s">
        <v>50</v>
      </c>
      <c r="D1384" t="s">
        <v>13</v>
      </c>
      <c r="E1384">
        <v>0</v>
      </c>
      <c r="F1384">
        <v>323</v>
      </c>
      <c r="G1384">
        <f>IF(electric_vehicle_sales_by_state[[#This Row],[vehicle_category]]="2-Wheelers",85000,1500000)</f>
        <v>1500000</v>
      </c>
      <c r="H1384">
        <f>(electric_vehicle_sales_by_state[[#This Row],[electric_vehicles_sold]]*electric_vehicle_sales_by_state[[#This Row],[Avg_Price]])</f>
        <v>0</v>
      </c>
    </row>
    <row r="1385" spans="1:8" x14ac:dyDescent="0.3">
      <c r="A1385" s="1">
        <v>44652</v>
      </c>
      <c r="B1385">
        <f>VLOOKUP(electric_vehicle_sales_by_state[[#This Row],[date]], dim_date[#All],2, FALSE)</f>
        <v>2023</v>
      </c>
      <c r="C1385" t="s">
        <v>51</v>
      </c>
      <c r="D1385" t="s">
        <v>13</v>
      </c>
      <c r="E1385">
        <v>0</v>
      </c>
      <c r="F1385">
        <v>723</v>
      </c>
      <c r="G1385">
        <f>IF(electric_vehicle_sales_by_state[[#This Row],[vehicle_category]]="2-Wheelers",85000,1500000)</f>
        <v>1500000</v>
      </c>
      <c r="H1385">
        <f>(electric_vehicle_sales_by_state[[#This Row],[electric_vehicles_sold]]*electric_vehicle_sales_by_state[[#This Row],[Avg_Price]])</f>
        <v>0</v>
      </c>
    </row>
    <row r="1386" spans="1:8" x14ac:dyDescent="0.3">
      <c r="A1386" s="1">
        <v>44652</v>
      </c>
      <c r="B1386">
        <f>VLOOKUP(electric_vehicle_sales_by_state[[#This Row],[date]], dim_date[#All],2, FALSE)</f>
        <v>2023</v>
      </c>
      <c r="C1386" t="s">
        <v>53</v>
      </c>
      <c r="D1386" t="s">
        <v>13</v>
      </c>
      <c r="E1386">
        <v>0</v>
      </c>
      <c r="F1386">
        <v>448</v>
      </c>
      <c r="G1386">
        <f>IF(electric_vehicle_sales_by_state[[#This Row],[vehicle_category]]="2-Wheelers",85000,1500000)</f>
        <v>1500000</v>
      </c>
      <c r="H1386">
        <f>(electric_vehicle_sales_by_state[[#This Row],[electric_vehicles_sold]]*electric_vehicle_sales_by_state[[#This Row],[Avg_Price]])</f>
        <v>0</v>
      </c>
    </row>
    <row r="1387" spans="1:8" x14ac:dyDescent="0.3">
      <c r="A1387" s="1">
        <v>44682</v>
      </c>
      <c r="B1387">
        <f>VLOOKUP(electric_vehicle_sales_by_state[[#This Row],[date]], dim_date[#All],2, FALSE)</f>
        <v>2023</v>
      </c>
      <c r="C1387" t="s">
        <v>41</v>
      </c>
      <c r="D1387" t="s">
        <v>13</v>
      </c>
      <c r="E1387">
        <v>0</v>
      </c>
      <c r="F1387">
        <v>110</v>
      </c>
      <c r="G1387">
        <f>IF(electric_vehicle_sales_by_state[[#This Row],[vehicle_category]]="2-Wheelers",85000,1500000)</f>
        <v>1500000</v>
      </c>
      <c r="H1387">
        <f>(electric_vehicle_sales_by_state[[#This Row],[electric_vehicles_sold]]*electric_vehicle_sales_by_state[[#This Row],[Avg_Price]])</f>
        <v>0</v>
      </c>
    </row>
    <row r="1388" spans="1:8" x14ac:dyDescent="0.3">
      <c r="A1388" s="1">
        <v>44682</v>
      </c>
      <c r="B1388">
        <f>VLOOKUP(electric_vehicle_sales_by_state[[#This Row],[date]], dim_date[#All],2, FALSE)</f>
        <v>2023</v>
      </c>
      <c r="C1388" t="s">
        <v>42</v>
      </c>
      <c r="D1388" t="s">
        <v>13</v>
      </c>
      <c r="E1388">
        <v>0</v>
      </c>
      <c r="F1388">
        <v>965</v>
      </c>
      <c r="G1388">
        <f>IF(electric_vehicle_sales_by_state[[#This Row],[vehicle_category]]="2-Wheelers",85000,1500000)</f>
        <v>1500000</v>
      </c>
      <c r="H1388">
        <f>(electric_vehicle_sales_by_state[[#This Row],[electric_vehicles_sold]]*electric_vehicle_sales_by_state[[#This Row],[Avg_Price]])</f>
        <v>0</v>
      </c>
    </row>
    <row r="1389" spans="1:8" x14ac:dyDescent="0.3">
      <c r="A1389" s="1">
        <v>44682</v>
      </c>
      <c r="B1389">
        <f>VLOOKUP(electric_vehicle_sales_by_state[[#This Row],[date]], dim_date[#All],2, FALSE)</f>
        <v>2023</v>
      </c>
      <c r="C1389" t="s">
        <v>47</v>
      </c>
      <c r="D1389" t="s">
        <v>13</v>
      </c>
      <c r="E1389">
        <v>0</v>
      </c>
      <c r="F1389">
        <v>322</v>
      </c>
      <c r="G1389">
        <f>IF(electric_vehicle_sales_by_state[[#This Row],[vehicle_category]]="2-Wheelers",85000,1500000)</f>
        <v>1500000</v>
      </c>
      <c r="H1389">
        <f>(electric_vehicle_sales_by_state[[#This Row],[electric_vehicles_sold]]*electric_vehicle_sales_by_state[[#This Row],[Avg_Price]])</f>
        <v>0</v>
      </c>
    </row>
    <row r="1390" spans="1:8" x14ac:dyDescent="0.3">
      <c r="A1390" s="1">
        <v>44682</v>
      </c>
      <c r="B1390">
        <f>VLOOKUP(electric_vehicle_sales_by_state[[#This Row],[date]], dim_date[#All],2, FALSE)</f>
        <v>2023</v>
      </c>
      <c r="C1390" t="s">
        <v>48</v>
      </c>
      <c r="D1390" t="s">
        <v>13</v>
      </c>
      <c r="E1390">
        <v>0</v>
      </c>
      <c r="F1390">
        <v>644</v>
      </c>
      <c r="G1390">
        <f>IF(electric_vehicle_sales_by_state[[#This Row],[vehicle_category]]="2-Wheelers",85000,1500000)</f>
        <v>1500000</v>
      </c>
      <c r="H1390">
        <f>(electric_vehicle_sales_by_state[[#This Row],[electric_vehicles_sold]]*electric_vehicle_sales_by_state[[#This Row],[Avg_Price]])</f>
        <v>0</v>
      </c>
    </row>
    <row r="1391" spans="1:8" x14ac:dyDescent="0.3">
      <c r="A1391" s="1">
        <v>44682</v>
      </c>
      <c r="B1391">
        <f>VLOOKUP(electric_vehicle_sales_by_state[[#This Row],[date]], dim_date[#All],2, FALSE)</f>
        <v>2023</v>
      </c>
      <c r="C1391" t="s">
        <v>50</v>
      </c>
      <c r="D1391" t="s">
        <v>13</v>
      </c>
      <c r="E1391">
        <v>0</v>
      </c>
      <c r="F1391">
        <v>397</v>
      </c>
      <c r="G1391">
        <f>IF(electric_vehicle_sales_by_state[[#This Row],[vehicle_category]]="2-Wheelers",85000,1500000)</f>
        <v>1500000</v>
      </c>
      <c r="H1391">
        <f>(electric_vehicle_sales_by_state[[#This Row],[electric_vehicles_sold]]*electric_vehicle_sales_by_state[[#This Row],[Avg_Price]])</f>
        <v>0</v>
      </c>
    </row>
    <row r="1392" spans="1:8" x14ac:dyDescent="0.3">
      <c r="A1392" s="1">
        <v>44682</v>
      </c>
      <c r="B1392">
        <f>VLOOKUP(electric_vehicle_sales_by_state[[#This Row],[date]], dim_date[#All],2, FALSE)</f>
        <v>2023</v>
      </c>
      <c r="C1392" t="s">
        <v>51</v>
      </c>
      <c r="D1392" t="s">
        <v>13</v>
      </c>
      <c r="E1392">
        <v>0</v>
      </c>
      <c r="F1392">
        <v>630</v>
      </c>
      <c r="G1392">
        <f>IF(electric_vehicle_sales_by_state[[#This Row],[vehicle_category]]="2-Wheelers",85000,1500000)</f>
        <v>1500000</v>
      </c>
      <c r="H1392">
        <f>(electric_vehicle_sales_by_state[[#This Row],[electric_vehicles_sold]]*electric_vehicle_sales_by_state[[#This Row],[Avg_Price]])</f>
        <v>0</v>
      </c>
    </row>
    <row r="1393" spans="1:8" x14ac:dyDescent="0.3">
      <c r="A1393" s="1">
        <v>44682</v>
      </c>
      <c r="B1393">
        <f>VLOOKUP(electric_vehicle_sales_by_state[[#This Row],[date]], dim_date[#All],2, FALSE)</f>
        <v>2023</v>
      </c>
      <c r="C1393" t="s">
        <v>53</v>
      </c>
      <c r="D1393" t="s">
        <v>13</v>
      </c>
      <c r="E1393">
        <v>0</v>
      </c>
      <c r="F1393">
        <v>359</v>
      </c>
      <c r="G1393">
        <f>IF(electric_vehicle_sales_by_state[[#This Row],[vehicle_category]]="2-Wheelers",85000,1500000)</f>
        <v>1500000</v>
      </c>
      <c r="H1393">
        <f>(electric_vehicle_sales_by_state[[#This Row],[electric_vehicles_sold]]*electric_vehicle_sales_by_state[[#This Row],[Avg_Price]])</f>
        <v>0</v>
      </c>
    </row>
    <row r="1394" spans="1:8" x14ac:dyDescent="0.3">
      <c r="A1394" s="1">
        <v>44713</v>
      </c>
      <c r="B1394">
        <f>VLOOKUP(electric_vehicle_sales_by_state[[#This Row],[date]], dim_date[#All],2, FALSE)</f>
        <v>2023</v>
      </c>
      <c r="C1394" t="s">
        <v>41</v>
      </c>
      <c r="D1394" t="s">
        <v>13</v>
      </c>
      <c r="E1394">
        <v>0</v>
      </c>
      <c r="F1394">
        <v>115</v>
      </c>
      <c r="G1394">
        <f>IF(electric_vehicle_sales_by_state[[#This Row],[vehicle_category]]="2-Wheelers",85000,1500000)</f>
        <v>1500000</v>
      </c>
      <c r="H1394">
        <f>(electric_vehicle_sales_by_state[[#This Row],[electric_vehicles_sold]]*electric_vehicle_sales_by_state[[#This Row],[Avg_Price]])</f>
        <v>0</v>
      </c>
    </row>
    <row r="1395" spans="1:8" x14ac:dyDescent="0.3">
      <c r="A1395" s="1">
        <v>44713</v>
      </c>
      <c r="B1395">
        <f>VLOOKUP(electric_vehicle_sales_by_state[[#This Row],[date]], dim_date[#All],2, FALSE)</f>
        <v>2023</v>
      </c>
      <c r="C1395" t="s">
        <v>42</v>
      </c>
      <c r="D1395" t="s">
        <v>13</v>
      </c>
      <c r="E1395">
        <v>0</v>
      </c>
      <c r="F1395">
        <v>1021</v>
      </c>
      <c r="G1395">
        <f>IF(electric_vehicle_sales_by_state[[#This Row],[vehicle_category]]="2-Wheelers",85000,1500000)</f>
        <v>1500000</v>
      </c>
      <c r="H1395">
        <f>(electric_vehicle_sales_by_state[[#This Row],[electric_vehicles_sold]]*electric_vehicle_sales_by_state[[#This Row],[Avg_Price]])</f>
        <v>0</v>
      </c>
    </row>
    <row r="1396" spans="1:8" x14ac:dyDescent="0.3">
      <c r="A1396" s="1">
        <v>44713</v>
      </c>
      <c r="B1396">
        <f>VLOOKUP(electric_vehicle_sales_by_state[[#This Row],[date]], dim_date[#All],2, FALSE)</f>
        <v>2023</v>
      </c>
      <c r="C1396" t="s">
        <v>47</v>
      </c>
      <c r="D1396" t="s">
        <v>13</v>
      </c>
      <c r="E1396">
        <v>0</v>
      </c>
      <c r="F1396">
        <v>310</v>
      </c>
      <c r="G1396">
        <f>IF(electric_vehicle_sales_by_state[[#This Row],[vehicle_category]]="2-Wheelers",85000,1500000)</f>
        <v>1500000</v>
      </c>
      <c r="H1396">
        <f>(electric_vehicle_sales_by_state[[#This Row],[electric_vehicles_sold]]*electric_vehicle_sales_by_state[[#This Row],[Avg_Price]])</f>
        <v>0</v>
      </c>
    </row>
    <row r="1397" spans="1:8" x14ac:dyDescent="0.3">
      <c r="A1397" s="1">
        <v>44713</v>
      </c>
      <c r="B1397">
        <f>VLOOKUP(electric_vehicle_sales_by_state[[#This Row],[date]], dim_date[#All],2, FALSE)</f>
        <v>2023</v>
      </c>
      <c r="C1397" t="s">
        <v>48</v>
      </c>
      <c r="D1397" t="s">
        <v>13</v>
      </c>
      <c r="E1397">
        <v>0</v>
      </c>
      <c r="F1397">
        <v>1029</v>
      </c>
      <c r="G1397">
        <f>IF(electric_vehicle_sales_by_state[[#This Row],[vehicle_category]]="2-Wheelers",85000,1500000)</f>
        <v>1500000</v>
      </c>
      <c r="H1397">
        <f>(electric_vehicle_sales_by_state[[#This Row],[electric_vehicles_sold]]*electric_vehicle_sales_by_state[[#This Row],[Avg_Price]])</f>
        <v>0</v>
      </c>
    </row>
    <row r="1398" spans="1:8" x14ac:dyDescent="0.3">
      <c r="A1398" s="1">
        <v>44713</v>
      </c>
      <c r="B1398">
        <f>VLOOKUP(electric_vehicle_sales_by_state[[#This Row],[date]], dim_date[#All],2, FALSE)</f>
        <v>2023</v>
      </c>
      <c r="C1398" t="s">
        <v>50</v>
      </c>
      <c r="D1398" t="s">
        <v>13</v>
      </c>
      <c r="E1398">
        <v>0</v>
      </c>
      <c r="F1398">
        <v>373</v>
      </c>
      <c r="G1398">
        <f>IF(electric_vehicle_sales_by_state[[#This Row],[vehicle_category]]="2-Wheelers",85000,1500000)</f>
        <v>1500000</v>
      </c>
      <c r="H1398">
        <f>(electric_vehicle_sales_by_state[[#This Row],[electric_vehicles_sold]]*electric_vehicle_sales_by_state[[#This Row],[Avg_Price]])</f>
        <v>0</v>
      </c>
    </row>
    <row r="1399" spans="1:8" x14ac:dyDescent="0.3">
      <c r="A1399" s="1">
        <v>44713</v>
      </c>
      <c r="B1399">
        <f>VLOOKUP(electric_vehicle_sales_by_state[[#This Row],[date]], dim_date[#All],2, FALSE)</f>
        <v>2023</v>
      </c>
      <c r="C1399" t="s">
        <v>51</v>
      </c>
      <c r="D1399" t="s">
        <v>13</v>
      </c>
      <c r="E1399">
        <v>0</v>
      </c>
      <c r="F1399">
        <v>735</v>
      </c>
      <c r="G1399">
        <f>IF(electric_vehicle_sales_by_state[[#This Row],[vehicle_category]]="2-Wheelers",85000,1500000)</f>
        <v>1500000</v>
      </c>
      <c r="H1399">
        <f>(electric_vehicle_sales_by_state[[#This Row],[electric_vehicles_sold]]*electric_vehicle_sales_by_state[[#This Row],[Avg_Price]])</f>
        <v>0</v>
      </c>
    </row>
    <row r="1400" spans="1:8" x14ac:dyDescent="0.3">
      <c r="A1400" s="1">
        <v>44713</v>
      </c>
      <c r="B1400">
        <f>VLOOKUP(electric_vehicle_sales_by_state[[#This Row],[date]], dim_date[#All],2, FALSE)</f>
        <v>2023</v>
      </c>
      <c r="C1400" t="s">
        <v>53</v>
      </c>
      <c r="D1400" t="s">
        <v>13</v>
      </c>
      <c r="E1400">
        <v>0</v>
      </c>
      <c r="F1400">
        <v>354</v>
      </c>
      <c r="G1400">
        <f>IF(electric_vehicle_sales_by_state[[#This Row],[vehicle_category]]="2-Wheelers",85000,1500000)</f>
        <v>1500000</v>
      </c>
      <c r="H1400">
        <f>(electric_vehicle_sales_by_state[[#This Row],[electric_vehicles_sold]]*electric_vehicle_sales_by_state[[#This Row],[Avg_Price]])</f>
        <v>0</v>
      </c>
    </row>
    <row r="1401" spans="1:8" x14ac:dyDescent="0.3">
      <c r="A1401" s="1">
        <v>44743</v>
      </c>
      <c r="B1401">
        <f>VLOOKUP(electric_vehicle_sales_by_state[[#This Row],[date]], dim_date[#All],2, FALSE)</f>
        <v>2023</v>
      </c>
      <c r="C1401" t="s">
        <v>41</v>
      </c>
      <c r="D1401" t="s">
        <v>13</v>
      </c>
      <c r="E1401">
        <v>0</v>
      </c>
      <c r="F1401">
        <v>127</v>
      </c>
      <c r="G1401">
        <f>IF(electric_vehicle_sales_by_state[[#This Row],[vehicle_category]]="2-Wheelers",85000,1500000)</f>
        <v>1500000</v>
      </c>
      <c r="H1401">
        <f>(electric_vehicle_sales_by_state[[#This Row],[electric_vehicles_sold]]*electric_vehicle_sales_by_state[[#This Row],[Avg_Price]])</f>
        <v>0</v>
      </c>
    </row>
    <row r="1402" spans="1:8" x14ac:dyDescent="0.3">
      <c r="A1402" s="1">
        <v>44743</v>
      </c>
      <c r="B1402">
        <f>VLOOKUP(electric_vehicle_sales_by_state[[#This Row],[date]], dim_date[#All],2, FALSE)</f>
        <v>2023</v>
      </c>
      <c r="C1402" t="s">
        <v>45</v>
      </c>
      <c r="D1402" t="s">
        <v>13</v>
      </c>
      <c r="E1402">
        <v>0</v>
      </c>
      <c r="F1402">
        <v>344</v>
      </c>
      <c r="G1402">
        <f>IF(electric_vehicle_sales_by_state[[#This Row],[vehicle_category]]="2-Wheelers",85000,1500000)</f>
        <v>1500000</v>
      </c>
      <c r="H1402">
        <f>(electric_vehicle_sales_by_state[[#This Row],[electric_vehicles_sold]]*electric_vehicle_sales_by_state[[#This Row],[Avg_Price]])</f>
        <v>0</v>
      </c>
    </row>
    <row r="1403" spans="1:8" x14ac:dyDescent="0.3">
      <c r="A1403" s="1">
        <v>44743</v>
      </c>
      <c r="B1403">
        <f>VLOOKUP(electric_vehicle_sales_by_state[[#This Row],[date]], dim_date[#All],2, FALSE)</f>
        <v>2023</v>
      </c>
      <c r="C1403" t="s">
        <v>48</v>
      </c>
      <c r="D1403" t="s">
        <v>13</v>
      </c>
      <c r="E1403">
        <v>0</v>
      </c>
      <c r="F1403">
        <v>775</v>
      </c>
      <c r="G1403">
        <f>IF(electric_vehicle_sales_by_state[[#This Row],[vehicle_category]]="2-Wheelers",85000,1500000)</f>
        <v>1500000</v>
      </c>
      <c r="H1403">
        <f>(electric_vehicle_sales_by_state[[#This Row],[electric_vehicles_sold]]*electric_vehicle_sales_by_state[[#This Row],[Avg_Price]])</f>
        <v>0</v>
      </c>
    </row>
    <row r="1404" spans="1:8" x14ac:dyDescent="0.3">
      <c r="A1404" s="1">
        <v>44743</v>
      </c>
      <c r="B1404">
        <f>VLOOKUP(electric_vehicle_sales_by_state[[#This Row],[date]], dim_date[#All],2, FALSE)</f>
        <v>2023</v>
      </c>
      <c r="C1404" t="s">
        <v>50</v>
      </c>
      <c r="D1404" t="s">
        <v>13</v>
      </c>
      <c r="E1404">
        <v>0</v>
      </c>
      <c r="F1404">
        <v>319</v>
      </c>
      <c r="G1404">
        <f>IF(electric_vehicle_sales_by_state[[#This Row],[vehicle_category]]="2-Wheelers",85000,1500000)</f>
        <v>1500000</v>
      </c>
      <c r="H1404">
        <f>(electric_vehicle_sales_by_state[[#This Row],[electric_vehicles_sold]]*electric_vehicle_sales_by_state[[#This Row],[Avg_Price]])</f>
        <v>0</v>
      </c>
    </row>
    <row r="1405" spans="1:8" x14ac:dyDescent="0.3">
      <c r="A1405" s="1">
        <v>44743</v>
      </c>
      <c r="B1405">
        <f>VLOOKUP(electric_vehicle_sales_by_state[[#This Row],[date]], dim_date[#All],2, FALSE)</f>
        <v>2023</v>
      </c>
      <c r="C1405" t="s">
        <v>51</v>
      </c>
      <c r="D1405" t="s">
        <v>13</v>
      </c>
      <c r="E1405">
        <v>0</v>
      </c>
      <c r="F1405">
        <v>591</v>
      </c>
      <c r="G1405">
        <f>IF(electric_vehicle_sales_by_state[[#This Row],[vehicle_category]]="2-Wheelers",85000,1500000)</f>
        <v>1500000</v>
      </c>
      <c r="H1405">
        <f>(electric_vehicle_sales_by_state[[#This Row],[electric_vehicles_sold]]*electric_vehicle_sales_by_state[[#This Row],[Avg_Price]])</f>
        <v>0</v>
      </c>
    </row>
    <row r="1406" spans="1:8" x14ac:dyDescent="0.3">
      <c r="A1406" s="1">
        <v>44743</v>
      </c>
      <c r="B1406">
        <f>VLOOKUP(electric_vehicle_sales_by_state[[#This Row],[date]], dim_date[#All],2, FALSE)</f>
        <v>2023</v>
      </c>
      <c r="C1406" t="s">
        <v>53</v>
      </c>
      <c r="D1406" t="s">
        <v>13</v>
      </c>
      <c r="E1406">
        <v>0</v>
      </c>
      <c r="F1406">
        <v>402</v>
      </c>
      <c r="G1406">
        <f>IF(electric_vehicle_sales_by_state[[#This Row],[vehicle_category]]="2-Wheelers",85000,1500000)</f>
        <v>1500000</v>
      </c>
      <c r="H1406">
        <f>(electric_vehicle_sales_by_state[[#This Row],[electric_vehicles_sold]]*electric_vehicle_sales_by_state[[#This Row],[Avg_Price]])</f>
        <v>0</v>
      </c>
    </row>
    <row r="1407" spans="1:8" x14ac:dyDescent="0.3">
      <c r="A1407" s="1">
        <v>44774</v>
      </c>
      <c r="B1407">
        <f>VLOOKUP(electric_vehicle_sales_by_state[[#This Row],[date]], dim_date[#All],2, FALSE)</f>
        <v>2023</v>
      </c>
      <c r="C1407" t="s">
        <v>41</v>
      </c>
      <c r="D1407" t="s">
        <v>13</v>
      </c>
      <c r="E1407">
        <v>0</v>
      </c>
      <c r="F1407">
        <v>154</v>
      </c>
      <c r="G1407">
        <f>IF(electric_vehicle_sales_by_state[[#This Row],[vehicle_category]]="2-Wheelers",85000,1500000)</f>
        <v>1500000</v>
      </c>
      <c r="H1407">
        <f>(electric_vehicle_sales_by_state[[#This Row],[electric_vehicles_sold]]*electric_vehicle_sales_by_state[[#This Row],[Avg_Price]])</f>
        <v>0</v>
      </c>
    </row>
    <row r="1408" spans="1:8" x14ac:dyDescent="0.3">
      <c r="A1408" s="1">
        <v>44774</v>
      </c>
      <c r="B1408">
        <f>VLOOKUP(electric_vehicle_sales_by_state[[#This Row],[date]], dim_date[#All],2, FALSE)</f>
        <v>2023</v>
      </c>
      <c r="C1408" t="s">
        <v>42</v>
      </c>
      <c r="D1408" t="s">
        <v>13</v>
      </c>
      <c r="E1408">
        <v>0</v>
      </c>
      <c r="F1408">
        <v>866</v>
      </c>
      <c r="G1408">
        <f>IF(electric_vehicle_sales_by_state[[#This Row],[vehicle_category]]="2-Wheelers",85000,1500000)</f>
        <v>1500000</v>
      </c>
      <c r="H1408">
        <f>(electric_vehicle_sales_by_state[[#This Row],[electric_vehicles_sold]]*electric_vehicle_sales_by_state[[#This Row],[Avg_Price]])</f>
        <v>0</v>
      </c>
    </row>
    <row r="1409" spans="1:8" x14ac:dyDescent="0.3">
      <c r="A1409" s="1">
        <v>44774</v>
      </c>
      <c r="B1409">
        <f>VLOOKUP(electric_vehicle_sales_by_state[[#This Row],[date]], dim_date[#All],2, FALSE)</f>
        <v>2023</v>
      </c>
      <c r="C1409" t="s">
        <v>48</v>
      </c>
      <c r="D1409" t="s">
        <v>13</v>
      </c>
      <c r="E1409">
        <v>0</v>
      </c>
      <c r="F1409">
        <v>623</v>
      </c>
      <c r="G1409">
        <f>IF(electric_vehicle_sales_by_state[[#This Row],[vehicle_category]]="2-Wheelers",85000,1500000)</f>
        <v>1500000</v>
      </c>
      <c r="H1409">
        <f>(electric_vehicle_sales_by_state[[#This Row],[electric_vehicles_sold]]*electric_vehicle_sales_by_state[[#This Row],[Avg_Price]])</f>
        <v>0</v>
      </c>
    </row>
    <row r="1410" spans="1:8" x14ac:dyDescent="0.3">
      <c r="A1410" s="1">
        <v>44774</v>
      </c>
      <c r="B1410">
        <f>VLOOKUP(electric_vehicle_sales_by_state[[#This Row],[date]], dim_date[#All],2, FALSE)</f>
        <v>2023</v>
      </c>
      <c r="C1410" t="s">
        <v>49</v>
      </c>
      <c r="D1410" t="s">
        <v>13</v>
      </c>
      <c r="E1410">
        <v>0</v>
      </c>
      <c r="F1410">
        <v>1120</v>
      </c>
      <c r="G1410">
        <f>IF(electric_vehicle_sales_by_state[[#This Row],[vehicle_category]]="2-Wheelers",85000,1500000)</f>
        <v>1500000</v>
      </c>
      <c r="H1410">
        <f>(electric_vehicle_sales_by_state[[#This Row],[electric_vehicles_sold]]*electric_vehicle_sales_by_state[[#This Row],[Avg_Price]])</f>
        <v>0</v>
      </c>
    </row>
    <row r="1411" spans="1:8" x14ac:dyDescent="0.3">
      <c r="A1411" s="1">
        <v>44774</v>
      </c>
      <c r="B1411">
        <f>VLOOKUP(electric_vehicle_sales_by_state[[#This Row],[date]], dim_date[#All],2, FALSE)</f>
        <v>2023</v>
      </c>
      <c r="C1411" t="s">
        <v>50</v>
      </c>
      <c r="D1411" t="s">
        <v>13</v>
      </c>
      <c r="E1411">
        <v>0</v>
      </c>
      <c r="F1411">
        <v>408</v>
      </c>
      <c r="G1411">
        <f>IF(electric_vehicle_sales_by_state[[#This Row],[vehicle_category]]="2-Wheelers",85000,1500000)</f>
        <v>1500000</v>
      </c>
      <c r="H1411">
        <f>(electric_vehicle_sales_by_state[[#This Row],[electric_vehicles_sold]]*electric_vehicle_sales_by_state[[#This Row],[Avg_Price]])</f>
        <v>0</v>
      </c>
    </row>
    <row r="1412" spans="1:8" x14ac:dyDescent="0.3">
      <c r="A1412" s="1">
        <v>44774</v>
      </c>
      <c r="B1412">
        <f>VLOOKUP(electric_vehicle_sales_by_state[[#This Row],[date]], dim_date[#All],2, FALSE)</f>
        <v>2023</v>
      </c>
      <c r="C1412" t="s">
        <v>51</v>
      </c>
      <c r="D1412" t="s">
        <v>13</v>
      </c>
      <c r="E1412">
        <v>0</v>
      </c>
      <c r="F1412">
        <v>844</v>
      </c>
      <c r="G1412">
        <f>IF(electric_vehicle_sales_by_state[[#This Row],[vehicle_category]]="2-Wheelers",85000,1500000)</f>
        <v>1500000</v>
      </c>
      <c r="H1412">
        <f>(electric_vehicle_sales_by_state[[#This Row],[electric_vehicles_sold]]*electric_vehicle_sales_by_state[[#This Row],[Avg_Price]])</f>
        <v>0</v>
      </c>
    </row>
    <row r="1413" spans="1:8" x14ac:dyDescent="0.3">
      <c r="A1413" s="1">
        <v>44774</v>
      </c>
      <c r="B1413">
        <f>VLOOKUP(electric_vehicle_sales_by_state[[#This Row],[date]], dim_date[#All],2, FALSE)</f>
        <v>2023</v>
      </c>
      <c r="C1413" t="s">
        <v>53</v>
      </c>
      <c r="D1413" t="s">
        <v>13</v>
      </c>
      <c r="E1413">
        <v>0</v>
      </c>
      <c r="F1413">
        <v>403</v>
      </c>
      <c r="G1413">
        <f>IF(electric_vehicle_sales_by_state[[#This Row],[vehicle_category]]="2-Wheelers",85000,1500000)</f>
        <v>1500000</v>
      </c>
      <c r="H1413">
        <f>(electric_vehicle_sales_by_state[[#This Row],[electric_vehicles_sold]]*electric_vehicle_sales_by_state[[#This Row],[Avg_Price]])</f>
        <v>0</v>
      </c>
    </row>
    <row r="1414" spans="1:8" x14ac:dyDescent="0.3">
      <c r="A1414" s="1">
        <v>44805</v>
      </c>
      <c r="B1414">
        <f>VLOOKUP(electric_vehicle_sales_by_state[[#This Row],[date]], dim_date[#All],2, FALSE)</f>
        <v>2023</v>
      </c>
      <c r="C1414" t="s">
        <v>41</v>
      </c>
      <c r="D1414" t="s">
        <v>13</v>
      </c>
      <c r="E1414">
        <v>0</v>
      </c>
      <c r="F1414">
        <v>128</v>
      </c>
      <c r="G1414">
        <f>IF(electric_vehicle_sales_by_state[[#This Row],[vehicle_category]]="2-Wheelers",85000,1500000)</f>
        <v>1500000</v>
      </c>
      <c r="H1414">
        <f>(electric_vehicle_sales_by_state[[#This Row],[electric_vehicles_sold]]*electric_vehicle_sales_by_state[[#This Row],[Avg_Price]])</f>
        <v>0</v>
      </c>
    </row>
    <row r="1415" spans="1:8" x14ac:dyDescent="0.3">
      <c r="A1415" s="1">
        <v>44805</v>
      </c>
      <c r="B1415">
        <f>VLOOKUP(electric_vehicle_sales_by_state[[#This Row],[date]], dim_date[#All],2, FALSE)</f>
        <v>2023</v>
      </c>
      <c r="C1415" t="s">
        <v>42</v>
      </c>
      <c r="D1415" t="s">
        <v>13</v>
      </c>
      <c r="E1415">
        <v>0</v>
      </c>
      <c r="F1415">
        <v>931</v>
      </c>
      <c r="G1415">
        <f>IF(electric_vehicle_sales_by_state[[#This Row],[vehicle_category]]="2-Wheelers",85000,1500000)</f>
        <v>1500000</v>
      </c>
      <c r="H1415">
        <f>(electric_vehicle_sales_by_state[[#This Row],[electric_vehicles_sold]]*electric_vehicle_sales_by_state[[#This Row],[Avg_Price]])</f>
        <v>0</v>
      </c>
    </row>
    <row r="1416" spans="1:8" x14ac:dyDescent="0.3">
      <c r="A1416" s="1">
        <v>44805</v>
      </c>
      <c r="B1416">
        <f>VLOOKUP(electric_vehicle_sales_by_state[[#This Row],[date]], dim_date[#All],2, FALSE)</f>
        <v>2023</v>
      </c>
      <c r="C1416" t="s">
        <v>47</v>
      </c>
      <c r="D1416" t="s">
        <v>13</v>
      </c>
      <c r="E1416">
        <v>0</v>
      </c>
      <c r="F1416">
        <v>189</v>
      </c>
      <c r="G1416">
        <f>IF(electric_vehicle_sales_by_state[[#This Row],[vehicle_category]]="2-Wheelers",85000,1500000)</f>
        <v>1500000</v>
      </c>
      <c r="H1416">
        <f>(electric_vehicle_sales_by_state[[#This Row],[electric_vehicles_sold]]*electric_vehicle_sales_by_state[[#This Row],[Avg_Price]])</f>
        <v>0</v>
      </c>
    </row>
    <row r="1417" spans="1:8" x14ac:dyDescent="0.3">
      <c r="A1417" s="1">
        <v>44805</v>
      </c>
      <c r="B1417">
        <f>VLOOKUP(electric_vehicle_sales_by_state[[#This Row],[date]], dim_date[#All],2, FALSE)</f>
        <v>2023</v>
      </c>
      <c r="C1417" t="s">
        <v>48</v>
      </c>
      <c r="D1417" t="s">
        <v>13</v>
      </c>
      <c r="E1417">
        <v>0</v>
      </c>
      <c r="F1417">
        <v>820</v>
      </c>
      <c r="G1417">
        <f>IF(electric_vehicle_sales_by_state[[#This Row],[vehicle_category]]="2-Wheelers",85000,1500000)</f>
        <v>1500000</v>
      </c>
      <c r="H1417">
        <f>(electric_vehicle_sales_by_state[[#This Row],[electric_vehicles_sold]]*electric_vehicle_sales_by_state[[#This Row],[Avg_Price]])</f>
        <v>0</v>
      </c>
    </row>
    <row r="1418" spans="1:8" x14ac:dyDescent="0.3">
      <c r="A1418" s="1">
        <v>44805</v>
      </c>
      <c r="B1418">
        <f>VLOOKUP(electric_vehicle_sales_by_state[[#This Row],[date]], dim_date[#All],2, FALSE)</f>
        <v>2023</v>
      </c>
      <c r="C1418" t="s">
        <v>50</v>
      </c>
      <c r="D1418" t="s">
        <v>13</v>
      </c>
      <c r="E1418">
        <v>0</v>
      </c>
      <c r="F1418">
        <v>379</v>
      </c>
      <c r="G1418">
        <f>IF(electric_vehicle_sales_by_state[[#This Row],[vehicle_category]]="2-Wheelers",85000,1500000)</f>
        <v>1500000</v>
      </c>
      <c r="H1418">
        <f>(electric_vehicle_sales_by_state[[#This Row],[electric_vehicles_sold]]*electric_vehicle_sales_by_state[[#This Row],[Avg_Price]])</f>
        <v>0</v>
      </c>
    </row>
    <row r="1419" spans="1:8" x14ac:dyDescent="0.3">
      <c r="A1419" s="1">
        <v>44805</v>
      </c>
      <c r="B1419">
        <f>VLOOKUP(electric_vehicle_sales_by_state[[#This Row],[date]], dim_date[#All],2, FALSE)</f>
        <v>2023</v>
      </c>
      <c r="C1419" t="s">
        <v>51</v>
      </c>
      <c r="D1419" t="s">
        <v>13</v>
      </c>
      <c r="E1419">
        <v>0</v>
      </c>
      <c r="F1419">
        <v>780</v>
      </c>
      <c r="G1419">
        <f>IF(electric_vehicle_sales_by_state[[#This Row],[vehicle_category]]="2-Wheelers",85000,1500000)</f>
        <v>1500000</v>
      </c>
      <c r="H1419">
        <f>(electric_vehicle_sales_by_state[[#This Row],[electric_vehicles_sold]]*electric_vehicle_sales_by_state[[#This Row],[Avg_Price]])</f>
        <v>0</v>
      </c>
    </row>
    <row r="1420" spans="1:8" x14ac:dyDescent="0.3">
      <c r="A1420" s="1">
        <v>44805</v>
      </c>
      <c r="B1420">
        <f>VLOOKUP(electric_vehicle_sales_by_state[[#This Row],[date]], dim_date[#All],2, FALSE)</f>
        <v>2023</v>
      </c>
      <c r="C1420" t="s">
        <v>53</v>
      </c>
      <c r="D1420" t="s">
        <v>13</v>
      </c>
      <c r="E1420">
        <v>0</v>
      </c>
      <c r="F1420">
        <v>465</v>
      </c>
      <c r="G1420">
        <f>IF(electric_vehicle_sales_by_state[[#This Row],[vehicle_category]]="2-Wheelers",85000,1500000)</f>
        <v>1500000</v>
      </c>
      <c r="H1420">
        <f>(electric_vehicle_sales_by_state[[#This Row],[electric_vehicles_sold]]*electric_vehicle_sales_by_state[[#This Row],[Avg_Price]])</f>
        <v>0</v>
      </c>
    </row>
    <row r="1421" spans="1:8" x14ac:dyDescent="0.3">
      <c r="A1421" s="1">
        <v>44835</v>
      </c>
      <c r="B1421">
        <f>VLOOKUP(electric_vehicle_sales_by_state[[#This Row],[date]], dim_date[#All],2, FALSE)</f>
        <v>2023</v>
      </c>
      <c r="C1421" t="s">
        <v>41</v>
      </c>
      <c r="D1421" t="s">
        <v>13</v>
      </c>
      <c r="E1421">
        <v>0</v>
      </c>
      <c r="F1421">
        <v>144</v>
      </c>
      <c r="G1421">
        <f>IF(electric_vehicle_sales_by_state[[#This Row],[vehicle_category]]="2-Wheelers",85000,1500000)</f>
        <v>1500000</v>
      </c>
      <c r="H1421">
        <f>(electric_vehicle_sales_by_state[[#This Row],[electric_vehicles_sold]]*electric_vehicle_sales_by_state[[#This Row],[Avg_Price]])</f>
        <v>0</v>
      </c>
    </row>
    <row r="1422" spans="1:8" x14ac:dyDescent="0.3">
      <c r="A1422" s="1">
        <v>44835</v>
      </c>
      <c r="B1422">
        <f>VLOOKUP(electric_vehicle_sales_by_state[[#This Row],[date]], dim_date[#All],2, FALSE)</f>
        <v>2023</v>
      </c>
      <c r="C1422" t="s">
        <v>42</v>
      </c>
      <c r="D1422" t="s">
        <v>13</v>
      </c>
      <c r="E1422">
        <v>0</v>
      </c>
      <c r="F1422">
        <v>741</v>
      </c>
      <c r="G1422">
        <f>IF(electric_vehicle_sales_by_state[[#This Row],[vehicle_category]]="2-Wheelers",85000,1500000)</f>
        <v>1500000</v>
      </c>
      <c r="H1422">
        <f>(electric_vehicle_sales_by_state[[#This Row],[electric_vehicles_sold]]*electric_vehicle_sales_by_state[[#This Row],[Avg_Price]])</f>
        <v>0</v>
      </c>
    </row>
    <row r="1423" spans="1:8" x14ac:dyDescent="0.3">
      <c r="A1423" s="1">
        <v>44835</v>
      </c>
      <c r="B1423">
        <f>VLOOKUP(electric_vehicle_sales_by_state[[#This Row],[date]], dim_date[#All],2, FALSE)</f>
        <v>2023</v>
      </c>
      <c r="C1423" t="s">
        <v>47</v>
      </c>
      <c r="D1423" t="s">
        <v>13</v>
      </c>
      <c r="E1423">
        <v>0</v>
      </c>
      <c r="F1423">
        <v>264</v>
      </c>
      <c r="G1423">
        <f>IF(electric_vehicle_sales_by_state[[#This Row],[vehicle_category]]="2-Wheelers",85000,1500000)</f>
        <v>1500000</v>
      </c>
      <c r="H1423">
        <f>(electric_vehicle_sales_by_state[[#This Row],[electric_vehicles_sold]]*electric_vehicle_sales_by_state[[#This Row],[Avg_Price]])</f>
        <v>0</v>
      </c>
    </row>
    <row r="1424" spans="1:8" x14ac:dyDescent="0.3">
      <c r="A1424" s="1">
        <v>44835</v>
      </c>
      <c r="B1424">
        <f>VLOOKUP(electric_vehicle_sales_by_state[[#This Row],[date]], dim_date[#All],2, FALSE)</f>
        <v>2023</v>
      </c>
      <c r="C1424" t="s">
        <v>48</v>
      </c>
      <c r="D1424" t="s">
        <v>13</v>
      </c>
      <c r="E1424">
        <v>0</v>
      </c>
      <c r="F1424">
        <v>596</v>
      </c>
      <c r="G1424">
        <f>IF(electric_vehicle_sales_by_state[[#This Row],[vehicle_category]]="2-Wheelers",85000,1500000)</f>
        <v>1500000</v>
      </c>
      <c r="H1424">
        <f>(electric_vehicle_sales_by_state[[#This Row],[electric_vehicles_sold]]*electric_vehicle_sales_by_state[[#This Row],[Avg_Price]])</f>
        <v>0</v>
      </c>
    </row>
    <row r="1425" spans="1:8" x14ac:dyDescent="0.3">
      <c r="A1425" s="1">
        <v>44835</v>
      </c>
      <c r="B1425">
        <f>VLOOKUP(electric_vehicle_sales_by_state[[#This Row],[date]], dim_date[#All],2, FALSE)</f>
        <v>2023</v>
      </c>
      <c r="C1425" t="s">
        <v>50</v>
      </c>
      <c r="D1425" t="s">
        <v>13</v>
      </c>
      <c r="E1425">
        <v>0</v>
      </c>
      <c r="F1425">
        <v>362</v>
      </c>
      <c r="G1425">
        <f>IF(electric_vehicle_sales_by_state[[#This Row],[vehicle_category]]="2-Wheelers",85000,1500000)</f>
        <v>1500000</v>
      </c>
      <c r="H1425">
        <f>(electric_vehicle_sales_by_state[[#This Row],[electric_vehicles_sold]]*electric_vehicle_sales_by_state[[#This Row],[Avg_Price]])</f>
        <v>0</v>
      </c>
    </row>
    <row r="1426" spans="1:8" x14ac:dyDescent="0.3">
      <c r="A1426" s="1">
        <v>44835</v>
      </c>
      <c r="B1426">
        <f>VLOOKUP(electric_vehicle_sales_by_state[[#This Row],[date]], dim_date[#All],2, FALSE)</f>
        <v>2023</v>
      </c>
      <c r="C1426" t="s">
        <v>51</v>
      </c>
      <c r="D1426" t="s">
        <v>13</v>
      </c>
      <c r="E1426">
        <v>0</v>
      </c>
      <c r="F1426">
        <v>690</v>
      </c>
      <c r="G1426">
        <f>IF(electric_vehicle_sales_by_state[[#This Row],[vehicle_category]]="2-Wheelers",85000,1500000)</f>
        <v>1500000</v>
      </c>
      <c r="H1426">
        <f>(electric_vehicle_sales_by_state[[#This Row],[electric_vehicles_sold]]*electric_vehicle_sales_by_state[[#This Row],[Avg_Price]])</f>
        <v>0</v>
      </c>
    </row>
    <row r="1427" spans="1:8" x14ac:dyDescent="0.3">
      <c r="A1427" s="1">
        <v>44835</v>
      </c>
      <c r="B1427">
        <f>VLOOKUP(electric_vehicle_sales_by_state[[#This Row],[date]], dim_date[#All],2, FALSE)</f>
        <v>2023</v>
      </c>
      <c r="C1427" t="s">
        <v>53</v>
      </c>
      <c r="D1427" t="s">
        <v>13</v>
      </c>
      <c r="E1427">
        <v>0</v>
      </c>
      <c r="F1427">
        <v>416</v>
      </c>
      <c r="G1427">
        <f>IF(electric_vehicle_sales_by_state[[#This Row],[vehicle_category]]="2-Wheelers",85000,1500000)</f>
        <v>1500000</v>
      </c>
      <c r="H1427">
        <f>(electric_vehicle_sales_by_state[[#This Row],[electric_vehicles_sold]]*electric_vehicle_sales_by_state[[#This Row],[Avg_Price]])</f>
        <v>0</v>
      </c>
    </row>
    <row r="1428" spans="1:8" x14ac:dyDescent="0.3">
      <c r="A1428" s="1">
        <v>44866</v>
      </c>
      <c r="B1428">
        <f>VLOOKUP(electric_vehicle_sales_by_state[[#This Row],[date]], dim_date[#All],2, FALSE)</f>
        <v>2023</v>
      </c>
      <c r="C1428" t="s">
        <v>42</v>
      </c>
      <c r="D1428" t="s">
        <v>13</v>
      </c>
      <c r="E1428">
        <v>0</v>
      </c>
      <c r="F1428">
        <v>971</v>
      </c>
      <c r="G1428">
        <f>IF(electric_vehicle_sales_by_state[[#This Row],[vehicle_category]]="2-Wheelers",85000,1500000)</f>
        <v>1500000</v>
      </c>
      <c r="H1428">
        <f>(electric_vehicle_sales_by_state[[#This Row],[electric_vehicles_sold]]*electric_vehicle_sales_by_state[[#This Row],[Avg_Price]])</f>
        <v>0</v>
      </c>
    </row>
    <row r="1429" spans="1:8" x14ac:dyDescent="0.3">
      <c r="A1429" s="1">
        <v>44866</v>
      </c>
      <c r="B1429">
        <f>VLOOKUP(electric_vehicle_sales_by_state[[#This Row],[date]], dim_date[#All],2, FALSE)</f>
        <v>2023</v>
      </c>
      <c r="C1429" t="s">
        <v>46</v>
      </c>
      <c r="D1429" t="s">
        <v>13</v>
      </c>
      <c r="E1429">
        <v>0</v>
      </c>
      <c r="F1429">
        <v>4102</v>
      </c>
      <c r="G1429">
        <f>IF(electric_vehicle_sales_by_state[[#This Row],[vehicle_category]]="2-Wheelers",85000,1500000)</f>
        <v>1500000</v>
      </c>
      <c r="H1429">
        <f>(electric_vehicle_sales_by_state[[#This Row],[electric_vehicles_sold]]*electric_vehicle_sales_by_state[[#This Row],[Avg_Price]])</f>
        <v>0</v>
      </c>
    </row>
    <row r="1430" spans="1:8" x14ac:dyDescent="0.3">
      <c r="A1430" s="1">
        <v>44866</v>
      </c>
      <c r="B1430">
        <f>VLOOKUP(electric_vehicle_sales_by_state[[#This Row],[date]], dim_date[#All],2, FALSE)</f>
        <v>2023</v>
      </c>
      <c r="C1430" t="s">
        <v>47</v>
      </c>
      <c r="D1430" t="s">
        <v>13</v>
      </c>
      <c r="E1430">
        <v>0</v>
      </c>
      <c r="F1430">
        <v>244</v>
      </c>
      <c r="G1430">
        <f>IF(electric_vehicle_sales_by_state[[#This Row],[vehicle_category]]="2-Wheelers",85000,1500000)</f>
        <v>1500000</v>
      </c>
      <c r="H1430">
        <f>(electric_vehicle_sales_by_state[[#This Row],[electric_vehicles_sold]]*electric_vehicle_sales_by_state[[#This Row],[Avg_Price]])</f>
        <v>0</v>
      </c>
    </row>
    <row r="1431" spans="1:8" x14ac:dyDescent="0.3">
      <c r="A1431" s="1">
        <v>44866</v>
      </c>
      <c r="B1431">
        <f>VLOOKUP(electric_vehicle_sales_by_state[[#This Row],[date]], dim_date[#All],2, FALSE)</f>
        <v>2023</v>
      </c>
      <c r="C1431" t="s">
        <v>48</v>
      </c>
      <c r="D1431" t="s">
        <v>13</v>
      </c>
      <c r="E1431">
        <v>0</v>
      </c>
      <c r="F1431">
        <v>1569</v>
      </c>
      <c r="G1431">
        <f>IF(electric_vehicle_sales_by_state[[#This Row],[vehicle_category]]="2-Wheelers",85000,1500000)</f>
        <v>1500000</v>
      </c>
      <c r="H1431">
        <f>(electric_vehicle_sales_by_state[[#This Row],[electric_vehicles_sold]]*electric_vehicle_sales_by_state[[#This Row],[Avg_Price]])</f>
        <v>0</v>
      </c>
    </row>
    <row r="1432" spans="1:8" x14ac:dyDescent="0.3">
      <c r="A1432" s="1">
        <v>44866</v>
      </c>
      <c r="B1432">
        <f>VLOOKUP(electric_vehicle_sales_by_state[[#This Row],[date]], dim_date[#All],2, FALSE)</f>
        <v>2023</v>
      </c>
      <c r="C1432" t="s">
        <v>49</v>
      </c>
      <c r="D1432" t="s">
        <v>13</v>
      </c>
      <c r="E1432">
        <v>0</v>
      </c>
      <c r="F1432">
        <v>1158</v>
      </c>
      <c r="G1432">
        <f>IF(electric_vehicle_sales_by_state[[#This Row],[vehicle_category]]="2-Wheelers",85000,1500000)</f>
        <v>1500000</v>
      </c>
      <c r="H1432">
        <f>(electric_vehicle_sales_by_state[[#This Row],[electric_vehicles_sold]]*electric_vehicle_sales_by_state[[#This Row],[Avg_Price]])</f>
        <v>0</v>
      </c>
    </row>
    <row r="1433" spans="1:8" x14ac:dyDescent="0.3">
      <c r="A1433" s="1">
        <v>44866</v>
      </c>
      <c r="B1433">
        <f>VLOOKUP(electric_vehicle_sales_by_state[[#This Row],[date]], dim_date[#All],2, FALSE)</f>
        <v>2023</v>
      </c>
      <c r="C1433" t="s">
        <v>50</v>
      </c>
      <c r="D1433" t="s">
        <v>13</v>
      </c>
      <c r="E1433">
        <v>0</v>
      </c>
      <c r="F1433">
        <v>378</v>
      </c>
      <c r="G1433">
        <f>IF(electric_vehicle_sales_by_state[[#This Row],[vehicle_category]]="2-Wheelers",85000,1500000)</f>
        <v>1500000</v>
      </c>
      <c r="H1433">
        <f>(electric_vehicle_sales_by_state[[#This Row],[electric_vehicles_sold]]*electric_vehicle_sales_by_state[[#This Row],[Avg_Price]])</f>
        <v>0</v>
      </c>
    </row>
    <row r="1434" spans="1:8" x14ac:dyDescent="0.3">
      <c r="A1434" s="1">
        <v>44866</v>
      </c>
      <c r="B1434">
        <f>VLOOKUP(electric_vehicle_sales_by_state[[#This Row],[date]], dim_date[#All],2, FALSE)</f>
        <v>2023</v>
      </c>
      <c r="C1434" t="s">
        <v>51</v>
      </c>
      <c r="D1434" t="s">
        <v>13</v>
      </c>
      <c r="E1434">
        <v>0</v>
      </c>
      <c r="F1434">
        <v>724</v>
      </c>
      <c r="G1434">
        <f>IF(electric_vehicle_sales_by_state[[#This Row],[vehicle_category]]="2-Wheelers",85000,1500000)</f>
        <v>1500000</v>
      </c>
      <c r="H1434">
        <f>(electric_vehicle_sales_by_state[[#This Row],[electric_vehicles_sold]]*electric_vehicle_sales_by_state[[#This Row],[Avg_Price]])</f>
        <v>0</v>
      </c>
    </row>
    <row r="1435" spans="1:8" x14ac:dyDescent="0.3">
      <c r="A1435" s="1">
        <v>44866</v>
      </c>
      <c r="B1435">
        <f>VLOOKUP(electric_vehicle_sales_by_state[[#This Row],[date]], dim_date[#All],2, FALSE)</f>
        <v>2023</v>
      </c>
      <c r="C1435" t="s">
        <v>59</v>
      </c>
      <c r="D1435" t="s">
        <v>13</v>
      </c>
      <c r="E1435">
        <v>0</v>
      </c>
      <c r="F1435">
        <v>8875</v>
      </c>
      <c r="G1435">
        <f>IF(electric_vehicle_sales_by_state[[#This Row],[vehicle_category]]="2-Wheelers",85000,1500000)</f>
        <v>1500000</v>
      </c>
      <c r="H1435">
        <f>(electric_vehicle_sales_by_state[[#This Row],[electric_vehicles_sold]]*electric_vehicle_sales_by_state[[#This Row],[Avg_Price]])</f>
        <v>0</v>
      </c>
    </row>
    <row r="1436" spans="1:8" x14ac:dyDescent="0.3">
      <c r="A1436" s="1">
        <v>44866</v>
      </c>
      <c r="B1436">
        <f>VLOOKUP(electric_vehicle_sales_by_state[[#This Row],[date]], dim_date[#All],2, FALSE)</f>
        <v>2023</v>
      </c>
      <c r="C1436" t="s">
        <v>53</v>
      </c>
      <c r="D1436" t="s">
        <v>13</v>
      </c>
      <c r="E1436">
        <v>0</v>
      </c>
      <c r="F1436">
        <v>410</v>
      </c>
      <c r="G1436">
        <f>IF(electric_vehicle_sales_by_state[[#This Row],[vehicle_category]]="2-Wheelers",85000,1500000)</f>
        <v>1500000</v>
      </c>
      <c r="H1436">
        <f>(electric_vehicle_sales_by_state[[#This Row],[electric_vehicles_sold]]*electric_vehicle_sales_by_state[[#This Row],[Avg_Price]])</f>
        <v>0</v>
      </c>
    </row>
    <row r="1437" spans="1:8" x14ac:dyDescent="0.3">
      <c r="A1437" s="1">
        <v>44896</v>
      </c>
      <c r="B1437">
        <f>VLOOKUP(electric_vehicle_sales_by_state[[#This Row],[date]], dim_date[#All],2, FALSE)</f>
        <v>2023</v>
      </c>
      <c r="C1437" t="s">
        <v>42</v>
      </c>
      <c r="D1437" t="s">
        <v>13</v>
      </c>
      <c r="E1437">
        <v>0</v>
      </c>
      <c r="F1437">
        <v>865</v>
      </c>
      <c r="G1437">
        <f>IF(electric_vehicle_sales_by_state[[#This Row],[vehicle_category]]="2-Wheelers",85000,1500000)</f>
        <v>1500000</v>
      </c>
      <c r="H1437">
        <f>(electric_vehicle_sales_by_state[[#This Row],[electric_vehicles_sold]]*electric_vehicle_sales_by_state[[#This Row],[Avg_Price]])</f>
        <v>0</v>
      </c>
    </row>
    <row r="1438" spans="1:8" x14ac:dyDescent="0.3">
      <c r="A1438" s="1">
        <v>44896</v>
      </c>
      <c r="B1438">
        <f>VLOOKUP(electric_vehicle_sales_by_state[[#This Row],[date]], dim_date[#All],2, FALSE)</f>
        <v>2023</v>
      </c>
      <c r="C1438" t="s">
        <v>47</v>
      </c>
      <c r="D1438" t="s">
        <v>13</v>
      </c>
      <c r="E1438">
        <v>0</v>
      </c>
      <c r="F1438">
        <v>144</v>
      </c>
      <c r="G1438">
        <f>IF(electric_vehicle_sales_by_state[[#This Row],[vehicle_category]]="2-Wheelers",85000,1500000)</f>
        <v>1500000</v>
      </c>
      <c r="H1438">
        <f>(electric_vehicle_sales_by_state[[#This Row],[electric_vehicles_sold]]*electric_vehicle_sales_by_state[[#This Row],[Avg_Price]])</f>
        <v>0</v>
      </c>
    </row>
    <row r="1439" spans="1:8" x14ac:dyDescent="0.3">
      <c r="A1439" s="1">
        <v>44896</v>
      </c>
      <c r="B1439">
        <f>VLOOKUP(electric_vehicle_sales_by_state[[#This Row],[date]], dim_date[#All],2, FALSE)</f>
        <v>2023</v>
      </c>
      <c r="C1439" t="s">
        <v>48</v>
      </c>
      <c r="D1439" t="s">
        <v>13</v>
      </c>
      <c r="E1439">
        <v>0</v>
      </c>
      <c r="F1439">
        <v>1478</v>
      </c>
      <c r="G1439">
        <f>IF(electric_vehicle_sales_by_state[[#This Row],[vehicle_category]]="2-Wheelers",85000,1500000)</f>
        <v>1500000</v>
      </c>
      <c r="H1439">
        <f>(electric_vehicle_sales_by_state[[#This Row],[electric_vehicles_sold]]*electric_vehicle_sales_by_state[[#This Row],[Avg_Price]])</f>
        <v>0</v>
      </c>
    </row>
    <row r="1440" spans="1:8" x14ac:dyDescent="0.3">
      <c r="A1440" s="1">
        <v>44896</v>
      </c>
      <c r="B1440">
        <f>VLOOKUP(electric_vehicle_sales_by_state[[#This Row],[date]], dim_date[#All],2, FALSE)</f>
        <v>2023</v>
      </c>
      <c r="C1440" t="s">
        <v>49</v>
      </c>
      <c r="D1440" t="s">
        <v>13</v>
      </c>
      <c r="E1440">
        <v>0</v>
      </c>
      <c r="F1440">
        <v>1150</v>
      </c>
      <c r="G1440">
        <f>IF(electric_vehicle_sales_by_state[[#This Row],[vehicle_category]]="2-Wheelers",85000,1500000)</f>
        <v>1500000</v>
      </c>
      <c r="H1440">
        <f>(electric_vehicle_sales_by_state[[#This Row],[electric_vehicles_sold]]*electric_vehicle_sales_by_state[[#This Row],[Avg_Price]])</f>
        <v>0</v>
      </c>
    </row>
    <row r="1441" spans="1:8" x14ac:dyDescent="0.3">
      <c r="A1441" s="1">
        <v>44896</v>
      </c>
      <c r="B1441">
        <f>VLOOKUP(electric_vehicle_sales_by_state[[#This Row],[date]], dim_date[#All],2, FALSE)</f>
        <v>2023</v>
      </c>
      <c r="C1441" t="s">
        <v>50</v>
      </c>
      <c r="D1441" t="s">
        <v>13</v>
      </c>
      <c r="E1441">
        <v>0</v>
      </c>
      <c r="F1441">
        <v>445</v>
      </c>
      <c r="G1441">
        <f>IF(electric_vehicle_sales_by_state[[#This Row],[vehicle_category]]="2-Wheelers",85000,1500000)</f>
        <v>1500000</v>
      </c>
      <c r="H1441">
        <f>(electric_vehicle_sales_by_state[[#This Row],[electric_vehicles_sold]]*electric_vehicle_sales_by_state[[#This Row],[Avg_Price]])</f>
        <v>0</v>
      </c>
    </row>
    <row r="1442" spans="1:8" x14ac:dyDescent="0.3">
      <c r="A1442" s="1">
        <v>44896</v>
      </c>
      <c r="B1442">
        <f>VLOOKUP(electric_vehicle_sales_by_state[[#This Row],[date]], dim_date[#All],2, FALSE)</f>
        <v>2023</v>
      </c>
      <c r="C1442" t="s">
        <v>51</v>
      </c>
      <c r="D1442" t="s">
        <v>13</v>
      </c>
      <c r="E1442">
        <v>0</v>
      </c>
      <c r="F1442">
        <v>490</v>
      </c>
      <c r="G1442">
        <f>IF(electric_vehicle_sales_by_state[[#This Row],[vehicle_category]]="2-Wheelers",85000,1500000)</f>
        <v>1500000</v>
      </c>
      <c r="H1442">
        <f>(electric_vehicle_sales_by_state[[#This Row],[electric_vehicles_sold]]*electric_vehicle_sales_by_state[[#This Row],[Avg_Price]])</f>
        <v>0</v>
      </c>
    </row>
    <row r="1443" spans="1:8" x14ac:dyDescent="0.3">
      <c r="A1443" s="1">
        <v>44896</v>
      </c>
      <c r="B1443">
        <f>VLOOKUP(electric_vehicle_sales_by_state[[#This Row],[date]], dim_date[#All],2, FALSE)</f>
        <v>2023</v>
      </c>
      <c r="C1443" t="s">
        <v>53</v>
      </c>
      <c r="D1443" t="s">
        <v>13</v>
      </c>
      <c r="E1443">
        <v>0</v>
      </c>
      <c r="F1443">
        <v>385</v>
      </c>
      <c r="G1443">
        <f>IF(electric_vehicle_sales_by_state[[#This Row],[vehicle_category]]="2-Wheelers",85000,1500000)</f>
        <v>1500000</v>
      </c>
      <c r="H1443">
        <f>(electric_vehicle_sales_by_state[[#This Row],[electric_vehicles_sold]]*electric_vehicle_sales_by_state[[#This Row],[Avg_Price]])</f>
        <v>0</v>
      </c>
    </row>
    <row r="1444" spans="1:8" x14ac:dyDescent="0.3">
      <c r="A1444" s="1">
        <v>44927</v>
      </c>
      <c r="B1444">
        <f>VLOOKUP(electric_vehicle_sales_by_state[[#This Row],[date]], dim_date[#All],2, FALSE)</f>
        <v>2023</v>
      </c>
      <c r="C1444" t="s">
        <v>41</v>
      </c>
      <c r="D1444" t="s">
        <v>13</v>
      </c>
      <c r="E1444">
        <v>0</v>
      </c>
      <c r="F1444">
        <v>153</v>
      </c>
      <c r="G1444">
        <f>IF(electric_vehicle_sales_by_state[[#This Row],[vehicle_category]]="2-Wheelers",85000,1500000)</f>
        <v>1500000</v>
      </c>
      <c r="H1444">
        <f>(electric_vehicle_sales_by_state[[#This Row],[electric_vehicles_sold]]*electric_vehicle_sales_by_state[[#This Row],[Avg_Price]])</f>
        <v>0</v>
      </c>
    </row>
    <row r="1445" spans="1:8" x14ac:dyDescent="0.3">
      <c r="A1445" s="1">
        <v>44927</v>
      </c>
      <c r="B1445">
        <f>VLOOKUP(electric_vehicle_sales_by_state[[#This Row],[date]], dim_date[#All],2, FALSE)</f>
        <v>2023</v>
      </c>
      <c r="C1445" t="s">
        <v>42</v>
      </c>
      <c r="D1445" t="s">
        <v>13</v>
      </c>
      <c r="E1445">
        <v>0</v>
      </c>
      <c r="F1445">
        <v>966</v>
      </c>
      <c r="G1445">
        <f>IF(electric_vehicle_sales_by_state[[#This Row],[vehicle_category]]="2-Wheelers",85000,1500000)</f>
        <v>1500000</v>
      </c>
      <c r="H1445">
        <f>(electric_vehicle_sales_by_state[[#This Row],[electric_vehicles_sold]]*electric_vehicle_sales_by_state[[#This Row],[Avg_Price]])</f>
        <v>0</v>
      </c>
    </row>
    <row r="1446" spans="1:8" x14ac:dyDescent="0.3">
      <c r="A1446" s="1">
        <v>44927</v>
      </c>
      <c r="B1446">
        <f>VLOOKUP(electric_vehicle_sales_by_state[[#This Row],[date]], dim_date[#All],2, FALSE)</f>
        <v>2023</v>
      </c>
      <c r="C1446" t="s">
        <v>47</v>
      </c>
      <c r="D1446" t="s">
        <v>13</v>
      </c>
      <c r="E1446">
        <v>0</v>
      </c>
      <c r="F1446">
        <v>92</v>
      </c>
      <c r="G1446">
        <f>IF(electric_vehicle_sales_by_state[[#This Row],[vehicle_category]]="2-Wheelers",85000,1500000)</f>
        <v>1500000</v>
      </c>
      <c r="H1446">
        <f>(electric_vehicle_sales_by_state[[#This Row],[electric_vehicles_sold]]*electric_vehicle_sales_by_state[[#This Row],[Avg_Price]])</f>
        <v>0</v>
      </c>
    </row>
    <row r="1447" spans="1:8" x14ac:dyDescent="0.3">
      <c r="A1447" s="1">
        <v>44927</v>
      </c>
      <c r="B1447">
        <f>VLOOKUP(electric_vehicle_sales_by_state[[#This Row],[date]], dim_date[#All],2, FALSE)</f>
        <v>2023</v>
      </c>
      <c r="C1447" t="s">
        <v>50</v>
      </c>
      <c r="D1447" t="s">
        <v>13</v>
      </c>
      <c r="E1447">
        <v>0</v>
      </c>
      <c r="F1447">
        <v>476</v>
      </c>
      <c r="G1447">
        <f>IF(electric_vehicle_sales_by_state[[#This Row],[vehicle_category]]="2-Wheelers",85000,1500000)</f>
        <v>1500000</v>
      </c>
      <c r="H1447">
        <f>(electric_vehicle_sales_by_state[[#This Row],[electric_vehicles_sold]]*electric_vehicle_sales_by_state[[#This Row],[Avg_Price]])</f>
        <v>0</v>
      </c>
    </row>
    <row r="1448" spans="1:8" x14ac:dyDescent="0.3">
      <c r="A1448" s="1">
        <v>44927</v>
      </c>
      <c r="B1448">
        <f>VLOOKUP(electric_vehicle_sales_by_state[[#This Row],[date]], dim_date[#All],2, FALSE)</f>
        <v>2023</v>
      </c>
      <c r="C1448" t="s">
        <v>51</v>
      </c>
      <c r="D1448" t="s">
        <v>13</v>
      </c>
      <c r="E1448">
        <v>0</v>
      </c>
      <c r="F1448">
        <v>545</v>
      </c>
      <c r="G1448">
        <f>IF(electric_vehicle_sales_by_state[[#This Row],[vehicle_category]]="2-Wheelers",85000,1500000)</f>
        <v>1500000</v>
      </c>
      <c r="H1448">
        <f>(electric_vehicle_sales_by_state[[#This Row],[electric_vehicles_sold]]*electric_vehicle_sales_by_state[[#This Row],[Avg_Price]])</f>
        <v>0</v>
      </c>
    </row>
    <row r="1449" spans="1:8" x14ac:dyDescent="0.3">
      <c r="A1449" s="1">
        <v>44927</v>
      </c>
      <c r="B1449">
        <f>VLOOKUP(electric_vehicle_sales_by_state[[#This Row],[date]], dim_date[#All],2, FALSE)</f>
        <v>2023</v>
      </c>
      <c r="C1449" t="s">
        <v>59</v>
      </c>
      <c r="D1449" t="s">
        <v>13</v>
      </c>
      <c r="E1449">
        <v>0</v>
      </c>
      <c r="F1449">
        <v>11608</v>
      </c>
      <c r="G1449">
        <f>IF(electric_vehicle_sales_by_state[[#This Row],[vehicle_category]]="2-Wheelers",85000,1500000)</f>
        <v>1500000</v>
      </c>
      <c r="H1449">
        <f>(electric_vehicle_sales_by_state[[#This Row],[electric_vehicles_sold]]*electric_vehicle_sales_by_state[[#This Row],[Avg_Price]])</f>
        <v>0</v>
      </c>
    </row>
    <row r="1450" spans="1:8" x14ac:dyDescent="0.3">
      <c r="A1450" s="1">
        <v>44927</v>
      </c>
      <c r="B1450">
        <f>VLOOKUP(electric_vehicle_sales_by_state[[#This Row],[date]], dim_date[#All],2, FALSE)</f>
        <v>2023</v>
      </c>
      <c r="C1450" t="s">
        <v>53</v>
      </c>
      <c r="D1450" t="s">
        <v>13</v>
      </c>
      <c r="E1450">
        <v>0</v>
      </c>
      <c r="F1450">
        <v>399</v>
      </c>
      <c r="G1450">
        <f>IF(electric_vehicle_sales_by_state[[#This Row],[vehicle_category]]="2-Wheelers",85000,1500000)</f>
        <v>1500000</v>
      </c>
      <c r="H1450">
        <f>(electric_vehicle_sales_by_state[[#This Row],[electric_vehicles_sold]]*electric_vehicle_sales_by_state[[#This Row],[Avg_Price]])</f>
        <v>0</v>
      </c>
    </row>
    <row r="1451" spans="1:8" x14ac:dyDescent="0.3">
      <c r="A1451" s="1">
        <v>44958</v>
      </c>
      <c r="B1451">
        <f>VLOOKUP(electric_vehicle_sales_by_state[[#This Row],[date]], dim_date[#All],2, FALSE)</f>
        <v>2023</v>
      </c>
      <c r="C1451" t="s">
        <v>41</v>
      </c>
      <c r="D1451" t="s">
        <v>13</v>
      </c>
      <c r="E1451">
        <v>0</v>
      </c>
      <c r="F1451">
        <v>148</v>
      </c>
      <c r="G1451">
        <f>IF(electric_vehicle_sales_by_state[[#This Row],[vehicle_category]]="2-Wheelers",85000,1500000)</f>
        <v>1500000</v>
      </c>
      <c r="H1451">
        <f>(electric_vehicle_sales_by_state[[#This Row],[electric_vehicles_sold]]*electric_vehicle_sales_by_state[[#This Row],[Avg_Price]])</f>
        <v>0</v>
      </c>
    </row>
    <row r="1452" spans="1:8" x14ac:dyDescent="0.3">
      <c r="A1452" s="1">
        <v>44958</v>
      </c>
      <c r="B1452">
        <f>VLOOKUP(electric_vehicle_sales_by_state[[#This Row],[date]], dim_date[#All],2, FALSE)</f>
        <v>2023</v>
      </c>
      <c r="C1452" t="s">
        <v>42</v>
      </c>
      <c r="D1452" t="s">
        <v>13</v>
      </c>
      <c r="E1452">
        <v>0</v>
      </c>
      <c r="F1452">
        <v>840</v>
      </c>
      <c r="G1452">
        <f>IF(electric_vehicle_sales_by_state[[#This Row],[vehicle_category]]="2-Wheelers",85000,1500000)</f>
        <v>1500000</v>
      </c>
      <c r="H1452">
        <f>(electric_vehicle_sales_by_state[[#This Row],[electric_vehicles_sold]]*electric_vehicle_sales_by_state[[#This Row],[Avg_Price]])</f>
        <v>0</v>
      </c>
    </row>
    <row r="1453" spans="1:8" x14ac:dyDescent="0.3">
      <c r="A1453" s="1">
        <v>44958</v>
      </c>
      <c r="B1453">
        <f>VLOOKUP(electric_vehicle_sales_by_state[[#This Row],[date]], dim_date[#All],2, FALSE)</f>
        <v>2023</v>
      </c>
      <c r="C1453" t="s">
        <v>47</v>
      </c>
      <c r="D1453" t="s">
        <v>13</v>
      </c>
      <c r="E1453">
        <v>0</v>
      </c>
      <c r="F1453">
        <v>49</v>
      </c>
      <c r="G1453">
        <f>IF(electric_vehicle_sales_by_state[[#This Row],[vehicle_category]]="2-Wheelers",85000,1500000)</f>
        <v>1500000</v>
      </c>
      <c r="H1453">
        <f>(electric_vehicle_sales_by_state[[#This Row],[electric_vehicles_sold]]*electric_vehicle_sales_by_state[[#This Row],[Avg_Price]])</f>
        <v>0</v>
      </c>
    </row>
    <row r="1454" spans="1:8" x14ac:dyDescent="0.3">
      <c r="A1454" s="1">
        <v>44958</v>
      </c>
      <c r="B1454">
        <f>VLOOKUP(electric_vehicle_sales_by_state[[#This Row],[date]], dim_date[#All],2, FALSE)</f>
        <v>2023</v>
      </c>
      <c r="C1454" t="s">
        <v>49</v>
      </c>
      <c r="D1454" t="s">
        <v>13</v>
      </c>
      <c r="E1454">
        <v>0</v>
      </c>
      <c r="F1454">
        <v>1002</v>
      </c>
      <c r="G1454">
        <f>IF(electric_vehicle_sales_by_state[[#This Row],[vehicle_category]]="2-Wheelers",85000,1500000)</f>
        <v>1500000</v>
      </c>
      <c r="H1454">
        <f>(electric_vehicle_sales_by_state[[#This Row],[electric_vehicles_sold]]*electric_vehicle_sales_by_state[[#This Row],[Avg_Price]])</f>
        <v>0</v>
      </c>
    </row>
    <row r="1455" spans="1:8" x14ac:dyDescent="0.3">
      <c r="A1455" s="1">
        <v>44958</v>
      </c>
      <c r="B1455">
        <f>VLOOKUP(electric_vehicle_sales_by_state[[#This Row],[date]], dim_date[#All],2, FALSE)</f>
        <v>2023</v>
      </c>
      <c r="C1455" t="s">
        <v>50</v>
      </c>
      <c r="D1455" t="s">
        <v>13</v>
      </c>
      <c r="E1455">
        <v>0</v>
      </c>
      <c r="F1455">
        <v>337</v>
      </c>
      <c r="G1455">
        <f>IF(electric_vehicle_sales_by_state[[#This Row],[vehicle_category]]="2-Wheelers",85000,1500000)</f>
        <v>1500000</v>
      </c>
      <c r="H1455">
        <f>(electric_vehicle_sales_by_state[[#This Row],[electric_vehicles_sold]]*electric_vehicle_sales_by_state[[#This Row],[Avg_Price]])</f>
        <v>0</v>
      </c>
    </row>
    <row r="1456" spans="1:8" x14ac:dyDescent="0.3">
      <c r="A1456" s="1">
        <v>44958</v>
      </c>
      <c r="B1456">
        <f>VLOOKUP(electric_vehicle_sales_by_state[[#This Row],[date]], dim_date[#All],2, FALSE)</f>
        <v>2023</v>
      </c>
      <c r="C1456" t="s">
        <v>51</v>
      </c>
      <c r="D1456" t="s">
        <v>13</v>
      </c>
      <c r="E1456">
        <v>0</v>
      </c>
      <c r="F1456">
        <v>806</v>
      </c>
      <c r="G1456">
        <f>IF(electric_vehicle_sales_by_state[[#This Row],[vehicle_category]]="2-Wheelers",85000,1500000)</f>
        <v>1500000</v>
      </c>
      <c r="H1456">
        <f>(electric_vehicle_sales_by_state[[#This Row],[electric_vehicles_sold]]*electric_vehicle_sales_by_state[[#This Row],[Avg_Price]])</f>
        <v>0</v>
      </c>
    </row>
    <row r="1457" spans="1:8" x14ac:dyDescent="0.3">
      <c r="A1457" s="1">
        <v>44958</v>
      </c>
      <c r="B1457">
        <f>VLOOKUP(electric_vehicle_sales_by_state[[#This Row],[date]], dim_date[#All],2, FALSE)</f>
        <v>2023</v>
      </c>
      <c r="C1457" t="s">
        <v>53</v>
      </c>
      <c r="D1457" t="s">
        <v>13</v>
      </c>
      <c r="E1457">
        <v>0</v>
      </c>
      <c r="F1457">
        <v>328</v>
      </c>
      <c r="G1457">
        <f>IF(electric_vehicle_sales_by_state[[#This Row],[vehicle_category]]="2-Wheelers",85000,1500000)</f>
        <v>1500000</v>
      </c>
      <c r="H1457">
        <f>(electric_vehicle_sales_by_state[[#This Row],[electric_vehicles_sold]]*electric_vehicle_sales_by_state[[#This Row],[Avg_Price]])</f>
        <v>0</v>
      </c>
    </row>
    <row r="1458" spans="1:8" x14ac:dyDescent="0.3">
      <c r="A1458" s="1">
        <v>44986</v>
      </c>
      <c r="B1458">
        <f>VLOOKUP(electric_vehicle_sales_by_state[[#This Row],[date]], dim_date[#All],2, FALSE)</f>
        <v>2023</v>
      </c>
      <c r="C1458" t="s">
        <v>42</v>
      </c>
      <c r="D1458" t="s">
        <v>13</v>
      </c>
      <c r="E1458">
        <v>0</v>
      </c>
      <c r="F1458">
        <v>1048</v>
      </c>
      <c r="G1458">
        <f>IF(electric_vehicle_sales_by_state[[#This Row],[vehicle_category]]="2-Wheelers",85000,1500000)</f>
        <v>1500000</v>
      </c>
      <c r="H1458">
        <f>(electric_vehicle_sales_by_state[[#This Row],[electric_vehicles_sold]]*electric_vehicle_sales_by_state[[#This Row],[Avg_Price]])</f>
        <v>0</v>
      </c>
    </row>
    <row r="1459" spans="1:8" x14ac:dyDescent="0.3">
      <c r="A1459" s="1">
        <v>44986</v>
      </c>
      <c r="B1459">
        <f>VLOOKUP(electric_vehicle_sales_by_state[[#This Row],[date]], dim_date[#All],2, FALSE)</f>
        <v>2023</v>
      </c>
      <c r="C1459" t="s">
        <v>47</v>
      </c>
      <c r="D1459" t="s">
        <v>13</v>
      </c>
      <c r="E1459">
        <v>0</v>
      </c>
      <c r="F1459">
        <v>59</v>
      </c>
      <c r="G1459">
        <f>IF(electric_vehicle_sales_by_state[[#This Row],[vehicle_category]]="2-Wheelers",85000,1500000)</f>
        <v>1500000</v>
      </c>
      <c r="H1459">
        <f>(electric_vehicle_sales_by_state[[#This Row],[electric_vehicles_sold]]*electric_vehicle_sales_by_state[[#This Row],[Avg_Price]])</f>
        <v>0</v>
      </c>
    </row>
    <row r="1460" spans="1:8" x14ac:dyDescent="0.3">
      <c r="A1460" s="1">
        <v>44986</v>
      </c>
      <c r="B1460">
        <f>VLOOKUP(electric_vehicle_sales_by_state[[#This Row],[date]], dim_date[#All],2, FALSE)</f>
        <v>2023</v>
      </c>
      <c r="C1460" t="s">
        <v>48</v>
      </c>
      <c r="D1460" t="s">
        <v>13</v>
      </c>
      <c r="E1460">
        <v>0</v>
      </c>
      <c r="F1460">
        <v>320</v>
      </c>
      <c r="G1460">
        <f>IF(electric_vehicle_sales_by_state[[#This Row],[vehicle_category]]="2-Wheelers",85000,1500000)</f>
        <v>1500000</v>
      </c>
      <c r="H1460">
        <f>(electric_vehicle_sales_by_state[[#This Row],[electric_vehicles_sold]]*electric_vehicle_sales_by_state[[#This Row],[Avg_Price]])</f>
        <v>0</v>
      </c>
    </row>
    <row r="1461" spans="1:8" x14ac:dyDescent="0.3">
      <c r="A1461" s="1">
        <v>44986</v>
      </c>
      <c r="B1461">
        <f>VLOOKUP(electric_vehicle_sales_by_state[[#This Row],[date]], dim_date[#All],2, FALSE)</f>
        <v>2023</v>
      </c>
      <c r="C1461" t="s">
        <v>49</v>
      </c>
      <c r="D1461" t="s">
        <v>13</v>
      </c>
      <c r="E1461">
        <v>0</v>
      </c>
      <c r="F1461">
        <v>1369</v>
      </c>
      <c r="G1461">
        <f>IF(electric_vehicle_sales_by_state[[#This Row],[vehicle_category]]="2-Wheelers",85000,1500000)</f>
        <v>1500000</v>
      </c>
      <c r="H1461">
        <f>(electric_vehicle_sales_by_state[[#This Row],[electric_vehicles_sold]]*electric_vehicle_sales_by_state[[#This Row],[Avg_Price]])</f>
        <v>0</v>
      </c>
    </row>
    <row r="1462" spans="1:8" x14ac:dyDescent="0.3">
      <c r="A1462" s="1">
        <v>44986</v>
      </c>
      <c r="B1462">
        <f>VLOOKUP(electric_vehicle_sales_by_state[[#This Row],[date]], dim_date[#All],2, FALSE)</f>
        <v>2023</v>
      </c>
      <c r="C1462" t="s">
        <v>50</v>
      </c>
      <c r="D1462" t="s">
        <v>13</v>
      </c>
      <c r="E1462">
        <v>0</v>
      </c>
      <c r="F1462">
        <v>433</v>
      </c>
      <c r="G1462">
        <f>IF(electric_vehicle_sales_by_state[[#This Row],[vehicle_category]]="2-Wheelers",85000,1500000)</f>
        <v>1500000</v>
      </c>
      <c r="H1462">
        <f>(electric_vehicle_sales_by_state[[#This Row],[electric_vehicles_sold]]*electric_vehicle_sales_by_state[[#This Row],[Avg_Price]])</f>
        <v>0</v>
      </c>
    </row>
    <row r="1463" spans="1:8" x14ac:dyDescent="0.3">
      <c r="A1463" s="1">
        <v>44986</v>
      </c>
      <c r="B1463">
        <f>VLOOKUP(electric_vehicle_sales_by_state[[#This Row],[date]], dim_date[#All],2, FALSE)</f>
        <v>2023</v>
      </c>
      <c r="C1463" t="s">
        <v>51</v>
      </c>
      <c r="D1463" t="s">
        <v>13</v>
      </c>
      <c r="E1463">
        <v>0</v>
      </c>
      <c r="F1463">
        <v>820</v>
      </c>
      <c r="G1463">
        <f>IF(electric_vehicle_sales_by_state[[#This Row],[vehicle_category]]="2-Wheelers",85000,1500000)</f>
        <v>1500000</v>
      </c>
      <c r="H1463">
        <f>(electric_vehicle_sales_by_state[[#This Row],[electric_vehicles_sold]]*electric_vehicle_sales_by_state[[#This Row],[Avg_Price]])</f>
        <v>0</v>
      </c>
    </row>
    <row r="1464" spans="1:8" x14ac:dyDescent="0.3">
      <c r="A1464" s="1">
        <v>45017</v>
      </c>
      <c r="B1464">
        <f>VLOOKUP(electric_vehicle_sales_by_state[[#This Row],[date]], dim_date[#All],2, FALSE)</f>
        <v>2024</v>
      </c>
      <c r="C1464" t="s">
        <v>47</v>
      </c>
      <c r="D1464" t="s">
        <v>13</v>
      </c>
      <c r="E1464">
        <v>0</v>
      </c>
      <c r="F1464">
        <v>219</v>
      </c>
      <c r="G1464">
        <f>IF(electric_vehicle_sales_by_state[[#This Row],[vehicle_category]]="2-Wheelers",85000,1500000)</f>
        <v>1500000</v>
      </c>
      <c r="H1464">
        <f>(electric_vehicle_sales_by_state[[#This Row],[electric_vehicles_sold]]*electric_vehicle_sales_by_state[[#This Row],[Avg_Price]])</f>
        <v>0</v>
      </c>
    </row>
    <row r="1465" spans="1:8" x14ac:dyDescent="0.3">
      <c r="A1465" s="1">
        <v>45017</v>
      </c>
      <c r="B1465">
        <f>VLOOKUP(electric_vehicle_sales_by_state[[#This Row],[date]], dim_date[#All],2, FALSE)</f>
        <v>2024</v>
      </c>
      <c r="C1465" t="s">
        <v>48</v>
      </c>
      <c r="D1465" t="s">
        <v>13</v>
      </c>
      <c r="E1465">
        <v>0</v>
      </c>
      <c r="F1465">
        <v>942</v>
      </c>
      <c r="G1465">
        <f>IF(electric_vehicle_sales_by_state[[#This Row],[vehicle_category]]="2-Wheelers",85000,1500000)</f>
        <v>1500000</v>
      </c>
      <c r="H1465">
        <f>(electric_vehicle_sales_by_state[[#This Row],[electric_vehicles_sold]]*electric_vehicle_sales_by_state[[#This Row],[Avg_Price]])</f>
        <v>0</v>
      </c>
    </row>
    <row r="1466" spans="1:8" x14ac:dyDescent="0.3">
      <c r="A1466" s="1">
        <v>45017</v>
      </c>
      <c r="B1466">
        <f>VLOOKUP(electric_vehicle_sales_by_state[[#This Row],[date]], dim_date[#All],2, FALSE)</f>
        <v>2024</v>
      </c>
      <c r="C1466" t="s">
        <v>50</v>
      </c>
      <c r="D1466" t="s">
        <v>13</v>
      </c>
      <c r="E1466">
        <v>0</v>
      </c>
      <c r="F1466">
        <v>336</v>
      </c>
      <c r="G1466">
        <f>IF(electric_vehicle_sales_by_state[[#This Row],[vehicle_category]]="2-Wheelers",85000,1500000)</f>
        <v>1500000</v>
      </c>
      <c r="H1466">
        <f>(electric_vehicle_sales_by_state[[#This Row],[electric_vehicles_sold]]*electric_vehicle_sales_by_state[[#This Row],[Avg_Price]])</f>
        <v>0</v>
      </c>
    </row>
    <row r="1467" spans="1:8" x14ac:dyDescent="0.3">
      <c r="A1467" s="1">
        <v>45047</v>
      </c>
      <c r="B1467">
        <f>VLOOKUP(electric_vehicle_sales_by_state[[#This Row],[date]], dim_date[#All],2, FALSE)</f>
        <v>2024</v>
      </c>
      <c r="C1467" t="s">
        <v>41</v>
      </c>
      <c r="D1467" t="s">
        <v>13</v>
      </c>
      <c r="E1467">
        <v>0</v>
      </c>
      <c r="F1467">
        <v>150</v>
      </c>
      <c r="G1467">
        <f>IF(electric_vehicle_sales_by_state[[#This Row],[vehicle_category]]="2-Wheelers",85000,1500000)</f>
        <v>1500000</v>
      </c>
      <c r="H1467">
        <f>(electric_vehicle_sales_by_state[[#This Row],[electric_vehicles_sold]]*electric_vehicle_sales_by_state[[#This Row],[Avg_Price]])</f>
        <v>0</v>
      </c>
    </row>
    <row r="1468" spans="1:8" x14ac:dyDescent="0.3">
      <c r="A1468" s="1">
        <v>45047</v>
      </c>
      <c r="B1468">
        <f>VLOOKUP(electric_vehicle_sales_by_state[[#This Row],[date]], dim_date[#All],2, FALSE)</f>
        <v>2024</v>
      </c>
      <c r="C1468" t="s">
        <v>42</v>
      </c>
      <c r="D1468" t="s">
        <v>13</v>
      </c>
      <c r="E1468">
        <v>0</v>
      </c>
      <c r="F1468">
        <v>1132</v>
      </c>
      <c r="G1468">
        <f>IF(electric_vehicle_sales_by_state[[#This Row],[vehicle_category]]="2-Wheelers",85000,1500000)</f>
        <v>1500000</v>
      </c>
      <c r="H1468">
        <f>(electric_vehicle_sales_by_state[[#This Row],[electric_vehicles_sold]]*electric_vehicle_sales_by_state[[#This Row],[Avg_Price]])</f>
        <v>0</v>
      </c>
    </row>
    <row r="1469" spans="1:8" x14ac:dyDescent="0.3">
      <c r="A1469" s="1">
        <v>45047</v>
      </c>
      <c r="B1469">
        <f>VLOOKUP(electric_vehicle_sales_by_state[[#This Row],[date]], dim_date[#All],2, FALSE)</f>
        <v>2024</v>
      </c>
      <c r="C1469" t="s">
        <v>47</v>
      </c>
      <c r="D1469" t="s">
        <v>13</v>
      </c>
      <c r="E1469">
        <v>0</v>
      </c>
      <c r="F1469">
        <v>364</v>
      </c>
      <c r="G1469">
        <f>IF(electric_vehicle_sales_by_state[[#This Row],[vehicle_category]]="2-Wheelers",85000,1500000)</f>
        <v>1500000</v>
      </c>
      <c r="H1469">
        <f>(electric_vehicle_sales_by_state[[#This Row],[electric_vehicles_sold]]*electric_vehicle_sales_by_state[[#This Row],[Avg_Price]])</f>
        <v>0</v>
      </c>
    </row>
    <row r="1470" spans="1:8" x14ac:dyDescent="0.3">
      <c r="A1470" s="1">
        <v>45047</v>
      </c>
      <c r="B1470">
        <f>VLOOKUP(electric_vehicle_sales_by_state[[#This Row],[date]], dim_date[#All],2, FALSE)</f>
        <v>2024</v>
      </c>
      <c r="C1470" t="s">
        <v>50</v>
      </c>
      <c r="D1470" t="s">
        <v>13</v>
      </c>
      <c r="E1470">
        <v>0</v>
      </c>
      <c r="F1470">
        <v>382</v>
      </c>
      <c r="G1470">
        <f>IF(electric_vehicle_sales_by_state[[#This Row],[vehicle_category]]="2-Wheelers",85000,1500000)</f>
        <v>1500000</v>
      </c>
      <c r="H1470">
        <f>(electric_vehicle_sales_by_state[[#This Row],[electric_vehicles_sold]]*electric_vehicle_sales_by_state[[#This Row],[Avg_Price]])</f>
        <v>0</v>
      </c>
    </row>
    <row r="1471" spans="1:8" x14ac:dyDescent="0.3">
      <c r="A1471" s="1">
        <v>45047</v>
      </c>
      <c r="B1471">
        <f>VLOOKUP(electric_vehicle_sales_by_state[[#This Row],[date]], dim_date[#All],2, FALSE)</f>
        <v>2024</v>
      </c>
      <c r="C1471" t="s">
        <v>51</v>
      </c>
      <c r="D1471" t="s">
        <v>13</v>
      </c>
      <c r="E1471">
        <v>0</v>
      </c>
      <c r="F1471">
        <v>796</v>
      </c>
      <c r="G1471">
        <f>IF(electric_vehicle_sales_by_state[[#This Row],[vehicle_category]]="2-Wheelers",85000,1500000)</f>
        <v>1500000</v>
      </c>
      <c r="H1471">
        <f>(electric_vehicle_sales_by_state[[#This Row],[electric_vehicles_sold]]*electric_vehicle_sales_by_state[[#This Row],[Avg_Price]])</f>
        <v>0</v>
      </c>
    </row>
    <row r="1472" spans="1:8" x14ac:dyDescent="0.3">
      <c r="A1472" s="1">
        <v>45078</v>
      </c>
      <c r="B1472">
        <f>VLOOKUP(electric_vehicle_sales_by_state[[#This Row],[date]], dim_date[#All],2, FALSE)</f>
        <v>2024</v>
      </c>
      <c r="C1472" t="s">
        <v>42</v>
      </c>
      <c r="D1472" t="s">
        <v>13</v>
      </c>
      <c r="E1472">
        <v>0</v>
      </c>
      <c r="F1472">
        <v>1089</v>
      </c>
      <c r="G1472">
        <f>IF(electric_vehicle_sales_by_state[[#This Row],[vehicle_category]]="2-Wheelers",85000,1500000)</f>
        <v>1500000</v>
      </c>
      <c r="H1472">
        <f>(electric_vehicle_sales_by_state[[#This Row],[electric_vehicles_sold]]*electric_vehicle_sales_by_state[[#This Row],[Avg_Price]])</f>
        <v>0</v>
      </c>
    </row>
    <row r="1473" spans="1:8" x14ac:dyDescent="0.3">
      <c r="A1473" s="1">
        <v>45078</v>
      </c>
      <c r="B1473">
        <f>VLOOKUP(electric_vehicle_sales_by_state[[#This Row],[date]], dim_date[#All],2, FALSE)</f>
        <v>2024</v>
      </c>
      <c r="C1473" t="s">
        <v>47</v>
      </c>
      <c r="D1473" t="s">
        <v>13</v>
      </c>
      <c r="E1473">
        <v>0</v>
      </c>
      <c r="F1473">
        <v>304</v>
      </c>
      <c r="G1473">
        <f>IF(electric_vehicle_sales_by_state[[#This Row],[vehicle_category]]="2-Wheelers",85000,1500000)</f>
        <v>1500000</v>
      </c>
      <c r="H1473">
        <f>(electric_vehicle_sales_by_state[[#This Row],[electric_vehicles_sold]]*electric_vehicle_sales_by_state[[#This Row],[Avg_Price]])</f>
        <v>0</v>
      </c>
    </row>
    <row r="1474" spans="1:8" x14ac:dyDescent="0.3">
      <c r="A1474" s="1">
        <v>45078</v>
      </c>
      <c r="B1474">
        <f>VLOOKUP(electric_vehicle_sales_by_state[[#This Row],[date]], dim_date[#All],2, FALSE)</f>
        <v>2024</v>
      </c>
      <c r="C1474" t="s">
        <v>48</v>
      </c>
      <c r="D1474" t="s">
        <v>13</v>
      </c>
      <c r="E1474">
        <v>0</v>
      </c>
      <c r="F1474">
        <v>220</v>
      </c>
      <c r="G1474">
        <f>IF(electric_vehicle_sales_by_state[[#This Row],[vehicle_category]]="2-Wheelers",85000,1500000)</f>
        <v>1500000</v>
      </c>
      <c r="H1474">
        <f>(electric_vehicle_sales_by_state[[#This Row],[electric_vehicles_sold]]*electric_vehicle_sales_by_state[[#This Row],[Avg_Price]])</f>
        <v>0</v>
      </c>
    </row>
    <row r="1475" spans="1:8" x14ac:dyDescent="0.3">
      <c r="A1475" s="1">
        <v>45078</v>
      </c>
      <c r="B1475">
        <f>VLOOKUP(electric_vehicle_sales_by_state[[#This Row],[date]], dim_date[#All],2, FALSE)</f>
        <v>2024</v>
      </c>
      <c r="C1475" t="s">
        <v>50</v>
      </c>
      <c r="D1475" t="s">
        <v>13</v>
      </c>
      <c r="E1475">
        <v>0</v>
      </c>
      <c r="F1475">
        <v>383</v>
      </c>
      <c r="G1475">
        <f>IF(electric_vehicle_sales_by_state[[#This Row],[vehicle_category]]="2-Wheelers",85000,1500000)</f>
        <v>1500000</v>
      </c>
      <c r="H1475">
        <f>(electric_vehicle_sales_by_state[[#This Row],[electric_vehicles_sold]]*electric_vehicle_sales_by_state[[#This Row],[Avg_Price]])</f>
        <v>0</v>
      </c>
    </row>
    <row r="1476" spans="1:8" x14ac:dyDescent="0.3">
      <c r="A1476" s="1">
        <v>45078</v>
      </c>
      <c r="B1476">
        <f>VLOOKUP(electric_vehicle_sales_by_state[[#This Row],[date]], dim_date[#All],2, FALSE)</f>
        <v>2024</v>
      </c>
      <c r="C1476" t="s">
        <v>51</v>
      </c>
      <c r="D1476" t="s">
        <v>13</v>
      </c>
      <c r="E1476">
        <v>0</v>
      </c>
      <c r="F1476">
        <v>620</v>
      </c>
      <c r="G1476">
        <f>IF(electric_vehicle_sales_by_state[[#This Row],[vehicle_category]]="2-Wheelers",85000,1500000)</f>
        <v>1500000</v>
      </c>
      <c r="H1476">
        <f>(electric_vehicle_sales_by_state[[#This Row],[electric_vehicles_sold]]*electric_vehicle_sales_by_state[[#This Row],[Avg_Price]])</f>
        <v>0</v>
      </c>
    </row>
    <row r="1477" spans="1:8" x14ac:dyDescent="0.3">
      <c r="A1477" s="1">
        <v>45108</v>
      </c>
      <c r="B1477">
        <f>VLOOKUP(electric_vehicle_sales_by_state[[#This Row],[date]], dim_date[#All],2, FALSE)</f>
        <v>2024</v>
      </c>
      <c r="C1477" t="s">
        <v>47</v>
      </c>
      <c r="D1477" t="s">
        <v>13</v>
      </c>
      <c r="E1477">
        <v>0</v>
      </c>
      <c r="F1477">
        <v>301</v>
      </c>
      <c r="G1477">
        <f>IF(electric_vehicle_sales_by_state[[#This Row],[vehicle_category]]="2-Wheelers",85000,1500000)</f>
        <v>1500000</v>
      </c>
      <c r="H1477">
        <f>(electric_vehicle_sales_by_state[[#This Row],[electric_vehicles_sold]]*electric_vehicle_sales_by_state[[#This Row],[Avg_Price]])</f>
        <v>0</v>
      </c>
    </row>
    <row r="1478" spans="1:8" x14ac:dyDescent="0.3">
      <c r="A1478" s="1">
        <v>45108</v>
      </c>
      <c r="B1478">
        <f>VLOOKUP(electric_vehicle_sales_by_state[[#This Row],[date]], dim_date[#All],2, FALSE)</f>
        <v>2024</v>
      </c>
      <c r="C1478" t="s">
        <v>50</v>
      </c>
      <c r="D1478" t="s">
        <v>13</v>
      </c>
      <c r="E1478">
        <v>0</v>
      </c>
      <c r="F1478">
        <v>439</v>
      </c>
      <c r="G1478">
        <f>IF(electric_vehicle_sales_by_state[[#This Row],[vehicle_category]]="2-Wheelers",85000,1500000)</f>
        <v>1500000</v>
      </c>
      <c r="H1478">
        <f>(electric_vehicle_sales_by_state[[#This Row],[electric_vehicles_sold]]*electric_vehicle_sales_by_state[[#This Row],[Avg_Price]])</f>
        <v>0</v>
      </c>
    </row>
    <row r="1479" spans="1:8" x14ac:dyDescent="0.3">
      <c r="A1479" s="1">
        <v>45139</v>
      </c>
      <c r="B1479">
        <f>VLOOKUP(electric_vehicle_sales_by_state[[#This Row],[date]], dim_date[#All],2, FALSE)</f>
        <v>2024</v>
      </c>
      <c r="C1479" t="s">
        <v>47</v>
      </c>
      <c r="D1479" t="s">
        <v>13</v>
      </c>
      <c r="E1479">
        <v>0</v>
      </c>
      <c r="F1479">
        <v>278</v>
      </c>
      <c r="G1479">
        <f>IF(electric_vehicle_sales_by_state[[#This Row],[vehicle_category]]="2-Wheelers",85000,1500000)</f>
        <v>1500000</v>
      </c>
      <c r="H1479">
        <f>(electric_vehicle_sales_by_state[[#This Row],[electric_vehicles_sold]]*electric_vehicle_sales_by_state[[#This Row],[Avg_Price]])</f>
        <v>0</v>
      </c>
    </row>
    <row r="1480" spans="1:8" x14ac:dyDescent="0.3">
      <c r="A1480" s="1">
        <v>45139</v>
      </c>
      <c r="B1480">
        <f>VLOOKUP(electric_vehicle_sales_by_state[[#This Row],[date]], dim_date[#All],2, FALSE)</f>
        <v>2024</v>
      </c>
      <c r="C1480" t="s">
        <v>50</v>
      </c>
      <c r="D1480" t="s">
        <v>13</v>
      </c>
      <c r="E1480">
        <v>0</v>
      </c>
      <c r="F1480">
        <v>410</v>
      </c>
      <c r="G1480">
        <f>IF(electric_vehicle_sales_by_state[[#This Row],[vehicle_category]]="2-Wheelers",85000,1500000)</f>
        <v>1500000</v>
      </c>
      <c r="H1480">
        <f>(electric_vehicle_sales_by_state[[#This Row],[electric_vehicles_sold]]*electric_vehicle_sales_by_state[[#This Row],[Avg_Price]])</f>
        <v>0</v>
      </c>
    </row>
    <row r="1481" spans="1:8" x14ac:dyDescent="0.3">
      <c r="A1481" s="1">
        <v>45139</v>
      </c>
      <c r="B1481">
        <f>VLOOKUP(electric_vehicle_sales_by_state[[#This Row],[date]], dim_date[#All],2, FALSE)</f>
        <v>2024</v>
      </c>
      <c r="C1481" t="s">
        <v>51</v>
      </c>
      <c r="D1481" t="s">
        <v>13</v>
      </c>
      <c r="E1481">
        <v>0</v>
      </c>
      <c r="F1481">
        <v>760</v>
      </c>
      <c r="G1481">
        <f>IF(electric_vehicle_sales_by_state[[#This Row],[vehicle_category]]="2-Wheelers",85000,1500000)</f>
        <v>1500000</v>
      </c>
      <c r="H1481">
        <f>(electric_vehicle_sales_by_state[[#This Row],[electric_vehicles_sold]]*electric_vehicle_sales_by_state[[#This Row],[Avg_Price]])</f>
        <v>0</v>
      </c>
    </row>
    <row r="1482" spans="1:8" x14ac:dyDescent="0.3">
      <c r="A1482" s="1">
        <v>45170</v>
      </c>
      <c r="B1482">
        <f>VLOOKUP(electric_vehicle_sales_by_state[[#This Row],[date]], dim_date[#All],2, FALSE)</f>
        <v>2024</v>
      </c>
      <c r="C1482" t="s">
        <v>47</v>
      </c>
      <c r="D1482" t="s">
        <v>13</v>
      </c>
      <c r="E1482">
        <v>0</v>
      </c>
      <c r="F1482">
        <v>211</v>
      </c>
      <c r="G1482">
        <f>IF(electric_vehicle_sales_by_state[[#This Row],[vehicle_category]]="2-Wheelers",85000,1500000)</f>
        <v>1500000</v>
      </c>
      <c r="H1482">
        <f>(electric_vehicle_sales_by_state[[#This Row],[electric_vehicles_sold]]*electric_vehicle_sales_by_state[[#This Row],[Avg_Price]])</f>
        <v>0</v>
      </c>
    </row>
    <row r="1483" spans="1:8" x14ac:dyDescent="0.3">
      <c r="A1483" s="1">
        <v>45170</v>
      </c>
      <c r="B1483">
        <f>VLOOKUP(electric_vehicle_sales_by_state[[#This Row],[date]], dim_date[#All],2, FALSE)</f>
        <v>2024</v>
      </c>
      <c r="C1483" t="s">
        <v>48</v>
      </c>
      <c r="D1483" t="s">
        <v>13</v>
      </c>
      <c r="E1483">
        <v>0</v>
      </c>
      <c r="F1483">
        <v>239</v>
      </c>
      <c r="G1483">
        <f>IF(electric_vehicle_sales_by_state[[#This Row],[vehicle_category]]="2-Wheelers",85000,1500000)</f>
        <v>1500000</v>
      </c>
      <c r="H1483">
        <f>(electric_vehicle_sales_by_state[[#This Row],[electric_vehicles_sold]]*electric_vehicle_sales_by_state[[#This Row],[Avg_Price]])</f>
        <v>0</v>
      </c>
    </row>
    <row r="1484" spans="1:8" x14ac:dyDescent="0.3">
      <c r="A1484" s="1">
        <v>45170</v>
      </c>
      <c r="B1484">
        <f>VLOOKUP(electric_vehicle_sales_by_state[[#This Row],[date]], dim_date[#All],2, FALSE)</f>
        <v>2024</v>
      </c>
      <c r="C1484" t="s">
        <v>50</v>
      </c>
      <c r="D1484" t="s">
        <v>13</v>
      </c>
      <c r="E1484">
        <v>0</v>
      </c>
      <c r="F1484">
        <v>415</v>
      </c>
      <c r="G1484">
        <f>IF(electric_vehicle_sales_by_state[[#This Row],[vehicle_category]]="2-Wheelers",85000,1500000)</f>
        <v>1500000</v>
      </c>
      <c r="H1484">
        <f>(electric_vehicle_sales_by_state[[#This Row],[electric_vehicles_sold]]*electric_vehicle_sales_by_state[[#This Row],[Avg_Price]])</f>
        <v>0</v>
      </c>
    </row>
    <row r="1485" spans="1:8" x14ac:dyDescent="0.3">
      <c r="A1485" s="1">
        <v>45170</v>
      </c>
      <c r="B1485">
        <f>VLOOKUP(electric_vehicle_sales_by_state[[#This Row],[date]], dim_date[#All],2, FALSE)</f>
        <v>2024</v>
      </c>
      <c r="C1485" t="s">
        <v>51</v>
      </c>
      <c r="D1485" t="s">
        <v>13</v>
      </c>
      <c r="E1485">
        <v>0</v>
      </c>
      <c r="F1485">
        <v>654</v>
      </c>
      <c r="G1485">
        <f>IF(electric_vehicle_sales_by_state[[#This Row],[vehicle_category]]="2-Wheelers",85000,1500000)</f>
        <v>1500000</v>
      </c>
      <c r="H1485">
        <f>(electric_vehicle_sales_by_state[[#This Row],[electric_vehicles_sold]]*electric_vehicle_sales_by_state[[#This Row],[Avg_Price]])</f>
        <v>0</v>
      </c>
    </row>
    <row r="1486" spans="1:8" x14ac:dyDescent="0.3">
      <c r="A1486" s="1">
        <v>45200</v>
      </c>
      <c r="B1486">
        <f>VLOOKUP(electric_vehicle_sales_by_state[[#This Row],[date]], dim_date[#All],2, FALSE)</f>
        <v>2024</v>
      </c>
      <c r="C1486" t="s">
        <v>47</v>
      </c>
      <c r="D1486" t="s">
        <v>13</v>
      </c>
      <c r="E1486">
        <v>0</v>
      </c>
      <c r="F1486">
        <v>187</v>
      </c>
      <c r="G1486">
        <f>IF(electric_vehicle_sales_by_state[[#This Row],[vehicle_category]]="2-Wheelers",85000,1500000)</f>
        <v>1500000</v>
      </c>
      <c r="H1486">
        <f>(electric_vehicle_sales_by_state[[#This Row],[electric_vehicles_sold]]*electric_vehicle_sales_by_state[[#This Row],[Avg_Price]])</f>
        <v>0</v>
      </c>
    </row>
    <row r="1487" spans="1:8" x14ac:dyDescent="0.3">
      <c r="A1487" s="1">
        <v>45200</v>
      </c>
      <c r="B1487">
        <f>VLOOKUP(electric_vehicle_sales_by_state[[#This Row],[date]], dim_date[#All],2, FALSE)</f>
        <v>2024</v>
      </c>
      <c r="C1487" t="s">
        <v>50</v>
      </c>
      <c r="D1487" t="s">
        <v>13</v>
      </c>
      <c r="E1487">
        <v>0</v>
      </c>
      <c r="F1487">
        <v>453</v>
      </c>
      <c r="G1487">
        <f>IF(electric_vehicle_sales_by_state[[#This Row],[vehicle_category]]="2-Wheelers",85000,1500000)</f>
        <v>1500000</v>
      </c>
      <c r="H1487">
        <f>(electric_vehicle_sales_by_state[[#This Row],[electric_vehicles_sold]]*electric_vehicle_sales_by_state[[#This Row],[Avg_Price]])</f>
        <v>0</v>
      </c>
    </row>
    <row r="1488" spans="1:8" x14ac:dyDescent="0.3">
      <c r="A1488" s="1">
        <v>45200</v>
      </c>
      <c r="B1488">
        <f>VLOOKUP(electric_vehicle_sales_by_state[[#This Row],[date]], dim_date[#All],2, FALSE)</f>
        <v>2024</v>
      </c>
      <c r="C1488" t="s">
        <v>51</v>
      </c>
      <c r="D1488" t="s">
        <v>13</v>
      </c>
      <c r="E1488">
        <v>0</v>
      </c>
      <c r="F1488">
        <v>743</v>
      </c>
      <c r="G1488">
        <f>IF(electric_vehicle_sales_by_state[[#This Row],[vehicle_category]]="2-Wheelers",85000,1500000)</f>
        <v>1500000</v>
      </c>
      <c r="H1488">
        <f>(electric_vehicle_sales_by_state[[#This Row],[electric_vehicles_sold]]*electric_vehicle_sales_by_state[[#This Row],[Avg_Price]])</f>
        <v>0</v>
      </c>
    </row>
    <row r="1489" spans="1:8" x14ac:dyDescent="0.3">
      <c r="A1489" s="1">
        <v>45231</v>
      </c>
      <c r="B1489">
        <f>VLOOKUP(electric_vehicle_sales_by_state[[#This Row],[date]], dim_date[#All],2, FALSE)</f>
        <v>2024</v>
      </c>
      <c r="C1489" t="s">
        <v>47</v>
      </c>
      <c r="D1489" t="s">
        <v>13</v>
      </c>
      <c r="E1489">
        <v>0</v>
      </c>
      <c r="F1489">
        <v>166</v>
      </c>
      <c r="G1489">
        <f>IF(electric_vehicle_sales_by_state[[#This Row],[vehicle_category]]="2-Wheelers",85000,1500000)</f>
        <v>1500000</v>
      </c>
      <c r="H1489">
        <f>(electric_vehicle_sales_by_state[[#This Row],[electric_vehicles_sold]]*electric_vehicle_sales_by_state[[#This Row],[Avg_Price]])</f>
        <v>0</v>
      </c>
    </row>
    <row r="1490" spans="1:8" x14ac:dyDescent="0.3">
      <c r="A1490" s="1">
        <v>45231</v>
      </c>
      <c r="B1490">
        <f>VLOOKUP(electric_vehicle_sales_by_state[[#This Row],[date]], dim_date[#All],2, FALSE)</f>
        <v>2024</v>
      </c>
      <c r="C1490" t="s">
        <v>50</v>
      </c>
      <c r="D1490" t="s">
        <v>13</v>
      </c>
      <c r="E1490">
        <v>0</v>
      </c>
      <c r="F1490">
        <v>531</v>
      </c>
      <c r="G1490">
        <f>IF(electric_vehicle_sales_by_state[[#This Row],[vehicle_category]]="2-Wheelers",85000,1500000)</f>
        <v>1500000</v>
      </c>
      <c r="H1490">
        <f>(electric_vehicle_sales_by_state[[#This Row],[electric_vehicles_sold]]*electric_vehicle_sales_by_state[[#This Row],[Avg_Price]])</f>
        <v>0</v>
      </c>
    </row>
    <row r="1491" spans="1:8" x14ac:dyDescent="0.3">
      <c r="A1491" s="1">
        <v>45261</v>
      </c>
      <c r="B1491">
        <f>VLOOKUP(electric_vehicle_sales_by_state[[#This Row],[date]], dim_date[#All],2, FALSE)</f>
        <v>2024</v>
      </c>
      <c r="C1491" t="s">
        <v>47</v>
      </c>
      <c r="D1491" t="s">
        <v>13</v>
      </c>
      <c r="E1491">
        <v>0</v>
      </c>
      <c r="F1491">
        <v>144</v>
      </c>
      <c r="G1491">
        <f>IF(electric_vehicle_sales_by_state[[#This Row],[vehicle_category]]="2-Wheelers",85000,1500000)</f>
        <v>1500000</v>
      </c>
      <c r="H1491">
        <f>(electric_vehicle_sales_by_state[[#This Row],[electric_vehicles_sold]]*electric_vehicle_sales_by_state[[#This Row],[Avg_Price]])</f>
        <v>0</v>
      </c>
    </row>
    <row r="1492" spans="1:8" x14ac:dyDescent="0.3">
      <c r="A1492" s="1">
        <v>45261</v>
      </c>
      <c r="B1492">
        <f>VLOOKUP(electric_vehicle_sales_by_state[[#This Row],[date]], dim_date[#All],2, FALSE)</f>
        <v>2024</v>
      </c>
      <c r="C1492" t="s">
        <v>50</v>
      </c>
      <c r="D1492" t="s">
        <v>13</v>
      </c>
      <c r="E1492">
        <v>0</v>
      </c>
      <c r="F1492">
        <v>568</v>
      </c>
      <c r="G1492">
        <f>IF(electric_vehicle_sales_by_state[[#This Row],[vehicle_category]]="2-Wheelers",85000,1500000)</f>
        <v>1500000</v>
      </c>
      <c r="H1492">
        <f>(electric_vehicle_sales_by_state[[#This Row],[electric_vehicles_sold]]*electric_vehicle_sales_by_state[[#This Row],[Avg_Price]])</f>
        <v>0</v>
      </c>
    </row>
    <row r="1493" spans="1:8" x14ac:dyDescent="0.3">
      <c r="A1493" s="1">
        <v>45261</v>
      </c>
      <c r="B1493">
        <f>VLOOKUP(electric_vehicle_sales_by_state[[#This Row],[date]], dim_date[#All],2, FALSE)</f>
        <v>2024</v>
      </c>
      <c r="C1493" t="s">
        <v>51</v>
      </c>
      <c r="D1493" t="s">
        <v>13</v>
      </c>
      <c r="E1493">
        <v>0</v>
      </c>
      <c r="F1493">
        <v>562</v>
      </c>
      <c r="G1493">
        <f>IF(electric_vehicle_sales_by_state[[#This Row],[vehicle_category]]="2-Wheelers",85000,1500000)</f>
        <v>1500000</v>
      </c>
      <c r="H1493">
        <f>(electric_vehicle_sales_by_state[[#This Row],[electric_vehicles_sold]]*electric_vehicle_sales_by_state[[#This Row],[Avg_Price]])</f>
        <v>0</v>
      </c>
    </row>
    <row r="1494" spans="1:8" x14ac:dyDescent="0.3">
      <c r="A1494" s="1">
        <v>45292</v>
      </c>
      <c r="B1494">
        <f>VLOOKUP(electric_vehicle_sales_by_state[[#This Row],[date]], dim_date[#All],2, FALSE)</f>
        <v>2024</v>
      </c>
      <c r="C1494" t="s">
        <v>47</v>
      </c>
      <c r="D1494" t="s">
        <v>13</v>
      </c>
      <c r="E1494">
        <v>0</v>
      </c>
      <c r="F1494">
        <v>141</v>
      </c>
      <c r="G1494">
        <f>IF(electric_vehicle_sales_by_state[[#This Row],[vehicle_category]]="2-Wheelers",85000,1500000)</f>
        <v>1500000</v>
      </c>
      <c r="H1494">
        <f>(electric_vehicle_sales_by_state[[#This Row],[electric_vehicles_sold]]*electric_vehicle_sales_by_state[[#This Row],[Avg_Price]])</f>
        <v>0</v>
      </c>
    </row>
    <row r="1495" spans="1:8" x14ac:dyDescent="0.3">
      <c r="A1495" s="1">
        <v>45292</v>
      </c>
      <c r="B1495">
        <f>VLOOKUP(electric_vehicle_sales_by_state[[#This Row],[date]], dim_date[#All],2, FALSE)</f>
        <v>2024</v>
      </c>
      <c r="C1495" t="s">
        <v>62</v>
      </c>
      <c r="D1495" t="s">
        <v>13</v>
      </c>
      <c r="E1495">
        <v>0</v>
      </c>
      <c r="F1495">
        <v>177</v>
      </c>
      <c r="G1495">
        <f>IF(electric_vehicle_sales_by_state[[#This Row],[vehicle_category]]="2-Wheelers",85000,1500000)</f>
        <v>1500000</v>
      </c>
      <c r="H1495">
        <f>(electric_vehicle_sales_by_state[[#This Row],[electric_vehicles_sold]]*electric_vehicle_sales_by_state[[#This Row],[Avg_Price]])</f>
        <v>0</v>
      </c>
    </row>
    <row r="1496" spans="1:8" x14ac:dyDescent="0.3">
      <c r="A1496" s="1">
        <v>45292</v>
      </c>
      <c r="B1496">
        <f>VLOOKUP(electric_vehicle_sales_by_state[[#This Row],[date]], dim_date[#All],2, FALSE)</f>
        <v>2024</v>
      </c>
      <c r="C1496" t="s">
        <v>51</v>
      </c>
      <c r="D1496" t="s">
        <v>13</v>
      </c>
      <c r="E1496">
        <v>0</v>
      </c>
      <c r="F1496">
        <v>877</v>
      </c>
      <c r="G1496">
        <f>IF(electric_vehicle_sales_by_state[[#This Row],[vehicle_category]]="2-Wheelers",85000,1500000)</f>
        <v>1500000</v>
      </c>
      <c r="H1496">
        <f>(electric_vehicle_sales_by_state[[#This Row],[electric_vehicles_sold]]*electric_vehicle_sales_by_state[[#This Row],[Avg_Price]])</f>
        <v>0</v>
      </c>
    </row>
    <row r="1497" spans="1:8" x14ac:dyDescent="0.3">
      <c r="A1497" s="1">
        <v>45323</v>
      </c>
      <c r="B1497">
        <f>VLOOKUP(electric_vehicle_sales_by_state[[#This Row],[date]], dim_date[#All],2, FALSE)</f>
        <v>2024</v>
      </c>
      <c r="C1497" t="s">
        <v>50</v>
      </c>
      <c r="D1497" t="s">
        <v>13</v>
      </c>
      <c r="E1497">
        <v>0</v>
      </c>
      <c r="F1497">
        <v>494</v>
      </c>
      <c r="G1497">
        <f>IF(electric_vehicle_sales_by_state[[#This Row],[vehicle_category]]="2-Wheelers",85000,1500000)</f>
        <v>1500000</v>
      </c>
      <c r="H1497">
        <f>(electric_vehicle_sales_by_state[[#This Row],[electric_vehicles_sold]]*electric_vehicle_sales_by_state[[#This Row],[Avg_Price]])</f>
        <v>0</v>
      </c>
    </row>
    <row r="1498" spans="1:8" x14ac:dyDescent="0.3">
      <c r="A1498" s="1">
        <v>45323</v>
      </c>
      <c r="B1498">
        <f>VLOOKUP(electric_vehicle_sales_by_state[[#This Row],[date]], dim_date[#All],2, FALSE)</f>
        <v>2024</v>
      </c>
      <c r="C1498" t="s">
        <v>47</v>
      </c>
      <c r="D1498" t="s">
        <v>13</v>
      </c>
      <c r="E1498">
        <v>0</v>
      </c>
      <c r="F1498">
        <v>47</v>
      </c>
      <c r="G1498">
        <f>IF(electric_vehicle_sales_by_state[[#This Row],[vehicle_category]]="2-Wheelers",85000,1500000)</f>
        <v>1500000</v>
      </c>
      <c r="H1498">
        <f>(electric_vehicle_sales_by_state[[#This Row],[electric_vehicles_sold]]*electric_vehicle_sales_by_state[[#This Row],[Avg_Price]])</f>
        <v>0</v>
      </c>
    </row>
    <row r="1499" spans="1:8" x14ac:dyDescent="0.3">
      <c r="A1499" s="1">
        <v>45352</v>
      </c>
      <c r="B1499">
        <f>VLOOKUP(electric_vehicle_sales_by_state[[#This Row],[date]], dim_date[#All],2, FALSE)</f>
        <v>2024</v>
      </c>
      <c r="C1499" t="s">
        <v>50</v>
      </c>
      <c r="D1499" t="s">
        <v>13</v>
      </c>
      <c r="E1499">
        <v>0</v>
      </c>
      <c r="F1499">
        <v>463</v>
      </c>
      <c r="G1499">
        <f>IF(electric_vehicle_sales_by_state[[#This Row],[vehicle_category]]="2-Wheelers",85000,1500000)</f>
        <v>1500000</v>
      </c>
      <c r="H1499">
        <f>(electric_vehicle_sales_by_state[[#This Row],[electric_vehicles_sold]]*electric_vehicle_sales_by_state[[#This Row],[Avg_Price]])</f>
        <v>0</v>
      </c>
    </row>
    <row r="1500" spans="1:8" x14ac:dyDescent="0.3">
      <c r="A1500" s="1">
        <v>45352</v>
      </c>
      <c r="B1500">
        <f>VLOOKUP(electric_vehicle_sales_by_state[[#This Row],[date]], dim_date[#All],2, FALSE)</f>
        <v>2024</v>
      </c>
      <c r="C1500" t="s">
        <v>51</v>
      </c>
      <c r="D1500" t="s">
        <v>13</v>
      </c>
      <c r="E1500">
        <v>0</v>
      </c>
      <c r="F1500">
        <v>1336</v>
      </c>
      <c r="G1500">
        <f>IF(electric_vehicle_sales_by_state[[#This Row],[vehicle_category]]="2-Wheelers",85000,1500000)</f>
        <v>1500000</v>
      </c>
      <c r="H1500">
        <f>(electric_vehicle_sales_by_state[[#This Row],[electric_vehicles_sold]]*electric_vehicle_sales_by_state[[#This Row],[Avg_Price]])</f>
        <v>0</v>
      </c>
    </row>
    <row r="1501" spans="1:8" x14ac:dyDescent="0.3">
      <c r="A1501" s="1">
        <v>45352</v>
      </c>
      <c r="B1501">
        <f>VLOOKUP(electric_vehicle_sales_by_state[[#This Row],[date]], dim_date[#All],2, FALSE)</f>
        <v>2024</v>
      </c>
      <c r="C1501" t="s">
        <v>47</v>
      </c>
      <c r="D1501" t="s">
        <v>13</v>
      </c>
      <c r="E1501">
        <v>0</v>
      </c>
      <c r="F1501">
        <v>81</v>
      </c>
      <c r="G1501">
        <f>IF(electric_vehicle_sales_by_state[[#This Row],[vehicle_category]]="2-Wheelers",85000,1500000)</f>
        <v>1500000</v>
      </c>
      <c r="H1501">
        <f>(electric_vehicle_sales_by_state[[#This Row],[electric_vehicles_sold]]*electric_vehicle_sales_by_state[[#This Row],[Avg_Price]])</f>
        <v>0</v>
      </c>
    </row>
    <row r="1502" spans="1:8" x14ac:dyDescent="0.3">
      <c r="A1502" s="1">
        <v>44287</v>
      </c>
      <c r="B1502">
        <f>VLOOKUP(electric_vehicle_sales_by_state[[#This Row],[date]], dim_date[#All],2, FALSE)</f>
        <v>2022</v>
      </c>
      <c r="C1502" t="s">
        <v>61</v>
      </c>
      <c r="D1502" t="s">
        <v>13</v>
      </c>
      <c r="E1502">
        <v>1</v>
      </c>
      <c r="F1502">
        <v>3544</v>
      </c>
      <c r="G1502">
        <f>IF(electric_vehicle_sales_by_state[[#This Row],[vehicle_category]]="2-Wheelers",85000,1500000)</f>
        <v>1500000</v>
      </c>
      <c r="H1502">
        <f>(electric_vehicle_sales_by_state[[#This Row],[electric_vehicles_sold]]*electric_vehicle_sales_by_state[[#This Row],[Avg_Price]])</f>
        <v>1500000</v>
      </c>
    </row>
    <row r="1503" spans="1:8" x14ac:dyDescent="0.3">
      <c r="A1503" s="1">
        <v>44287</v>
      </c>
      <c r="B1503">
        <f>VLOOKUP(electric_vehicle_sales_by_state[[#This Row],[date]], dim_date[#All],2, FALSE)</f>
        <v>2022</v>
      </c>
      <c r="C1503" t="s">
        <v>49</v>
      </c>
      <c r="D1503" t="s">
        <v>13</v>
      </c>
      <c r="E1503">
        <v>1</v>
      </c>
      <c r="F1503">
        <v>930</v>
      </c>
      <c r="G1503">
        <f>IF(electric_vehicle_sales_by_state[[#This Row],[vehicle_category]]="2-Wheelers",85000,1500000)</f>
        <v>1500000</v>
      </c>
      <c r="H1503">
        <f>(electric_vehicle_sales_by_state[[#This Row],[electric_vehicles_sold]]*electric_vehicle_sales_by_state[[#This Row],[Avg_Price]])</f>
        <v>1500000</v>
      </c>
    </row>
    <row r="1504" spans="1:8" x14ac:dyDescent="0.3">
      <c r="A1504" s="1">
        <v>44317</v>
      </c>
      <c r="B1504">
        <f>VLOOKUP(electric_vehicle_sales_by_state[[#This Row],[date]], dim_date[#All],2, FALSE)</f>
        <v>2022</v>
      </c>
      <c r="C1504" t="s">
        <v>55</v>
      </c>
      <c r="D1504" t="s">
        <v>13</v>
      </c>
      <c r="E1504">
        <v>1</v>
      </c>
      <c r="F1504">
        <v>413</v>
      </c>
      <c r="G1504">
        <f>IF(electric_vehicle_sales_by_state[[#This Row],[vehicle_category]]="2-Wheelers",85000,1500000)</f>
        <v>1500000</v>
      </c>
      <c r="H1504">
        <f>(electric_vehicle_sales_by_state[[#This Row],[electric_vehicles_sold]]*electric_vehicle_sales_by_state[[#This Row],[Avg_Price]])</f>
        <v>1500000</v>
      </c>
    </row>
    <row r="1505" spans="1:8" x14ac:dyDescent="0.3">
      <c r="A1505" s="1">
        <v>44317</v>
      </c>
      <c r="B1505">
        <f>VLOOKUP(electric_vehicle_sales_by_state[[#This Row],[date]], dim_date[#All],2, FALSE)</f>
        <v>2022</v>
      </c>
      <c r="C1505" t="s">
        <v>63</v>
      </c>
      <c r="D1505" t="s">
        <v>13</v>
      </c>
      <c r="E1505">
        <v>1</v>
      </c>
      <c r="F1505">
        <v>4373</v>
      </c>
      <c r="G1505">
        <f>IF(electric_vehicle_sales_by_state[[#This Row],[vehicle_category]]="2-Wheelers",85000,1500000)</f>
        <v>1500000</v>
      </c>
      <c r="H1505">
        <f>(electric_vehicle_sales_by_state[[#This Row],[electric_vehicles_sold]]*electric_vehicle_sales_by_state[[#This Row],[Avg_Price]])</f>
        <v>1500000</v>
      </c>
    </row>
    <row r="1506" spans="1:8" x14ac:dyDescent="0.3">
      <c r="A1506" s="1">
        <v>44317</v>
      </c>
      <c r="B1506">
        <f>VLOOKUP(electric_vehicle_sales_by_state[[#This Row],[date]], dim_date[#All],2, FALSE)</f>
        <v>2022</v>
      </c>
      <c r="C1506" t="s">
        <v>61</v>
      </c>
      <c r="D1506" t="s">
        <v>13</v>
      </c>
      <c r="E1506">
        <v>1</v>
      </c>
      <c r="F1506">
        <v>1503</v>
      </c>
      <c r="G1506">
        <f>IF(electric_vehicle_sales_by_state[[#This Row],[vehicle_category]]="2-Wheelers",85000,1500000)</f>
        <v>1500000</v>
      </c>
      <c r="H1506">
        <f>(electric_vehicle_sales_by_state[[#This Row],[electric_vehicles_sold]]*electric_vehicle_sales_by_state[[#This Row],[Avg_Price]])</f>
        <v>1500000</v>
      </c>
    </row>
    <row r="1507" spans="1:8" x14ac:dyDescent="0.3">
      <c r="A1507" s="1">
        <v>44317</v>
      </c>
      <c r="B1507">
        <f>VLOOKUP(electric_vehicle_sales_by_state[[#This Row],[date]], dim_date[#All],2, FALSE)</f>
        <v>2022</v>
      </c>
      <c r="C1507" t="s">
        <v>64</v>
      </c>
      <c r="D1507" t="s">
        <v>13</v>
      </c>
      <c r="E1507">
        <v>1</v>
      </c>
      <c r="F1507">
        <v>2290</v>
      </c>
      <c r="G1507">
        <f>IF(electric_vehicle_sales_by_state[[#This Row],[vehicle_category]]="2-Wheelers",85000,1500000)</f>
        <v>1500000</v>
      </c>
      <c r="H1507">
        <f>(electric_vehicle_sales_by_state[[#This Row],[electric_vehicles_sold]]*electric_vehicle_sales_by_state[[#This Row],[Avg_Price]])</f>
        <v>1500000</v>
      </c>
    </row>
    <row r="1508" spans="1:8" x14ac:dyDescent="0.3">
      <c r="A1508" s="1">
        <v>44317</v>
      </c>
      <c r="B1508">
        <f>VLOOKUP(electric_vehicle_sales_by_state[[#This Row],[date]], dim_date[#All],2, FALSE)</f>
        <v>2022</v>
      </c>
      <c r="C1508" t="s">
        <v>49</v>
      </c>
      <c r="D1508" t="s">
        <v>13</v>
      </c>
      <c r="E1508">
        <v>1</v>
      </c>
      <c r="F1508">
        <v>88</v>
      </c>
      <c r="G1508">
        <f>IF(electric_vehicle_sales_by_state[[#This Row],[vehicle_category]]="2-Wheelers",85000,1500000)</f>
        <v>1500000</v>
      </c>
      <c r="H1508">
        <f>(electric_vehicle_sales_by_state[[#This Row],[electric_vehicles_sold]]*electric_vehicle_sales_by_state[[#This Row],[Avg_Price]])</f>
        <v>1500000</v>
      </c>
    </row>
    <row r="1509" spans="1:8" x14ac:dyDescent="0.3">
      <c r="A1509" s="1">
        <v>44348</v>
      </c>
      <c r="B1509">
        <f>VLOOKUP(electric_vehicle_sales_by_state[[#This Row],[date]], dim_date[#All],2, FALSE)</f>
        <v>2022</v>
      </c>
      <c r="C1509" t="s">
        <v>43</v>
      </c>
      <c r="D1509" t="s">
        <v>13</v>
      </c>
      <c r="E1509">
        <v>1</v>
      </c>
      <c r="F1509">
        <v>3842</v>
      </c>
      <c r="G1509">
        <f>IF(electric_vehicle_sales_by_state[[#This Row],[vehicle_category]]="2-Wheelers",85000,1500000)</f>
        <v>1500000</v>
      </c>
      <c r="H1509">
        <f>(electric_vehicle_sales_by_state[[#This Row],[electric_vehicles_sold]]*electric_vehicle_sales_by_state[[#This Row],[Avg_Price]])</f>
        <v>1500000</v>
      </c>
    </row>
    <row r="1510" spans="1:8" x14ac:dyDescent="0.3">
      <c r="A1510" s="1">
        <v>44348</v>
      </c>
      <c r="B1510">
        <f>VLOOKUP(electric_vehicle_sales_by_state[[#This Row],[date]], dim_date[#All],2, FALSE)</f>
        <v>2022</v>
      </c>
      <c r="C1510" t="s">
        <v>45</v>
      </c>
      <c r="D1510" t="s">
        <v>13</v>
      </c>
      <c r="E1510">
        <v>1</v>
      </c>
      <c r="F1510">
        <v>234</v>
      </c>
      <c r="G1510">
        <f>IF(electric_vehicle_sales_by_state[[#This Row],[vehicle_category]]="2-Wheelers",85000,1500000)</f>
        <v>1500000</v>
      </c>
      <c r="H1510">
        <f>(electric_vehicle_sales_by_state[[#This Row],[electric_vehicles_sold]]*electric_vehicle_sales_by_state[[#This Row],[Avg_Price]])</f>
        <v>1500000</v>
      </c>
    </row>
    <row r="1511" spans="1:8" x14ac:dyDescent="0.3">
      <c r="A1511" s="1">
        <v>44348</v>
      </c>
      <c r="B1511">
        <f>VLOOKUP(electric_vehicle_sales_by_state[[#This Row],[date]], dim_date[#All],2, FALSE)</f>
        <v>2022</v>
      </c>
      <c r="C1511" t="s">
        <v>61</v>
      </c>
      <c r="D1511" t="s">
        <v>13</v>
      </c>
      <c r="E1511">
        <v>1</v>
      </c>
      <c r="F1511">
        <v>3193</v>
      </c>
      <c r="G1511">
        <f>IF(electric_vehicle_sales_by_state[[#This Row],[vehicle_category]]="2-Wheelers",85000,1500000)</f>
        <v>1500000</v>
      </c>
      <c r="H1511">
        <f>(electric_vehicle_sales_by_state[[#This Row],[electric_vehicles_sold]]*electric_vehicle_sales_by_state[[#This Row],[Avg_Price]])</f>
        <v>1500000</v>
      </c>
    </row>
    <row r="1512" spans="1:8" x14ac:dyDescent="0.3">
      <c r="A1512" s="1">
        <v>44348</v>
      </c>
      <c r="B1512">
        <f>VLOOKUP(electric_vehicle_sales_by_state[[#This Row],[date]], dim_date[#All],2, FALSE)</f>
        <v>2022</v>
      </c>
      <c r="C1512" t="s">
        <v>46</v>
      </c>
      <c r="D1512" t="s">
        <v>13</v>
      </c>
      <c r="E1512">
        <v>1</v>
      </c>
      <c r="F1512">
        <v>4469</v>
      </c>
      <c r="G1512">
        <f>IF(electric_vehicle_sales_by_state[[#This Row],[vehicle_category]]="2-Wheelers",85000,1500000)</f>
        <v>1500000</v>
      </c>
      <c r="H1512">
        <f>(electric_vehicle_sales_by_state[[#This Row],[electric_vehicles_sold]]*electric_vehicle_sales_by_state[[#This Row],[Avg_Price]])</f>
        <v>1500000</v>
      </c>
    </row>
    <row r="1513" spans="1:8" x14ac:dyDescent="0.3">
      <c r="A1513" s="1">
        <v>44378</v>
      </c>
      <c r="B1513">
        <f>VLOOKUP(electric_vehicle_sales_by_state[[#This Row],[date]], dim_date[#All],2, FALSE)</f>
        <v>2022</v>
      </c>
      <c r="C1513" t="s">
        <v>46</v>
      </c>
      <c r="D1513" t="s">
        <v>13</v>
      </c>
      <c r="E1513">
        <v>1</v>
      </c>
      <c r="F1513">
        <v>5336</v>
      </c>
      <c r="G1513">
        <f>IF(electric_vehicle_sales_by_state[[#This Row],[vehicle_category]]="2-Wheelers",85000,1500000)</f>
        <v>1500000</v>
      </c>
      <c r="H1513">
        <f>(electric_vehicle_sales_by_state[[#This Row],[electric_vehicles_sold]]*electric_vehicle_sales_by_state[[#This Row],[Avg_Price]])</f>
        <v>1500000</v>
      </c>
    </row>
    <row r="1514" spans="1:8" x14ac:dyDescent="0.3">
      <c r="A1514" s="1">
        <v>44378</v>
      </c>
      <c r="B1514">
        <f>VLOOKUP(electric_vehicle_sales_by_state[[#This Row],[date]], dim_date[#All],2, FALSE)</f>
        <v>2022</v>
      </c>
      <c r="C1514" t="s">
        <v>49</v>
      </c>
      <c r="D1514" t="s">
        <v>13</v>
      </c>
      <c r="E1514">
        <v>1</v>
      </c>
      <c r="F1514">
        <v>759</v>
      </c>
      <c r="G1514">
        <f>IF(electric_vehicle_sales_by_state[[#This Row],[vehicle_category]]="2-Wheelers",85000,1500000)</f>
        <v>1500000</v>
      </c>
      <c r="H1514">
        <f>(electric_vehicle_sales_by_state[[#This Row],[electric_vehicles_sold]]*electric_vehicle_sales_by_state[[#This Row],[Avg_Price]])</f>
        <v>1500000</v>
      </c>
    </row>
    <row r="1515" spans="1:8" x14ac:dyDescent="0.3">
      <c r="A1515" s="1">
        <v>44409</v>
      </c>
      <c r="B1515">
        <f>VLOOKUP(electric_vehicle_sales_by_state[[#This Row],[date]], dim_date[#All],2, FALSE)</f>
        <v>2022</v>
      </c>
      <c r="C1515" t="s">
        <v>41</v>
      </c>
      <c r="D1515" t="s">
        <v>13</v>
      </c>
      <c r="E1515">
        <v>1</v>
      </c>
      <c r="F1515">
        <v>110</v>
      </c>
      <c r="G1515">
        <f>IF(electric_vehicle_sales_by_state[[#This Row],[vehicle_category]]="2-Wheelers",85000,1500000)</f>
        <v>1500000</v>
      </c>
      <c r="H1515">
        <f>(electric_vehicle_sales_by_state[[#This Row],[electric_vehicles_sold]]*electric_vehicle_sales_by_state[[#This Row],[Avg_Price]])</f>
        <v>1500000</v>
      </c>
    </row>
    <row r="1516" spans="1:8" x14ac:dyDescent="0.3">
      <c r="A1516" s="1">
        <v>44409</v>
      </c>
      <c r="B1516">
        <f>VLOOKUP(electric_vehicle_sales_by_state[[#This Row],[date]], dim_date[#All],2, FALSE)</f>
        <v>2022</v>
      </c>
      <c r="C1516" t="s">
        <v>52</v>
      </c>
      <c r="D1516" t="s">
        <v>13</v>
      </c>
      <c r="E1516">
        <v>1</v>
      </c>
      <c r="F1516">
        <v>837</v>
      </c>
      <c r="G1516">
        <f>IF(electric_vehicle_sales_by_state[[#This Row],[vehicle_category]]="2-Wheelers",85000,1500000)</f>
        <v>1500000</v>
      </c>
      <c r="H1516">
        <f>(electric_vehicle_sales_by_state[[#This Row],[electric_vehicles_sold]]*electric_vehicle_sales_by_state[[#This Row],[Avg_Price]])</f>
        <v>1500000</v>
      </c>
    </row>
    <row r="1517" spans="1:8" x14ac:dyDescent="0.3">
      <c r="A1517" s="1">
        <v>44440</v>
      </c>
      <c r="B1517">
        <f>VLOOKUP(electric_vehicle_sales_by_state[[#This Row],[date]], dim_date[#All],2, FALSE)</f>
        <v>2022</v>
      </c>
      <c r="C1517" t="s">
        <v>61</v>
      </c>
      <c r="D1517" t="s">
        <v>13</v>
      </c>
      <c r="E1517">
        <v>1</v>
      </c>
      <c r="F1517">
        <v>3379</v>
      </c>
      <c r="G1517">
        <f>IF(electric_vehicle_sales_by_state[[#This Row],[vehicle_category]]="2-Wheelers",85000,1500000)</f>
        <v>1500000</v>
      </c>
      <c r="H1517">
        <f>(electric_vehicle_sales_by_state[[#This Row],[electric_vehicles_sold]]*electric_vehicle_sales_by_state[[#This Row],[Avg_Price]])</f>
        <v>1500000</v>
      </c>
    </row>
    <row r="1518" spans="1:8" x14ac:dyDescent="0.3">
      <c r="A1518" s="1">
        <v>44440</v>
      </c>
      <c r="B1518">
        <f>VLOOKUP(electric_vehicle_sales_by_state[[#This Row],[date]], dim_date[#All],2, FALSE)</f>
        <v>2022</v>
      </c>
      <c r="C1518" t="s">
        <v>46</v>
      </c>
      <c r="D1518" t="s">
        <v>13</v>
      </c>
      <c r="E1518">
        <v>1</v>
      </c>
      <c r="F1518">
        <v>3773</v>
      </c>
      <c r="G1518">
        <f>IF(electric_vehicle_sales_by_state[[#This Row],[vehicle_category]]="2-Wheelers",85000,1500000)</f>
        <v>1500000</v>
      </c>
      <c r="H1518">
        <f>(electric_vehicle_sales_by_state[[#This Row],[electric_vehicles_sold]]*electric_vehicle_sales_by_state[[#This Row],[Avg_Price]])</f>
        <v>1500000</v>
      </c>
    </row>
    <row r="1519" spans="1:8" x14ac:dyDescent="0.3">
      <c r="A1519" s="1">
        <v>44470</v>
      </c>
      <c r="B1519">
        <f>VLOOKUP(electric_vehicle_sales_by_state[[#This Row],[date]], dim_date[#All],2, FALSE)</f>
        <v>2022</v>
      </c>
      <c r="C1519" t="s">
        <v>41</v>
      </c>
      <c r="D1519" t="s">
        <v>13</v>
      </c>
      <c r="E1519">
        <v>1</v>
      </c>
      <c r="F1519">
        <v>70</v>
      </c>
      <c r="G1519">
        <f>IF(electric_vehicle_sales_by_state[[#This Row],[vehicle_category]]="2-Wheelers",85000,1500000)</f>
        <v>1500000</v>
      </c>
      <c r="H1519">
        <f>(electric_vehicle_sales_by_state[[#This Row],[electric_vehicles_sold]]*electric_vehicle_sales_by_state[[#This Row],[Avg_Price]])</f>
        <v>1500000</v>
      </c>
    </row>
    <row r="1520" spans="1:8" x14ac:dyDescent="0.3">
      <c r="A1520" s="1">
        <v>44470</v>
      </c>
      <c r="B1520">
        <f>VLOOKUP(electric_vehicle_sales_by_state[[#This Row],[date]], dim_date[#All],2, FALSE)</f>
        <v>2022</v>
      </c>
      <c r="C1520" t="s">
        <v>45</v>
      </c>
      <c r="D1520" t="s">
        <v>13</v>
      </c>
      <c r="E1520">
        <v>1</v>
      </c>
      <c r="F1520">
        <v>333</v>
      </c>
      <c r="G1520">
        <f>IF(electric_vehicle_sales_by_state[[#This Row],[vehicle_category]]="2-Wheelers",85000,1500000)</f>
        <v>1500000</v>
      </c>
      <c r="H1520">
        <f>(electric_vehicle_sales_by_state[[#This Row],[electric_vehicles_sold]]*electric_vehicle_sales_by_state[[#This Row],[Avg_Price]])</f>
        <v>1500000</v>
      </c>
    </row>
    <row r="1521" spans="1:8" x14ac:dyDescent="0.3">
      <c r="A1521" s="1">
        <v>44470</v>
      </c>
      <c r="B1521">
        <f>VLOOKUP(electric_vehicle_sales_by_state[[#This Row],[date]], dim_date[#All],2, FALSE)</f>
        <v>2022</v>
      </c>
      <c r="C1521" t="s">
        <v>61</v>
      </c>
      <c r="D1521" t="s">
        <v>13</v>
      </c>
      <c r="E1521">
        <v>1</v>
      </c>
      <c r="F1521">
        <v>3201</v>
      </c>
      <c r="G1521">
        <f>IF(electric_vehicle_sales_by_state[[#This Row],[vehicle_category]]="2-Wheelers",85000,1500000)</f>
        <v>1500000</v>
      </c>
      <c r="H1521">
        <f>(electric_vehicle_sales_by_state[[#This Row],[electric_vehicles_sold]]*electric_vehicle_sales_by_state[[#This Row],[Avg_Price]])</f>
        <v>1500000</v>
      </c>
    </row>
    <row r="1522" spans="1:8" x14ac:dyDescent="0.3">
      <c r="A1522" s="1">
        <v>44501</v>
      </c>
      <c r="B1522">
        <f>VLOOKUP(electric_vehicle_sales_by_state[[#This Row],[date]], dim_date[#All],2, FALSE)</f>
        <v>2022</v>
      </c>
      <c r="C1522" t="s">
        <v>52</v>
      </c>
      <c r="D1522" t="s">
        <v>13</v>
      </c>
      <c r="E1522">
        <v>1</v>
      </c>
      <c r="F1522">
        <v>532</v>
      </c>
      <c r="G1522">
        <f>IF(electric_vehicle_sales_by_state[[#This Row],[vehicle_category]]="2-Wheelers",85000,1500000)</f>
        <v>1500000</v>
      </c>
      <c r="H1522">
        <f>(electric_vehicle_sales_by_state[[#This Row],[electric_vehicles_sold]]*electric_vehicle_sales_by_state[[#This Row],[Avg_Price]])</f>
        <v>1500000</v>
      </c>
    </row>
    <row r="1523" spans="1:8" x14ac:dyDescent="0.3">
      <c r="A1523" s="1">
        <v>44531</v>
      </c>
      <c r="B1523">
        <f>VLOOKUP(electric_vehicle_sales_by_state[[#This Row],[date]], dim_date[#All],2, FALSE)</f>
        <v>2022</v>
      </c>
      <c r="C1523" t="s">
        <v>41</v>
      </c>
      <c r="D1523" t="s">
        <v>13</v>
      </c>
      <c r="E1523">
        <v>1</v>
      </c>
      <c r="F1523">
        <v>122</v>
      </c>
      <c r="G1523">
        <f>IF(electric_vehicle_sales_by_state[[#This Row],[vehicle_category]]="2-Wheelers",85000,1500000)</f>
        <v>1500000</v>
      </c>
      <c r="H1523">
        <f>(electric_vehicle_sales_by_state[[#This Row],[electric_vehicles_sold]]*electric_vehicle_sales_by_state[[#This Row],[Avg_Price]])</f>
        <v>1500000</v>
      </c>
    </row>
    <row r="1524" spans="1:8" x14ac:dyDescent="0.3">
      <c r="A1524" s="1">
        <v>44531</v>
      </c>
      <c r="B1524">
        <f>VLOOKUP(electric_vehicle_sales_by_state[[#This Row],[date]], dim_date[#All],2, FALSE)</f>
        <v>2022</v>
      </c>
      <c r="C1524" t="s">
        <v>45</v>
      </c>
      <c r="D1524" t="s">
        <v>13</v>
      </c>
      <c r="E1524">
        <v>1</v>
      </c>
      <c r="F1524">
        <v>336</v>
      </c>
      <c r="G1524">
        <f>IF(electric_vehicle_sales_by_state[[#This Row],[vehicle_category]]="2-Wheelers",85000,1500000)</f>
        <v>1500000</v>
      </c>
      <c r="H1524">
        <f>(electric_vehicle_sales_by_state[[#This Row],[electric_vehicles_sold]]*electric_vehicle_sales_by_state[[#This Row],[Avg_Price]])</f>
        <v>1500000</v>
      </c>
    </row>
    <row r="1525" spans="1:8" x14ac:dyDescent="0.3">
      <c r="A1525" s="1">
        <v>44531</v>
      </c>
      <c r="B1525">
        <f>VLOOKUP(electric_vehicle_sales_by_state[[#This Row],[date]], dim_date[#All],2, FALSE)</f>
        <v>2022</v>
      </c>
      <c r="C1525" t="s">
        <v>61</v>
      </c>
      <c r="D1525" t="s">
        <v>13</v>
      </c>
      <c r="E1525">
        <v>1</v>
      </c>
      <c r="F1525">
        <v>4105</v>
      </c>
      <c r="G1525">
        <f>IF(electric_vehicle_sales_by_state[[#This Row],[vehicle_category]]="2-Wheelers",85000,1500000)</f>
        <v>1500000</v>
      </c>
      <c r="H1525">
        <f>(electric_vehicle_sales_by_state[[#This Row],[electric_vehicles_sold]]*electric_vehicle_sales_by_state[[#This Row],[Avg_Price]])</f>
        <v>1500000</v>
      </c>
    </row>
    <row r="1526" spans="1:8" x14ac:dyDescent="0.3">
      <c r="A1526" s="1">
        <v>44593</v>
      </c>
      <c r="B1526">
        <f>VLOOKUP(electric_vehicle_sales_by_state[[#This Row],[date]], dim_date[#All],2, FALSE)</f>
        <v>2022</v>
      </c>
      <c r="C1526" t="s">
        <v>45</v>
      </c>
      <c r="D1526" t="s">
        <v>13</v>
      </c>
      <c r="E1526">
        <v>1</v>
      </c>
      <c r="F1526">
        <v>354</v>
      </c>
      <c r="G1526">
        <f>IF(electric_vehicle_sales_by_state[[#This Row],[vehicle_category]]="2-Wheelers",85000,1500000)</f>
        <v>1500000</v>
      </c>
      <c r="H1526">
        <f>(electric_vehicle_sales_by_state[[#This Row],[electric_vehicles_sold]]*electric_vehicle_sales_by_state[[#This Row],[Avg_Price]])</f>
        <v>1500000</v>
      </c>
    </row>
    <row r="1527" spans="1:8" x14ac:dyDescent="0.3">
      <c r="A1527" s="1">
        <v>44593</v>
      </c>
      <c r="B1527">
        <f>VLOOKUP(electric_vehicle_sales_by_state[[#This Row],[date]], dim_date[#All],2, FALSE)</f>
        <v>2022</v>
      </c>
      <c r="C1527" t="s">
        <v>49</v>
      </c>
      <c r="D1527" t="s">
        <v>13</v>
      </c>
      <c r="E1527">
        <v>1</v>
      </c>
      <c r="F1527">
        <v>917</v>
      </c>
      <c r="G1527">
        <f>IF(electric_vehicle_sales_by_state[[#This Row],[vehicle_category]]="2-Wheelers",85000,1500000)</f>
        <v>1500000</v>
      </c>
      <c r="H1527">
        <f>(electric_vehicle_sales_by_state[[#This Row],[electric_vehicles_sold]]*electric_vehicle_sales_by_state[[#This Row],[Avg_Price]])</f>
        <v>1500000</v>
      </c>
    </row>
    <row r="1528" spans="1:8" x14ac:dyDescent="0.3">
      <c r="A1528" s="1">
        <v>44621</v>
      </c>
      <c r="B1528">
        <f>VLOOKUP(electric_vehicle_sales_by_state[[#This Row],[date]], dim_date[#All],2, FALSE)</f>
        <v>2022</v>
      </c>
      <c r="C1528" t="s">
        <v>45</v>
      </c>
      <c r="D1528" t="s">
        <v>13</v>
      </c>
      <c r="E1528">
        <v>1</v>
      </c>
      <c r="F1528">
        <v>355</v>
      </c>
      <c r="G1528">
        <f>IF(electric_vehicle_sales_by_state[[#This Row],[vehicle_category]]="2-Wheelers",85000,1500000)</f>
        <v>1500000</v>
      </c>
      <c r="H1528">
        <f>(electric_vehicle_sales_by_state[[#This Row],[electric_vehicles_sold]]*electric_vehicle_sales_by_state[[#This Row],[Avg_Price]])</f>
        <v>1500000</v>
      </c>
    </row>
    <row r="1529" spans="1:8" x14ac:dyDescent="0.3">
      <c r="A1529" s="1">
        <v>44652</v>
      </c>
      <c r="B1529">
        <f>VLOOKUP(electric_vehicle_sales_by_state[[#This Row],[date]], dim_date[#All],2, FALSE)</f>
        <v>2023</v>
      </c>
      <c r="C1529" t="s">
        <v>41</v>
      </c>
      <c r="D1529" t="s">
        <v>13</v>
      </c>
      <c r="E1529">
        <v>1</v>
      </c>
      <c r="F1529">
        <v>147</v>
      </c>
      <c r="G1529">
        <f>IF(electric_vehicle_sales_by_state[[#This Row],[vehicle_category]]="2-Wheelers",85000,1500000)</f>
        <v>1500000</v>
      </c>
      <c r="H1529">
        <f>(electric_vehicle_sales_by_state[[#This Row],[electric_vehicles_sold]]*electric_vehicle_sales_by_state[[#This Row],[Avg_Price]])</f>
        <v>1500000</v>
      </c>
    </row>
    <row r="1530" spans="1:8" x14ac:dyDescent="0.3">
      <c r="A1530" s="1">
        <v>44652</v>
      </c>
      <c r="B1530">
        <f>VLOOKUP(electric_vehicle_sales_by_state[[#This Row],[date]], dim_date[#All],2, FALSE)</f>
        <v>2023</v>
      </c>
      <c r="C1530" t="s">
        <v>45</v>
      </c>
      <c r="D1530" t="s">
        <v>13</v>
      </c>
      <c r="E1530">
        <v>1</v>
      </c>
      <c r="F1530">
        <v>431</v>
      </c>
      <c r="G1530">
        <f>IF(electric_vehicle_sales_by_state[[#This Row],[vehicle_category]]="2-Wheelers",85000,1500000)</f>
        <v>1500000</v>
      </c>
      <c r="H1530">
        <f>(electric_vehicle_sales_by_state[[#This Row],[electric_vehicles_sold]]*electric_vehicle_sales_by_state[[#This Row],[Avg_Price]])</f>
        <v>1500000</v>
      </c>
    </row>
    <row r="1531" spans="1:8" x14ac:dyDescent="0.3">
      <c r="A1531" s="1">
        <v>44652</v>
      </c>
      <c r="B1531">
        <f>VLOOKUP(electric_vehicle_sales_by_state[[#This Row],[date]], dim_date[#All],2, FALSE)</f>
        <v>2023</v>
      </c>
      <c r="C1531" t="s">
        <v>48</v>
      </c>
      <c r="D1531" t="s">
        <v>13</v>
      </c>
      <c r="E1531">
        <v>1</v>
      </c>
      <c r="F1531">
        <v>813</v>
      </c>
      <c r="G1531">
        <f>IF(electric_vehicle_sales_by_state[[#This Row],[vehicle_category]]="2-Wheelers",85000,1500000)</f>
        <v>1500000</v>
      </c>
      <c r="H1531">
        <f>(electric_vehicle_sales_by_state[[#This Row],[electric_vehicles_sold]]*electric_vehicle_sales_by_state[[#This Row],[Avg_Price]])</f>
        <v>1500000</v>
      </c>
    </row>
    <row r="1532" spans="1:8" x14ac:dyDescent="0.3">
      <c r="A1532" s="1">
        <v>44652</v>
      </c>
      <c r="B1532">
        <f>VLOOKUP(electric_vehicle_sales_by_state[[#This Row],[date]], dim_date[#All],2, FALSE)</f>
        <v>2023</v>
      </c>
      <c r="C1532" t="s">
        <v>49</v>
      </c>
      <c r="D1532" t="s">
        <v>13</v>
      </c>
      <c r="E1532">
        <v>1</v>
      </c>
      <c r="F1532">
        <v>860</v>
      </c>
      <c r="G1532">
        <f>IF(electric_vehicle_sales_by_state[[#This Row],[vehicle_category]]="2-Wheelers",85000,1500000)</f>
        <v>1500000</v>
      </c>
      <c r="H1532">
        <f>(electric_vehicle_sales_by_state[[#This Row],[electric_vehicles_sold]]*electric_vehicle_sales_by_state[[#This Row],[Avg_Price]])</f>
        <v>1500000</v>
      </c>
    </row>
    <row r="1533" spans="1:8" x14ac:dyDescent="0.3">
      <c r="A1533" s="1">
        <v>44682</v>
      </c>
      <c r="B1533">
        <f>VLOOKUP(electric_vehicle_sales_by_state[[#This Row],[date]], dim_date[#All],2, FALSE)</f>
        <v>2023</v>
      </c>
      <c r="C1533" t="s">
        <v>45</v>
      </c>
      <c r="D1533" t="s">
        <v>13</v>
      </c>
      <c r="E1533">
        <v>1</v>
      </c>
      <c r="F1533">
        <v>374</v>
      </c>
      <c r="G1533">
        <f>IF(electric_vehicle_sales_by_state[[#This Row],[vehicle_category]]="2-Wheelers",85000,1500000)</f>
        <v>1500000</v>
      </c>
      <c r="H1533">
        <f>(electric_vehicle_sales_by_state[[#This Row],[electric_vehicles_sold]]*electric_vehicle_sales_by_state[[#This Row],[Avg_Price]])</f>
        <v>1500000</v>
      </c>
    </row>
    <row r="1534" spans="1:8" x14ac:dyDescent="0.3">
      <c r="A1534" s="1">
        <v>44713</v>
      </c>
      <c r="B1534">
        <f>VLOOKUP(electric_vehicle_sales_by_state[[#This Row],[date]], dim_date[#All],2, FALSE)</f>
        <v>2023</v>
      </c>
      <c r="C1534" t="s">
        <v>49</v>
      </c>
      <c r="D1534" t="s">
        <v>13</v>
      </c>
      <c r="E1534">
        <v>1</v>
      </c>
      <c r="F1534">
        <v>1087</v>
      </c>
      <c r="G1534">
        <f>IF(electric_vehicle_sales_by_state[[#This Row],[vehicle_category]]="2-Wheelers",85000,1500000)</f>
        <v>1500000</v>
      </c>
      <c r="H1534">
        <f>(electric_vehicle_sales_by_state[[#This Row],[electric_vehicles_sold]]*electric_vehicle_sales_by_state[[#This Row],[Avg_Price]])</f>
        <v>1500000</v>
      </c>
    </row>
    <row r="1535" spans="1:8" x14ac:dyDescent="0.3">
      <c r="A1535" s="1">
        <v>44743</v>
      </c>
      <c r="B1535">
        <f>VLOOKUP(electric_vehicle_sales_by_state[[#This Row],[date]], dim_date[#All],2, FALSE)</f>
        <v>2023</v>
      </c>
      <c r="C1535" t="s">
        <v>42</v>
      </c>
      <c r="D1535" t="s">
        <v>13</v>
      </c>
      <c r="E1535">
        <v>1</v>
      </c>
      <c r="F1535">
        <v>947</v>
      </c>
      <c r="G1535">
        <f>IF(electric_vehicle_sales_by_state[[#This Row],[vehicle_category]]="2-Wheelers",85000,1500000)</f>
        <v>1500000</v>
      </c>
      <c r="H1535">
        <f>(electric_vehicle_sales_by_state[[#This Row],[electric_vehicles_sold]]*electric_vehicle_sales_by_state[[#This Row],[Avg_Price]])</f>
        <v>1500000</v>
      </c>
    </row>
    <row r="1536" spans="1:8" x14ac:dyDescent="0.3">
      <c r="A1536" s="1">
        <v>44743</v>
      </c>
      <c r="B1536">
        <f>VLOOKUP(electric_vehicle_sales_by_state[[#This Row],[date]], dim_date[#All],2, FALSE)</f>
        <v>2023</v>
      </c>
      <c r="C1536" t="s">
        <v>47</v>
      </c>
      <c r="D1536" t="s">
        <v>13</v>
      </c>
      <c r="E1536">
        <v>1</v>
      </c>
      <c r="F1536">
        <v>285</v>
      </c>
      <c r="G1536">
        <f>IF(electric_vehicle_sales_by_state[[#This Row],[vehicle_category]]="2-Wheelers",85000,1500000)</f>
        <v>1500000</v>
      </c>
      <c r="H1536">
        <f>(electric_vehicle_sales_by_state[[#This Row],[electric_vehicles_sold]]*electric_vehicle_sales_by_state[[#This Row],[Avg_Price]])</f>
        <v>1500000</v>
      </c>
    </row>
    <row r="1537" spans="1:8" x14ac:dyDescent="0.3">
      <c r="A1537" s="1">
        <v>44774</v>
      </c>
      <c r="B1537">
        <f>VLOOKUP(electric_vehicle_sales_by_state[[#This Row],[date]], dim_date[#All],2, FALSE)</f>
        <v>2023</v>
      </c>
      <c r="C1537" t="s">
        <v>45</v>
      </c>
      <c r="D1537" t="s">
        <v>13</v>
      </c>
      <c r="E1537">
        <v>1</v>
      </c>
      <c r="F1537">
        <v>303</v>
      </c>
      <c r="G1537">
        <f>IF(electric_vehicle_sales_by_state[[#This Row],[vehicle_category]]="2-Wheelers",85000,1500000)</f>
        <v>1500000</v>
      </c>
      <c r="H1537">
        <f>(electric_vehicle_sales_by_state[[#This Row],[electric_vehicles_sold]]*electric_vehicle_sales_by_state[[#This Row],[Avg_Price]])</f>
        <v>1500000</v>
      </c>
    </row>
    <row r="1538" spans="1:8" x14ac:dyDescent="0.3">
      <c r="A1538" s="1">
        <v>44805</v>
      </c>
      <c r="B1538">
        <f>VLOOKUP(electric_vehicle_sales_by_state[[#This Row],[date]], dim_date[#All],2, FALSE)</f>
        <v>2023</v>
      </c>
      <c r="C1538" t="s">
        <v>45</v>
      </c>
      <c r="D1538" t="s">
        <v>13</v>
      </c>
      <c r="E1538">
        <v>1</v>
      </c>
      <c r="F1538">
        <v>390</v>
      </c>
      <c r="G1538">
        <f>IF(electric_vehicle_sales_by_state[[#This Row],[vehicle_category]]="2-Wheelers",85000,1500000)</f>
        <v>1500000</v>
      </c>
      <c r="H1538">
        <f>(electric_vehicle_sales_by_state[[#This Row],[electric_vehicles_sold]]*electric_vehicle_sales_by_state[[#This Row],[Avg_Price]])</f>
        <v>1500000</v>
      </c>
    </row>
    <row r="1539" spans="1:8" x14ac:dyDescent="0.3">
      <c r="A1539" s="1">
        <v>44835</v>
      </c>
      <c r="B1539">
        <f>VLOOKUP(electric_vehicle_sales_by_state[[#This Row],[date]], dim_date[#All],2, FALSE)</f>
        <v>2023</v>
      </c>
      <c r="C1539" t="s">
        <v>49</v>
      </c>
      <c r="D1539" t="s">
        <v>13</v>
      </c>
      <c r="E1539">
        <v>1</v>
      </c>
      <c r="F1539">
        <v>1188</v>
      </c>
      <c r="G1539">
        <f>IF(electric_vehicle_sales_by_state[[#This Row],[vehicle_category]]="2-Wheelers",85000,1500000)</f>
        <v>1500000</v>
      </c>
      <c r="H1539">
        <f>(electric_vehicle_sales_by_state[[#This Row],[electric_vehicles_sold]]*electric_vehicle_sales_by_state[[#This Row],[Avg_Price]])</f>
        <v>1500000</v>
      </c>
    </row>
    <row r="1540" spans="1:8" x14ac:dyDescent="0.3">
      <c r="A1540" s="1">
        <v>44866</v>
      </c>
      <c r="B1540">
        <f>VLOOKUP(electric_vehicle_sales_by_state[[#This Row],[date]], dim_date[#All],2, FALSE)</f>
        <v>2023</v>
      </c>
      <c r="C1540" t="s">
        <v>41</v>
      </c>
      <c r="D1540" t="s">
        <v>13</v>
      </c>
      <c r="E1540">
        <v>1</v>
      </c>
      <c r="F1540">
        <v>159</v>
      </c>
      <c r="G1540">
        <f>IF(electric_vehicle_sales_by_state[[#This Row],[vehicle_category]]="2-Wheelers",85000,1500000)</f>
        <v>1500000</v>
      </c>
      <c r="H1540">
        <f>(electric_vehicle_sales_by_state[[#This Row],[electric_vehicles_sold]]*electric_vehicle_sales_by_state[[#This Row],[Avg_Price]])</f>
        <v>1500000</v>
      </c>
    </row>
    <row r="1541" spans="1:8" x14ac:dyDescent="0.3">
      <c r="A1541" s="1">
        <v>44896</v>
      </c>
      <c r="B1541">
        <f>VLOOKUP(electric_vehicle_sales_by_state[[#This Row],[date]], dim_date[#All],2, FALSE)</f>
        <v>2023</v>
      </c>
      <c r="C1541" t="s">
        <v>59</v>
      </c>
      <c r="D1541" t="s">
        <v>13</v>
      </c>
      <c r="E1541">
        <v>1</v>
      </c>
      <c r="F1541">
        <v>13085</v>
      </c>
      <c r="G1541">
        <f>IF(electric_vehicle_sales_by_state[[#This Row],[vehicle_category]]="2-Wheelers",85000,1500000)</f>
        <v>1500000</v>
      </c>
      <c r="H1541">
        <f>(electric_vehicle_sales_by_state[[#This Row],[electric_vehicles_sold]]*electric_vehicle_sales_by_state[[#This Row],[Avg_Price]])</f>
        <v>1500000</v>
      </c>
    </row>
    <row r="1542" spans="1:8" x14ac:dyDescent="0.3">
      <c r="A1542" s="1">
        <v>44927</v>
      </c>
      <c r="B1542">
        <f>VLOOKUP(electric_vehicle_sales_by_state[[#This Row],[date]], dim_date[#All],2, FALSE)</f>
        <v>2023</v>
      </c>
      <c r="C1542" t="s">
        <v>45</v>
      </c>
      <c r="D1542" t="s">
        <v>13</v>
      </c>
      <c r="E1542">
        <v>1</v>
      </c>
      <c r="F1542">
        <v>360</v>
      </c>
      <c r="G1542">
        <f>IF(electric_vehicle_sales_by_state[[#This Row],[vehicle_category]]="2-Wheelers",85000,1500000)</f>
        <v>1500000</v>
      </c>
      <c r="H1542">
        <f>(electric_vehicle_sales_by_state[[#This Row],[electric_vehicles_sold]]*electric_vehicle_sales_by_state[[#This Row],[Avg_Price]])</f>
        <v>1500000</v>
      </c>
    </row>
    <row r="1543" spans="1:8" x14ac:dyDescent="0.3">
      <c r="A1543" s="1">
        <v>44927</v>
      </c>
      <c r="B1543">
        <f>VLOOKUP(electric_vehicle_sales_by_state[[#This Row],[date]], dim_date[#All],2, FALSE)</f>
        <v>2023</v>
      </c>
      <c r="C1543" t="s">
        <v>49</v>
      </c>
      <c r="D1543" t="s">
        <v>13</v>
      </c>
      <c r="E1543">
        <v>1</v>
      </c>
      <c r="F1543">
        <v>1271</v>
      </c>
      <c r="G1543">
        <f>IF(electric_vehicle_sales_by_state[[#This Row],[vehicle_category]]="2-Wheelers",85000,1500000)</f>
        <v>1500000</v>
      </c>
      <c r="H1543">
        <f>(electric_vehicle_sales_by_state[[#This Row],[electric_vehicles_sold]]*electric_vehicle_sales_by_state[[#This Row],[Avg_Price]])</f>
        <v>1500000</v>
      </c>
    </row>
    <row r="1544" spans="1:8" x14ac:dyDescent="0.3">
      <c r="A1544" s="1">
        <v>44986</v>
      </c>
      <c r="B1544">
        <f>VLOOKUP(electric_vehicle_sales_by_state[[#This Row],[date]], dim_date[#All],2, FALSE)</f>
        <v>2023</v>
      </c>
      <c r="C1544" t="s">
        <v>41</v>
      </c>
      <c r="D1544" t="s">
        <v>13</v>
      </c>
      <c r="E1544">
        <v>1</v>
      </c>
      <c r="F1544">
        <v>162</v>
      </c>
      <c r="G1544">
        <f>IF(electric_vehicle_sales_by_state[[#This Row],[vehicle_category]]="2-Wheelers",85000,1500000)</f>
        <v>1500000</v>
      </c>
      <c r="H1544">
        <f>(electric_vehicle_sales_by_state[[#This Row],[electric_vehicles_sold]]*electric_vehicle_sales_by_state[[#This Row],[Avg_Price]])</f>
        <v>1500000</v>
      </c>
    </row>
    <row r="1545" spans="1:8" x14ac:dyDescent="0.3">
      <c r="A1545" s="1">
        <v>45017</v>
      </c>
      <c r="B1545">
        <f>VLOOKUP(electric_vehicle_sales_by_state[[#This Row],[date]], dim_date[#All],2, FALSE)</f>
        <v>2024</v>
      </c>
      <c r="C1545" t="s">
        <v>41</v>
      </c>
      <c r="D1545" t="s">
        <v>13</v>
      </c>
      <c r="E1545">
        <v>1</v>
      </c>
      <c r="F1545">
        <v>122</v>
      </c>
      <c r="G1545">
        <f>IF(electric_vehicle_sales_by_state[[#This Row],[vehicle_category]]="2-Wheelers",85000,1500000)</f>
        <v>1500000</v>
      </c>
      <c r="H1545">
        <f>(electric_vehicle_sales_by_state[[#This Row],[electric_vehicles_sold]]*electric_vehicle_sales_by_state[[#This Row],[Avg_Price]])</f>
        <v>1500000</v>
      </c>
    </row>
    <row r="1546" spans="1:8" x14ac:dyDescent="0.3">
      <c r="A1546" s="1">
        <v>45017</v>
      </c>
      <c r="B1546">
        <f>VLOOKUP(electric_vehicle_sales_by_state[[#This Row],[date]], dim_date[#All],2, FALSE)</f>
        <v>2024</v>
      </c>
      <c r="C1546" t="s">
        <v>42</v>
      </c>
      <c r="D1546" t="s">
        <v>13</v>
      </c>
      <c r="E1546">
        <v>1</v>
      </c>
      <c r="F1546">
        <v>892</v>
      </c>
      <c r="G1546">
        <f>IF(electric_vehicle_sales_by_state[[#This Row],[vehicle_category]]="2-Wheelers",85000,1500000)</f>
        <v>1500000</v>
      </c>
      <c r="H1546">
        <f>(electric_vehicle_sales_by_state[[#This Row],[electric_vehicles_sold]]*electric_vehicle_sales_by_state[[#This Row],[Avg_Price]])</f>
        <v>1500000</v>
      </c>
    </row>
    <row r="1547" spans="1:8" x14ac:dyDescent="0.3">
      <c r="A1547" s="1">
        <v>45017</v>
      </c>
      <c r="B1547">
        <f>VLOOKUP(electric_vehicle_sales_by_state[[#This Row],[date]], dim_date[#All],2, FALSE)</f>
        <v>2024</v>
      </c>
      <c r="C1547" t="s">
        <v>45</v>
      </c>
      <c r="D1547" t="s">
        <v>13</v>
      </c>
      <c r="E1547">
        <v>1</v>
      </c>
      <c r="F1547">
        <v>407</v>
      </c>
      <c r="G1547">
        <f>IF(electric_vehicle_sales_by_state[[#This Row],[vehicle_category]]="2-Wheelers",85000,1500000)</f>
        <v>1500000</v>
      </c>
      <c r="H1547">
        <f>(electric_vehicle_sales_by_state[[#This Row],[electric_vehicles_sold]]*electric_vehicle_sales_by_state[[#This Row],[Avg_Price]])</f>
        <v>1500000</v>
      </c>
    </row>
    <row r="1548" spans="1:8" x14ac:dyDescent="0.3">
      <c r="A1548" s="1">
        <v>45017</v>
      </c>
      <c r="B1548">
        <f>VLOOKUP(electric_vehicle_sales_by_state[[#This Row],[date]], dim_date[#All],2, FALSE)</f>
        <v>2024</v>
      </c>
      <c r="C1548" t="s">
        <v>51</v>
      </c>
      <c r="D1548" t="s">
        <v>13</v>
      </c>
      <c r="E1548">
        <v>1</v>
      </c>
      <c r="F1548">
        <v>687</v>
      </c>
      <c r="G1548">
        <f>IF(electric_vehicle_sales_by_state[[#This Row],[vehicle_category]]="2-Wheelers",85000,1500000)</f>
        <v>1500000</v>
      </c>
      <c r="H1548">
        <f>(electric_vehicle_sales_by_state[[#This Row],[electric_vehicles_sold]]*electric_vehicle_sales_by_state[[#This Row],[Avg_Price]])</f>
        <v>1500000</v>
      </c>
    </row>
    <row r="1549" spans="1:8" x14ac:dyDescent="0.3">
      <c r="A1549" s="1">
        <v>45017</v>
      </c>
      <c r="B1549">
        <f>VLOOKUP(electric_vehicle_sales_by_state[[#This Row],[date]], dim_date[#All],2, FALSE)</f>
        <v>2024</v>
      </c>
      <c r="C1549" t="s">
        <v>53</v>
      </c>
      <c r="D1549" t="s">
        <v>13</v>
      </c>
      <c r="E1549">
        <v>1</v>
      </c>
      <c r="F1549">
        <v>299</v>
      </c>
      <c r="G1549">
        <f>IF(electric_vehicle_sales_by_state[[#This Row],[vehicle_category]]="2-Wheelers",85000,1500000)</f>
        <v>1500000</v>
      </c>
      <c r="H1549">
        <f>(electric_vehicle_sales_by_state[[#This Row],[electric_vehicles_sold]]*electric_vehicle_sales_by_state[[#This Row],[Avg_Price]])</f>
        <v>1500000</v>
      </c>
    </row>
    <row r="1550" spans="1:8" x14ac:dyDescent="0.3">
      <c r="A1550" s="1">
        <v>45078</v>
      </c>
      <c r="B1550">
        <f>VLOOKUP(electric_vehicle_sales_by_state[[#This Row],[date]], dim_date[#All],2, FALSE)</f>
        <v>2024</v>
      </c>
      <c r="C1550" t="s">
        <v>41</v>
      </c>
      <c r="D1550" t="s">
        <v>13</v>
      </c>
      <c r="E1550">
        <v>1</v>
      </c>
      <c r="F1550">
        <v>136</v>
      </c>
      <c r="G1550">
        <f>IF(electric_vehicle_sales_by_state[[#This Row],[vehicle_category]]="2-Wheelers",85000,1500000)</f>
        <v>1500000</v>
      </c>
      <c r="H1550">
        <f>(electric_vehicle_sales_by_state[[#This Row],[electric_vehicles_sold]]*electric_vehicle_sales_by_state[[#This Row],[Avg_Price]])</f>
        <v>1500000</v>
      </c>
    </row>
    <row r="1551" spans="1:8" x14ac:dyDescent="0.3">
      <c r="A1551" s="1">
        <v>45078</v>
      </c>
      <c r="B1551">
        <f>VLOOKUP(electric_vehicle_sales_by_state[[#This Row],[date]], dim_date[#All],2, FALSE)</f>
        <v>2024</v>
      </c>
      <c r="C1551" t="s">
        <v>45</v>
      </c>
      <c r="D1551" t="s">
        <v>13</v>
      </c>
      <c r="E1551">
        <v>1</v>
      </c>
      <c r="F1551">
        <v>370</v>
      </c>
      <c r="G1551">
        <f>IF(electric_vehicle_sales_by_state[[#This Row],[vehicle_category]]="2-Wheelers",85000,1500000)</f>
        <v>1500000</v>
      </c>
      <c r="H1551">
        <f>(electric_vehicle_sales_by_state[[#This Row],[electric_vehicles_sold]]*electric_vehicle_sales_by_state[[#This Row],[Avg_Price]])</f>
        <v>1500000</v>
      </c>
    </row>
    <row r="1552" spans="1:8" x14ac:dyDescent="0.3">
      <c r="A1552" s="1">
        <v>45108</v>
      </c>
      <c r="B1552">
        <f>VLOOKUP(electric_vehicle_sales_by_state[[#This Row],[date]], dim_date[#All],2, FALSE)</f>
        <v>2024</v>
      </c>
      <c r="C1552" t="s">
        <v>51</v>
      </c>
      <c r="D1552" t="s">
        <v>13</v>
      </c>
      <c r="E1552">
        <v>1</v>
      </c>
      <c r="F1552">
        <v>739</v>
      </c>
      <c r="G1552">
        <f>IF(electric_vehicle_sales_by_state[[#This Row],[vehicle_category]]="2-Wheelers",85000,1500000)</f>
        <v>1500000</v>
      </c>
      <c r="H1552">
        <f>(electric_vehicle_sales_by_state[[#This Row],[electric_vehicles_sold]]*electric_vehicle_sales_by_state[[#This Row],[Avg_Price]])</f>
        <v>1500000</v>
      </c>
    </row>
    <row r="1553" spans="1:8" x14ac:dyDescent="0.3">
      <c r="A1553" s="1">
        <v>45139</v>
      </c>
      <c r="B1553">
        <f>VLOOKUP(electric_vehicle_sales_by_state[[#This Row],[date]], dim_date[#All],2, FALSE)</f>
        <v>2024</v>
      </c>
      <c r="C1553" t="s">
        <v>45</v>
      </c>
      <c r="D1553" t="s">
        <v>13</v>
      </c>
      <c r="E1553">
        <v>1</v>
      </c>
      <c r="F1553">
        <v>357</v>
      </c>
      <c r="G1553">
        <f>IF(electric_vehicle_sales_by_state[[#This Row],[vehicle_category]]="2-Wheelers",85000,1500000)</f>
        <v>1500000</v>
      </c>
      <c r="H1553">
        <f>(electric_vehicle_sales_by_state[[#This Row],[electric_vehicles_sold]]*electric_vehicle_sales_by_state[[#This Row],[Avg_Price]])</f>
        <v>1500000</v>
      </c>
    </row>
    <row r="1554" spans="1:8" x14ac:dyDescent="0.3">
      <c r="A1554" s="1">
        <v>45170</v>
      </c>
      <c r="B1554">
        <f>VLOOKUP(electric_vehicle_sales_by_state[[#This Row],[date]], dim_date[#All],2, FALSE)</f>
        <v>2024</v>
      </c>
      <c r="C1554" t="s">
        <v>41</v>
      </c>
      <c r="D1554" t="s">
        <v>13</v>
      </c>
      <c r="E1554">
        <v>1</v>
      </c>
      <c r="F1554">
        <v>148</v>
      </c>
      <c r="G1554">
        <f>IF(electric_vehicle_sales_by_state[[#This Row],[vehicle_category]]="2-Wheelers",85000,1500000)</f>
        <v>1500000</v>
      </c>
      <c r="H1554">
        <f>(electric_vehicle_sales_by_state[[#This Row],[electric_vehicles_sold]]*electric_vehicle_sales_by_state[[#This Row],[Avg_Price]])</f>
        <v>1500000</v>
      </c>
    </row>
    <row r="1555" spans="1:8" x14ac:dyDescent="0.3">
      <c r="A1555" s="1">
        <v>45200</v>
      </c>
      <c r="B1555">
        <f>VLOOKUP(electric_vehicle_sales_by_state[[#This Row],[date]], dim_date[#All],2, FALSE)</f>
        <v>2024</v>
      </c>
      <c r="C1555" t="s">
        <v>41</v>
      </c>
      <c r="D1555" t="s">
        <v>13</v>
      </c>
      <c r="E1555">
        <v>1</v>
      </c>
      <c r="F1555">
        <v>191</v>
      </c>
      <c r="G1555">
        <f>IF(electric_vehicle_sales_by_state[[#This Row],[vehicle_category]]="2-Wheelers",85000,1500000)</f>
        <v>1500000</v>
      </c>
      <c r="H1555">
        <f>(electric_vehicle_sales_by_state[[#This Row],[electric_vehicles_sold]]*electric_vehicle_sales_by_state[[#This Row],[Avg_Price]])</f>
        <v>1500000</v>
      </c>
    </row>
    <row r="1556" spans="1:8" x14ac:dyDescent="0.3">
      <c r="A1556" s="1">
        <v>45200</v>
      </c>
      <c r="B1556">
        <f>VLOOKUP(electric_vehicle_sales_by_state[[#This Row],[date]], dim_date[#All],2, FALSE)</f>
        <v>2024</v>
      </c>
      <c r="C1556" t="s">
        <v>49</v>
      </c>
      <c r="D1556" t="s">
        <v>13</v>
      </c>
      <c r="E1556">
        <v>1</v>
      </c>
      <c r="F1556">
        <v>1354</v>
      </c>
      <c r="G1556">
        <f>IF(electric_vehicle_sales_by_state[[#This Row],[vehicle_category]]="2-Wheelers",85000,1500000)</f>
        <v>1500000</v>
      </c>
      <c r="H1556">
        <f>(electric_vehicle_sales_by_state[[#This Row],[electric_vehicles_sold]]*electric_vehicle_sales_by_state[[#This Row],[Avg_Price]])</f>
        <v>1500000</v>
      </c>
    </row>
    <row r="1557" spans="1:8" x14ac:dyDescent="0.3">
      <c r="A1557" s="1">
        <v>45231</v>
      </c>
      <c r="B1557">
        <f>VLOOKUP(electric_vehicle_sales_by_state[[#This Row],[date]], dim_date[#All],2, FALSE)</f>
        <v>2024</v>
      </c>
      <c r="C1557" t="s">
        <v>41</v>
      </c>
      <c r="D1557" t="s">
        <v>13</v>
      </c>
      <c r="E1557">
        <v>1</v>
      </c>
      <c r="F1557">
        <v>170</v>
      </c>
      <c r="G1557">
        <f>IF(electric_vehicle_sales_by_state[[#This Row],[vehicle_category]]="2-Wheelers",85000,1500000)</f>
        <v>1500000</v>
      </c>
      <c r="H1557">
        <f>(electric_vehicle_sales_by_state[[#This Row],[electric_vehicles_sold]]*electric_vehicle_sales_by_state[[#This Row],[Avg_Price]])</f>
        <v>1500000</v>
      </c>
    </row>
    <row r="1558" spans="1:8" x14ac:dyDescent="0.3">
      <c r="A1558" s="1">
        <v>45231</v>
      </c>
      <c r="B1558">
        <f>VLOOKUP(electric_vehicle_sales_by_state[[#This Row],[date]], dim_date[#All],2, FALSE)</f>
        <v>2024</v>
      </c>
      <c r="C1558" t="s">
        <v>51</v>
      </c>
      <c r="D1558" t="s">
        <v>13</v>
      </c>
      <c r="E1558">
        <v>1</v>
      </c>
      <c r="F1558">
        <v>860</v>
      </c>
      <c r="G1558">
        <f>IF(electric_vehicle_sales_by_state[[#This Row],[vehicle_category]]="2-Wheelers",85000,1500000)</f>
        <v>1500000</v>
      </c>
      <c r="H1558">
        <f>(electric_vehicle_sales_by_state[[#This Row],[electric_vehicles_sold]]*electric_vehicle_sales_by_state[[#This Row],[Avg_Price]])</f>
        <v>1500000</v>
      </c>
    </row>
    <row r="1559" spans="1:8" x14ac:dyDescent="0.3">
      <c r="A1559" s="1">
        <v>45261</v>
      </c>
      <c r="B1559">
        <f>VLOOKUP(electric_vehicle_sales_by_state[[#This Row],[date]], dim_date[#All],2, FALSE)</f>
        <v>2024</v>
      </c>
      <c r="C1559" t="s">
        <v>49</v>
      </c>
      <c r="D1559" t="s">
        <v>13</v>
      </c>
      <c r="E1559">
        <v>1</v>
      </c>
      <c r="F1559">
        <v>1060</v>
      </c>
      <c r="G1559">
        <f>IF(electric_vehicle_sales_by_state[[#This Row],[vehicle_category]]="2-Wheelers",85000,1500000)</f>
        <v>1500000</v>
      </c>
      <c r="H1559">
        <f>(electric_vehicle_sales_by_state[[#This Row],[electric_vehicles_sold]]*electric_vehicle_sales_by_state[[#This Row],[Avg_Price]])</f>
        <v>1500000</v>
      </c>
    </row>
    <row r="1560" spans="1:8" x14ac:dyDescent="0.3">
      <c r="A1560" s="1">
        <v>45292</v>
      </c>
      <c r="B1560">
        <f>VLOOKUP(electric_vehicle_sales_by_state[[#This Row],[date]], dim_date[#All],2, FALSE)</f>
        <v>2024</v>
      </c>
      <c r="C1560" t="s">
        <v>50</v>
      </c>
      <c r="D1560" t="s">
        <v>13</v>
      </c>
      <c r="E1560">
        <v>1</v>
      </c>
      <c r="F1560">
        <v>513</v>
      </c>
      <c r="G1560">
        <f>IF(electric_vehicle_sales_by_state[[#This Row],[vehicle_category]]="2-Wheelers",85000,1500000)</f>
        <v>1500000</v>
      </c>
      <c r="H1560">
        <f>(electric_vehicle_sales_by_state[[#This Row],[electric_vehicles_sold]]*electric_vehicle_sales_by_state[[#This Row],[Avg_Price]])</f>
        <v>1500000</v>
      </c>
    </row>
    <row r="1561" spans="1:8" x14ac:dyDescent="0.3">
      <c r="A1561" s="1">
        <v>45292</v>
      </c>
      <c r="B1561">
        <f>VLOOKUP(electric_vehicle_sales_by_state[[#This Row],[date]], dim_date[#All],2, FALSE)</f>
        <v>2024</v>
      </c>
      <c r="C1561" t="s">
        <v>49</v>
      </c>
      <c r="D1561" t="s">
        <v>13</v>
      </c>
      <c r="E1561">
        <v>1</v>
      </c>
      <c r="F1561">
        <v>1429</v>
      </c>
      <c r="G1561">
        <f>IF(electric_vehicle_sales_by_state[[#This Row],[vehicle_category]]="2-Wheelers",85000,1500000)</f>
        <v>1500000</v>
      </c>
      <c r="H1561">
        <f>(electric_vehicle_sales_by_state[[#This Row],[electric_vehicles_sold]]*electric_vehicle_sales_by_state[[#This Row],[Avg_Price]])</f>
        <v>1500000</v>
      </c>
    </row>
    <row r="1562" spans="1:8" x14ac:dyDescent="0.3">
      <c r="A1562" s="1">
        <v>45323</v>
      </c>
      <c r="B1562">
        <f>VLOOKUP(electric_vehicle_sales_by_state[[#This Row],[date]], dim_date[#All],2, FALSE)</f>
        <v>2024</v>
      </c>
      <c r="C1562" t="s">
        <v>41</v>
      </c>
      <c r="D1562" t="s">
        <v>13</v>
      </c>
      <c r="E1562">
        <v>1</v>
      </c>
      <c r="F1562">
        <v>181</v>
      </c>
      <c r="G1562">
        <f>IF(electric_vehicle_sales_by_state[[#This Row],[vehicle_category]]="2-Wheelers",85000,1500000)</f>
        <v>1500000</v>
      </c>
      <c r="H1562">
        <f>(electric_vehicle_sales_by_state[[#This Row],[electric_vehicles_sold]]*electric_vehicle_sales_by_state[[#This Row],[Avg_Price]])</f>
        <v>1500000</v>
      </c>
    </row>
    <row r="1563" spans="1:8" x14ac:dyDescent="0.3">
      <c r="A1563" s="1">
        <v>45323</v>
      </c>
      <c r="B1563">
        <f>VLOOKUP(electric_vehicle_sales_by_state[[#This Row],[date]], dim_date[#All],2, FALSE)</f>
        <v>2024</v>
      </c>
      <c r="C1563" t="s">
        <v>51</v>
      </c>
      <c r="D1563" t="s">
        <v>13</v>
      </c>
      <c r="E1563">
        <v>1</v>
      </c>
      <c r="F1563">
        <v>822</v>
      </c>
      <c r="G1563">
        <f>IF(electric_vehicle_sales_by_state[[#This Row],[vehicle_category]]="2-Wheelers",85000,1500000)</f>
        <v>1500000</v>
      </c>
      <c r="H1563">
        <f>(electric_vehicle_sales_by_state[[#This Row],[electric_vehicles_sold]]*electric_vehicle_sales_by_state[[#This Row],[Avg_Price]])</f>
        <v>1500000</v>
      </c>
    </row>
    <row r="1564" spans="1:8" x14ac:dyDescent="0.3">
      <c r="A1564" s="1">
        <v>45352</v>
      </c>
      <c r="B1564">
        <f>VLOOKUP(electric_vehicle_sales_by_state[[#This Row],[date]], dim_date[#All],2, FALSE)</f>
        <v>2024</v>
      </c>
      <c r="C1564" t="s">
        <v>41</v>
      </c>
      <c r="D1564" t="s">
        <v>13</v>
      </c>
      <c r="E1564">
        <v>1</v>
      </c>
      <c r="F1564">
        <v>158</v>
      </c>
      <c r="G1564">
        <f>IF(electric_vehicle_sales_by_state[[#This Row],[vehicle_category]]="2-Wheelers",85000,1500000)</f>
        <v>1500000</v>
      </c>
      <c r="H1564">
        <f>(electric_vehicle_sales_by_state[[#This Row],[electric_vehicles_sold]]*electric_vehicle_sales_by_state[[#This Row],[Avg_Price]])</f>
        <v>1500000</v>
      </c>
    </row>
    <row r="1565" spans="1:8" x14ac:dyDescent="0.3">
      <c r="A1565" s="1">
        <v>45352</v>
      </c>
      <c r="B1565">
        <f>VLOOKUP(electric_vehicle_sales_by_state[[#This Row],[date]], dim_date[#All],2, FALSE)</f>
        <v>2024</v>
      </c>
      <c r="C1565" t="s">
        <v>42</v>
      </c>
      <c r="D1565" t="s">
        <v>13</v>
      </c>
      <c r="E1565">
        <v>1</v>
      </c>
      <c r="F1565">
        <v>1081</v>
      </c>
      <c r="G1565">
        <f>IF(electric_vehicle_sales_by_state[[#This Row],[vehicle_category]]="2-Wheelers",85000,1500000)</f>
        <v>1500000</v>
      </c>
      <c r="H1565">
        <f>(electric_vehicle_sales_by_state[[#This Row],[electric_vehicles_sold]]*electric_vehicle_sales_by_state[[#This Row],[Avg_Price]])</f>
        <v>1500000</v>
      </c>
    </row>
    <row r="1566" spans="1:8" x14ac:dyDescent="0.3">
      <c r="A1566" s="1">
        <v>44287</v>
      </c>
      <c r="B1566">
        <f>VLOOKUP(electric_vehicle_sales_by_state[[#This Row],[date]], dim_date[#All],2, FALSE)</f>
        <v>2022</v>
      </c>
      <c r="C1566" t="s">
        <v>41</v>
      </c>
      <c r="D1566" t="s">
        <v>13</v>
      </c>
      <c r="E1566">
        <v>9</v>
      </c>
      <c r="F1566">
        <v>168</v>
      </c>
      <c r="G1566">
        <f>IF(electric_vehicle_sales_by_state[[#This Row],[vehicle_category]]="2-Wheelers",85000,1500000)</f>
        <v>1500000</v>
      </c>
      <c r="H1566">
        <f>(electric_vehicle_sales_by_state[[#This Row],[electric_vehicles_sold]]*electric_vehicle_sales_by_state[[#This Row],[Avg_Price]])</f>
        <v>13500000</v>
      </c>
    </row>
    <row r="1567" spans="1:8" x14ac:dyDescent="0.3">
      <c r="A1567" s="1">
        <v>44287</v>
      </c>
      <c r="B1567">
        <f>VLOOKUP(electric_vehicle_sales_by_state[[#This Row],[date]], dim_date[#All],2, FALSE)</f>
        <v>2022</v>
      </c>
      <c r="C1567" t="s">
        <v>65</v>
      </c>
      <c r="D1567" t="s">
        <v>13</v>
      </c>
      <c r="E1567">
        <v>26</v>
      </c>
      <c r="F1567">
        <v>7837</v>
      </c>
      <c r="G1567">
        <f>IF(electric_vehicle_sales_by_state[[#This Row],[vehicle_category]]="2-Wheelers",85000,1500000)</f>
        <v>1500000</v>
      </c>
      <c r="H1567">
        <f>(electric_vehicle_sales_by_state[[#This Row],[electric_vehicles_sold]]*electric_vehicle_sales_by_state[[#This Row],[Avg_Price]])</f>
        <v>39000000</v>
      </c>
    </row>
    <row r="1568" spans="1:8" x14ac:dyDescent="0.3">
      <c r="A1568" s="1">
        <v>44287</v>
      </c>
      <c r="B1568">
        <f>VLOOKUP(electric_vehicle_sales_by_state[[#This Row],[date]], dim_date[#All],2, FALSE)</f>
        <v>2022</v>
      </c>
      <c r="C1568" t="s">
        <v>54</v>
      </c>
      <c r="D1568" t="s">
        <v>13</v>
      </c>
      <c r="E1568">
        <v>4</v>
      </c>
      <c r="F1568">
        <v>5731</v>
      </c>
      <c r="G1568">
        <f>IF(electric_vehicle_sales_by_state[[#This Row],[vehicle_category]]="2-Wheelers",85000,1500000)</f>
        <v>1500000</v>
      </c>
      <c r="H1568">
        <f>(electric_vehicle_sales_by_state[[#This Row],[electric_vehicles_sold]]*electric_vehicle_sales_by_state[[#This Row],[Avg_Price]])</f>
        <v>6000000</v>
      </c>
    </row>
    <row r="1569" spans="1:8" x14ac:dyDescent="0.3">
      <c r="A1569" s="1">
        <v>44287</v>
      </c>
      <c r="B1569">
        <f>VLOOKUP(electric_vehicle_sales_by_state[[#This Row],[date]], dim_date[#All],2, FALSE)</f>
        <v>2022</v>
      </c>
      <c r="C1569" t="s">
        <v>55</v>
      </c>
      <c r="D1569" t="s">
        <v>13</v>
      </c>
      <c r="E1569">
        <v>2</v>
      </c>
      <c r="F1569">
        <v>1426</v>
      </c>
      <c r="G1569">
        <f>IF(electric_vehicle_sales_by_state[[#This Row],[vehicle_category]]="2-Wheelers",85000,1500000)</f>
        <v>1500000</v>
      </c>
      <c r="H1569">
        <f>(electric_vehicle_sales_by_state[[#This Row],[electric_vehicles_sold]]*electric_vehicle_sales_by_state[[#This Row],[Avg_Price]])</f>
        <v>3000000</v>
      </c>
    </row>
    <row r="1570" spans="1:8" x14ac:dyDescent="0.3">
      <c r="A1570" s="1">
        <v>44287</v>
      </c>
      <c r="B1570">
        <f>VLOOKUP(electric_vehicle_sales_by_state[[#This Row],[date]], dim_date[#All],2, FALSE)</f>
        <v>2022</v>
      </c>
      <c r="C1570" t="s">
        <v>56</v>
      </c>
      <c r="D1570" t="s">
        <v>13</v>
      </c>
      <c r="E1570">
        <v>61</v>
      </c>
      <c r="F1570">
        <v>8076</v>
      </c>
      <c r="G1570">
        <f>IF(electric_vehicle_sales_by_state[[#This Row],[vehicle_category]]="2-Wheelers",85000,1500000)</f>
        <v>1500000</v>
      </c>
      <c r="H1570">
        <f>(electric_vehicle_sales_by_state[[#This Row],[electric_vehicles_sold]]*electric_vehicle_sales_by_state[[#This Row],[Avg_Price]])</f>
        <v>91500000</v>
      </c>
    </row>
    <row r="1571" spans="1:8" x14ac:dyDescent="0.3">
      <c r="A1571" s="1">
        <v>44287</v>
      </c>
      <c r="B1571">
        <f>VLOOKUP(electric_vehicle_sales_by_state[[#This Row],[date]], dim_date[#All],2, FALSE)</f>
        <v>2022</v>
      </c>
      <c r="C1571" t="s">
        <v>66</v>
      </c>
      <c r="D1571" t="s">
        <v>13</v>
      </c>
      <c r="E1571">
        <v>8</v>
      </c>
      <c r="F1571">
        <v>1442</v>
      </c>
      <c r="G1571">
        <f>IF(electric_vehicle_sales_by_state[[#This Row],[vehicle_category]]="2-Wheelers",85000,1500000)</f>
        <v>1500000</v>
      </c>
      <c r="H1571">
        <f>(electric_vehicle_sales_by_state[[#This Row],[electric_vehicles_sold]]*electric_vehicle_sales_by_state[[#This Row],[Avg_Price]])</f>
        <v>12000000</v>
      </c>
    </row>
    <row r="1572" spans="1:8" x14ac:dyDescent="0.3">
      <c r="A1572" s="1">
        <v>44287</v>
      </c>
      <c r="B1572">
        <f>VLOOKUP(electric_vehicle_sales_by_state[[#This Row],[date]], dim_date[#All],2, FALSE)</f>
        <v>2022</v>
      </c>
      <c r="C1572" t="s">
        <v>67</v>
      </c>
      <c r="D1572" t="s">
        <v>13</v>
      </c>
      <c r="E1572">
        <v>44</v>
      </c>
      <c r="F1572">
        <v>17386</v>
      </c>
      <c r="G1572">
        <f>IF(electric_vehicle_sales_by_state[[#This Row],[vehicle_category]]="2-Wheelers",85000,1500000)</f>
        <v>1500000</v>
      </c>
      <c r="H1572">
        <f>(electric_vehicle_sales_by_state[[#This Row],[electric_vehicles_sold]]*electric_vehicle_sales_by_state[[#This Row],[Avg_Price]])</f>
        <v>66000000</v>
      </c>
    </row>
    <row r="1573" spans="1:8" x14ac:dyDescent="0.3">
      <c r="A1573" s="1">
        <v>44287</v>
      </c>
      <c r="B1573">
        <f>VLOOKUP(electric_vehicle_sales_by_state[[#This Row],[date]], dim_date[#All],2, FALSE)</f>
        <v>2022</v>
      </c>
      <c r="C1573" t="s">
        <v>63</v>
      </c>
      <c r="D1573" t="s">
        <v>13</v>
      </c>
      <c r="E1573">
        <v>3</v>
      </c>
      <c r="F1573">
        <v>15476</v>
      </c>
      <c r="G1573">
        <f>IF(electric_vehicle_sales_by_state[[#This Row],[vehicle_category]]="2-Wheelers",85000,1500000)</f>
        <v>1500000</v>
      </c>
      <c r="H1573">
        <f>(electric_vehicle_sales_by_state[[#This Row],[electric_vehicles_sold]]*electric_vehicle_sales_by_state[[#This Row],[Avg_Price]])</f>
        <v>4500000</v>
      </c>
    </row>
    <row r="1574" spans="1:8" x14ac:dyDescent="0.3">
      <c r="A1574" s="1">
        <v>44287</v>
      </c>
      <c r="B1574">
        <f>VLOOKUP(electric_vehicle_sales_by_state[[#This Row],[date]], dim_date[#All],2, FALSE)</f>
        <v>2022</v>
      </c>
      <c r="C1574" t="s">
        <v>64</v>
      </c>
      <c r="D1574" t="s">
        <v>13</v>
      </c>
      <c r="E1574">
        <v>3</v>
      </c>
      <c r="F1574">
        <v>3425</v>
      </c>
      <c r="G1574">
        <f>IF(electric_vehicle_sales_by_state[[#This Row],[vehicle_category]]="2-Wheelers",85000,1500000)</f>
        <v>1500000</v>
      </c>
      <c r="H1574">
        <f>(electric_vehicle_sales_by_state[[#This Row],[electric_vehicles_sold]]*electric_vehicle_sales_by_state[[#This Row],[Avg_Price]])</f>
        <v>4500000</v>
      </c>
    </row>
    <row r="1575" spans="1:8" x14ac:dyDescent="0.3">
      <c r="A1575" s="1">
        <v>44287</v>
      </c>
      <c r="B1575">
        <f>VLOOKUP(electric_vehicle_sales_by_state[[#This Row],[date]], dim_date[#All],2, FALSE)</f>
        <v>2022</v>
      </c>
      <c r="C1575" t="s">
        <v>68</v>
      </c>
      <c r="D1575" t="s">
        <v>13</v>
      </c>
      <c r="E1575">
        <v>90</v>
      </c>
      <c r="F1575">
        <v>16864</v>
      </c>
      <c r="G1575">
        <f>IF(electric_vehicle_sales_by_state[[#This Row],[vehicle_category]]="2-Wheelers",85000,1500000)</f>
        <v>1500000</v>
      </c>
      <c r="H1575">
        <f>(electric_vehicle_sales_by_state[[#This Row],[electric_vehicles_sold]]*electric_vehicle_sales_by_state[[#This Row],[Avg_Price]])</f>
        <v>135000000</v>
      </c>
    </row>
    <row r="1576" spans="1:8" x14ac:dyDescent="0.3">
      <c r="A1576" s="1">
        <v>44287</v>
      </c>
      <c r="B1576">
        <f>VLOOKUP(electric_vehicle_sales_by_state[[#This Row],[date]], dim_date[#All],2, FALSE)</f>
        <v>2022</v>
      </c>
      <c r="C1576" t="s">
        <v>69</v>
      </c>
      <c r="D1576" t="s">
        <v>13</v>
      </c>
      <c r="E1576">
        <v>132</v>
      </c>
      <c r="F1576">
        <v>23660</v>
      </c>
      <c r="G1576">
        <f>IF(electric_vehicle_sales_by_state[[#This Row],[vehicle_category]]="2-Wheelers",85000,1500000)</f>
        <v>1500000</v>
      </c>
      <c r="H1576">
        <f>(electric_vehicle_sales_by_state[[#This Row],[electric_vehicles_sold]]*electric_vehicle_sales_by_state[[#This Row],[Avg_Price]])</f>
        <v>198000000</v>
      </c>
    </row>
    <row r="1577" spans="1:8" x14ac:dyDescent="0.3">
      <c r="A1577" s="1">
        <v>44287</v>
      </c>
      <c r="B1577">
        <f>VLOOKUP(electric_vehicle_sales_by_state[[#This Row],[date]], dim_date[#All],2, FALSE)</f>
        <v>2022</v>
      </c>
      <c r="C1577" t="s">
        <v>57</v>
      </c>
      <c r="D1577" t="s">
        <v>13</v>
      </c>
      <c r="E1577">
        <v>2</v>
      </c>
      <c r="F1577">
        <v>5356</v>
      </c>
      <c r="G1577">
        <f>IF(electric_vehicle_sales_by_state[[#This Row],[vehicle_category]]="2-Wheelers",85000,1500000)</f>
        <v>1500000</v>
      </c>
      <c r="H1577">
        <f>(electric_vehicle_sales_by_state[[#This Row],[electric_vehicles_sold]]*electric_vehicle_sales_by_state[[#This Row],[Avg_Price]])</f>
        <v>3000000</v>
      </c>
    </row>
    <row r="1578" spans="1:8" x14ac:dyDescent="0.3">
      <c r="A1578" s="1">
        <v>44287</v>
      </c>
      <c r="B1578">
        <f>VLOOKUP(electric_vehicle_sales_by_state[[#This Row],[date]], dim_date[#All],2, FALSE)</f>
        <v>2022</v>
      </c>
      <c r="C1578" t="s">
        <v>70</v>
      </c>
      <c r="D1578" t="s">
        <v>13</v>
      </c>
      <c r="E1578">
        <v>96</v>
      </c>
      <c r="F1578">
        <v>16829</v>
      </c>
      <c r="G1578">
        <f>IF(electric_vehicle_sales_by_state[[#This Row],[vehicle_category]]="2-Wheelers",85000,1500000)</f>
        <v>1500000</v>
      </c>
      <c r="H1578">
        <f>(electric_vehicle_sales_by_state[[#This Row],[electric_vehicles_sold]]*electric_vehicle_sales_by_state[[#This Row],[Avg_Price]])</f>
        <v>144000000</v>
      </c>
    </row>
    <row r="1579" spans="1:8" x14ac:dyDescent="0.3">
      <c r="A1579" s="1">
        <v>44287</v>
      </c>
      <c r="B1579">
        <f>VLOOKUP(electric_vehicle_sales_by_state[[#This Row],[date]], dim_date[#All],2, FALSE)</f>
        <v>2022</v>
      </c>
      <c r="C1579" t="s">
        <v>58</v>
      </c>
      <c r="D1579" t="s">
        <v>13</v>
      </c>
      <c r="E1579">
        <v>5</v>
      </c>
      <c r="F1579">
        <v>5101</v>
      </c>
      <c r="G1579">
        <f>IF(electric_vehicle_sales_by_state[[#This Row],[vehicle_category]]="2-Wheelers",85000,1500000)</f>
        <v>1500000</v>
      </c>
      <c r="H1579">
        <f>(electric_vehicle_sales_by_state[[#This Row],[electric_vehicles_sold]]*electric_vehicle_sales_by_state[[#This Row],[Avg_Price]])</f>
        <v>7500000</v>
      </c>
    </row>
    <row r="1580" spans="1:8" x14ac:dyDescent="0.3">
      <c r="A1580" s="1">
        <v>44287</v>
      </c>
      <c r="B1580">
        <f>VLOOKUP(electric_vehicle_sales_by_state[[#This Row],[date]], dim_date[#All],2, FALSE)</f>
        <v>2022</v>
      </c>
      <c r="C1580" t="s">
        <v>59</v>
      </c>
      <c r="D1580" t="s">
        <v>13</v>
      </c>
      <c r="E1580">
        <v>4</v>
      </c>
      <c r="F1580">
        <v>8955</v>
      </c>
      <c r="G1580">
        <f>IF(electric_vehicle_sales_by_state[[#This Row],[vehicle_category]]="2-Wheelers",85000,1500000)</f>
        <v>1500000</v>
      </c>
      <c r="H1580">
        <f>(electric_vehicle_sales_by_state[[#This Row],[electric_vehicles_sold]]*electric_vehicle_sales_by_state[[#This Row],[Avg_Price]])</f>
        <v>6000000</v>
      </c>
    </row>
    <row r="1581" spans="1:8" x14ac:dyDescent="0.3">
      <c r="A1581" s="1">
        <v>44287</v>
      </c>
      <c r="B1581">
        <f>VLOOKUP(electric_vehicle_sales_by_state[[#This Row],[date]], dim_date[#All],2, FALSE)</f>
        <v>2022</v>
      </c>
      <c r="C1581" t="s">
        <v>71</v>
      </c>
      <c r="D1581" t="s">
        <v>13</v>
      </c>
      <c r="E1581">
        <v>22</v>
      </c>
      <c r="F1581">
        <v>10647</v>
      </c>
      <c r="G1581">
        <f>IF(electric_vehicle_sales_by_state[[#This Row],[vehicle_category]]="2-Wheelers",85000,1500000)</f>
        <v>1500000</v>
      </c>
      <c r="H1581">
        <f>(electric_vehicle_sales_by_state[[#This Row],[electric_vehicles_sold]]*electric_vehicle_sales_by_state[[#This Row],[Avg_Price]])</f>
        <v>33000000</v>
      </c>
    </row>
    <row r="1582" spans="1:8" x14ac:dyDescent="0.3">
      <c r="A1582" s="1">
        <v>44287</v>
      </c>
      <c r="B1582">
        <f>VLOOKUP(electric_vehicle_sales_by_state[[#This Row],[date]], dim_date[#All],2, FALSE)</f>
        <v>2022</v>
      </c>
      <c r="C1582" t="s">
        <v>72</v>
      </c>
      <c r="D1582" t="s">
        <v>13</v>
      </c>
      <c r="E1582">
        <v>75</v>
      </c>
      <c r="F1582">
        <v>18826</v>
      </c>
      <c r="G1582">
        <f>IF(electric_vehicle_sales_by_state[[#This Row],[vehicle_category]]="2-Wheelers",85000,1500000)</f>
        <v>1500000</v>
      </c>
      <c r="H1582">
        <f>(electric_vehicle_sales_by_state[[#This Row],[electric_vehicles_sold]]*electric_vehicle_sales_by_state[[#This Row],[Avg_Price]])</f>
        <v>112500000</v>
      </c>
    </row>
    <row r="1583" spans="1:8" x14ac:dyDescent="0.3">
      <c r="A1583" s="1">
        <v>44287</v>
      </c>
      <c r="B1583">
        <f>VLOOKUP(electric_vehicle_sales_by_state[[#This Row],[date]], dim_date[#All],2, FALSE)</f>
        <v>2022</v>
      </c>
      <c r="C1583" t="s">
        <v>73</v>
      </c>
      <c r="D1583" t="s">
        <v>13</v>
      </c>
      <c r="E1583">
        <v>4</v>
      </c>
      <c r="F1583">
        <v>23056</v>
      </c>
      <c r="G1583">
        <f>IF(electric_vehicle_sales_by_state[[#This Row],[vehicle_category]]="2-Wheelers",85000,1500000)</f>
        <v>1500000</v>
      </c>
      <c r="H1583">
        <f>(electric_vehicle_sales_by_state[[#This Row],[electric_vehicles_sold]]*electric_vehicle_sales_by_state[[#This Row],[Avg_Price]])</f>
        <v>6000000</v>
      </c>
    </row>
    <row r="1584" spans="1:8" x14ac:dyDescent="0.3">
      <c r="A1584" s="1">
        <v>44287</v>
      </c>
      <c r="B1584">
        <f>VLOOKUP(electric_vehicle_sales_by_state[[#This Row],[date]], dim_date[#All],2, FALSE)</f>
        <v>2022</v>
      </c>
      <c r="C1584" t="s">
        <v>60</v>
      </c>
      <c r="D1584" t="s">
        <v>13</v>
      </c>
      <c r="E1584">
        <v>10</v>
      </c>
      <c r="F1584">
        <v>2728</v>
      </c>
      <c r="G1584">
        <f>IF(electric_vehicle_sales_by_state[[#This Row],[vehicle_category]]="2-Wheelers",85000,1500000)</f>
        <v>1500000</v>
      </c>
      <c r="H1584">
        <f>(electric_vehicle_sales_by_state[[#This Row],[electric_vehicles_sold]]*electric_vehicle_sales_by_state[[#This Row],[Avg_Price]])</f>
        <v>15000000</v>
      </c>
    </row>
    <row r="1585" spans="1:8" x14ac:dyDescent="0.3">
      <c r="A1585" s="1">
        <v>44287</v>
      </c>
      <c r="B1585">
        <f>VLOOKUP(electric_vehicle_sales_by_state[[#This Row],[date]], dim_date[#All],2, FALSE)</f>
        <v>2022</v>
      </c>
      <c r="C1585" t="s">
        <v>74</v>
      </c>
      <c r="D1585" t="s">
        <v>13</v>
      </c>
      <c r="E1585">
        <v>24</v>
      </c>
      <c r="F1585">
        <v>7640</v>
      </c>
      <c r="G1585">
        <f>IF(electric_vehicle_sales_by_state[[#This Row],[vehicle_category]]="2-Wheelers",85000,1500000)</f>
        <v>1500000</v>
      </c>
      <c r="H1585">
        <f>(electric_vehicle_sales_by_state[[#This Row],[electric_vehicles_sold]]*electric_vehicle_sales_by_state[[#This Row],[Avg_Price]])</f>
        <v>36000000</v>
      </c>
    </row>
    <row r="1586" spans="1:8" x14ac:dyDescent="0.3">
      <c r="A1586" s="1">
        <v>44317</v>
      </c>
      <c r="B1586">
        <f>VLOOKUP(electric_vehicle_sales_by_state[[#This Row],[date]], dim_date[#All],2, FALSE)</f>
        <v>2022</v>
      </c>
      <c r="C1586" t="s">
        <v>65</v>
      </c>
      <c r="D1586" t="s">
        <v>13</v>
      </c>
      <c r="E1586">
        <v>16</v>
      </c>
      <c r="F1586">
        <v>5831</v>
      </c>
      <c r="G1586">
        <f>IF(electric_vehicle_sales_by_state[[#This Row],[vehicle_category]]="2-Wheelers",85000,1500000)</f>
        <v>1500000</v>
      </c>
      <c r="H1586">
        <f>(electric_vehicle_sales_by_state[[#This Row],[electric_vehicles_sold]]*electric_vehicle_sales_by_state[[#This Row],[Avg_Price]])</f>
        <v>24000000</v>
      </c>
    </row>
    <row r="1587" spans="1:8" x14ac:dyDescent="0.3">
      <c r="A1587" s="1">
        <v>44317</v>
      </c>
      <c r="B1587">
        <f>VLOOKUP(electric_vehicle_sales_by_state[[#This Row],[date]], dim_date[#All],2, FALSE)</f>
        <v>2022</v>
      </c>
      <c r="C1587" t="s">
        <v>66</v>
      </c>
      <c r="D1587" t="s">
        <v>13</v>
      </c>
      <c r="E1587">
        <v>4</v>
      </c>
      <c r="F1587">
        <v>393</v>
      </c>
      <c r="G1587">
        <f>IF(electric_vehicle_sales_by_state[[#This Row],[vehicle_category]]="2-Wheelers",85000,1500000)</f>
        <v>1500000</v>
      </c>
      <c r="H1587">
        <f>(electric_vehicle_sales_by_state[[#This Row],[electric_vehicles_sold]]*electric_vehicle_sales_by_state[[#This Row],[Avg_Price]])</f>
        <v>6000000</v>
      </c>
    </row>
    <row r="1588" spans="1:8" x14ac:dyDescent="0.3">
      <c r="A1588" s="1">
        <v>44317</v>
      </c>
      <c r="B1588">
        <f>VLOOKUP(electric_vehicle_sales_by_state[[#This Row],[date]], dim_date[#All],2, FALSE)</f>
        <v>2022</v>
      </c>
      <c r="C1588" t="s">
        <v>67</v>
      </c>
      <c r="D1588" t="s">
        <v>13</v>
      </c>
      <c r="E1588">
        <v>29</v>
      </c>
      <c r="F1588">
        <v>15959</v>
      </c>
      <c r="G1588">
        <f>IF(electric_vehicle_sales_by_state[[#This Row],[vehicle_category]]="2-Wheelers",85000,1500000)</f>
        <v>1500000</v>
      </c>
      <c r="H1588">
        <f>(electric_vehicle_sales_by_state[[#This Row],[electric_vehicles_sold]]*electric_vehicle_sales_by_state[[#This Row],[Avg_Price]])</f>
        <v>43500000</v>
      </c>
    </row>
    <row r="1589" spans="1:8" x14ac:dyDescent="0.3">
      <c r="A1589" s="1">
        <v>44317</v>
      </c>
      <c r="B1589">
        <f>VLOOKUP(electric_vehicle_sales_by_state[[#This Row],[date]], dim_date[#All],2, FALSE)</f>
        <v>2022</v>
      </c>
      <c r="C1589" t="s">
        <v>68</v>
      </c>
      <c r="D1589" t="s">
        <v>13</v>
      </c>
      <c r="E1589">
        <v>2</v>
      </c>
      <c r="F1589">
        <v>646</v>
      </c>
      <c r="G1589">
        <f>IF(electric_vehicle_sales_by_state[[#This Row],[vehicle_category]]="2-Wheelers",85000,1500000)</f>
        <v>1500000</v>
      </c>
      <c r="H1589">
        <f>(electric_vehicle_sales_by_state[[#This Row],[electric_vehicles_sold]]*electric_vehicle_sales_by_state[[#This Row],[Avg_Price]])</f>
        <v>3000000</v>
      </c>
    </row>
    <row r="1590" spans="1:8" x14ac:dyDescent="0.3">
      <c r="A1590" s="1">
        <v>44317</v>
      </c>
      <c r="B1590">
        <f>VLOOKUP(electric_vehicle_sales_by_state[[#This Row],[date]], dim_date[#All],2, FALSE)</f>
        <v>2022</v>
      </c>
      <c r="C1590" t="s">
        <v>69</v>
      </c>
      <c r="D1590" t="s">
        <v>13</v>
      </c>
      <c r="E1590">
        <v>48</v>
      </c>
      <c r="F1590">
        <v>5164</v>
      </c>
      <c r="G1590">
        <f>IF(electric_vehicle_sales_by_state[[#This Row],[vehicle_category]]="2-Wheelers",85000,1500000)</f>
        <v>1500000</v>
      </c>
      <c r="H1590">
        <f>(electric_vehicle_sales_by_state[[#This Row],[electric_vehicles_sold]]*electric_vehicle_sales_by_state[[#This Row],[Avg_Price]])</f>
        <v>72000000</v>
      </c>
    </row>
    <row r="1591" spans="1:8" x14ac:dyDescent="0.3">
      <c r="A1591" s="1">
        <v>44317</v>
      </c>
      <c r="B1591">
        <f>VLOOKUP(electric_vehicle_sales_by_state[[#This Row],[date]], dim_date[#All],2, FALSE)</f>
        <v>2022</v>
      </c>
      <c r="C1591" t="s">
        <v>70</v>
      </c>
      <c r="D1591" t="s">
        <v>13</v>
      </c>
      <c r="E1591">
        <v>121</v>
      </c>
      <c r="F1591">
        <v>13528</v>
      </c>
      <c r="G1591">
        <f>IF(electric_vehicle_sales_by_state[[#This Row],[vehicle_category]]="2-Wheelers",85000,1500000)</f>
        <v>1500000</v>
      </c>
      <c r="H1591">
        <f>(electric_vehicle_sales_by_state[[#This Row],[electric_vehicles_sold]]*electric_vehicle_sales_by_state[[#This Row],[Avg_Price]])</f>
        <v>181500000</v>
      </c>
    </row>
    <row r="1592" spans="1:8" x14ac:dyDescent="0.3">
      <c r="A1592" s="1">
        <v>44317</v>
      </c>
      <c r="B1592">
        <f>VLOOKUP(electric_vehicle_sales_by_state[[#This Row],[date]], dim_date[#All],2, FALSE)</f>
        <v>2022</v>
      </c>
      <c r="C1592" t="s">
        <v>52</v>
      </c>
      <c r="D1592" t="s">
        <v>13</v>
      </c>
      <c r="E1592">
        <v>2</v>
      </c>
      <c r="F1592">
        <v>119</v>
      </c>
      <c r="G1592">
        <f>IF(electric_vehicle_sales_by_state[[#This Row],[vehicle_category]]="2-Wheelers",85000,1500000)</f>
        <v>1500000</v>
      </c>
      <c r="H1592">
        <f>(electric_vehicle_sales_by_state[[#This Row],[electric_vehicles_sold]]*electric_vehicle_sales_by_state[[#This Row],[Avg_Price]])</f>
        <v>3000000</v>
      </c>
    </row>
    <row r="1593" spans="1:8" x14ac:dyDescent="0.3">
      <c r="A1593" s="1">
        <v>44317</v>
      </c>
      <c r="B1593">
        <f>VLOOKUP(electric_vehicle_sales_by_state[[#This Row],[date]], dim_date[#All],2, FALSE)</f>
        <v>2022</v>
      </c>
      <c r="C1593" t="s">
        <v>71</v>
      </c>
      <c r="D1593" t="s">
        <v>13</v>
      </c>
      <c r="E1593">
        <v>7</v>
      </c>
      <c r="F1593">
        <v>2756</v>
      </c>
      <c r="G1593">
        <f>IF(electric_vehicle_sales_by_state[[#This Row],[vehicle_category]]="2-Wheelers",85000,1500000)</f>
        <v>1500000</v>
      </c>
      <c r="H1593">
        <f>(electric_vehicle_sales_by_state[[#This Row],[electric_vehicles_sold]]*electric_vehicle_sales_by_state[[#This Row],[Avg_Price]])</f>
        <v>10500000</v>
      </c>
    </row>
    <row r="1594" spans="1:8" x14ac:dyDescent="0.3">
      <c r="A1594" s="1">
        <v>44317</v>
      </c>
      <c r="B1594">
        <f>VLOOKUP(electric_vehicle_sales_by_state[[#This Row],[date]], dim_date[#All],2, FALSE)</f>
        <v>2022</v>
      </c>
      <c r="C1594" t="s">
        <v>72</v>
      </c>
      <c r="D1594" t="s">
        <v>13</v>
      </c>
      <c r="E1594">
        <v>14</v>
      </c>
      <c r="F1594">
        <v>3413</v>
      </c>
      <c r="G1594">
        <f>IF(electric_vehicle_sales_by_state[[#This Row],[vehicle_category]]="2-Wheelers",85000,1500000)</f>
        <v>1500000</v>
      </c>
      <c r="H1594">
        <f>(electric_vehicle_sales_by_state[[#This Row],[electric_vehicles_sold]]*electric_vehicle_sales_by_state[[#This Row],[Avg_Price]])</f>
        <v>21000000</v>
      </c>
    </row>
    <row r="1595" spans="1:8" x14ac:dyDescent="0.3">
      <c r="A1595" s="1">
        <v>44317</v>
      </c>
      <c r="B1595">
        <f>VLOOKUP(electric_vehicle_sales_by_state[[#This Row],[date]], dim_date[#All],2, FALSE)</f>
        <v>2022</v>
      </c>
      <c r="C1595" t="s">
        <v>73</v>
      </c>
      <c r="D1595" t="s">
        <v>13</v>
      </c>
      <c r="E1595">
        <v>3</v>
      </c>
      <c r="F1595">
        <v>14016</v>
      </c>
      <c r="G1595">
        <f>IF(electric_vehicle_sales_by_state[[#This Row],[vehicle_category]]="2-Wheelers",85000,1500000)</f>
        <v>1500000</v>
      </c>
      <c r="H1595">
        <f>(electric_vehicle_sales_by_state[[#This Row],[electric_vehicles_sold]]*electric_vehicle_sales_by_state[[#This Row],[Avg_Price]])</f>
        <v>4500000</v>
      </c>
    </row>
    <row r="1596" spans="1:8" x14ac:dyDescent="0.3">
      <c r="A1596" s="1">
        <v>44317</v>
      </c>
      <c r="B1596">
        <f>VLOOKUP(electric_vehicle_sales_by_state[[#This Row],[date]], dim_date[#All],2, FALSE)</f>
        <v>2022</v>
      </c>
      <c r="C1596" t="s">
        <v>74</v>
      </c>
      <c r="D1596" t="s">
        <v>13</v>
      </c>
      <c r="E1596">
        <v>6</v>
      </c>
      <c r="F1596">
        <v>3962</v>
      </c>
      <c r="G1596">
        <f>IF(electric_vehicle_sales_by_state[[#This Row],[vehicle_category]]="2-Wheelers",85000,1500000)</f>
        <v>1500000</v>
      </c>
      <c r="H1596">
        <f>(electric_vehicle_sales_by_state[[#This Row],[electric_vehicles_sold]]*electric_vehicle_sales_by_state[[#This Row],[Avg_Price]])</f>
        <v>9000000</v>
      </c>
    </row>
    <row r="1597" spans="1:8" x14ac:dyDescent="0.3">
      <c r="A1597" s="1">
        <v>44348</v>
      </c>
      <c r="B1597">
        <f>VLOOKUP(electric_vehicle_sales_by_state[[#This Row],[date]], dim_date[#All],2, FALSE)</f>
        <v>2022</v>
      </c>
      <c r="C1597" t="s">
        <v>65</v>
      </c>
      <c r="D1597" t="s">
        <v>13</v>
      </c>
      <c r="E1597">
        <v>39</v>
      </c>
      <c r="F1597">
        <v>6098</v>
      </c>
      <c r="G1597">
        <f>IF(electric_vehicle_sales_by_state[[#This Row],[vehicle_category]]="2-Wheelers",85000,1500000)</f>
        <v>1500000</v>
      </c>
      <c r="H1597">
        <f>(electric_vehicle_sales_by_state[[#This Row],[electric_vehicles_sold]]*electric_vehicle_sales_by_state[[#This Row],[Avg_Price]])</f>
        <v>58500000</v>
      </c>
    </row>
    <row r="1598" spans="1:8" x14ac:dyDescent="0.3">
      <c r="A1598" s="1">
        <v>44348</v>
      </c>
      <c r="B1598">
        <f>VLOOKUP(electric_vehicle_sales_by_state[[#This Row],[date]], dim_date[#All],2, FALSE)</f>
        <v>2022</v>
      </c>
      <c r="C1598" t="s">
        <v>54</v>
      </c>
      <c r="D1598" t="s">
        <v>13</v>
      </c>
      <c r="E1598">
        <v>4</v>
      </c>
      <c r="F1598">
        <v>5692</v>
      </c>
      <c r="G1598">
        <f>IF(electric_vehicle_sales_by_state[[#This Row],[vehicle_category]]="2-Wheelers",85000,1500000)</f>
        <v>1500000</v>
      </c>
      <c r="H1598">
        <f>(electric_vehicle_sales_by_state[[#This Row],[electric_vehicles_sold]]*electric_vehicle_sales_by_state[[#This Row],[Avg_Price]])</f>
        <v>6000000</v>
      </c>
    </row>
    <row r="1599" spans="1:8" x14ac:dyDescent="0.3">
      <c r="A1599" s="1">
        <v>44348</v>
      </c>
      <c r="B1599">
        <f>VLOOKUP(electric_vehicle_sales_by_state[[#This Row],[date]], dim_date[#All],2, FALSE)</f>
        <v>2022</v>
      </c>
      <c r="C1599" t="s">
        <v>55</v>
      </c>
      <c r="D1599" t="s">
        <v>13</v>
      </c>
      <c r="E1599">
        <v>12</v>
      </c>
      <c r="F1599">
        <v>2050</v>
      </c>
      <c r="G1599">
        <f>IF(electric_vehicle_sales_by_state[[#This Row],[vehicle_category]]="2-Wheelers",85000,1500000)</f>
        <v>1500000</v>
      </c>
      <c r="H1599">
        <f>(electric_vehicle_sales_by_state[[#This Row],[electric_vehicles_sold]]*electric_vehicle_sales_by_state[[#This Row],[Avg_Price]])</f>
        <v>18000000</v>
      </c>
    </row>
    <row r="1600" spans="1:8" x14ac:dyDescent="0.3">
      <c r="A1600" s="1">
        <v>44348</v>
      </c>
      <c r="B1600">
        <f>VLOOKUP(electric_vehicle_sales_by_state[[#This Row],[date]], dim_date[#All],2, FALSE)</f>
        <v>2022</v>
      </c>
      <c r="C1600" t="s">
        <v>44</v>
      </c>
      <c r="D1600" t="s">
        <v>13</v>
      </c>
      <c r="E1600">
        <v>5</v>
      </c>
      <c r="F1600">
        <v>4526</v>
      </c>
      <c r="G1600">
        <f>IF(electric_vehicle_sales_by_state[[#This Row],[vehicle_category]]="2-Wheelers",85000,1500000)</f>
        <v>1500000</v>
      </c>
      <c r="H1600">
        <f>(electric_vehicle_sales_by_state[[#This Row],[electric_vehicles_sold]]*electric_vehicle_sales_by_state[[#This Row],[Avg_Price]])</f>
        <v>7500000</v>
      </c>
    </row>
    <row r="1601" spans="1:8" x14ac:dyDescent="0.3">
      <c r="A1601" s="1">
        <v>44348</v>
      </c>
      <c r="B1601">
        <f>VLOOKUP(electric_vehicle_sales_by_state[[#This Row],[date]], dim_date[#All],2, FALSE)</f>
        <v>2022</v>
      </c>
      <c r="C1601" t="s">
        <v>56</v>
      </c>
      <c r="D1601" t="s">
        <v>13</v>
      </c>
      <c r="E1601">
        <v>148</v>
      </c>
      <c r="F1601">
        <v>12914</v>
      </c>
      <c r="G1601">
        <f>IF(electric_vehicle_sales_by_state[[#This Row],[vehicle_category]]="2-Wheelers",85000,1500000)</f>
        <v>1500000</v>
      </c>
      <c r="H1601">
        <f>(electric_vehicle_sales_by_state[[#This Row],[electric_vehicles_sold]]*electric_vehicle_sales_by_state[[#This Row],[Avg_Price]])</f>
        <v>222000000</v>
      </c>
    </row>
    <row r="1602" spans="1:8" x14ac:dyDescent="0.3">
      <c r="A1602" s="1">
        <v>44348</v>
      </c>
      <c r="B1602">
        <f>VLOOKUP(electric_vehicle_sales_by_state[[#This Row],[date]], dim_date[#All],2, FALSE)</f>
        <v>2022</v>
      </c>
      <c r="C1602" t="s">
        <v>66</v>
      </c>
      <c r="D1602" t="s">
        <v>13</v>
      </c>
      <c r="E1602">
        <v>14</v>
      </c>
      <c r="F1602">
        <v>749</v>
      </c>
      <c r="G1602">
        <f>IF(electric_vehicle_sales_by_state[[#This Row],[vehicle_category]]="2-Wheelers",85000,1500000)</f>
        <v>1500000</v>
      </c>
      <c r="H1602">
        <f>(electric_vehicle_sales_by_state[[#This Row],[electric_vehicles_sold]]*electric_vehicle_sales_by_state[[#This Row],[Avg_Price]])</f>
        <v>21000000</v>
      </c>
    </row>
    <row r="1603" spans="1:8" x14ac:dyDescent="0.3">
      <c r="A1603" s="1">
        <v>44348</v>
      </c>
      <c r="B1603">
        <f>VLOOKUP(electric_vehicle_sales_by_state[[#This Row],[date]], dim_date[#All],2, FALSE)</f>
        <v>2022</v>
      </c>
      <c r="C1603" t="s">
        <v>67</v>
      </c>
      <c r="D1603" t="s">
        <v>13</v>
      </c>
      <c r="E1603">
        <v>61</v>
      </c>
      <c r="F1603">
        <v>19359</v>
      </c>
      <c r="G1603">
        <f>IF(electric_vehicle_sales_by_state[[#This Row],[vehicle_category]]="2-Wheelers",85000,1500000)</f>
        <v>1500000</v>
      </c>
      <c r="H1603">
        <f>(electric_vehicle_sales_by_state[[#This Row],[electric_vehicles_sold]]*electric_vehicle_sales_by_state[[#This Row],[Avg_Price]])</f>
        <v>91500000</v>
      </c>
    </row>
    <row r="1604" spans="1:8" x14ac:dyDescent="0.3">
      <c r="A1604" s="1">
        <v>44348</v>
      </c>
      <c r="B1604">
        <f>VLOOKUP(electric_vehicle_sales_by_state[[#This Row],[date]], dim_date[#All],2, FALSE)</f>
        <v>2022</v>
      </c>
      <c r="C1604" t="s">
        <v>63</v>
      </c>
      <c r="D1604" t="s">
        <v>13</v>
      </c>
      <c r="E1604">
        <v>4</v>
      </c>
      <c r="F1604">
        <v>13420</v>
      </c>
      <c r="G1604">
        <f>IF(electric_vehicle_sales_by_state[[#This Row],[vehicle_category]]="2-Wheelers",85000,1500000)</f>
        <v>1500000</v>
      </c>
      <c r="H1604">
        <f>(electric_vehicle_sales_by_state[[#This Row],[electric_vehicles_sold]]*electric_vehicle_sales_by_state[[#This Row],[Avg_Price]])</f>
        <v>6000000</v>
      </c>
    </row>
    <row r="1605" spans="1:8" x14ac:dyDescent="0.3">
      <c r="A1605" s="1">
        <v>44348</v>
      </c>
      <c r="B1605">
        <f>VLOOKUP(electric_vehicle_sales_by_state[[#This Row],[date]], dim_date[#All],2, FALSE)</f>
        <v>2022</v>
      </c>
      <c r="C1605" t="s">
        <v>64</v>
      </c>
      <c r="D1605" t="s">
        <v>13</v>
      </c>
      <c r="E1605">
        <v>4</v>
      </c>
      <c r="F1605">
        <v>4405</v>
      </c>
      <c r="G1605">
        <f>IF(electric_vehicle_sales_by_state[[#This Row],[vehicle_category]]="2-Wheelers",85000,1500000)</f>
        <v>1500000</v>
      </c>
      <c r="H1605">
        <f>(electric_vehicle_sales_by_state[[#This Row],[electric_vehicles_sold]]*electric_vehicle_sales_by_state[[#This Row],[Avg_Price]])</f>
        <v>6000000</v>
      </c>
    </row>
    <row r="1606" spans="1:8" x14ac:dyDescent="0.3">
      <c r="A1606" s="1">
        <v>44348</v>
      </c>
      <c r="B1606">
        <f>VLOOKUP(electric_vehicle_sales_by_state[[#This Row],[date]], dim_date[#All],2, FALSE)</f>
        <v>2022</v>
      </c>
      <c r="C1606" t="s">
        <v>68</v>
      </c>
      <c r="D1606" t="s">
        <v>13</v>
      </c>
      <c r="E1606">
        <v>71</v>
      </c>
      <c r="F1606">
        <v>8030</v>
      </c>
      <c r="G1606">
        <f>IF(electric_vehicle_sales_by_state[[#This Row],[vehicle_category]]="2-Wheelers",85000,1500000)</f>
        <v>1500000</v>
      </c>
      <c r="H1606">
        <f>(electric_vehicle_sales_by_state[[#This Row],[electric_vehicles_sold]]*electric_vehicle_sales_by_state[[#This Row],[Avg_Price]])</f>
        <v>106500000</v>
      </c>
    </row>
    <row r="1607" spans="1:8" x14ac:dyDescent="0.3">
      <c r="A1607" s="1">
        <v>44348</v>
      </c>
      <c r="B1607">
        <f>VLOOKUP(electric_vehicle_sales_by_state[[#This Row],[date]], dim_date[#All],2, FALSE)</f>
        <v>2022</v>
      </c>
      <c r="C1607" t="s">
        <v>69</v>
      </c>
      <c r="D1607" t="s">
        <v>13</v>
      </c>
      <c r="E1607">
        <v>140</v>
      </c>
      <c r="F1607">
        <v>10018</v>
      </c>
      <c r="G1607">
        <f>IF(electric_vehicle_sales_by_state[[#This Row],[vehicle_category]]="2-Wheelers",85000,1500000)</f>
        <v>1500000</v>
      </c>
      <c r="H1607">
        <f>(electric_vehicle_sales_by_state[[#This Row],[electric_vehicles_sold]]*electric_vehicle_sales_by_state[[#This Row],[Avg_Price]])</f>
        <v>210000000</v>
      </c>
    </row>
    <row r="1608" spans="1:8" x14ac:dyDescent="0.3">
      <c r="A1608" s="1">
        <v>44348</v>
      </c>
      <c r="B1608">
        <f>VLOOKUP(electric_vehicle_sales_by_state[[#This Row],[date]], dim_date[#All],2, FALSE)</f>
        <v>2022</v>
      </c>
      <c r="C1608" t="s">
        <v>57</v>
      </c>
      <c r="D1608" t="s">
        <v>13</v>
      </c>
      <c r="E1608">
        <v>13</v>
      </c>
      <c r="F1608">
        <v>12092</v>
      </c>
      <c r="G1608">
        <f>IF(electric_vehicle_sales_by_state[[#This Row],[vehicle_category]]="2-Wheelers",85000,1500000)</f>
        <v>1500000</v>
      </c>
      <c r="H1608">
        <f>(electric_vehicle_sales_by_state[[#This Row],[electric_vehicles_sold]]*electric_vehicle_sales_by_state[[#This Row],[Avg_Price]])</f>
        <v>19500000</v>
      </c>
    </row>
    <row r="1609" spans="1:8" x14ac:dyDescent="0.3">
      <c r="A1609" s="1">
        <v>44348</v>
      </c>
      <c r="B1609">
        <f>VLOOKUP(electric_vehicle_sales_by_state[[#This Row],[date]], dim_date[#All],2, FALSE)</f>
        <v>2022</v>
      </c>
      <c r="C1609" t="s">
        <v>70</v>
      </c>
      <c r="D1609" t="s">
        <v>13</v>
      </c>
      <c r="E1609">
        <v>190</v>
      </c>
      <c r="F1609">
        <v>24817</v>
      </c>
      <c r="G1609">
        <f>IF(electric_vehicle_sales_by_state[[#This Row],[vehicle_category]]="2-Wheelers",85000,1500000)</f>
        <v>1500000</v>
      </c>
      <c r="H1609">
        <f>(electric_vehicle_sales_by_state[[#This Row],[electric_vehicles_sold]]*electric_vehicle_sales_by_state[[#This Row],[Avg_Price]])</f>
        <v>285000000</v>
      </c>
    </row>
    <row r="1610" spans="1:8" x14ac:dyDescent="0.3">
      <c r="A1610" s="1">
        <v>44348</v>
      </c>
      <c r="B1610">
        <f>VLOOKUP(electric_vehicle_sales_by_state[[#This Row],[date]], dim_date[#All],2, FALSE)</f>
        <v>2022</v>
      </c>
      <c r="C1610" t="s">
        <v>58</v>
      </c>
      <c r="D1610" t="s">
        <v>13</v>
      </c>
      <c r="E1610">
        <v>2</v>
      </c>
      <c r="F1610">
        <v>3041</v>
      </c>
      <c r="G1610">
        <f>IF(electric_vehicle_sales_by_state[[#This Row],[vehicle_category]]="2-Wheelers",85000,1500000)</f>
        <v>1500000</v>
      </c>
      <c r="H1610">
        <f>(electric_vehicle_sales_by_state[[#This Row],[electric_vehicles_sold]]*electric_vehicle_sales_by_state[[#This Row],[Avg_Price]])</f>
        <v>3000000</v>
      </c>
    </row>
    <row r="1611" spans="1:8" x14ac:dyDescent="0.3">
      <c r="A1611" s="1">
        <v>44348</v>
      </c>
      <c r="B1611">
        <f>VLOOKUP(electric_vehicle_sales_by_state[[#This Row],[date]], dim_date[#All],2, FALSE)</f>
        <v>2022</v>
      </c>
      <c r="C1611" t="s">
        <v>59</v>
      </c>
      <c r="D1611" t="s">
        <v>13</v>
      </c>
      <c r="E1611">
        <v>3</v>
      </c>
      <c r="F1611">
        <v>7126</v>
      </c>
      <c r="G1611">
        <f>IF(electric_vehicle_sales_by_state[[#This Row],[vehicle_category]]="2-Wheelers",85000,1500000)</f>
        <v>1500000</v>
      </c>
      <c r="H1611">
        <f>(electric_vehicle_sales_by_state[[#This Row],[electric_vehicles_sold]]*electric_vehicle_sales_by_state[[#This Row],[Avg_Price]])</f>
        <v>4500000</v>
      </c>
    </row>
    <row r="1612" spans="1:8" x14ac:dyDescent="0.3">
      <c r="A1612" s="1">
        <v>44348</v>
      </c>
      <c r="B1612">
        <f>VLOOKUP(electric_vehicle_sales_by_state[[#This Row],[date]], dim_date[#All],2, FALSE)</f>
        <v>2022</v>
      </c>
      <c r="C1612" t="s">
        <v>71</v>
      </c>
      <c r="D1612" t="s">
        <v>13</v>
      </c>
      <c r="E1612">
        <v>34</v>
      </c>
      <c r="F1612">
        <v>12070</v>
      </c>
      <c r="G1612">
        <f>IF(electric_vehicle_sales_by_state[[#This Row],[vehicle_category]]="2-Wheelers",85000,1500000)</f>
        <v>1500000</v>
      </c>
      <c r="H1612">
        <f>(electric_vehicle_sales_by_state[[#This Row],[electric_vehicles_sold]]*electric_vehicle_sales_by_state[[#This Row],[Avg_Price]])</f>
        <v>51000000</v>
      </c>
    </row>
    <row r="1613" spans="1:8" x14ac:dyDescent="0.3">
      <c r="A1613" s="1">
        <v>44348</v>
      </c>
      <c r="B1613">
        <f>VLOOKUP(electric_vehicle_sales_by_state[[#This Row],[date]], dim_date[#All],2, FALSE)</f>
        <v>2022</v>
      </c>
      <c r="C1613" t="s">
        <v>72</v>
      </c>
      <c r="D1613" t="s">
        <v>13</v>
      </c>
      <c r="E1613">
        <v>42</v>
      </c>
      <c r="F1613">
        <v>7793</v>
      </c>
      <c r="G1613">
        <f>IF(electric_vehicle_sales_by_state[[#This Row],[vehicle_category]]="2-Wheelers",85000,1500000)</f>
        <v>1500000</v>
      </c>
      <c r="H1613">
        <f>(electric_vehicle_sales_by_state[[#This Row],[electric_vehicles_sold]]*electric_vehicle_sales_by_state[[#This Row],[Avg_Price]])</f>
        <v>63000000</v>
      </c>
    </row>
    <row r="1614" spans="1:8" x14ac:dyDescent="0.3">
      <c r="A1614" s="1">
        <v>44348</v>
      </c>
      <c r="B1614">
        <f>VLOOKUP(electric_vehicle_sales_by_state[[#This Row],[date]], dim_date[#All],2, FALSE)</f>
        <v>2022</v>
      </c>
      <c r="C1614" t="s">
        <v>73</v>
      </c>
      <c r="D1614" t="s">
        <v>13</v>
      </c>
      <c r="E1614">
        <v>3</v>
      </c>
      <c r="F1614">
        <v>25704</v>
      </c>
      <c r="G1614">
        <f>IF(electric_vehicle_sales_by_state[[#This Row],[vehicle_category]]="2-Wheelers",85000,1500000)</f>
        <v>1500000</v>
      </c>
      <c r="H1614">
        <f>(electric_vehicle_sales_by_state[[#This Row],[electric_vehicles_sold]]*electric_vehicle_sales_by_state[[#This Row],[Avg_Price]])</f>
        <v>4500000</v>
      </c>
    </row>
    <row r="1615" spans="1:8" x14ac:dyDescent="0.3">
      <c r="A1615" s="1">
        <v>44348</v>
      </c>
      <c r="B1615">
        <f>VLOOKUP(electric_vehicle_sales_by_state[[#This Row],[date]], dim_date[#All],2, FALSE)</f>
        <v>2022</v>
      </c>
      <c r="C1615" t="s">
        <v>60</v>
      </c>
      <c r="D1615" t="s">
        <v>13</v>
      </c>
      <c r="E1615">
        <v>7</v>
      </c>
      <c r="F1615">
        <v>2972</v>
      </c>
      <c r="G1615">
        <f>IF(electric_vehicle_sales_by_state[[#This Row],[vehicle_category]]="2-Wheelers",85000,1500000)</f>
        <v>1500000</v>
      </c>
      <c r="H1615">
        <f>(electric_vehicle_sales_by_state[[#This Row],[electric_vehicles_sold]]*electric_vehicle_sales_by_state[[#This Row],[Avg_Price]])</f>
        <v>10500000</v>
      </c>
    </row>
    <row r="1616" spans="1:8" x14ac:dyDescent="0.3">
      <c r="A1616" s="1">
        <v>44348</v>
      </c>
      <c r="B1616">
        <f>VLOOKUP(electric_vehicle_sales_by_state[[#This Row],[date]], dim_date[#All],2, FALSE)</f>
        <v>2022</v>
      </c>
      <c r="C1616" t="s">
        <v>74</v>
      </c>
      <c r="D1616" t="s">
        <v>13</v>
      </c>
      <c r="E1616">
        <v>18</v>
      </c>
      <c r="F1616">
        <v>6316</v>
      </c>
      <c r="G1616">
        <f>IF(electric_vehicle_sales_by_state[[#This Row],[vehicle_category]]="2-Wheelers",85000,1500000)</f>
        <v>1500000</v>
      </c>
      <c r="H1616">
        <f>(electric_vehicle_sales_by_state[[#This Row],[electric_vehicles_sold]]*electric_vehicle_sales_by_state[[#This Row],[Avg_Price]])</f>
        <v>27000000</v>
      </c>
    </row>
    <row r="1617" spans="1:8" x14ac:dyDescent="0.3">
      <c r="A1617" s="1">
        <v>44378</v>
      </c>
      <c r="B1617">
        <f>VLOOKUP(electric_vehicle_sales_by_state[[#This Row],[date]], dim_date[#All],2, FALSE)</f>
        <v>2022</v>
      </c>
      <c r="C1617" t="s">
        <v>41</v>
      </c>
      <c r="D1617" t="s">
        <v>13</v>
      </c>
      <c r="E1617">
        <v>8</v>
      </c>
      <c r="F1617">
        <v>176</v>
      </c>
      <c r="G1617">
        <f>IF(electric_vehicle_sales_by_state[[#This Row],[vehicle_category]]="2-Wheelers",85000,1500000)</f>
        <v>1500000</v>
      </c>
      <c r="H1617">
        <f>(electric_vehicle_sales_by_state[[#This Row],[electric_vehicles_sold]]*electric_vehicle_sales_by_state[[#This Row],[Avg_Price]])</f>
        <v>12000000</v>
      </c>
    </row>
    <row r="1618" spans="1:8" x14ac:dyDescent="0.3">
      <c r="A1618" s="1">
        <v>44378</v>
      </c>
      <c r="B1618">
        <f>VLOOKUP(electric_vehicle_sales_by_state[[#This Row],[date]], dim_date[#All],2, FALSE)</f>
        <v>2022</v>
      </c>
      <c r="C1618" t="s">
        <v>65</v>
      </c>
      <c r="D1618" t="s">
        <v>13</v>
      </c>
      <c r="E1618">
        <v>36</v>
      </c>
      <c r="F1618">
        <v>7877</v>
      </c>
      <c r="G1618">
        <f>IF(electric_vehicle_sales_by_state[[#This Row],[vehicle_category]]="2-Wheelers",85000,1500000)</f>
        <v>1500000</v>
      </c>
      <c r="H1618">
        <f>(electric_vehicle_sales_by_state[[#This Row],[electric_vehicles_sold]]*electric_vehicle_sales_by_state[[#This Row],[Avg_Price]])</f>
        <v>54000000</v>
      </c>
    </row>
    <row r="1619" spans="1:8" x14ac:dyDescent="0.3">
      <c r="A1619" s="1">
        <v>44378</v>
      </c>
      <c r="B1619">
        <f>VLOOKUP(electric_vehicle_sales_by_state[[#This Row],[date]], dim_date[#All],2, FALSE)</f>
        <v>2022</v>
      </c>
      <c r="C1619" t="s">
        <v>54</v>
      </c>
      <c r="D1619" t="s">
        <v>13</v>
      </c>
      <c r="E1619">
        <v>5</v>
      </c>
      <c r="F1619">
        <v>5438</v>
      </c>
      <c r="G1619">
        <f>IF(electric_vehicle_sales_by_state[[#This Row],[vehicle_category]]="2-Wheelers",85000,1500000)</f>
        <v>1500000</v>
      </c>
      <c r="H1619">
        <f>(electric_vehicle_sales_by_state[[#This Row],[electric_vehicles_sold]]*electric_vehicle_sales_by_state[[#This Row],[Avg_Price]])</f>
        <v>7500000</v>
      </c>
    </row>
    <row r="1620" spans="1:8" x14ac:dyDescent="0.3">
      <c r="A1620" s="1">
        <v>44378</v>
      </c>
      <c r="B1620">
        <f>VLOOKUP(electric_vehicle_sales_by_state[[#This Row],[date]], dim_date[#All],2, FALSE)</f>
        <v>2022</v>
      </c>
      <c r="C1620" t="s">
        <v>55</v>
      </c>
      <c r="D1620" t="s">
        <v>13</v>
      </c>
      <c r="E1620">
        <v>9</v>
      </c>
      <c r="F1620">
        <v>1916</v>
      </c>
      <c r="G1620">
        <f>IF(electric_vehicle_sales_by_state[[#This Row],[vehicle_category]]="2-Wheelers",85000,1500000)</f>
        <v>1500000</v>
      </c>
      <c r="H1620">
        <f>(electric_vehicle_sales_by_state[[#This Row],[electric_vehicles_sold]]*electric_vehicle_sales_by_state[[#This Row],[Avg_Price]])</f>
        <v>13500000</v>
      </c>
    </row>
    <row r="1621" spans="1:8" x14ac:dyDescent="0.3">
      <c r="A1621" s="1">
        <v>44378</v>
      </c>
      <c r="B1621">
        <f>VLOOKUP(electric_vehicle_sales_by_state[[#This Row],[date]], dim_date[#All],2, FALSE)</f>
        <v>2022</v>
      </c>
      <c r="C1621" t="s">
        <v>44</v>
      </c>
      <c r="D1621" t="s">
        <v>13</v>
      </c>
      <c r="E1621">
        <v>12</v>
      </c>
      <c r="F1621">
        <v>4916</v>
      </c>
      <c r="G1621">
        <f>IF(electric_vehicle_sales_by_state[[#This Row],[vehicle_category]]="2-Wheelers",85000,1500000)</f>
        <v>1500000</v>
      </c>
      <c r="H1621">
        <f>(electric_vehicle_sales_by_state[[#This Row],[electric_vehicles_sold]]*electric_vehicle_sales_by_state[[#This Row],[Avg_Price]])</f>
        <v>18000000</v>
      </c>
    </row>
    <row r="1622" spans="1:8" x14ac:dyDescent="0.3">
      <c r="A1622" s="1">
        <v>44378</v>
      </c>
      <c r="B1622">
        <f>VLOOKUP(electric_vehicle_sales_by_state[[#This Row],[date]], dim_date[#All],2, FALSE)</f>
        <v>2022</v>
      </c>
      <c r="C1622" t="s">
        <v>56</v>
      </c>
      <c r="D1622" t="s">
        <v>13</v>
      </c>
      <c r="E1622">
        <v>131</v>
      </c>
      <c r="F1622">
        <v>15033</v>
      </c>
      <c r="G1622">
        <f>IF(electric_vehicle_sales_by_state[[#This Row],[vehicle_category]]="2-Wheelers",85000,1500000)</f>
        <v>1500000</v>
      </c>
      <c r="H1622">
        <f>(electric_vehicle_sales_by_state[[#This Row],[electric_vehicles_sold]]*electric_vehicle_sales_by_state[[#This Row],[Avg_Price]])</f>
        <v>196500000</v>
      </c>
    </row>
    <row r="1623" spans="1:8" x14ac:dyDescent="0.3">
      <c r="A1623" s="1">
        <v>44378</v>
      </c>
      <c r="B1623">
        <f>VLOOKUP(electric_vehicle_sales_by_state[[#This Row],[date]], dim_date[#All],2, FALSE)</f>
        <v>2022</v>
      </c>
      <c r="C1623" t="s">
        <v>66</v>
      </c>
      <c r="D1623" t="s">
        <v>13</v>
      </c>
      <c r="E1623">
        <v>10</v>
      </c>
      <c r="F1623">
        <v>982</v>
      </c>
      <c r="G1623">
        <f>IF(electric_vehicle_sales_by_state[[#This Row],[vehicle_category]]="2-Wheelers",85000,1500000)</f>
        <v>1500000</v>
      </c>
      <c r="H1623">
        <f>(electric_vehicle_sales_by_state[[#This Row],[electric_vehicles_sold]]*electric_vehicle_sales_by_state[[#This Row],[Avg_Price]])</f>
        <v>15000000</v>
      </c>
    </row>
    <row r="1624" spans="1:8" x14ac:dyDescent="0.3">
      <c r="A1624" s="1">
        <v>44378</v>
      </c>
      <c r="B1624">
        <f>VLOOKUP(electric_vehicle_sales_by_state[[#This Row],[date]], dim_date[#All],2, FALSE)</f>
        <v>2022</v>
      </c>
      <c r="C1624" t="s">
        <v>67</v>
      </c>
      <c r="D1624" t="s">
        <v>13</v>
      </c>
      <c r="E1624">
        <v>53</v>
      </c>
      <c r="F1624">
        <v>23792</v>
      </c>
      <c r="G1624">
        <f>IF(electric_vehicle_sales_by_state[[#This Row],[vehicle_category]]="2-Wheelers",85000,1500000)</f>
        <v>1500000</v>
      </c>
      <c r="H1624">
        <f>(electric_vehicle_sales_by_state[[#This Row],[electric_vehicles_sold]]*electric_vehicle_sales_by_state[[#This Row],[Avg_Price]])</f>
        <v>79500000</v>
      </c>
    </row>
    <row r="1625" spans="1:8" x14ac:dyDescent="0.3">
      <c r="A1625" s="1">
        <v>44378</v>
      </c>
      <c r="B1625">
        <f>VLOOKUP(electric_vehicle_sales_by_state[[#This Row],[date]], dim_date[#All],2, FALSE)</f>
        <v>2022</v>
      </c>
      <c r="C1625" t="s">
        <v>63</v>
      </c>
      <c r="D1625" t="s">
        <v>13</v>
      </c>
      <c r="E1625">
        <v>6</v>
      </c>
      <c r="F1625">
        <v>14524</v>
      </c>
      <c r="G1625">
        <f>IF(electric_vehicle_sales_by_state[[#This Row],[vehicle_category]]="2-Wheelers",85000,1500000)</f>
        <v>1500000</v>
      </c>
      <c r="H1625">
        <f>(electric_vehicle_sales_by_state[[#This Row],[electric_vehicles_sold]]*electric_vehicle_sales_by_state[[#This Row],[Avg_Price]])</f>
        <v>9000000</v>
      </c>
    </row>
    <row r="1626" spans="1:8" x14ac:dyDescent="0.3">
      <c r="A1626" s="1">
        <v>44378</v>
      </c>
      <c r="B1626">
        <f>VLOOKUP(electric_vehicle_sales_by_state[[#This Row],[date]], dim_date[#All],2, FALSE)</f>
        <v>2022</v>
      </c>
      <c r="C1626" t="s">
        <v>61</v>
      </c>
      <c r="D1626" t="s">
        <v>13</v>
      </c>
      <c r="E1626">
        <v>2</v>
      </c>
      <c r="F1626">
        <v>3811</v>
      </c>
      <c r="G1626">
        <f>IF(electric_vehicle_sales_by_state[[#This Row],[vehicle_category]]="2-Wheelers",85000,1500000)</f>
        <v>1500000</v>
      </c>
      <c r="H1626">
        <f>(electric_vehicle_sales_by_state[[#This Row],[electric_vehicles_sold]]*electric_vehicle_sales_by_state[[#This Row],[Avg_Price]])</f>
        <v>3000000</v>
      </c>
    </row>
    <row r="1627" spans="1:8" x14ac:dyDescent="0.3">
      <c r="A1627" s="1">
        <v>44378</v>
      </c>
      <c r="B1627">
        <f>VLOOKUP(electric_vehicle_sales_by_state[[#This Row],[date]], dim_date[#All],2, FALSE)</f>
        <v>2022</v>
      </c>
      <c r="C1627" t="s">
        <v>64</v>
      </c>
      <c r="D1627" t="s">
        <v>13</v>
      </c>
      <c r="E1627">
        <v>4</v>
      </c>
      <c r="F1627">
        <v>5020</v>
      </c>
      <c r="G1627">
        <f>IF(electric_vehicle_sales_by_state[[#This Row],[vehicle_category]]="2-Wheelers",85000,1500000)</f>
        <v>1500000</v>
      </c>
      <c r="H1627">
        <f>(electric_vehicle_sales_by_state[[#This Row],[electric_vehicles_sold]]*electric_vehicle_sales_by_state[[#This Row],[Avg_Price]])</f>
        <v>6000000</v>
      </c>
    </row>
    <row r="1628" spans="1:8" x14ac:dyDescent="0.3">
      <c r="A1628" s="1">
        <v>44378</v>
      </c>
      <c r="B1628">
        <f>VLOOKUP(electric_vehicle_sales_by_state[[#This Row],[date]], dim_date[#All],2, FALSE)</f>
        <v>2022</v>
      </c>
      <c r="C1628" t="s">
        <v>68</v>
      </c>
      <c r="D1628" t="s">
        <v>13</v>
      </c>
      <c r="E1628">
        <v>196</v>
      </c>
      <c r="F1628">
        <v>21640</v>
      </c>
      <c r="G1628">
        <f>IF(electric_vehicle_sales_by_state[[#This Row],[vehicle_category]]="2-Wheelers",85000,1500000)</f>
        <v>1500000</v>
      </c>
      <c r="H1628">
        <f>(electric_vehicle_sales_by_state[[#This Row],[electric_vehicles_sold]]*electric_vehicle_sales_by_state[[#This Row],[Avg_Price]])</f>
        <v>294000000</v>
      </c>
    </row>
    <row r="1629" spans="1:8" x14ac:dyDescent="0.3">
      <c r="A1629" s="1">
        <v>44378</v>
      </c>
      <c r="B1629">
        <f>VLOOKUP(electric_vehicle_sales_by_state[[#This Row],[date]], dim_date[#All],2, FALSE)</f>
        <v>2022</v>
      </c>
      <c r="C1629" t="s">
        <v>69</v>
      </c>
      <c r="D1629" t="s">
        <v>13</v>
      </c>
      <c r="E1629">
        <v>139</v>
      </c>
      <c r="F1629">
        <v>18406</v>
      </c>
      <c r="G1629">
        <f>IF(electric_vehicle_sales_by_state[[#This Row],[vehicle_category]]="2-Wheelers",85000,1500000)</f>
        <v>1500000</v>
      </c>
      <c r="H1629">
        <f>(electric_vehicle_sales_by_state[[#This Row],[electric_vehicles_sold]]*electric_vehicle_sales_by_state[[#This Row],[Avg_Price]])</f>
        <v>208500000</v>
      </c>
    </row>
    <row r="1630" spans="1:8" x14ac:dyDescent="0.3">
      <c r="A1630" s="1">
        <v>44378</v>
      </c>
      <c r="B1630">
        <f>VLOOKUP(electric_vehicle_sales_by_state[[#This Row],[date]], dim_date[#All],2, FALSE)</f>
        <v>2022</v>
      </c>
      <c r="C1630" t="s">
        <v>57</v>
      </c>
      <c r="D1630" t="s">
        <v>13</v>
      </c>
      <c r="E1630">
        <v>17</v>
      </c>
      <c r="F1630">
        <v>14581</v>
      </c>
      <c r="G1630">
        <f>IF(electric_vehicle_sales_by_state[[#This Row],[vehicle_category]]="2-Wheelers",85000,1500000)</f>
        <v>1500000</v>
      </c>
      <c r="H1630">
        <f>(electric_vehicle_sales_by_state[[#This Row],[electric_vehicles_sold]]*electric_vehicle_sales_by_state[[#This Row],[Avg_Price]])</f>
        <v>25500000</v>
      </c>
    </row>
    <row r="1631" spans="1:8" x14ac:dyDescent="0.3">
      <c r="A1631" s="1">
        <v>44378</v>
      </c>
      <c r="B1631">
        <f>VLOOKUP(electric_vehicle_sales_by_state[[#This Row],[date]], dim_date[#All],2, FALSE)</f>
        <v>2022</v>
      </c>
      <c r="C1631" t="s">
        <v>70</v>
      </c>
      <c r="D1631" t="s">
        <v>13</v>
      </c>
      <c r="E1631">
        <v>286</v>
      </c>
      <c r="F1631">
        <v>38063</v>
      </c>
      <c r="G1631">
        <f>IF(electric_vehicle_sales_by_state[[#This Row],[vehicle_category]]="2-Wheelers",85000,1500000)</f>
        <v>1500000</v>
      </c>
      <c r="H1631">
        <f>(electric_vehicle_sales_by_state[[#This Row],[electric_vehicles_sold]]*electric_vehicle_sales_by_state[[#This Row],[Avg_Price]])</f>
        <v>429000000</v>
      </c>
    </row>
    <row r="1632" spans="1:8" x14ac:dyDescent="0.3">
      <c r="A1632" s="1">
        <v>44378</v>
      </c>
      <c r="B1632">
        <f>VLOOKUP(electric_vehicle_sales_by_state[[#This Row],[date]], dim_date[#All],2, FALSE)</f>
        <v>2022</v>
      </c>
      <c r="C1632" t="s">
        <v>58</v>
      </c>
      <c r="D1632" t="s">
        <v>13</v>
      </c>
      <c r="E1632">
        <v>3</v>
      </c>
      <c r="F1632">
        <v>5552</v>
      </c>
      <c r="G1632">
        <f>IF(electric_vehicle_sales_by_state[[#This Row],[vehicle_category]]="2-Wheelers",85000,1500000)</f>
        <v>1500000</v>
      </c>
      <c r="H1632">
        <f>(electric_vehicle_sales_by_state[[#This Row],[electric_vehicles_sold]]*electric_vehicle_sales_by_state[[#This Row],[Avg_Price]])</f>
        <v>4500000</v>
      </c>
    </row>
    <row r="1633" spans="1:8" x14ac:dyDescent="0.3">
      <c r="A1633" s="1">
        <v>44378</v>
      </c>
      <c r="B1633">
        <f>VLOOKUP(electric_vehicle_sales_by_state[[#This Row],[date]], dim_date[#All],2, FALSE)</f>
        <v>2022</v>
      </c>
      <c r="C1633" t="s">
        <v>59</v>
      </c>
      <c r="D1633" t="s">
        <v>13</v>
      </c>
      <c r="E1633">
        <v>3</v>
      </c>
      <c r="F1633">
        <v>9328</v>
      </c>
      <c r="G1633">
        <f>IF(electric_vehicle_sales_by_state[[#This Row],[vehicle_category]]="2-Wheelers",85000,1500000)</f>
        <v>1500000</v>
      </c>
      <c r="H1633">
        <f>(electric_vehicle_sales_by_state[[#This Row],[electric_vehicles_sold]]*electric_vehicle_sales_by_state[[#This Row],[Avg_Price]])</f>
        <v>4500000</v>
      </c>
    </row>
    <row r="1634" spans="1:8" x14ac:dyDescent="0.3">
      <c r="A1634" s="1">
        <v>44378</v>
      </c>
      <c r="B1634">
        <f>VLOOKUP(electric_vehicle_sales_by_state[[#This Row],[date]], dim_date[#All],2, FALSE)</f>
        <v>2022</v>
      </c>
      <c r="C1634" t="s">
        <v>71</v>
      </c>
      <c r="D1634" t="s">
        <v>13</v>
      </c>
      <c r="E1634">
        <v>52</v>
      </c>
      <c r="F1634">
        <v>14374</v>
      </c>
      <c r="G1634">
        <f>IF(electric_vehicle_sales_by_state[[#This Row],[vehicle_category]]="2-Wheelers",85000,1500000)</f>
        <v>1500000</v>
      </c>
      <c r="H1634">
        <f>(electric_vehicle_sales_by_state[[#This Row],[electric_vehicles_sold]]*electric_vehicle_sales_by_state[[#This Row],[Avg_Price]])</f>
        <v>78000000</v>
      </c>
    </row>
    <row r="1635" spans="1:8" x14ac:dyDescent="0.3">
      <c r="A1635" s="1">
        <v>44378</v>
      </c>
      <c r="B1635">
        <f>VLOOKUP(electric_vehicle_sales_by_state[[#This Row],[date]], dim_date[#All],2, FALSE)</f>
        <v>2022</v>
      </c>
      <c r="C1635" t="s">
        <v>72</v>
      </c>
      <c r="D1635" t="s">
        <v>13</v>
      </c>
      <c r="E1635">
        <v>88</v>
      </c>
      <c r="F1635">
        <v>20857</v>
      </c>
      <c r="G1635">
        <f>IF(electric_vehicle_sales_by_state[[#This Row],[vehicle_category]]="2-Wheelers",85000,1500000)</f>
        <v>1500000</v>
      </c>
      <c r="H1635">
        <f>(electric_vehicle_sales_by_state[[#This Row],[electric_vehicles_sold]]*electric_vehicle_sales_by_state[[#This Row],[Avg_Price]])</f>
        <v>132000000</v>
      </c>
    </row>
    <row r="1636" spans="1:8" x14ac:dyDescent="0.3">
      <c r="A1636" s="1">
        <v>44378</v>
      </c>
      <c r="B1636">
        <f>VLOOKUP(electric_vehicle_sales_by_state[[#This Row],[date]], dim_date[#All],2, FALSE)</f>
        <v>2022</v>
      </c>
      <c r="C1636" t="s">
        <v>73</v>
      </c>
      <c r="D1636" t="s">
        <v>13</v>
      </c>
      <c r="E1636">
        <v>8</v>
      </c>
      <c r="F1636">
        <v>27999</v>
      </c>
      <c r="G1636">
        <f>IF(electric_vehicle_sales_by_state[[#This Row],[vehicle_category]]="2-Wheelers",85000,1500000)</f>
        <v>1500000</v>
      </c>
      <c r="H1636">
        <f>(electric_vehicle_sales_by_state[[#This Row],[electric_vehicles_sold]]*electric_vehicle_sales_by_state[[#This Row],[Avg_Price]])</f>
        <v>12000000</v>
      </c>
    </row>
    <row r="1637" spans="1:8" x14ac:dyDescent="0.3">
      <c r="A1637" s="1">
        <v>44378</v>
      </c>
      <c r="B1637">
        <f>VLOOKUP(electric_vehicle_sales_by_state[[#This Row],[date]], dim_date[#All],2, FALSE)</f>
        <v>2022</v>
      </c>
      <c r="C1637" t="s">
        <v>60</v>
      </c>
      <c r="D1637" t="s">
        <v>13</v>
      </c>
      <c r="E1637">
        <v>11</v>
      </c>
      <c r="F1637">
        <v>4182</v>
      </c>
      <c r="G1637">
        <f>IF(electric_vehicle_sales_by_state[[#This Row],[vehicle_category]]="2-Wheelers",85000,1500000)</f>
        <v>1500000</v>
      </c>
      <c r="H1637">
        <f>(electric_vehicle_sales_by_state[[#This Row],[electric_vehicles_sold]]*electric_vehicle_sales_by_state[[#This Row],[Avg_Price]])</f>
        <v>16500000</v>
      </c>
    </row>
    <row r="1638" spans="1:8" x14ac:dyDescent="0.3">
      <c r="A1638" s="1">
        <v>44378</v>
      </c>
      <c r="B1638">
        <f>VLOOKUP(electric_vehicle_sales_by_state[[#This Row],[date]], dim_date[#All],2, FALSE)</f>
        <v>2022</v>
      </c>
      <c r="C1638" t="s">
        <v>74</v>
      </c>
      <c r="D1638" t="s">
        <v>13</v>
      </c>
      <c r="E1638">
        <v>37</v>
      </c>
      <c r="F1638">
        <v>8919</v>
      </c>
      <c r="G1638">
        <f>IF(electric_vehicle_sales_by_state[[#This Row],[vehicle_category]]="2-Wheelers",85000,1500000)</f>
        <v>1500000</v>
      </c>
      <c r="H1638">
        <f>(electric_vehicle_sales_by_state[[#This Row],[electric_vehicles_sold]]*electric_vehicle_sales_by_state[[#This Row],[Avg_Price]])</f>
        <v>55500000</v>
      </c>
    </row>
    <row r="1639" spans="1:8" x14ac:dyDescent="0.3">
      <c r="A1639" s="1">
        <v>44409</v>
      </c>
      <c r="B1639">
        <f>VLOOKUP(electric_vehicle_sales_by_state[[#This Row],[date]], dim_date[#All],2, FALSE)</f>
        <v>2022</v>
      </c>
      <c r="C1639" t="s">
        <v>65</v>
      </c>
      <c r="D1639" t="s">
        <v>13</v>
      </c>
      <c r="E1639">
        <v>78</v>
      </c>
      <c r="F1639">
        <v>8245</v>
      </c>
      <c r="G1639">
        <f>IF(electric_vehicle_sales_by_state[[#This Row],[vehicle_category]]="2-Wheelers",85000,1500000)</f>
        <v>1500000</v>
      </c>
      <c r="H1639">
        <f>(electric_vehicle_sales_by_state[[#This Row],[electric_vehicles_sold]]*electric_vehicle_sales_by_state[[#This Row],[Avg_Price]])</f>
        <v>117000000</v>
      </c>
    </row>
    <row r="1640" spans="1:8" x14ac:dyDescent="0.3">
      <c r="A1640" s="1">
        <v>44409</v>
      </c>
      <c r="B1640">
        <f>VLOOKUP(electric_vehicle_sales_by_state[[#This Row],[date]], dim_date[#All],2, FALSE)</f>
        <v>2022</v>
      </c>
      <c r="C1640" t="s">
        <v>43</v>
      </c>
      <c r="D1640" t="s">
        <v>13</v>
      </c>
      <c r="E1640">
        <v>2</v>
      </c>
      <c r="F1640">
        <v>6447</v>
      </c>
      <c r="G1640">
        <f>IF(electric_vehicle_sales_by_state[[#This Row],[vehicle_category]]="2-Wheelers",85000,1500000)</f>
        <v>1500000</v>
      </c>
      <c r="H1640">
        <f>(electric_vehicle_sales_by_state[[#This Row],[electric_vehicles_sold]]*electric_vehicle_sales_by_state[[#This Row],[Avg_Price]])</f>
        <v>3000000</v>
      </c>
    </row>
    <row r="1641" spans="1:8" x14ac:dyDescent="0.3">
      <c r="A1641" s="1">
        <v>44409</v>
      </c>
      <c r="B1641">
        <f>VLOOKUP(electric_vehicle_sales_by_state[[#This Row],[date]], dim_date[#All],2, FALSE)</f>
        <v>2022</v>
      </c>
      <c r="C1641" t="s">
        <v>54</v>
      </c>
      <c r="D1641" t="s">
        <v>13</v>
      </c>
      <c r="E1641">
        <v>7</v>
      </c>
      <c r="F1641">
        <v>5724</v>
      </c>
      <c r="G1641">
        <f>IF(electric_vehicle_sales_by_state[[#This Row],[vehicle_category]]="2-Wheelers",85000,1500000)</f>
        <v>1500000</v>
      </c>
      <c r="H1641">
        <f>(electric_vehicle_sales_by_state[[#This Row],[electric_vehicles_sold]]*electric_vehicle_sales_by_state[[#This Row],[Avg_Price]])</f>
        <v>10500000</v>
      </c>
    </row>
    <row r="1642" spans="1:8" x14ac:dyDescent="0.3">
      <c r="A1642" s="1">
        <v>44409</v>
      </c>
      <c r="B1642">
        <f>VLOOKUP(electric_vehicle_sales_by_state[[#This Row],[date]], dim_date[#All],2, FALSE)</f>
        <v>2022</v>
      </c>
      <c r="C1642" t="s">
        <v>55</v>
      </c>
      <c r="D1642" t="s">
        <v>13</v>
      </c>
      <c r="E1642">
        <v>9</v>
      </c>
      <c r="F1642">
        <v>1845</v>
      </c>
      <c r="G1642">
        <f>IF(electric_vehicle_sales_by_state[[#This Row],[vehicle_category]]="2-Wheelers",85000,1500000)</f>
        <v>1500000</v>
      </c>
      <c r="H1642">
        <f>(electric_vehicle_sales_by_state[[#This Row],[electric_vehicles_sold]]*electric_vehicle_sales_by_state[[#This Row],[Avg_Price]])</f>
        <v>13500000</v>
      </c>
    </row>
    <row r="1643" spans="1:8" x14ac:dyDescent="0.3">
      <c r="A1643" s="1">
        <v>44409</v>
      </c>
      <c r="B1643">
        <f>VLOOKUP(electric_vehicle_sales_by_state[[#This Row],[date]], dim_date[#All],2, FALSE)</f>
        <v>2022</v>
      </c>
      <c r="C1643" t="s">
        <v>44</v>
      </c>
      <c r="D1643" t="s">
        <v>13</v>
      </c>
      <c r="E1643">
        <v>11</v>
      </c>
      <c r="F1643">
        <v>4350</v>
      </c>
      <c r="G1643">
        <f>IF(electric_vehicle_sales_by_state[[#This Row],[vehicle_category]]="2-Wheelers",85000,1500000)</f>
        <v>1500000</v>
      </c>
      <c r="H1643">
        <f>(electric_vehicle_sales_by_state[[#This Row],[electric_vehicles_sold]]*electric_vehicle_sales_by_state[[#This Row],[Avg_Price]])</f>
        <v>16500000</v>
      </c>
    </row>
    <row r="1644" spans="1:8" x14ac:dyDescent="0.3">
      <c r="A1644" s="1">
        <v>44409</v>
      </c>
      <c r="B1644">
        <f>VLOOKUP(electric_vehicle_sales_by_state[[#This Row],[date]], dim_date[#All],2, FALSE)</f>
        <v>2022</v>
      </c>
      <c r="C1644" t="s">
        <v>56</v>
      </c>
      <c r="D1644" t="s">
        <v>13</v>
      </c>
      <c r="E1644">
        <v>157</v>
      </c>
      <c r="F1644">
        <v>13177</v>
      </c>
      <c r="G1644">
        <f>IF(electric_vehicle_sales_by_state[[#This Row],[vehicle_category]]="2-Wheelers",85000,1500000)</f>
        <v>1500000</v>
      </c>
      <c r="H1644">
        <f>(electric_vehicle_sales_by_state[[#This Row],[electric_vehicles_sold]]*electric_vehicle_sales_by_state[[#This Row],[Avg_Price]])</f>
        <v>235500000</v>
      </c>
    </row>
    <row r="1645" spans="1:8" x14ac:dyDescent="0.3">
      <c r="A1645" s="1">
        <v>44409</v>
      </c>
      <c r="B1645">
        <f>VLOOKUP(electric_vehicle_sales_by_state[[#This Row],[date]], dim_date[#All],2, FALSE)</f>
        <v>2022</v>
      </c>
      <c r="C1645" t="s">
        <v>66</v>
      </c>
      <c r="D1645" t="s">
        <v>13</v>
      </c>
      <c r="E1645">
        <v>19</v>
      </c>
      <c r="F1645">
        <v>1439</v>
      </c>
      <c r="G1645">
        <f>IF(electric_vehicle_sales_by_state[[#This Row],[vehicle_category]]="2-Wheelers",85000,1500000)</f>
        <v>1500000</v>
      </c>
      <c r="H1645">
        <f>(electric_vehicle_sales_by_state[[#This Row],[electric_vehicles_sold]]*electric_vehicle_sales_by_state[[#This Row],[Avg_Price]])</f>
        <v>28500000</v>
      </c>
    </row>
    <row r="1646" spans="1:8" x14ac:dyDescent="0.3">
      <c r="A1646" s="1">
        <v>44409</v>
      </c>
      <c r="B1646">
        <f>VLOOKUP(electric_vehicle_sales_by_state[[#This Row],[date]], dim_date[#All],2, FALSE)</f>
        <v>2022</v>
      </c>
      <c r="C1646" t="s">
        <v>67</v>
      </c>
      <c r="D1646" t="s">
        <v>13</v>
      </c>
      <c r="E1646">
        <v>83</v>
      </c>
      <c r="F1646">
        <v>20394</v>
      </c>
      <c r="G1646">
        <f>IF(electric_vehicle_sales_by_state[[#This Row],[vehicle_category]]="2-Wheelers",85000,1500000)</f>
        <v>1500000</v>
      </c>
      <c r="H1646">
        <f>(electric_vehicle_sales_by_state[[#This Row],[electric_vehicles_sold]]*electric_vehicle_sales_by_state[[#This Row],[Avg_Price]])</f>
        <v>124500000</v>
      </c>
    </row>
    <row r="1647" spans="1:8" x14ac:dyDescent="0.3">
      <c r="A1647" s="1">
        <v>44409</v>
      </c>
      <c r="B1647">
        <f>VLOOKUP(electric_vehicle_sales_by_state[[#This Row],[date]], dim_date[#All],2, FALSE)</f>
        <v>2022</v>
      </c>
      <c r="C1647" t="s">
        <v>63</v>
      </c>
      <c r="D1647" t="s">
        <v>13</v>
      </c>
      <c r="E1647">
        <v>3</v>
      </c>
      <c r="F1647">
        <v>16027</v>
      </c>
      <c r="G1647">
        <f>IF(electric_vehicle_sales_by_state[[#This Row],[vehicle_category]]="2-Wheelers",85000,1500000)</f>
        <v>1500000</v>
      </c>
      <c r="H1647">
        <f>(electric_vehicle_sales_by_state[[#This Row],[electric_vehicles_sold]]*electric_vehicle_sales_by_state[[#This Row],[Avg_Price]])</f>
        <v>4500000</v>
      </c>
    </row>
    <row r="1648" spans="1:8" x14ac:dyDescent="0.3">
      <c r="A1648" s="1">
        <v>44409</v>
      </c>
      <c r="B1648">
        <f>VLOOKUP(electric_vehicle_sales_by_state[[#This Row],[date]], dim_date[#All],2, FALSE)</f>
        <v>2022</v>
      </c>
      <c r="C1648" t="s">
        <v>64</v>
      </c>
      <c r="D1648" t="s">
        <v>13</v>
      </c>
      <c r="E1648">
        <v>3</v>
      </c>
      <c r="F1648">
        <v>5113</v>
      </c>
      <c r="G1648">
        <f>IF(electric_vehicle_sales_by_state[[#This Row],[vehicle_category]]="2-Wheelers",85000,1500000)</f>
        <v>1500000</v>
      </c>
      <c r="H1648">
        <f>(electric_vehicle_sales_by_state[[#This Row],[electric_vehicles_sold]]*electric_vehicle_sales_by_state[[#This Row],[Avg_Price]])</f>
        <v>4500000</v>
      </c>
    </row>
    <row r="1649" spans="1:8" x14ac:dyDescent="0.3">
      <c r="A1649" s="1">
        <v>44409</v>
      </c>
      <c r="B1649">
        <f>VLOOKUP(electric_vehicle_sales_by_state[[#This Row],[date]], dim_date[#All],2, FALSE)</f>
        <v>2022</v>
      </c>
      <c r="C1649" t="s">
        <v>68</v>
      </c>
      <c r="D1649" t="s">
        <v>13</v>
      </c>
      <c r="E1649">
        <v>137</v>
      </c>
      <c r="F1649">
        <v>21975</v>
      </c>
      <c r="G1649">
        <f>IF(electric_vehicle_sales_by_state[[#This Row],[vehicle_category]]="2-Wheelers",85000,1500000)</f>
        <v>1500000</v>
      </c>
      <c r="H1649">
        <f>(electric_vehicle_sales_by_state[[#This Row],[electric_vehicles_sold]]*electric_vehicle_sales_by_state[[#This Row],[Avg_Price]])</f>
        <v>205500000</v>
      </c>
    </row>
    <row r="1650" spans="1:8" x14ac:dyDescent="0.3">
      <c r="A1650" s="1">
        <v>44409</v>
      </c>
      <c r="B1650">
        <f>VLOOKUP(electric_vehicle_sales_by_state[[#This Row],[date]], dim_date[#All],2, FALSE)</f>
        <v>2022</v>
      </c>
      <c r="C1650" t="s">
        <v>69</v>
      </c>
      <c r="D1650" t="s">
        <v>13</v>
      </c>
      <c r="E1650">
        <v>183</v>
      </c>
      <c r="F1650">
        <v>22813</v>
      </c>
      <c r="G1650">
        <f>IF(electric_vehicle_sales_by_state[[#This Row],[vehicle_category]]="2-Wheelers",85000,1500000)</f>
        <v>1500000</v>
      </c>
      <c r="H1650">
        <f>(electric_vehicle_sales_by_state[[#This Row],[electric_vehicles_sold]]*electric_vehicle_sales_by_state[[#This Row],[Avg_Price]])</f>
        <v>274500000</v>
      </c>
    </row>
    <row r="1651" spans="1:8" x14ac:dyDescent="0.3">
      <c r="A1651" s="1">
        <v>44409</v>
      </c>
      <c r="B1651">
        <f>VLOOKUP(electric_vehicle_sales_by_state[[#This Row],[date]], dim_date[#All],2, FALSE)</f>
        <v>2022</v>
      </c>
      <c r="C1651" t="s">
        <v>57</v>
      </c>
      <c r="D1651" t="s">
        <v>13</v>
      </c>
      <c r="E1651">
        <v>26</v>
      </c>
      <c r="F1651">
        <v>12758</v>
      </c>
      <c r="G1651">
        <f>IF(electric_vehicle_sales_by_state[[#This Row],[vehicle_category]]="2-Wheelers",85000,1500000)</f>
        <v>1500000</v>
      </c>
      <c r="H1651">
        <f>(electric_vehicle_sales_by_state[[#This Row],[electric_vehicles_sold]]*electric_vehicle_sales_by_state[[#This Row],[Avg_Price]])</f>
        <v>39000000</v>
      </c>
    </row>
    <row r="1652" spans="1:8" x14ac:dyDescent="0.3">
      <c r="A1652" s="1">
        <v>44409</v>
      </c>
      <c r="B1652">
        <f>VLOOKUP(electric_vehicle_sales_by_state[[#This Row],[date]], dim_date[#All],2, FALSE)</f>
        <v>2022</v>
      </c>
      <c r="C1652" t="s">
        <v>70</v>
      </c>
      <c r="D1652" t="s">
        <v>13</v>
      </c>
      <c r="E1652">
        <v>197</v>
      </c>
      <c r="F1652">
        <v>35127</v>
      </c>
      <c r="G1652">
        <f>IF(electric_vehicle_sales_by_state[[#This Row],[vehicle_category]]="2-Wheelers",85000,1500000)</f>
        <v>1500000</v>
      </c>
      <c r="H1652">
        <f>(electric_vehicle_sales_by_state[[#This Row],[electric_vehicles_sold]]*electric_vehicle_sales_by_state[[#This Row],[Avg_Price]])</f>
        <v>295500000</v>
      </c>
    </row>
    <row r="1653" spans="1:8" x14ac:dyDescent="0.3">
      <c r="A1653" s="1">
        <v>44409</v>
      </c>
      <c r="B1653">
        <f>VLOOKUP(electric_vehicle_sales_by_state[[#This Row],[date]], dim_date[#All],2, FALSE)</f>
        <v>2022</v>
      </c>
      <c r="C1653" t="s">
        <v>58</v>
      </c>
      <c r="D1653" t="s">
        <v>13</v>
      </c>
      <c r="E1653">
        <v>4</v>
      </c>
      <c r="F1653">
        <v>5453</v>
      </c>
      <c r="G1653">
        <f>IF(electric_vehicle_sales_by_state[[#This Row],[vehicle_category]]="2-Wheelers",85000,1500000)</f>
        <v>1500000</v>
      </c>
      <c r="H1653">
        <f>(electric_vehicle_sales_by_state[[#This Row],[electric_vehicles_sold]]*electric_vehicle_sales_by_state[[#This Row],[Avg_Price]])</f>
        <v>6000000</v>
      </c>
    </row>
    <row r="1654" spans="1:8" x14ac:dyDescent="0.3">
      <c r="A1654" s="1">
        <v>44409</v>
      </c>
      <c r="B1654">
        <f>VLOOKUP(electric_vehicle_sales_by_state[[#This Row],[date]], dim_date[#All],2, FALSE)</f>
        <v>2022</v>
      </c>
      <c r="C1654" t="s">
        <v>59</v>
      </c>
      <c r="D1654" t="s">
        <v>13</v>
      </c>
      <c r="E1654">
        <v>4</v>
      </c>
      <c r="F1654">
        <v>9209</v>
      </c>
      <c r="G1654">
        <f>IF(electric_vehicle_sales_by_state[[#This Row],[vehicle_category]]="2-Wheelers",85000,1500000)</f>
        <v>1500000</v>
      </c>
      <c r="H1654">
        <f>(electric_vehicle_sales_by_state[[#This Row],[electric_vehicles_sold]]*electric_vehicle_sales_by_state[[#This Row],[Avg_Price]])</f>
        <v>6000000</v>
      </c>
    </row>
    <row r="1655" spans="1:8" x14ac:dyDescent="0.3">
      <c r="A1655" s="1">
        <v>44409</v>
      </c>
      <c r="B1655">
        <f>VLOOKUP(electric_vehicle_sales_by_state[[#This Row],[date]], dim_date[#All],2, FALSE)</f>
        <v>2022</v>
      </c>
      <c r="C1655" t="s">
        <v>71</v>
      </c>
      <c r="D1655" t="s">
        <v>13</v>
      </c>
      <c r="E1655">
        <v>53</v>
      </c>
      <c r="F1655">
        <v>11454</v>
      </c>
      <c r="G1655">
        <f>IF(electric_vehicle_sales_by_state[[#This Row],[vehicle_category]]="2-Wheelers",85000,1500000)</f>
        <v>1500000</v>
      </c>
      <c r="H1655">
        <f>(electric_vehicle_sales_by_state[[#This Row],[electric_vehicles_sold]]*electric_vehicle_sales_by_state[[#This Row],[Avg_Price]])</f>
        <v>79500000</v>
      </c>
    </row>
    <row r="1656" spans="1:8" x14ac:dyDescent="0.3">
      <c r="A1656" s="1">
        <v>44409</v>
      </c>
      <c r="B1656">
        <f>VLOOKUP(electric_vehicle_sales_by_state[[#This Row],[date]], dim_date[#All],2, FALSE)</f>
        <v>2022</v>
      </c>
      <c r="C1656" t="s">
        <v>72</v>
      </c>
      <c r="D1656" t="s">
        <v>13</v>
      </c>
      <c r="E1656">
        <v>88</v>
      </c>
      <c r="F1656">
        <v>20865</v>
      </c>
      <c r="G1656">
        <f>IF(electric_vehicle_sales_by_state[[#This Row],[vehicle_category]]="2-Wheelers",85000,1500000)</f>
        <v>1500000</v>
      </c>
      <c r="H1656">
        <f>(electric_vehicle_sales_by_state[[#This Row],[electric_vehicles_sold]]*electric_vehicle_sales_by_state[[#This Row],[Avg_Price]])</f>
        <v>132000000</v>
      </c>
    </row>
    <row r="1657" spans="1:8" x14ac:dyDescent="0.3">
      <c r="A1657" s="1">
        <v>44409</v>
      </c>
      <c r="B1657">
        <f>VLOOKUP(electric_vehicle_sales_by_state[[#This Row],[date]], dim_date[#All],2, FALSE)</f>
        <v>2022</v>
      </c>
      <c r="C1657" t="s">
        <v>73</v>
      </c>
      <c r="D1657" t="s">
        <v>13</v>
      </c>
      <c r="E1657">
        <v>3</v>
      </c>
      <c r="F1657">
        <v>24012</v>
      </c>
      <c r="G1657">
        <f>IF(electric_vehicle_sales_by_state[[#This Row],[vehicle_category]]="2-Wheelers",85000,1500000)</f>
        <v>1500000</v>
      </c>
      <c r="H1657">
        <f>(electric_vehicle_sales_by_state[[#This Row],[electric_vehicles_sold]]*electric_vehicle_sales_by_state[[#This Row],[Avg_Price]])</f>
        <v>4500000</v>
      </c>
    </row>
    <row r="1658" spans="1:8" x14ac:dyDescent="0.3">
      <c r="A1658" s="1">
        <v>44409</v>
      </c>
      <c r="B1658">
        <f>VLOOKUP(electric_vehicle_sales_by_state[[#This Row],[date]], dim_date[#All],2, FALSE)</f>
        <v>2022</v>
      </c>
      <c r="C1658" t="s">
        <v>60</v>
      </c>
      <c r="D1658" t="s">
        <v>13</v>
      </c>
      <c r="E1658">
        <v>6</v>
      </c>
      <c r="F1658">
        <v>3760</v>
      </c>
      <c r="G1658">
        <f>IF(electric_vehicle_sales_by_state[[#This Row],[vehicle_category]]="2-Wheelers",85000,1500000)</f>
        <v>1500000</v>
      </c>
      <c r="H1658">
        <f>(electric_vehicle_sales_by_state[[#This Row],[electric_vehicles_sold]]*electric_vehicle_sales_by_state[[#This Row],[Avg_Price]])</f>
        <v>9000000</v>
      </c>
    </row>
    <row r="1659" spans="1:8" x14ac:dyDescent="0.3">
      <c r="A1659" s="1">
        <v>44409</v>
      </c>
      <c r="B1659">
        <f>VLOOKUP(electric_vehicle_sales_by_state[[#This Row],[date]], dim_date[#All],2, FALSE)</f>
        <v>2022</v>
      </c>
      <c r="C1659" t="s">
        <v>74</v>
      </c>
      <c r="D1659" t="s">
        <v>13</v>
      </c>
      <c r="E1659">
        <v>28</v>
      </c>
      <c r="F1659">
        <v>9198</v>
      </c>
      <c r="G1659">
        <f>IF(electric_vehicle_sales_by_state[[#This Row],[vehicle_category]]="2-Wheelers",85000,1500000)</f>
        <v>1500000</v>
      </c>
      <c r="H1659">
        <f>(electric_vehicle_sales_by_state[[#This Row],[electric_vehicles_sold]]*electric_vehicle_sales_by_state[[#This Row],[Avg_Price]])</f>
        <v>42000000</v>
      </c>
    </row>
    <row r="1660" spans="1:8" x14ac:dyDescent="0.3">
      <c r="A1660" s="1">
        <v>44440</v>
      </c>
      <c r="B1660">
        <f>VLOOKUP(electric_vehicle_sales_by_state[[#This Row],[date]], dim_date[#All],2, FALSE)</f>
        <v>2022</v>
      </c>
      <c r="C1660" t="s">
        <v>65</v>
      </c>
      <c r="D1660" t="s">
        <v>13</v>
      </c>
      <c r="E1660">
        <v>39</v>
      </c>
      <c r="F1660">
        <v>7952</v>
      </c>
      <c r="G1660">
        <f>IF(electric_vehicle_sales_by_state[[#This Row],[vehicle_category]]="2-Wheelers",85000,1500000)</f>
        <v>1500000</v>
      </c>
      <c r="H1660">
        <f>(electric_vehicle_sales_by_state[[#This Row],[electric_vehicles_sold]]*electric_vehicle_sales_by_state[[#This Row],[Avg_Price]])</f>
        <v>58500000</v>
      </c>
    </row>
    <row r="1661" spans="1:8" x14ac:dyDescent="0.3">
      <c r="A1661" s="1">
        <v>44440</v>
      </c>
      <c r="B1661">
        <f>VLOOKUP(electric_vehicle_sales_by_state[[#This Row],[date]], dim_date[#All],2, FALSE)</f>
        <v>2022</v>
      </c>
      <c r="C1661" t="s">
        <v>54</v>
      </c>
      <c r="D1661" t="s">
        <v>13</v>
      </c>
      <c r="E1661">
        <v>4</v>
      </c>
      <c r="F1661">
        <v>4339</v>
      </c>
      <c r="G1661">
        <f>IF(electric_vehicle_sales_by_state[[#This Row],[vehicle_category]]="2-Wheelers",85000,1500000)</f>
        <v>1500000</v>
      </c>
      <c r="H1661">
        <f>(electric_vehicle_sales_by_state[[#This Row],[electric_vehicles_sold]]*electric_vehicle_sales_by_state[[#This Row],[Avg_Price]])</f>
        <v>6000000</v>
      </c>
    </row>
    <row r="1662" spans="1:8" x14ac:dyDescent="0.3">
      <c r="A1662" s="1">
        <v>44440</v>
      </c>
      <c r="B1662">
        <f>VLOOKUP(electric_vehicle_sales_by_state[[#This Row],[date]], dim_date[#All],2, FALSE)</f>
        <v>2022</v>
      </c>
      <c r="C1662" t="s">
        <v>55</v>
      </c>
      <c r="D1662" t="s">
        <v>13</v>
      </c>
      <c r="E1662">
        <v>20</v>
      </c>
      <c r="F1662">
        <v>1607</v>
      </c>
      <c r="G1662">
        <f>IF(electric_vehicle_sales_by_state[[#This Row],[vehicle_category]]="2-Wheelers",85000,1500000)</f>
        <v>1500000</v>
      </c>
      <c r="H1662">
        <f>(electric_vehicle_sales_by_state[[#This Row],[electric_vehicles_sold]]*electric_vehicle_sales_by_state[[#This Row],[Avg_Price]])</f>
        <v>30000000</v>
      </c>
    </row>
    <row r="1663" spans="1:8" x14ac:dyDescent="0.3">
      <c r="A1663" s="1">
        <v>44440</v>
      </c>
      <c r="B1663">
        <f>VLOOKUP(electric_vehicle_sales_by_state[[#This Row],[date]], dim_date[#All],2, FALSE)</f>
        <v>2022</v>
      </c>
      <c r="C1663" t="s">
        <v>44</v>
      </c>
      <c r="D1663" t="s">
        <v>13</v>
      </c>
      <c r="E1663">
        <v>12</v>
      </c>
      <c r="F1663">
        <v>3650</v>
      </c>
      <c r="G1663">
        <f>IF(electric_vehicle_sales_by_state[[#This Row],[vehicle_category]]="2-Wheelers",85000,1500000)</f>
        <v>1500000</v>
      </c>
      <c r="H1663">
        <f>(electric_vehicle_sales_by_state[[#This Row],[electric_vehicles_sold]]*electric_vehicle_sales_by_state[[#This Row],[Avg_Price]])</f>
        <v>18000000</v>
      </c>
    </row>
    <row r="1664" spans="1:8" x14ac:dyDescent="0.3">
      <c r="A1664" s="1">
        <v>44440</v>
      </c>
      <c r="B1664">
        <f>VLOOKUP(electric_vehicle_sales_by_state[[#This Row],[date]], dim_date[#All],2, FALSE)</f>
        <v>2022</v>
      </c>
      <c r="C1664" t="s">
        <v>56</v>
      </c>
      <c r="D1664" t="s">
        <v>13</v>
      </c>
      <c r="E1664">
        <v>265</v>
      </c>
      <c r="F1664">
        <v>9181</v>
      </c>
      <c r="G1664">
        <f>IF(electric_vehicle_sales_by_state[[#This Row],[vehicle_category]]="2-Wheelers",85000,1500000)</f>
        <v>1500000</v>
      </c>
      <c r="H1664">
        <f>(electric_vehicle_sales_by_state[[#This Row],[electric_vehicles_sold]]*electric_vehicle_sales_by_state[[#This Row],[Avg_Price]])</f>
        <v>397500000</v>
      </c>
    </row>
    <row r="1665" spans="1:8" x14ac:dyDescent="0.3">
      <c r="A1665" s="1">
        <v>44440</v>
      </c>
      <c r="B1665">
        <f>VLOOKUP(electric_vehicle_sales_by_state[[#This Row],[date]], dim_date[#All],2, FALSE)</f>
        <v>2022</v>
      </c>
      <c r="C1665" t="s">
        <v>66</v>
      </c>
      <c r="D1665" t="s">
        <v>13</v>
      </c>
      <c r="E1665">
        <v>34</v>
      </c>
      <c r="F1665">
        <v>1277</v>
      </c>
      <c r="G1665">
        <f>IF(electric_vehicle_sales_by_state[[#This Row],[vehicle_category]]="2-Wheelers",85000,1500000)</f>
        <v>1500000</v>
      </c>
      <c r="H1665">
        <f>(electric_vehicle_sales_by_state[[#This Row],[electric_vehicles_sold]]*electric_vehicle_sales_by_state[[#This Row],[Avg_Price]])</f>
        <v>51000000</v>
      </c>
    </row>
    <row r="1666" spans="1:8" x14ac:dyDescent="0.3">
      <c r="A1666" s="1">
        <v>44440</v>
      </c>
      <c r="B1666">
        <f>VLOOKUP(electric_vehicle_sales_by_state[[#This Row],[date]], dim_date[#All],2, FALSE)</f>
        <v>2022</v>
      </c>
      <c r="C1666" t="s">
        <v>67</v>
      </c>
      <c r="D1666" t="s">
        <v>13</v>
      </c>
      <c r="E1666">
        <v>131</v>
      </c>
      <c r="F1666">
        <v>24797</v>
      </c>
      <c r="G1666">
        <f>IF(electric_vehicle_sales_by_state[[#This Row],[vehicle_category]]="2-Wheelers",85000,1500000)</f>
        <v>1500000</v>
      </c>
      <c r="H1666">
        <f>(electric_vehicle_sales_by_state[[#This Row],[electric_vehicles_sold]]*electric_vehicle_sales_by_state[[#This Row],[Avg_Price]])</f>
        <v>196500000</v>
      </c>
    </row>
    <row r="1667" spans="1:8" x14ac:dyDescent="0.3">
      <c r="A1667" s="1">
        <v>44440</v>
      </c>
      <c r="B1667">
        <f>VLOOKUP(electric_vehicle_sales_by_state[[#This Row],[date]], dim_date[#All],2, FALSE)</f>
        <v>2022</v>
      </c>
      <c r="C1667" t="s">
        <v>63</v>
      </c>
      <c r="D1667" t="s">
        <v>13</v>
      </c>
      <c r="E1667">
        <v>7</v>
      </c>
      <c r="F1667">
        <v>14879</v>
      </c>
      <c r="G1667">
        <f>IF(electric_vehicle_sales_by_state[[#This Row],[vehicle_category]]="2-Wheelers",85000,1500000)</f>
        <v>1500000</v>
      </c>
      <c r="H1667">
        <f>(electric_vehicle_sales_by_state[[#This Row],[electric_vehicles_sold]]*electric_vehicle_sales_by_state[[#This Row],[Avg_Price]])</f>
        <v>10500000</v>
      </c>
    </row>
    <row r="1668" spans="1:8" x14ac:dyDescent="0.3">
      <c r="A1668" s="1">
        <v>44440</v>
      </c>
      <c r="B1668">
        <f>VLOOKUP(electric_vehicle_sales_by_state[[#This Row],[date]], dim_date[#All],2, FALSE)</f>
        <v>2022</v>
      </c>
      <c r="C1668" t="s">
        <v>64</v>
      </c>
      <c r="D1668" t="s">
        <v>13</v>
      </c>
      <c r="E1668">
        <v>12</v>
      </c>
      <c r="F1668">
        <v>3892</v>
      </c>
      <c r="G1668">
        <f>IF(electric_vehicle_sales_by_state[[#This Row],[vehicle_category]]="2-Wheelers",85000,1500000)</f>
        <v>1500000</v>
      </c>
      <c r="H1668">
        <f>(electric_vehicle_sales_by_state[[#This Row],[electric_vehicles_sold]]*electric_vehicle_sales_by_state[[#This Row],[Avg_Price]])</f>
        <v>18000000</v>
      </c>
    </row>
    <row r="1669" spans="1:8" x14ac:dyDescent="0.3">
      <c r="A1669" s="1">
        <v>44440</v>
      </c>
      <c r="B1669">
        <f>VLOOKUP(electric_vehicle_sales_by_state[[#This Row],[date]], dim_date[#All],2, FALSE)</f>
        <v>2022</v>
      </c>
      <c r="C1669" t="s">
        <v>68</v>
      </c>
      <c r="D1669" t="s">
        <v>13</v>
      </c>
      <c r="E1669">
        <v>227</v>
      </c>
      <c r="F1669">
        <v>21407</v>
      </c>
      <c r="G1669">
        <f>IF(electric_vehicle_sales_by_state[[#This Row],[vehicle_category]]="2-Wheelers",85000,1500000)</f>
        <v>1500000</v>
      </c>
      <c r="H1669">
        <f>(electric_vehicle_sales_by_state[[#This Row],[electric_vehicles_sold]]*electric_vehicle_sales_by_state[[#This Row],[Avg_Price]])</f>
        <v>340500000</v>
      </c>
    </row>
    <row r="1670" spans="1:8" x14ac:dyDescent="0.3">
      <c r="A1670" s="1">
        <v>44440</v>
      </c>
      <c r="B1670">
        <f>VLOOKUP(electric_vehicle_sales_by_state[[#This Row],[date]], dim_date[#All],2, FALSE)</f>
        <v>2022</v>
      </c>
      <c r="C1670" t="s">
        <v>69</v>
      </c>
      <c r="D1670" t="s">
        <v>13</v>
      </c>
      <c r="E1670">
        <v>164</v>
      </c>
      <c r="F1670">
        <v>22063</v>
      </c>
      <c r="G1670">
        <f>IF(electric_vehicle_sales_by_state[[#This Row],[vehicle_category]]="2-Wheelers",85000,1500000)</f>
        <v>1500000</v>
      </c>
      <c r="H1670">
        <f>(electric_vehicle_sales_by_state[[#This Row],[electric_vehicles_sold]]*electric_vehicle_sales_by_state[[#This Row],[Avg_Price]])</f>
        <v>246000000</v>
      </c>
    </row>
    <row r="1671" spans="1:8" x14ac:dyDescent="0.3">
      <c r="A1671" s="1">
        <v>44440</v>
      </c>
      <c r="B1671">
        <f>VLOOKUP(electric_vehicle_sales_by_state[[#This Row],[date]], dim_date[#All],2, FALSE)</f>
        <v>2022</v>
      </c>
      <c r="C1671" t="s">
        <v>57</v>
      </c>
      <c r="D1671" t="s">
        <v>13</v>
      </c>
      <c r="E1671">
        <v>23</v>
      </c>
      <c r="F1671">
        <v>11756</v>
      </c>
      <c r="G1671">
        <f>IF(electric_vehicle_sales_by_state[[#This Row],[vehicle_category]]="2-Wheelers",85000,1500000)</f>
        <v>1500000</v>
      </c>
      <c r="H1671">
        <f>(electric_vehicle_sales_by_state[[#This Row],[electric_vehicles_sold]]*electric_vehicle_sales_by_state[[#This Row],[Avg_Price]])</f>
        <v>34500000</v>
      </c>
    </row>
    <row r="1672" spans="1:8" x14ac:dyDescent="0.3">
      <c r="A1672" s="1">
        <v>44440</v>
      </c>
      <c r="B1672">
        <f>VLOOKUP(electric_vehicle_sales_by_state[[#This Row],[date]], dim_date[#All],2, FALSE)</f>
        <v>2022</v>
      </c>
      <c r="C1672" t="s">
        <v>70</v>
      </c>
      <c r="D1672" t="s">
        <v>13</v>
      </c>
      <c r="E1672">
        <v>148</v>
      </c>
      <c r="F1672">
        <v>27900</v>
      </c>
      <c r="G1672">
        <f>IF(electric_vehicle_sales_by_state[[#This Row],[vehicle_category]]="2-Wheelers",85000,1500000)</f>
        <v>1500000</v>
      </c>
      <c r="H1672">
        <f>(electric_vehicle_sales_by_state[[#This Row],[electric_vehicles_sold]]*electric_vehicle_sales_by_state[[#This Row],[Avg_Price]])</f>
        <v>222000000</v>
      </c>
    </row>
    <row r="1673" spans="1:8" x14ac:dyDescent="0.3">
      <c r="A1673" s="1">
        <v>44440</v>
      </c>
      <c r="B1673">
        <f>VLOOKUP(electric_vehicle_sales_by_state[[#This Row],[date]], dim_date[#All],2, FALSE)</f>
        <v>2022</v>
      </c>
      <c r="C1673" t="s">
        <v>58</v>
      </c>
      <c r="D1673" t="s">
        <v>13</v>
      </c>
      <c r="E1673">
        <v>2</v>
      </c>
      <c r="F1673">
        <v>4865</v>
      </c>
      <c r="G1673">
        <f>IF(electric_vehicle_sales_by_state[[#This Row],[vehicle_category]]="2-Wheelers",85000,1500000)</f>
        <v>1500000</v>
      </c>
      <c r="H1673">
        <f>(electric_vehicle_sales_by_state[[#This Row],[electric_vehicles_sold]]*electric_vehicle_sales_by_state[[#This Row],[Avg_Price]])</f>
        <v>3000000</v>
      </c>
    </row>
    <row r="1674" spans="1:8" x14ac:dyDescent="0.3">
      <c r="A1674" s="1">
        <v>44440</v>
      </c>
      <c r="B1674">
        <f>VLOOKUP(electric_vehicle_sales_by_state[[#This Row],[date]], dim_date[#All],2, FALSE)</f>
        <v>2022</v>
      </c>
      <c r="C1674" t="s">
        <v>52</v>
      </c>
      <c r="D1674" t="s">
        <v>13</v>
      </c>
      <c r="E1674">
        <v>2</v>
      </c>
      <c r="F1674">
        <v>640</v>
      </c>
      <c r="G1674">
        <f>IF(electric_vehicle_sales_by_state[[#This Row],[vehicle_category]]="2-Wheelers",85000,1500000)</f>
        <v>1500000</v>
      </c>
      <c r="H1674">
        <f>(electric_vehicle_sales_by_state[[#This Row],[electric_vehicles_sold]]*electric_vehicle_sales_by_state[[#This Row],[Avg_Price]])</f>
        <v>3000000</v>
      </c>
    </row>
    <row r="1675" spans="1:8" x14ac:dyDescent="0.3">
      <c r="A1675" s="1">
        <v>44440</v>
      </c>
      <c r="B1675">
        <f>VLOOKUP(electric_vehicle_sales_by_state[[#This Row],[date]], dim_date[#All],2, FALSE)</f>
        <v>2022</v>
      </c>
      <c r="C1675" t="s">
        <v>59</v>
      </c>
      <c r="D1675" t="s">
        <v>13</v>
      </c>
      <c r="E1675">
        <v>3</v>
      </c>
      <c r="F1675">
        <v>7521</v>
      </c>
      <c r="G1675">
        <f>IF(electric_vehicle_sales_by_state[[#This Row],[vehicle_category]]="2-Wheelers",85000,1500000)</f>
        <v>1500000</v>
      </c>
      <c r="H1675">
        <f>(electric_vehicle_sales_by_state[[#This Row],[electric_vehicles_sold]]*electric_vehicle_sales_by_state[[#This Row],[Avg_Price]])</f>
        <v>4500000</v>
      </c>
    </row>
    <row r="1676" spans="1:8" x14ac:dyDescent="0.3">
      <c r="A1676" s="1">
        <v>44440</v>
      </c>
      <c r="B1676">
        <f>VLOOKUP(electric_vehicle_sales_by_state[[#This Row],[date]], dim_date[#All],2, FALSE)</f>
        <v>2022</v>
      </c>
      <c r="C1676" t="s">
        <v>71</v>
      </c>
      <c r="D1676" t="s">
        <v>13</v>
      </c>
      <c r="E1676">
        <v>69</v>
      </c>
      <c r="F1676">
        <v>11035</v>
      </c>
      <c r="G1676">
        <f>IF(electric_vehicle_sales_by_state[[#This Row],[vehicle_category]]="2-Wheelers",85000,1500000)</f>
        <v>1500000</v>
      </c>
      <c r="H1676">
        <f>(electric_vehicle_sales_by_state[[#This Row],[electric_vehicles_sold]]*electric_vehicle_sales_by_state[[#This Row],[Avg_Price]])</f>
        <v>103500000</v>
      </c>
    </row>
    <row r="1677" spans="1:8" x14ac:dyDescent="0.3">
      <c r="A1677" s="1">
        <v>44440</v>
      </c>
      <c r="B1677">
        <f>VLOOKUP(electric_vehicle_sales_by_state[[#This Row],[date]], dim_date[#All],2, FALSE)</f>
        <v>2022</v>
      </c>
      <c r="C1677" t="s">
        <v>72</v>
      </c>
      <c r="D1677" t="s">
        <v>13</v>
      </c>
      <c r="E1677">
        <v>107</v>
      </c>
      <c r="F1677">
        <v>18823</v>
      </c>
      <c r="G1677">
        <f>IF(electric_vehicle_sales_by_state[[#This Row],[vehicle_category]]="2-Wheelers",85000,1500000)</f>
        <v>1500000</v>
      </c>
      <c r="H1677">
        <f>(electric_vehicle_sales_by_state[[#This Row],[electric_vehicles_sold]]*electric_vehicle_sales_by_state[[#This Row],[Avg_Price]])</f>
        <v>160500000</v>
      </c>
    </row>
    <row r="1678" spans="1:8" x14ac:dyDescent="0.3">
      <c r="A1678" s="1">
        <v>44440</v>
      </c>
      <c r="B1678">
        <f>VLOOKUP(electric_vehicle_sales_by_state[[#This Row],[date]], dim_date[#All],2, FALSE)</f>
        <v>2022</v>
      </c>
      <c r="C1678" t="s">
        <v>73</v>
      </c>
      <c r="D1678" t="s">
        <v>13</v>
      </c>
      <c r="E1678">
        <v>4</v>
      </c>
      <c r="F1678">
        <v>23510</v>
      </c>
      <c r="G1678">
        <f>IF(electric_vehicle_sales_by_state[[#This Row],[vehicle_category]]="2-Wheelers",85000,1500000)</f>
        <v>1500000</v>
      </c>
      <c r="H1678">
        <f>(electric_vehicle_sales_by_state[[#This Row],[electric_vehicles_sold]]*electric_vehicle_sales_by_state[[#This Row],[Avg_Price]])</f>
        <v>6000000</v>
      </c>
    </row>
    <row r="1679" spans="1:8" x14ac:dyDescent="0.3">
      <c r="A1679" s="1">
        <v>44440</v>
      </c>
      <c r="B1679">
        <f>VLOOKUP(electric_vehicle_sales_by_state[[#This Row],[date]], dim_date[#All],2, FALSE)</f>
        <v>2022</v>
      </c>
      <c r="C1679" t="s">
        <v>60</v>
      </c>
      <c r="D1679" t="s">
        <v>13</v>
      </c>
      <c r="E1679">
        <v>10</v>
      </c>
      <c r="F1679">
        <v>3171</v>
      </c>
      <c r="G1679">
        <f>IF(electric_vehicle_sales_by_state[[#This Row],[vehicle_category]]="2-Wheelers",85000,1500000)</f>
        <v>1500000</v>
      </c>
      <c r="H1679">
        <f>(electric_vehicle_sales_by_state[[#This Row],[electric_vehicles_sold]]*electric_vehicle_sales_by_state[[#This Row],[Avg_Price]])</f>
        <v>15000000</v>
      </c>
    </row>
    <row r="1680" spans="1:8" x14ac:dyDescent="0.3">
      <c r="A1680" s="1">
        <v>44440</v>
      </c>
      <c r="B1680">
        <f>VLOOKUP(electric_vehicle_sales_by_state[[#This Row],[date]], dim_date[#All],2, FALSE)</f>
        <v>2022</v>
      </c>
      <c r="C1680" t="s">
        <v>74</v>
      </c>
      <c r="D1680" t="s">
        <v>13</v>
      </c>
      <c r="E1680">
        <v>34</v>
      </c>
      <c r="F1680">
        <v>9437</v>
      </c>
      <c r="G1680">
        <f>IF(electric_vehicle_sales_by_state[[#This Row],[vehicle_category]]="2-Wheelers",85000,1500000)</f>
        <v>1500000</v>
      </c>
      <c r="H1680">
        <f>(electric_vehicle_sales_by_state[[#This Row],[electric_vehicles_sold]]*electric_vehicle_sales_by_state[[#This Row],[Avg_Price]])</f>
        <v>51000000</v>
      </c>
    </row>
    <row r="1681" spans="1:8" x14ac:dyDescent="0.3">
      <c r="A1681" s="1">
        <v>44470</v>
      </c>
      <c r="B1681">
        <f>VLOOKUP(electric_vehicle_sales_by_state[[#This Row],[date]], dim_date[#All],2, FALSE)</f>
        <v>2022</v>
      </c>
      <c r="C1681" t="s">
        <v>65</v>
      </c>
      <c r="D1681" t="s">
        <v>13</v>
      </c>
      <c r="E1681">
        <v>37</v>
      </c>
      <c r="F1681">
        <v>7366</v>
      </c>
      <c r="G1681">
        <f>IF(electric_vehicle_sales_by_state[[#This Row],[vehicle_category]]="2-Wheelers",85000,1500000)</f>
        <v>1500000</v>
      </c>
      <c r="H1681">
        <f>(electric_vehicle_sales_by_state[[#This Row],[electric_vehicles_sold]]*electric_vehicle_sales_by_state[[#This Row],[Avg_Price]])</f>
        <v>55500000</v>
      </c>
    </row>
    <row r="1682" spans="1:8" x14ac:dyDescent="0.3">
      <c r="A1682" s="1">
        <v>44470</v>
      </c>
      <c r="B1682">
        <f>VLOOKUP(electric_vehicle_sales_by_state[[#This Row],[date]], dim_date[#All],2, FALSE)</f>
        <v>2022</v>
      </c>
      <c r="C1682" t="s">
        <v>54</v>
      </c>
      <c r="D1682" t="s">
        <v>13</v>
      </c>
      <c r="E1682">
        <v>7</v>
      </c>
      <c r="F1682">
        <v>5838</v>
      </c>
      <c r="G1682">
        <f>IF(electric_vehicle_sales_by_state[[#This Row],[vehicle_category]]="2-Wheelers",85000,1500000)</f>
        <v>1500000</v>
      </c>
      <c r="H1682">
        <f>(electric_vehicle_sales_by_state[[#This Row],[electric_vehicles_sold]]*electric_vehicle_sales_by_state[[#This Row],[Avg_Price]])</f>
        <v>10500000</v>
      </c>
    </row>
    <row r="1683" spans="1:8" x14ac:dyDescent="0.3">
      <c r="A1683" s="1">
        <v>44470</v>
      </c>
      <c r="B1683">
        <f>VLOOKUP(electric_vehicle_sales_by_state[[#This Row],[date]], dim_date[#All],2, FALSE)</f>
        <v>2022</v>
      </c>
      <c r="C1683" t="s">
        <v>55</v>
      </c>
      <c r="D1683" t="s">
        <v>13</v>
      </c>
      <c r="E1683">
        <v>12</v>
      </c>
      <c r="F1683">
        <v>1816</v>
      </c>
      <c r="G1683">
        <f>IF(electric_vehicle_sales_by_state[[#This Row],[vehicle_category]]="2-Wheelers",85000,1500000)</f>
        <v>1500000</v>
      </c>
      <c r="H1683">
        <f>(electric_vehicle_sales_by_state[[#This Row],[electric_vehicles_sold]]*electric_vehicle_sales_by_state[[#This Row],[Avg_Price]])</f>
        <v>18000000</v>
      </c>
    </row>
    <row r="1684" spans="1:8" x14ac:dyDescent="0.3">
      <c r="A1684" s="1">
        <v>44470</v>
      </c>
      <c r="B1684">
        <f>VLOOKUP(electric_vehicle_sales_by_state[[#This Row],[date]], dim_date[#All],2, FALSE)</f>
        <v>2022</v>
      </c>
      <c r="C1684" t="s">
        <v>44</v>
      </c>
      <c r="D1684" t="s">
        <v>13</v>
      </c>
      <c r="E1684">
        <v>11</v>
      </c>
      <c r="F1684">
        <v>5255</v>
      </c>
      <c r="G1684">
        <f>IF(electric_vehicle_sales_by_state[[#This Row],[vehicle_category]]="2-Wheelers",85000,1500000)</f>
        <v>1500000</v>
      </c>
      <c r="H1684">
        <f>(electric_vehicle_sales_by_state[[#This Row],[electric_vehicles_sold]]*electric_vehicle_sales_by_state[[#This Row],[Avg_Price]])</f>
        <v>16500000</v>
      </c>
    </row>
    <row r="1685" spans="1:8" x14ac:dyDescent="0.3">
      <c r="A1685" s="1">
        <v>44470</v>
      </c>
      <c r="B1685">
        <f>VLOOKUP(electric_vehicle_sales_by_state[[#This Row],[date]], dim_date[#All],2, FALSE)</f>
        <v>2022</v>
      </c>
      <c r="C1685" t="s">
        <v>56</v>
      </c>
      <c r="D1685" t="s">
        <v>13</v>
      </c>
      <c r="E1685">
        <v>253</v>
      </c>
      <c r="F1685">
        <v>12876</v>
      </c>
      <c r="G1685">
        <f>IF(electric_vehicle_sales_by_state[[#This Row],[vehicle_category]]="2-Wheelers",85000,1500000)</f>
        <v>1500000</v>
      </c>
      <c r="H1685">
        <f>(electric_vehicle_sales_by_state[[#This Row],[electric_vehicles_sold]]*electric_vehicle_sales_by_state[[#This Row],[Avg_Price]])</f>
        <v>379500000</v>
      </c>
    </row>
    <row r="1686" spans="1:8" x14ac:dyDescent="0.3">
      <c r="A1686" s="1">
        <v>44470</v>
      </c>
      <c r="B1686">
        <f>VLOOKUP(electric_vehicle_sales_by_state[[#This Row],[date]], dim_date[#All],2, FALSE)</f>
        <v>2022</v>
      </c>
      <c r="C1686" t="s">
        <v>66</v>
      </c>
      <c r="D1686" t="s">
        <v>13</v>
      </c>
      <c r="E1686">
        <v>28</v>
      </c>
      <c r="F1686">
        <v>1165</v>
      </c>
      <c r="G1686">
        <f>IF(electric_vehicle_sales_by_state[[#This Row],[vehicle_category]]="2-Wheelers",85000,1500000)</f>
        <v>1500000</v>
      </c>
      <c r="H1686">
        <f>(electric_vehicle_sales_by_state[[#This Row],[electric_vehicles_sold]]*electric_vehicle_sales_by_state[[#This Row],[Avg_Price]])</f>
        <v>42000000</v>
      </c>
    </row>
    <row r="1687" spans="1:8" x14ac:dyDescent="0.3">
      <c r="A1687" s="1">
        <v>44470</v>
      </c>
      <c r="B1687">
        <f>VLOOKUP(electric_vehicle_sales_by_state[[#This Row],[date]], dim_date[#All],2, FALSE)</f>
        <v>2022</v>
      </c>
      <c r="C1687" t="s">
        <v>67</v>
      </c>
      <c r="D1687" t="s">
        <v>13</v>
      </c>
      <c r="E1687">
        <v>104</v>
      </c>
      <c r="F1687">
        <v>23184</v>
      </c>
      <c r="G1687">
        <f>IF(electric_vehicle_sales_by_state[[#This Row],[vehicle_category]]="2-Wheelers",85000,1500000)</f>
        <v>1500000</v>
      </c>
      <c r="H1687">
        <f>(electric_vehicle_sales_by_state[[#This Row],[electric_vehicles_sold]]*electric_vehicle_sales_by_state[[#This Row],[Avg_Price]])</f>
        <v>156000000</v>
      </c>
    </row>
    <row r="1688" spans="1:8" x14ac:dyDescent="0.3">
      <c r="A1688" s="1">
        <v>44470</v>
      </c>
      <c r="B1688">
        <f>VLOOKUP(electric_vehicle_sales_by_state[[#This Row],[date]], dim_date[#All],2, FALSE)</f>
        <v>2022</v>
      </c>
      <c r="C1688" t="s">
        <v>63</v>
      </c>
      <c r="D1688" t="s">
        <v>13</v>
      </c>
      <c r="E1688">
        <v>8</v>
      </c>
      <c r="F1688">
        <v>11634</v>
      </c>
      <c r="G1688">
        <f>IF(electric_vehicle_sales_by_state[[#This Row],[vehicle_category]]="2-Wheelers",85000,1500000)</f>
        <v>1500000</v>
      </c>
      <c r="H1688">
        <f>(electric_vehicle_sales_by_state[[#This Row],[electric_vehicles_sold]]*electric_vehicle_sales_by_state[[#This Row],[Avg_Price]])</f>
        <v>12000000</v>
      </c>
    </row>
    <row r="1689" spans="1:8" x14ac:dyDescent="0.3">
      <c r="A1689" s="1">
        <v>44470</v>
      </c>
      <c r="B1689">
        <f>VLOOKUP(electric_vehicle_sales_by_state[[#This Row],[date]], dim_date[#All],2, FALSE)</f>
        <v>2022</v>
      </c>
      <c r="C1689" t="s">
        <v>46</v>
      </c>
      <c r="D1689" t="s">
        <v>13</v>
      </c>
      <c r="E1689">
        <v>2</v>
      </c>
      <c r="F1689">
        <v>4205</v>
      </c>
      <c r="G1689">
        <f>IF(electric_vehicle_sales_by_state[[#This Row],[vehicle_category]]="2-Wheelers",85000,1500000)</f>
        <v>1500000</v>
      </c>
      <c r="H1689">
        <f>(electric_vehicle_sales_by_state[[#This Row],[electric_vehicles_sold]]*electric_vehicle_sales_by_state[[#This Row],[Avg_Price]])</f>
        <v>3000000</v>
      </c>
    </row>
    <row r="1690" spans="1:8" x14ac:dyDescent="0.3">
      <c r="A1690" s="1">
        <v>44470</v>
      </c>
      <c r="B1690">
        <f>VLOOKUP(electric_vehicle_sales_by_state[[#This Row],[date]], dim_date[#All],2, FALSE)</f>
        <v>2022</v>
      </c>
      <c r="C1690" t="s">
        <v>64</v>
      </c>
      <c r="D1690" t="s">
        <v>13</v>
      </c>
      <c r="E1690">
        <v>5</v>
      </c>
      <c r="F1690">
        <v>4806</v>
      </c>
      <c r="G1690">
        <f>IF(electric_vehicle_sales_by_state[[#This Row],[vehicle_category]]="2-Wheelers",85000,1500000)</f>
        <v>1500000</v>
      </c>
      <c r="H1690">
        <f>(electric_vehicle_sales_by_state[[#This Row],[electric_vehicles_sold]]*electric_vehicle_sales_by_state[[#This Row],[Avg_Price]])</f>
        <v>7500000</v>
      </c>
    </row>
    <row r="1691" spans="1:8" x14ac:dyDescent="0.3">
      <c r="A1691" s="1">
        <v>44470</v>
      </c>
      <c r="B1691">
        <f>VLOOKUP(electric_vehicle_sales_by_state[[#This Row],[date]], dim_date[#All],2, FALSE)</f>
        <v>2022</v>
      </c>
      <c r="C1691" t="s">
        <v>68</v>
      </c>
      <c r="D1691" t="s">
        <v>13</v>
      </c>
      <c r="E1691">
        <v>163</v>
      </c>
      <c r="F1691">
        <v>18505</v>
      </c>
      <c r="G1691">
        <f>IF(electric_vehicle_sales_by_state[[#This Row],[vehicle_category]]="2-Wheelers",85000,1500000)</f>
        <v>1500000</v>
      </c>
      <c r="H1691">
        <f>(electric_vehicle_sales_by_state[[#This Row],[electric_vehicles_sold]]*electric_vehicle_sales_by_state[[#This Row],[Avg_Price]])</f>
        <v>244500000</v>
      </c>
    </row>
    <row r="1692" spans="1:8" x14ac:dyDescent="0.3">
      <c r="A1692" s="1">
        <v>44470</v>
      </c>
      <c r="B1692">
        <f>VLOOKUP(electric_vehicle_sales_by_state[[#This Row],[date]], dim_date[#All],2, FALSE)</f>
        <v>2022</v>
      </c>
      <c r="C1692" t="s">
        <v>69</v>
      </c>
      <c r="D1692" t="s">
        <v>13</v>
      </c>
      <c r="E1692">
        <v>158</v>
      </c>
      <c r="F1692">
        <v>14562</v>
      </c>
      <c r="G1692">
        <f>IF(electric_vehicle_sales_by_state[[#This Row],[vehicle_category]]="2-Wheelers",85000,1500000)</f>
        <v>1500000</v>
      </c>
      <c r="H1692">
        <f>(electric_vehicle_sales_by_state[[#This Row],[electric_vehicles_sold]]*electric_vehicle_sales_by_state[[#This Row],[Avg_Price]])</f>
        <v>237000000</v>
      </c>
    </row>
    <row r="1693" spans="1:8" x14ac:dyDescent="0.3">
      <c r="A1693" s="1">
        <v>44470</v>
      </c>
      <c r="B1693">
        <f>VLOOKUP(electric_vehicle_sales_by_state[[#This Row],[date]], dim_date[#All],2, FALSE)</f>
        <v>2022</v>
      </c>
      <c r="C1693" t="s">
        <v>57</v>
      </c>
      <c r="D1693" t="s">
        <v>13</v>
      </c>
      <c r="E1693">
        <v>20</v>
      </c>
      <c r="F1693">
        <v>9554</v>
      </c>
      <c r="G1693">
        <f>IF(electric_vehicle_sales_by_state[[#This Row],[vehicle_category]]="2-Wheelers",85000,1500000)</f>
        <v>1500000</v>
      </c>
      <c r="H1693">
        <f>(electric_vehicle_sales_by_state[[#This Row],[electric_vehicles_sold]]*electric_vehicle_sales_by_state[[#This Row],[Avg_Price]])</f>
        <v>30000000</v>
      </c>
    </row>
    <row r="1694" spans="1:8" x14ac:dyDescent="0.3">
      <c r="A1694" s="1">
        <v>44470</v>
      </c>
      <c r="B1694">
        <f>VLOOKUP(electric_vehicle_sales_by_state[[#This Row],[date]], dim_date[#All],2, FALSE)</f>
        <v>2022</v>
      </c>
      <c r="C1694" t="s">
        <v>70</v>
      </c>
      <c r="D1694" t="s">
        <v>13</v>
      </c>
      <c r="E1694">
        <v>298</v>
      </c>
      <c r="F1694">
        <v>33771</v>
      </c>
      <c r="G1694">
        <f>IF(electric_vehicle_sales_by_state[[#This Row],[vehicle_category]]="2-Wheelers",85000,1500000)</f>
        <v>1500000</v>
      </c>
      <c r="H1694">
        <f>(electric_vehicle_sales_by_state[[#This Row],[electric_vehicles_sold]]*electric_vehicle_sales_by_state[[#This Row],[Avg_Price]])</f>
        <v>447000000</v>
      </c>
    </row>
    <row r="1695" spans="1:8" x14ac:dyDescent="0.3">
      <c r="A1695" s="1">
        <v>44470</v>
      </c>
      <c r="B1695">
        <f>VLOOKUP(electric_vehicle_sales_by_state[[#This Row],[date]], dim_date[#All],2, FALSE)</f>
        <v>2022</v>
      </c>
      <c r="C1695" t="s">
        <v>58</v>
      </c>
      <c r="D1695" t="s">
        <v>13</v>
      </c>
      <c r="E1695">
        <v>2</v>
      </c>
      <c r="F1695">
        <v>5830</v>
      </c>
      <c r="G1695">
        <f>IF(electric_vehicle_sales_by_state[[#This Row],[vehicle_category]]="2-Wheelers",85000,1500000)</f>
        <v>1500000</v>
      </c>
      <c r="H1695">
        <f>(electric_vehicle_sales_by_state[[#This Row],[electric_vehicles_sold]]*electric_vehicle_sales_by_state[[#This Row],[Avg_Price]])</f>
        <v>3000000</v>
      </c>
    </row>
    <row r="1696" spans="1:8" x14ac:dyDescent="0.3">
      <c r="A1696" s="1">
        <v>44470</v>
      </c>
      <c r="B1696">
        <f>VLOOKUP(electric_vehicle_sales_by_state[[#This Row],[date]], dim_date[#All],2, FALSE)</f>
        <v>2022</v>
      </c>
      <c r="C1696" t="s">
        <v>59</v>
      </c>
      <c r="D1696" t="s">
        <v>13</v>
      </c>
      <c r="E1696">
        <v>5</v>
      </c>
      <c r="F1696">
        <v>8523</v>
      </c>
      <c r="G1696">
        <f>IF(electric_vehicle_sales_by_state[[#This Row],[vehicle_category]]="2-Wheelers",85000,1500000)</f>
        <v>1500000</v>
      </c>
      <c r="H1696">
        <f>(electric_vehicle_sales_by_state[[#This Row],[electric_vehicles_sold]]*electric_vehicle_sales_by_state[[#This Row],[Avg_Price]])</f>
        <v>7500000</v>
      </c>
    </row>
    <row r="1697" spans="1:8" x14ac:dyDescent="0.3">
      <c r="A1697" s="1">
        <v>44470</v>
      </c>
      <c r="B1697">
        <f>VLOOKUP(electric_vehicle_sales_by_state[[#This Row],[date]], dim_date[#All],2, FALSE)</f>
        <v>2022</v>
      </c>
      <c r="C1697" t="s">
        <v>71</v>
      </c>
      <c r="D1697" t="s">
        <v>13</v>
      </c>
      <c r="E1697">
        <v>86</v>
      </c>
      <c r="F1697">
        <v>12823</v>
      </c>
      <c r="G1697">
        <f>IF(electric_vehicle_sales_by_state[[#This Row],[vehicle_category]]="2-Wheelers",85000,1500000)</f>
        <v>1500000</v>
      </c>
      <c r="H1697">
        <f>(electric_vehicle_sales_by_state[[#This Row],[electric_vehicles_sold]]*electric_vehicle_sales_by_state[[#This Row],[Avg_Price]])</f>
        <v>129000000</v>
      </c>
    </row>
    <row r="1698" spans="1:8" x14ac:dyDescent="0.3">
      <c r="A1698" s="1">
        <v>44470</v>
      </c>
      <c r="B1698">
        <f>VLOOKUP(electric_vehicle_sales_by_state[[#This Row],[date]], dim_date[#All],2, FALSE)</f>
        <v>2022</v>
      </c>
      <c r="C1698" t="s">
        <v>72</v>
      </c>
      <c r="D1698" t="s">
        <v>13</v>
      </c>
      <c r="E1698">
        <v>119</v>
      </c>
      <c r="F1698">
        <v>14796</v>
      </c>
      <c r="G1698">
        <f>IF(electric_vehicle_sales_by_state[[#This Row],[vehicle_category]]="2-Wheelers",85000,1500000)</f>
        <v>1500000</v>
      </c>
      <c r="H1698">
        <f>(electric_vehicle_sales_by_state[[#This Row],[electric_vehicles_sold]]*electric_vehicle_sales_by_state[[#This Row],[Avg_Price]])</f>
        <v>178500000</v>
      </c>
    </row>
    <row r="1699" spans="1:8" x14ac:dyDescent="0.3">
      <c r="A1699" s="1">
        <v>44470</v>
      </c>
      <c r="B1699">
        <f>VLOOKUP(electric_vehicle_sales_by_state[[#This Row],[date]], dim_date[#All],2, FALSE)</f>
        <v>2022</v>
      </c>
      <c r="C1699" t="s">
        <v>73</v>
      </c>
      <c r="D1699" t="s">
        <v>13</v>
      </c>
      <c r="E1699">
        <v>10</v>
      </c>
      <c r="F1699">
        <v>23095</v>
      </c>
      <c r="G1699">
        <f>IF(electric_vehicle_sales_by_state[[#This Row],[vehicle_category]]="2-Wheelers",85000,1500000)</f>
        <v>1500000</v>
      </c>
      <c r="H1699">
        <f>(electric_vehicle_sales_by_state[[#This Row],[electric_vehicles_sold]]*electric_vehicle_sales_by_state[[#This Row],[Avg_Price]])</f>
        <v>15000000</v>
      </c>
    </row>
    <row r="1700" spans="1:8" x14ac:dyDescent="0.3">
      <c r="A1700" s="1">
        <v>44470</v>
      </c>
      <c r="B1700">
        <f>VLOOKUP(electric_vehicle_sales_by_state[[#This Row],[date]], dim_date[#All],2, FALSE)</f>
        <v>2022</v>
      </c>
      <c r="C1700" t="s">
        <v>60</v>
      </c>
      <c r="D1700" t="s">
        <v>13</v>
      </c>
      <c r="E1700">
        <v>13</v>
      </c>
      <c r="F1700">
        <v>3523</v>
      </c>
      <c r="G1700">
        <f>IF(electric_vehicle_sales_by_state[[#This Row],[vehicle_category]]="2-Wheelers",85000,1500000)</f>
        <v>1500000</v>
      </c>
      <c r="H1700">
        <f>(electric_vehicle_sales_by_state[[#This Row],[electric_vehicles_sold]]*electric_vehicle_sales_by_state[[#This Row],[Avg_Price]])</f>
        <v>19500000</v>
      </c>
    </row>
    <row r="1701" spans="1:8" x14ac:dyDescent="0.3">
      <c r="A1701" s="1">
        <v>44470</v>
      </c>
      <c r="B1701">
        <f>VLOOKUP(electric_vehicle_sales_by_state[[#This Row],[date]], dim_date[#All],2, FALSE)</f>
        <v>2022</v>
      </c>
      <c r="C1701" t="s">
        <v>74</v>
      </c>
      <c r="D1701" t="s">
        <v>13</v>
      </c>
      <c r="E1701">
        <v>33</v>
      </c>
      <c r="F1701">
        <v>7120</v>
      </c>
      <c r="G1701">
        <f>IF(electric_vehicle_sales_by_state[[#This Row],[vehicle_category]]="2-Wheelers",85000,1500000)</f>
        <v>1500000</v>
      </c>
      <c r="H1701">
        <f>(electric_vehicle_sales_by_state[[#This Row],[electric_vehicles_sold]]*electric_vehicle_sales_by_state[[#This Row],[Avg_Price]])</f>
        <v>49500000</v>
      </c>
    </row>
    <row r="1702" spans="1:8" x14ac:dyDescent="0.3">
      <c r="A1702" s="1">
        <v>44501</v>
      </c>
      <c r="B1702">
        <f>VLOOKUP(electric_vehicle_sales_by_state[[#This Row],[date]], dim_date[#All],2, FALSE)</f>
        <v>2022</v>
      </c>
      <c r="C1702" t="s">
        <v>65</v>
      </c>
      <c r="D1702" t="s">
        <v>13</v>
      </c>
      <c r="E1702">
        <v>34</v>
      </c>
      <c r="F1702">
        <v>7374</v>
      </c>
      <c r="G1702">
        <f>IF(electric_vehicle_sales_by_state[[#This Row],[vehicle_category]]="2-Wheelers",85000,1500000)</f>
        <v>1500000</v>
      </c>
      <c r="H1702">
        <f>(electric_vehicle_sales_by_state[[#This Row],[electric_vehicles_sold]]*electric_vehicle_sales_by_state[[#This Row],[Avg_Price]])</f>
        <v>51000000</v>
      </c>
    </row>
    <row r="1703" spans="1:8" x14ac:dyDescent="0.3">
      <c r="A1703" s="1">
        <v>44501</v>
      </c>
      <c r="B1703">
        <f>VLOOKUP(electric_vehicle_sales_by_state[[#This Row],[date]], dim_date[#All],2, FALSE)</f>
        <v>2022</v>
      </c>
      <c r="C1703" t="s">
        <v>54</v>
      </c>
      <c r="D1703" t="s">
        <v>13</v>
      </c>
      <c r="E1703">
        <v>11</v>
      </c>
      <c r="F1703">
        <v>6992</v>
      </c>
      <c r="G1703">
        <f>IF(electric_vehicle_sales_by_state[[#This Row],[vehicle_category]]="2-Wheelers",85000,1500000)</f>
        <v>1500000</v>
      </c>
      <c r="H1703">
        <f>(electric_vehicle_sales_by_state[[#This Row],[electric_vehicles_sold]]*electric_vehicle_sales_by_state[[#This Row],[Avg_Price]])</f>
        <v>16500000</v>
      </c>
    </row>
    <row r="1704" spans="1:8" x14ac:dyDescent="0.3">
      <c r="A1704" s="1">
        <v>44501</v>
      </c>
      <c r="B1704">
        <f>VLOOKUP(electric_vehicle_sales_by_state[[#This Row],[date]], dim_date[#All],2, FALSE)</f>
        <v>2022</v>
      </c>
      <c r="C1704" t="s">
        <v>55</v>
      </c>
      <c r="D1704" t="s">
        <v>13</v>
      </c>
      <c r="E1704">
        <v>16</v>
      </c>
      <c r="F1704">
        <v>1919</v>
      </c>
      <c r="G1704">
        <f>IF(electric_vehicle_sales_by_state[[#This Row],[vehicle_category]]="2-Wheelers",85000,1500000)</f>
        <v>1500000</v>
      </c>
      <c r="H1704">
        <f>(electric_vehicle_sales_by_state[[#This Row],[electric_vehicles_sold]]*electric_vehicle_sales_by_state[[#This Row],[Avg_Price]])</f>
        <v>24000000</v>
      </c>
    </row>
    <row r="1705" spans="1:8" x14ac:dyDescent="0.3">
      <c r="A1705" s="1">
        <v>44501</v>
      </c>
      <c r="B1705">
        <f>VLOOKUP(electric_vehicle_sales_by_state[[#This Row],[date]], dim_date[#All],2, FALSE)</f>
        <v>2022</v>
      </c>
      <c r="C1705" t="s">
        <v>44</v>
      </c>
      <c r="D1705" t="s">
        <v>13</v>
      </c>
      <c r="E1705">
        <v>14</v>
      </c>
      <c r="F1705">
        <v>4824</v>
      </c>
      <c r="G1705">
        <f>IF(electric_vehicle_sales_by_state[[#This Row],[vehicle_category]]="2-Wheelers",85000,1500000)</f>
        <v>1500000</v>
      </c>
      <c r="H1705">
        <f>(electric_vehicle_sales_by_state[[#This Row],[electric_vehicles_sold]]*electric_vehicle_sales_by_state[[#This Row],[Avg_Price]])</f>
        <v>21000000</v>
      </c>
    </row>
    <row r="1706" spans="1:8" x14ac:dyDescent="0.3">
      <c r="A1706" s="1">
        <v>44501</v>
      </c>
      <c r="B1706">
        <f>VLOOKUP(electric_vehicle_sales_by_state[[#This Row],[date]], dim_date[#All],2, FALSE)</f>
        <v>2022</v>
      </c>
      <c r="C1706" t="s">
        <v>56</v>
      </c>
      <c r="D1706" t="s">
        <v>13</v>
      </c>
      <c r="E1706">
        <v>185</v>
      </c>
      <c r="F1706">
        <v>11782</v>
      </c>
      <c r="G1706">
        <f>IF(electric_vehicle_sales_by_state[[#This Row],[vehicle_category]]="2-Wheelers",85000,1500000)</f>
        <v>1500000</v>
      </c>
      <c r="H1706">
        <f>(electric_vehicle_sales_by_state[[#This Row],[electric_vehicles_sold]]*electric_vehicle_sales_by_state[[#This Row],[Avg_Price]])</f>
        <v>277500000</v>
      </c>
    </row>
    <row r="1707" spans="1:8" x14ac:dyDescent="0.3">
      <c r="A1707" s="1">
        <v>44501</v>
      </c>
      <c r="B1707">
        <f>VLOOKUP(electric_vehicle_sales_by_state[[#This Row],[date]], dim_date[#All],2, FALSE)</f>
        <v>2022</v>
      </c>
      <c r="C1707" t="s">
        <v>66</v>
      </c>
      <c r="D1707" t="s">
        <v>13</v>
      </c>
      <c r="E1707">
        <v>20</v>
      </c>
      <c r="F1707">
        <v>1293</v>
      </c>
      <c r="G1707">
        <f>IF(electric_vehicle_sales_by_state[[#This Row],[vehicle_category]]="2-Wheelers",85000,1500000)</f>
        <v>1500000</v>
      </c>
      <c r="H1707">
        <f>(electric_vehicle_sales_by_state[[#This Row],[electric_vehicles_sold]]*electric_vehicle_sales_by_state[[#This Row],[Avg_Price]])</f>
        <v>30000000</v>
      </c>
    </row>
    <row r="1708" spans="1:8" x14ac:dyDescent="0.3">
      <c r="A1708" s="1">
        <v>44501</v>
      </c>
      <c r="B1708">
        <f>VLOOKUP(electric_vehicle_sales_by_state[[#This Row],[date]], dim_date[#All],2, FALSE)</f>
        <v>2022</v>
      </c>
      <c r="C1708" t="s">
        <v>67</v>
      </c>
      <c r="D1708" t="s">
        <v>13</v>
      </c>
      <c r="E1708">
        <v>121</v>
      </c>
      <c r="F1708">
        <v>22396</v>
      </c>
      <c r="G1708">
        <f>IF(electric_vehicle_sales_by_state[[#This Row],[vehicle_category]]="2-Wheelers",85000,1500000)</f>
        <v>1500000</v>
      </c>
      <c r="H1708">
        <f>(electric_vehicle_sales_by_state[[#This Row],[electric_vehicles_sold]]*electric_vehicle_sales_by_state[[#This Row],[Avg_Price]])</f>
        <v>181500000</v>
      </c>
    </row>
    <row r="1709" spans="1:8" x14ac:dyDescent="0.3">
      <c r="A1709" s="1">
        <v>44501</v>
      </c>
      <c r="B1709">
        <f>VLOOKUP(electric_vehicle_sales_by_state[[#This Row],[date]], dim_date[#All],2, FALSE)</f>
        <v>2022</v>
      </c>
      <c r="C1709" t="s">
        <v>63</v>
      </c>
      <c r="D1709" t="s">
        <v>13</v>
      </c>
      <c r="E1709">
        <v>13</v>
      </c>
      <c r="F1709">
        <v>16035</v>
      </c>
      <c r="G1709">
        <f>IF(electric_vehicle_sales_by_state[[#This Row],[vehicle_category]]="2-Wheelers",85000,1500000)</f>
        <v>1500000</v>
      </c>
      <c r="H1709">
        <f>(electric_vehicle_sales_by_state[[#This Row],[electric_vehicles_sold]]*electric_vehicle_sales_by_state[[#This Row],[Avg_Price]])</f>
        <v>19500000</v>
      </c>
    </row>
    <row r="1710" spans="1:8" x14ac:dyDescent="0.3">
      <c r="A1710" s="1">
        <v>44501</v>
      </c>
      <c r="B1710">
        <f>VLOOKUP(electric_vehicle_sales_by_state[[#This Row],[date]], dim_date[#All],2, FALSE)</f>
        <v>2022</v>
      </c>
      <c r="C1710" t="s">
        <v>64</v>
      </c>
      <c r="D1710" t="s">
        <v>13</v>
      </c>
      <c r="E1710">
        <v>8</v>
      </c>
      <c r="F1710">
        <v>5320</v>
      </c>
      <c r="G1710">
        <f>IF(electric_vehicle_sales_by_state[[#This Row],[vehicle_category]]="2-Wheelers",85000,1500000)</f>
        <v>1500000</v>
      </c>
      <c r="H1710">
        <f>(electric_vehicle_sales_by_state[[#This Row],[electric_vehicles_sold]]*electric_vehicle_sales_by_state[[#This Row],[Avg_Price]])</f>
        <v>12000000</v>
      </c>
    </row>
    <row r="1711" spans="1:8" x14ac:dyDescent="0.3">
      <c r="A1711" s="1">
        <v>44501</v>
      </c>
      <c r="B1711">
        <f>VLOOKUP(electric_vehicle_sales_by_state[[#This Row],[date]], dim_date[#All],2, FALSE)</f>
        <v>2022</v>
      </c>
      <c r="C1711" t="s">
        <v>68</v>
      </c>
      <c r="D1711" t="s">
        <v>13</v>
      </c>
      <c r="E1711">
        <v>153</v>
      </c>
      <c r="F1711">
        <v>17247</v>
      </c>
      <c r="G1711">
        <f>IF(electric_vehicle_sales_by_state[[#This Row],[vehicle_category]]="2-Wheelers",85000,1500000)</f>
        <v>1500000</v>
      </c>
      <c r="H1711">
        <f>(electric_vehicle_sales_by_state[[#This Row],[electric_vehicles_sold]]*electric_vehicle_sales_by_state[[#This Row],[Avg_Price]])</f>
        <v>229500000</v>
      </c>
    </row>
    <row r="1712" spans="1:8" x14ac:dyDescent="0.3">
      <c r="A1712" s="1">
        <v>44501</v>
      </c>
      <c r="B1712">
        <f>VLOOKUP(electric_vehicle_sales_by_state[[#This Row],[date]], dim_date[#All],2, FALSE)</f>
        <v>2022</v>
      </c>
      <c r="C1712" t="s">
        <v>69</v>
      </c>
      <c r="D1712" t="s">
        <v>13</v>
      </c>
      <c r="E1712">
        <v>214</v>
      </c>
      <c r="F1712">
        <v>15244</v>
      </c>
      <c r="G1712">
        <f>IF(electric_vehicle_sales_by_state[[#This Row],[vehicle_category]]="2-Wheelers",85000,1500000)</f>
        <v>1500000</v>
      </c>
      <c r="H1712">
        <f>(electric_vehicle_sales_by_state[[#This Row],[electric_vehicles_sold]]*electric_vehicle_sales_by_state[[#This Row],[Avg_Price]])</f>
        <v>321000000</v>
      </c>
    </row>
    <row r="1713" spans="1:8" x14ac:dyDescent="0.3">
      <c r="A1713" s="1">
        <v>44501</v>
      </c>
      <c r="B1713">
        <f>VLOOKUP(electric_vehicle_sales_by_state[[#This Row],[date]], dim_date[#All],2, FALSE)</f>
        <v>2022</v>
      </c>
      <c r="C1713" t="s">
        <v>57</v>
      </c>
      <c r="D1713" t="s">
        <v>13</v>
      </c>
      <c r="E1713">
        <v>31</v>
      </c>
      <c r="F1713">
        <v>12871</v>
      </c>
      <c r="G1713">
        <f>IF(electric_vehicle_sales_by_state[[#This Row],[vehicle_category]]="2-Wheelers",85000,1500000)</f>
        <v>1500000</v>
      </c>
      <c r="H1713">
        <f>(electric_vehicle_sales_by_state[[#This Row],[electric_vehicles_sold]]*electric_vehicle_sales_by_state[[#This Row],[Avg_Price]])</f>
        <v>46500000</v>
      </c>
    </row>
    <row r="1714" spans="1:8" x14ac:dyDescent="0.3">
      <c r="A1714" s="1">
        <v>44501</v>
      </c>
      <c r="B1714">
        <f>VLOOKUP(electric_vehicle_sales_by_state[[#This Row],[date]], dim_date[#All],2, FALSE)</f>
        <v>2022</v>
      </c>
      <c r="C1714" t="s">
        <v>70</v>
      </c>
      <c r="D1714" t="s">
        <v>13</v>
      </c>
      <c r="E1714">
        <v>515</v>
      </c>
      <c r="F1714">
        <v>28322</v>
      </c>
      <c r="G1714">
        <f>IF(electric_vehicle_sales_by_state[[#This Row],[vehicle_category]]="2-Wheelers",85000,1500000)</f>
        <v>1500000</v>
      </c>
      <c r="H1714">
        <f>(electric_vehicle_sales_by_state[[#This Row],[electric_vehicles_sold]]*electric_vehicle_sales_by_state[[#This Row],[Avg_Price]])</f>
        <v>772500000</v>
      </c>
    </row>
    <row r="1715" spans="1:8" x14ac:dyDescent="0.3">
      <c r="A1715" s="1">
        <v>44501</v>
      </c>
      <c r="B1715">
        <f>VLOOKUP(electric_vehicle_sales_by_state[[#This Row],[date]], dim_date[#All],2, FALSE)</f>
        <v>2022</v>
      </c>
      <c r="C1715" t="s">
        <v>58</v>
      </c>
      <c r="D1715" t="s">
        <v>13</v>
      </c>
      <c r="E1715">
        <v>18</v>
      </c>
      <c r="F1715">
        <v>5095</v>
      </c>
      <c r="G1715">
        <f>IF(electric_vehicle_sales_by_state[[#This Row],[vehicle_category]]="2-Wheelers",85000,1500000)</f>
        <v>1500000</v>
      </c>
      <c r="H1715">
        <f>(electric_vehicle_sales_by_state[[#This Row],[electric_vehicles_sold]]*electric_vehicle_sales_by_state[[#This Row],[Avg_Price]])</f>
        <v>27000000</v>
      </c>
    </row>
    <row r="1716" spans="1:8" x14ac:dyDescent="0.3">
      <c r="A1716" s="1">
        <v>44501</v>
      </c>
      <c r="B1716">
        <f>VLOOKUP(electric_vehicle_sales_by_state[[#This Row],[date]], dim_date[#All],2, FALSE)</f>
        <v>2022</v>
      </c>
      <c r="C1716" t="s">
        <v>59</v>
      </c>
      <c r="D1716" t="s">
        <v>13</v>
      </c>
      <c r="E1716">
        <v>3</v>
      </c>
      <c r="F1716">
        <v>9015</v>
      </c>
      <c r="G1716">
        <f>IF(electric_vehicle_sales_by_state[[#This Row],[vehicle_category]]="2-Wheelers",85000,1500000)</f>
        <v>1500000</v>
      </c>
      <c r="H1716">
        <f>(electric_vehicle_sales_by_state[[#This Row],[electric_vehicles_sold]]*electric_vehicle_sales_by_state[[#This Row],[Avg_Price]])</f>
        <v>4500000</v>
      </c>
    </row>
    <row r="1717" spans="1:8" x14ac:dyDescent="0.3">
      <c r="A1717" s="1">
        <v>44501</v>
      </c>
      <c r="B1717">
        <f>VLOOKUP(electric_vehicle_sales_by_state[[#This Row],[date]], dim_date[#All],2, FALSE)</f>
        <v>2022</v>
      </c>
      <c r="C1717" t="s">
        <v>71</v>
      </c>
      <c r="D1717" t="s">
        <v>13</v>
      </c>
      <c r="E1717">
        <v>79</v>
      </c>
      <c r="F1717">
        <v>16115</v>
      </c>
      <c r="G1717">
        <f>IF(electric_vehicle_sales_by_state[[#This Row],[vehicle_category]]="2-Wheelers",85000,1500000)</f>
        <v>1500000</v>
      </c>
      <c r="H1717">
        <f>(electric_vehicle_sales_by_state[[#This Row],[electric_vehicles_sold]]*electric_vehicle_sales_by_state[[#This Row],[Avg_Price]])</f>
        <v>118500000</v>
      </c>
    </row>
    <row r="1718" spans="1:8" x14ac:dyDescent="0.3">
      <c r="A1718" s="1">
        <v>44501</v>
      </c>
      <c r="B1718">
        <f>VLOOKUP(electric_vehicle_sales_by_state[[#This Row],[date]], dim_date[#All],2, FALSE)</f>
        <v>2022</v>
      </c>
      <c r="C1718" t="s">
        <v>72</v>
      </c>
      <c r="D1718" t="s">
        <v>13</v>
      </c>
      <c r="E1718">
        <v>108</v>
      </c>
      <c r="F1718">
        <v>15533</v>
      </c>
      <c r="G1718">
        <f>IF(electric_vehicle_sales_by_state[[#This Row],[vehicle_category]]="2-Wheelers",85000,1500000)</f>
        <v>1500000</v>
      </c>
      <c r="H1718">
        <f>(electric_vehicle_sales_by_state[[#This Row],[electric_vehicles_sold]]*electric_vehicle_sales_by_state[[#This Row],[Avg_Price]])</f>
        <v>162000000</v>
      </c>
    </row>
    <row r="1719" spans="1:8" x14ac:dyDescent="0.3">
      <c r="A1719" s="1">
        <v>44501</v>
      </c>
      <c r="B1719">
        <f>VLOOKUP(electric_vehicle_sales_by_state[[#This Row],[date]], dim_date[#All],2, FALSE)</f>
        <v>2022</v>
      </c>
      <c r="C1719" t="s">
        <v>73</v>
      </c>
      <c r="D1719" t="s">
        <v>13</v>
      </c>
      <c r="E1719">
        <v>10</v>
      </c>
      <c r="F1719">
        <v>29608</v>
      </c>
      <c r="G1719">
        <f>IF(electric_vehicle_sales_by_state[[#This Row],[vehicle_category]]="2-Wheelers",85000,1500000)</f>
        <v>1500000</v>
      </c>
      <c r="H1719">
        <f>(electric_vehicle_sales_by_state[[#This Row],[electric_vehicles_sold]]*electric_vehicle_sales_by_state[[#This Row],[Avg_Price]])</f>
        <v>15000000</v>
      </c>
    </row>
    <row r="1720" spans="1:8" x14ac:dyDescent="0.3">
      <c r="A1720" s="1">
        <v>44501</v>
      </c>
      <c r="B1720">
        <f>VLOOKUP(electric_vehicle_sales_by_state[[#This Row],[date]], dim_date[#All],2, FALSE)</f>
        <v>2022</v>
      </c>
      <c r="C1720" t="s">
        <v>60</v>
      </c>
      <c r="D1720" t="s">
        <v>13</v>
      </c>
      <c r="E1720">
        <v>12</v>
      </c>
      <c r="F1720">
        <v>3954</v>
      </c>
      <c r="G1720">
        <f>IF(electric_vehicle_sales_by_state[[#This Row],[vehicle_category]]="2-Wheelers",85000,1500000)</f>
        <v>1500000</v>
      </c>
      <c r="H1720">
        <f>(electric_vehicle_sales_by_state[[#This Row],[electric_vehicles_sold]]*electric_vehicle_sales_by_state[[#This Row],[Avg_Price]])</f>
        <v>18000000</v>
      </c>
    </row>
    <row r="1721" spans="1:8" x14ac:dyDescent="0.3">
      <c r="A1721" s="1">
        <v>44501</v>
      </c>
      <c r="B1721">
        <f>VLOOKUP(electric_vehicle_sales_by_state[[#This Row],[date]], dim_date[#All],2, FALSE)</f>
        <v>2022</v>
      </c>
      <c r="C1721" t="s">
        <v>74</v>
      </c>
      <c r="D1721" t="s">
        <v>13</v>
      </c>
      <c r="E1721">
        <v>59</v>
      </c>
      <c r="F1721">
        <v>8836</v>
      </c>
      <c r="G1721">
        <f>IF(electric_vehicle_sales_by_state[[#This Row],[vehicle_category]]="2-Wheelers",85000,1500000)</f>
        <v>1500000</v>
      </c>
      <c r="H1721">
        <f>(electric_vehicle_sales_by_state[[#This Row],[electric_vehicles_sold]]*electric_vehicle_sales_by_state[[#This Row],[Avg_Price]])</f>
        <v>88500000</v>
      </c>
    </row>
    <row r="1722" spans="1:8" x14ac:dyDescent="0.3">
      <c r="A1722" s="1">
        <v>44531</v>
      </c>
      <c r="B1722">
        <f>VLOOKUP(electric_vehicle_sales_by_state[[#This Row],[date]], dim_date[#All],2, FALSE)</f>
        <v>2022</v>
      </c>
      <c r="C1722" t="s">
        <v>65</v>
      </c>
      <c r="D1722" t="s">
        <v>13</v>
      </c>
      <c r="E1722">
        <v>31</v>
      </c>
      <c r="F1722">
        <v>6314</v>
      </c>
      <c r="G1722">
        <f>IF(electric_vehicle_sales_by_state[[#This Row],[vehicle_category]]="2-Wheelers",85000,1500000)</f>
        <v>1500000</v>
      </c>
      <c r="H1722">
        <f>(electric_vehicle_sales_by_state[[#This Row],[electric_vehicles_sold]]*electric_vehicle_sales_by_state[[#This Row],[Avg_Price]])</f>
        <v>46500000</v>
      </c>
    </row>
    <row r="1723" spans="1:8" x14ac:dyDescent="0.3">
      <c r="A1723" s="1">
        <v>44531</v>
      </c>
      <c r="B1723">
        <f>VLOOKUP(electric_vehicle_sales_by_state[[#This Row],[date]], dim_date[#All],2, FALSE)</f>
        <v>2022</v>
      </c>
      <c r="C1723" t="s">
        <v>43</v>
      </c>
      <c r="D1723" t="s">
        <v>13</v>
      </c>
      <c r="E1723">
        <v>3</v>
      </c>
      <c r="F1723">
        <v>6737</v>
      </c>
      <c r="G1723">
        <f>IF(electric_vehicle_sales_by_state[[#This Row],[vehicle_category]]="2-Wheelers",85000,1500000)</f>
        <v>1500000</v>
      </c>
      <c r="H1723">
        <f>(electric_vehicle_sales_by_state[[#This Row],[electric_vehicles_sold]]*electric_vehicle_sales_by_state[[#This Row],[Avg_Price]])</f>
        <v>4500000</v>
      </c>
    </row>
    <row r="1724" spans="1:8" x14ac:dyDescent="0.3">
      <c r="A1724" s="1">
        <v>44531</v>
      </c>
      <c r="B1724">
        <f>VLOOKUP(electric_vehicle_sales_by_state[[#This Row],[date]], dim_date[#All],2, FALSE)</f>
        <v>2022</v>
      </c>
      <c r="C1724" t="s">
        <v>54</v>
      </c>
      <c r="D1724" t="s">
        <v>13</v>
      </c>
      <c r="E1724">
        <v>7</v>
      </c>
      <c r="F1724">
        <v>5031</v>
      </c>
      <c r="G1724">
        <f>IF(electric_vehicle_sales_by_state[[#This Row],[vehicle_category]]="2-Wheelers",85000,1500000)</f>
        <v>1500000</v>
      </c>
      <c r="H1724">
        <f>(electric_vehicle_sales_by_state[[#This Row],[electric_vehicles_sold]]*electric_vehicle_sales_by_state[[#This Row],[Avg_Price]])</f>
        <v>10500000</v>
      </c>
    </row>
    <row r="1725" spans="1:8" x14ac:dyDescent="0.3">
      <c r="A1725" s="1">
        <v>44531</v>
      </c>
      <c r="B1725">
        <f>VLOOKUP(electric_vehicle_sales_by_state[[#This Row],[date]], dim_date[#All],2, FALSE)</f>
        <v>2022</v>
      </c>
      <c r="C1725" t="s">
        <v>55</v>
      </c>
      <c r="D1725" t="s">
        <v>13</v>
      </c>
      <c r="E1725">
        <v>12</v>
      </c>
      <c r="F1725">
        <v>1985</v>
      </c>
      <c r="G1725">
        <f>IF(electric_vehicle_sales_by_state[[#This Row],[vehicle_category]]="2-Wheelers",85000,1500000)</f>
        <v>1500000</v>
      </c>
      <c r="H1725">
        <f>(electric_vehicle_sales_by_state[[#This Row],[electric_vehicles_sold]]*electric_vehicle_sales_by_state[[#This Row],[Avg_Price]])</f>
        <v>18000000</v>
      </c>
    </row>
    <row r="1726" spans="1:8" x14ac:dyDescent="0.3">
      <c r="A1726" s="1">
        <v>44531</v>
      </c>
      <c r="B1726">
        <f>VLOOKUP(electric_vehicle_sales_by_state[[#This Row],[date]], dim_date[#All],2, FALSE)</f>
        <v>2022</v>
      </c>
      <c r="C1726" t="s">
        <v>44</v>
      </c>
      <c r="D1726" t="s">
        <v>13</v>
      </c>
      <c r="E1726">
        <v>5</v>
      </c>
      <c r="F1726">
        <v>3651</v>
      </c>
      <c r="G1726">
        <f>IF(electric_vehicle_sales_by_state[[#This Row],[vehicle_category]]="2-Wheelers",85000,1500000)</f>
        <v>1500000</v>
      </c>
      <c r="H1726">
        <f>(electric_vehicle_sales_by_state[[#This Row],[electric_vehicles_sold]]*electric_vehicle_sales_by_state[[#This Row],[Avg_Price]])</f>
        <v>7500000</v>
      </c>
    </row>
    <row r="1727" spans="1:8" x14ac:dyDescent="0.3">
      <c r="A1727" s="1">
        <v>44531</v>
      </c>
      <c r="B1727">
        <f>VLOOKUP(electric_vehicle_sales_by_state[[#This Row],[date]], dim_date[#All],2, FALSE)</f>
        <v>2022</v>
      </c>
      <c r="C1727" t="s">
        <v>56</v>
      </c>
      <c r="D1727" t="s">
        <v>13</v>
      </c>
      <c r="E1727">
        <v>277</v>
      </c>
      <c r="F1727">
        <v>12633</v>
      </c>
      <c r="G1727">
        <f>IF(electric_vehicle_sales_by_state[[#This Row],[vehicle_category]]="2-Wheelers",85000,1500000)</f>
        <v>1500000</v>
      </c>
      <c r="H1727">
        <f>(electric_vehicle_sales_by_state[[#This Row],[electric_vehicles_sold]]*electric_vehicle_sales_by_state[[#This Row],[Avg_Price]])</f>
        <v>415500000</v>
      </c>
    </row>
    <row r="1728" spans="1:8" x14ac:dyDescent="0.3">
      <c r="A1728" s="1">
        <v>44531</v>
      </c>
      <c r="B1728">
        <f>VLOOKUP(electric_vehicle_sales_by_state[[#This Row],[date]], dim_date[#All],2, FALSE)</f>
        <v>2022</v>
      </c>
      <c r="C1728" t="s">
        <v>66</v>
      </c>
      <c r="D1728" t="s">
        <v>13</v>
      </c>
      <c r="E1728">
        <v>19</v>
      </c>
      <c r="F1728">
        <v>1306</v>
      </c>
      <c r="G1728">
        <f>IF(electric_vehicle_sales_by_state[[#This Row],[vehicle_category]]="2-Wheelers",85000,1500000)</f>
        <v>1500000</v>
      </c>
      <c r="H1728">
        <f>(electric_vehicle_sales_by_state[[#This Row],[electric_vehicles_sold]]*electric_vehicle_sales_by_state[[#This Row],[Avg_Price]])</f>
        <v>28500000</v>
      </c>
    </row>
    <row r="1729" spans="1:8" x14ac:dyDescent="0.3">
      <c r="A1729" s="1">
        <v>44531</v>
      </c>
      <c r="B1729">
        <f>VLOOKUP(electric_vehicle_sales_by_state[[#This Row],[date]], dim_date[#All],2, FALSE)</f>
        <v>2022</v>
      </c>
      <c r="C1729" t="s">
        <v>67</v>
      </c>
      <c r="D1729" t="s">
        <v>13</v>
      </c>
      <c r="E1729">
        <v>163</v>
      </c>
      <c r="F1729">
        <v>24277</v>
      </c>
      <c r="G1729">
        <f>IF(electric_vehicle_sales_by_state[[#This Row],[vehicle_category]]="2-Wheelers",85000,1500000)</f>
        <v>1500000</v>
      </c>
      <c r="H1729">
        <f>(electric_vehicle_sales_by_state[[#This Row],[electric_vehicles_sold]]*electric_vehicle_sales_by_state[[#This Row],[Avg_Price]])</f>
        <v>244500000</v>
      </c>
    </row>
    <row r="1730" spans="1:8" x14ac:dyDescent="0.3">
      <c r="A1730" s="1">
        <v>44531</v>
      </c>
      <c r="B1730">
        <f>VLOOKUP(electric_vehicle_sales_by_state[[#This Row],[date]], dim_date[#All],2, FALSE)</f>
        <v>2022</v>
      </c>
      <c r="C1730" t="s">
        <v>63</v>
      </c>
      <c r="D1730" t="s">
        <v>13</v>
      </c>
      <c r="E1730">
        <v>11</v>
      </c>
      <c r="F1730">
        <v>16015</v>
      </c>
      <c r="G1730">
        <f>IF(electric_vehicle_sales_by_state[[#This Row],[vehicle_category]]="2-Wheelers",85000,1500000)</f>
        <v>1500000</v>
      </c>
      <c r="H1730">
        <f>(electric_vehicle_sales_by_state[[#This Row],[electric_vehicles_sold]]*electric_vehicle_sales_by_state[[#This Row],[Avg_Price]])</f>
        <v>16500000</v>
      </c>
    </row>
    <row r="1731" spans="1:8" x14ac:dyDescent="0.3">
      <c r="A1731" s="1">
        <v>44531</v>
      </c>
      <c r="B1731">
        <f>VLOOKUP(electric_vehicle_sales_by_state[[#This Row],[date]], dim_date[#All],2, FALSE)</f>
        <v>2022</v>
      </c>
      <c r="C1731" t="s">
        <v>64</v>
      </c>
      <c r="D1731" t="s">
        <v>13</v>
      </c>
      <c r="E1731">
        <v>3</v>
      </c>
      <c r="F1731">
        <v>4258</v>
      </c>
      <c r="G1731">
        <f>IF(electric_vehicle_sales_by_state[[#This Row],[vehicle_category]]="2-Wheelers",85000,1500000)</f>
        <v>1500000</v>
      </c>
      <c r="H1731">
        <f>(electric_vehicle_sales_by_state[[#This Row],[electric_vehicles_sold]]*electric_vehicle_sales_by_state[[#This Row],[Avg_Price]])</f>
        <v>4500000</v>
      </c>
    </row>
    <row r="1732" spans="1:8" x14ac:dyDescent="0.3">
      <c r="A1732" s="1">
        <v>44531</v>
      </c>
      <c r="B1732">
        <f>VLOOKUP(electric_vehicle_sales_by_state[[#This Row],[date]], dim_date[#All],2, FALSE)</f>
        <v>2022</v>
      </c>
      <c r="C1732" t="s">
        <v>68</v>
      </c>
      <c r="D1732" t="s">
        <v>13</v>
      </c>
      <c r="E1732">
        <v>153</v>
      </c>
      <c r="F1732">
        <v>16243</v>
      </c>
      <c r="G1732">
        <f>IF(electric_vehicle_sales_by_state[[#This Row],[vehicle_category]]="2-Wheelers",85000,1500000)</f>
        <v>1500000</v>
      </c>
      <c r="H1732">
        <f>(electric_vehicle_sales_by_state[[#This Row],[electric_vehicles_sold]]*electric_vehicle_sales_by_state[[#This Row],[Avg_Price]])</f>
        <v>229500000</v>
      </c>
    </row>
    <row r="1733" spans="1:8" x14ac:dyDescent="0.3">
      <c r="A1733" s="1">
        <v>44531</v>
      </c>
      <c r="B1733">
        <f>VLOOKUP(electric_vehicle_sales_by_state[[#This Row],[date]], dim_date[#All],2, FALSE)</f>
        <v>2022</v>
      </c>
      <c r="C1733" t="s">
        <v>69</v>
      </c>
      <c r="D1733" t="s">
        <v>13</v>
      </c>
      <c r="E1733">
        <v>186</v>
      </c>
      <c r="F1733">
        <v>16994</v>
      </c>
      <c r="G1733">
        <f>IF(electric_vehicle_sales_by_state[[#This Row],[vehicle_category]]="2-Wheelers",85000,1500000)</f>
        <v>1500000</v>
      </c>
      <c r="H1733">
        <f>(electric_vehicle_sales_by_state[[#This Row],[electric_vehicles_sold]]*electric_vehicle_sales_by_state[[#This Row],[Avg_Price]])</f>
        <v>279000000</v>
      </c>
    </row>
    <row r="1734" spans="1:8" x14ac:dyDescent="0.3">
      <c r="A1734" s="1">
        <v>44531</v>
      </c>
      <c r="B1734">
        <f>VLOOKUP(electric_vehicle_sales_by_state[[#This Row],[date]], dim_date[#All],2, FALSE)</f>
        <v>2022</v>
      </c>
      <c r="C1734" t="s">
        <v>57</v>
      </c>
      <c r="D1734" t="s">
        <v>13</v>
      </c>
      <c r="E1734">
        <v>30</v>
      </c>
      <c r="F1734">
        <v>11820</v>
      </c>
      <c r="G1734">
        <f>IF(electric_vehicle_sales_by_state[[#This Row],[vehicle_category]]="2-Wheelers",85000,1500000)</f>
        <v>1500000</v>
      </c>
      <c r="H1734">
        <f>(electric_vehicle_sales_by_state[[#This Row],[electric_vehicles_sold]]*electric_vehicle_sales_by_state[[#This Row],[Avg_Price]])</f>
        <v>45000000</v>
      </c>
    </row>
    <row r="1735" spans="1:8" x14ac:dyDescent="0.3">
      <c r="A1735" s="1">
        <v>44531</v>
      </c>
      <c r="B1735">
        <f>VLOOKUP(electric_vehicle_sales_by_state[[#This Row],[date]], dim_date[#All],2, FALSE)</f>
        <v>2022</v>
      </c>
      <c r="C1735" t="s">
        <v>70</v>
      </c>
      <c r="D1735" t="s">
        <v>13</v>
      </c>
      <c r="E1735">
        <v>1392</v>
      </c>
      <c r="F1735">
        <v>29346</v>
      </c>
      <c r="G1735">
        <f>IF(electric_vehicle_sales_by_state[[#This Row],[vehicle_category]]="2-Wheelers",85000,1500000)</f>
        <v>1500000</v>
      </c>
      <c r="H1735">
        <f>(electric_vehicle_sales_by_state[[#This Row],[electric_vehicles_sold]]*electric_vehicle_sales_by_state[[#This Row],[Avg_Price]])</f>
        <v>2088000000</v>
      </c>
    </row>
    <row r="1736" spans="1:8" x14ac:dyDescent="0.3">
      <c r="A1736" s="1">
        <v>44531</v>
      </c>
      <c r="B1736">
        <f>VLOOKUP(electric_vehicle_sales_by_state[[#This Row],[date]], dim_date[#All],2, FALSE)</f>
        <v>2022</v>
      </c>
      <c r="C1736" t="s">
        <v>58</v>
      </c>
      <c r="D1736" t="s">
        <v>13</v>
      </c>
      <c r="E1736">
        <v>20</v>
      </c>
      <c r="F1736">
        <v>4634</v>
      </c>
      <c r="G1736">
        <f>IF(electric_vehicle_sales_by_state[[#This Row],[vehicle_category]]="2-Wheelers",85000,1500000)</f>
        <v>1500000</v>
      </c>
      <c r="H1736">
        <f>(electric_vehicle_sales_by_state[[#This Row],[electric_vehicles_sold]]*electric_vehicle_sales_by_state[[#This Row],[Avg_Price]])</f>
        <v>30000000</v>
      </c>
    </row>
    <row r="1737" spans="1:8" x14ac:dyDescent="0.3">
      <c r="A1737" s="1">
        <v>44531</v>
      </c>
      <c r="B1737">
        <f>VLOOKUP(electric_vehicle_sales_by_state[[#This Row],[date]], dim_date[#All],2, FALSE)</f>
        <v>2022</v>
      </c>
      <c r="C1737" t="s">
        <v>52</v>
      </c>
      <c r="D1737" t="s">
        <v>13</v>
      </c>
      <c r="E1737">
        <v>2</v>
      </c>
      <c r="F1737">
        <v>608</v>
      </c>
      <c r="G1737">
        <f>IF(electric_vehicle_sales_by_state[[#This Row],[vehicle_category]]="2-Wheelers",85000,1500000)</f>
        <v>1500000</v>
      </c>
      <c r="H1737">
        <f>(electric_vehicle_sales_by_state[[#This Row],[electric_vehicles_sold]]*electric_vehicle_sales_by_state[[#This Row],[Avg_Price]])</f>
        <v>3000000</v>
      </c>
    </row>
    <row r="1738" spans="1:8" x14ac:dyDescent="0.3">
      <c r="A1738" s="1">
        <v>44531</v>
      </c>
      <c r="B1738">
        <f>VLOOKUP(electric_vehicle_sales_by_state[[#This Row],[date]], dim_date[#All],2, FALSE)</f>
        <v>2022</v>
      </c>
      <c r="C1738" t="s">
        <v>59</v>
      </c>
      <c r="D1738" t="s">
        <v>13</v>
      </c>
      <c r="E1738">
        <v>6</v>
      </c>
      <c r="F1738">
        <v>10624</v>
      </c>
      <c r="G1738">
        <f>IF(electric_vehicle_sales_by_state[[#This Row],[vehicle_category]]="2-Wheelers",85000,1500000)</f>
        <v>1500000</v>
      </c>
      <c r="H1738">
        <f>(electric_vehicle_sales_by_state[[#This Row],[electric_vehicles_sold]]*electric_vehicle_sales_by_state[[#This Row],[Avg_Price]])</f>
        <v>9000000</v>
      </c>
    </row>
    <row r="1739" spans="1:8" x14ac:dyDescent="0.3">
      <c r="A1739" s="1">
        <v>44531</v>
      </c>
      <c r="B1739">
        <f>VLOOKUP(electric_vehicle_sales_by_state[[#This Row],[date]], dim_date[#All],2, FALSE)</f>
        <v>2022</v>
      </c>
      <c r="C1739" t="s">
        <v>71</v>
      </c>
      <c r="D1739" t="s">
        <v>13</v>
      </c>
      <c r="E1739">
        <v>73</v>
      </c>
      <c r="F1739">
        <v>12739</v>
      </c>
      <c r="G1739">
        <f>IF(electric_vehicle_sales_by_state[[#This Row],[vehicle_category]]="2-Wheelers",85000,1500000)</f>
        <v>1500000</v>
      </c>
      <c r="H1739">
        <f>(electric_vehicle_sales_by_state[[#This Row],[electric_vehicles_sold]]*electric_vehicle_sales_by_state[[#This Row],[Avg_Price]])</f>
        <v>109500000</v>
      </c>
    </row>
    <row r="1740" spans="1:8" x14ac:dyDescent="0.3">
      <c r="A1740" s="1">
        <v>44531</v>
      </c>
      <c r="B1740">
        <f>VLOOKUP(electric_vehicle_sales_by_state[[#This Row],[date]], dim_date[#All],2, FALSE)</f>
        <v>2022</v>
      </c>
      <c r="C1740" t="s">
        <v>72</v>
      </c>
      <c r="D1740" t="s">
        <v>13</v>
      </c>
      <c r="E1740">
        <v>121</v>
      </c>
      <c r="F1740">
        <v>17001</v>
      </c>
      <c r="G1740">
        <f>IF(electric_vehicle_sales_by_state[[#This Row],[vehicle_category]]="2-Wheelers",85000,1500000)</f>
        <v>1500000</v>
      </c>
      <c r="H1740">
        <f>(electric_vehicle_sales_by_state[[#This Row],[electric_vehicles_sold]]*electric_vehicle_sales_by_state[[#This Row],[Avg_Price]])</f>
        <v>181500000</v>
      </c>
    </row>
    <row r="1741" spans="1:8" x14ac:dyDescent="0.3">
      <c r="A1741" s="1">
        <v>44531</v>
      </c>
      <c r="B1741">
        <f>VLOOKUP(electric_vehicle_sales_by_state[[#This Row],[date]], dim_date[#All],2, FALSE)</f>
        <v>2022</v>
      </c>
      <c r="C1741" t="s">
        <v>73</v>
      </c>
      <c r="D1741" t="s">
        <v>13</v>
      </c>
      <c r="E1741">
        <v>21</v>
      </c>
      <c r="F1741">
        <v>33774</v>
      </c>
      <c r="G1741">
        <f>IF(electric_vehicle_sales_by_state[[#This Row],[vehicle_category]]="2-Wheelers",85000,1500000)</f>
        <v>1500000</v>
      </c>
      <c r="H1741">
        <f>(electric_vehicle_sales_by_state[[#This Row],[electric_vehicles_sold]]*electric_vehicle_sales_by_state[[#This Row],[Avg_Price]])</f>
        <v>31500000</v>
      </c>
    </row>
    <row r="1742" spans="1:8" x14ac:dyDescent="0.3">
      <c r="A1742" s="1">
        <v>44531</v>
      </c>
      <c r="B1742">
        <f>VLOOKUP(electric_vehicle_sales_by_state[[#This Row],[date]], dim_date[#All],2, FALSE)</f>
        <v>2022</v>
      </c>
      <c r="C1742" t="s">
        <v>60</v>
      </c>
      <c r="D1742" t="s">
        <v>13</v>
      </c>
      <c r="E1742">
        <v>38</v>
      </c>
      <c r="F1742">
        <v>4270</v>
      </c>
      <c r="G1742">
        <f>IF(electric_vehicle_sales_by_state[[#This Row],[vehicle_category]]="2-Wheelers",85000,1500000)</f>
        <v>1500000</v>
      </c>
      <c r="H1742">
        <f>(electric_vehicle_sales_by_state[[#This Row],[electric_vehicles_sold]]*electric_vehicle_sales_by_state[[#This Row],[Avg_Price]])</f>
        <v>57000000</v>
      </c>
    </row>
    <row r="1743" spans="1:8" x14ac:dyDescent="0.3">
      <c r="A1743" s="1">
        <v>44531</v>
      </c>
      <c r="B1743">
        <f>VLOOKUP(electric_vehicle_sales_by_state[[#This Row],[date]], dim_date[#All],2, FALSE)</f>
        <v>2022</v>
      </c>
      <c r="C1743" t="s">
        <v>74</v>
      </c>
      <c r="D1743" t="s">
        <v>13</v>
      </c>
      <c r="E1743">
        <v>39</v>
      </c>
      <c r="F1743">
        <v>8452</v>
      </c>
      <c r="G1743">
        <f>IF(electric_vehicle_sales_by_state[[#This Row],[vehicle_category]]="2-Wheelers",85000,1500000)</f>
        <v>1500000</v>
      </c>
      <c r="H1743">
        <f>(electric_vehicle_sales_by_state[[#This Row],[electric_vehicles_sold]]*electric_vehicle_sales_by_state[[#This Row],[Avg_Price]])</f>
        <v>58500000</v>
      </c>
    </row>
    <row r="1744" spans="1:8" x14ac:dyDescent="0.3">
      <c r="A1744" s="1">
        <v>44562</v>
      </c>
      <c r="B1744">
        <f>VLOOKUP(electric_vehicle_sales_by_state[[#This Row],[date]], dim_date[#All],2, FALSE)</f>
        <v>2022</v>
      </c>
      <c r="C1744" t="s">
        <v>65</v>
      </c>
      <c r="D1744" t="s">
        <v>13</v>
      </c>
      <c r="E1744">
        <v>29</v>
      </c>
      <c r="F1744">
        <v>8418</v>
      </c>
      <c r="G1744">
        <f>IF(electric_vehicle_sales_by_state[[#This Row],[vehicle_category]]="2-Wheelers",85000,1500000)</f>
        <v>1500000</v>
      </c>
      <c r="H1744">
        <f>(electric_vehicle_sales_by_state[[#This Row],[electric_vehicles_sold]]*electric_vehicle_sales_by_state[[#This Row],[Avg_Price]])</f>
        <v>43500000</v>
      </c>
    </row>
    <row r="1745" spans="1:8" x14ac:dyDescent="0.3">
      <c r="A1745" s="1">
        <v>44562</v>
      </c>
      <c r="B1745">
        <f>VLOOKUP(electric_vehicle_sales_by_state[[#This Row],[date]], dim_date[#All],2, FALSE)</f>
        <v>2022</v>
      </c>
      <c r="C1745" t="s">
        <v>54</v>
      </c>
      <c r="D1745" t="s">
        <v>13</v>
      </c>
      <c r="E1745">
        <v>10</v>
      </c>
      <c r="F1745">
        <v>5538</v>
      </c>
      <c r="G1745">
        <f>IF(electric_vehicle_sales_by_state[[#This Row],[vehicle_category]]="2-Wheelers",85000,1500000)</f>
        <v>1500000</v>
      </c>
      <c r="H1745">
        <f>(electric_vehicle_sales_by_state[[#This Row],[electric_vehicles_sold]]*electric_vehicle_sales_by_state[[#This Row],[Avg_Price]])</f>
        <v>15000000</v>
      </c>
    </row>
    <row r="1746" spans="1:8" x14ac:dyDescent="0.3">
      <c r="A1746" s="1">
        <v>44562</v>
      </c>
      <c r="B1746">
        <f>VLOOKUP(electric_vehicle_sales_by_state[[#This Row],[date]], dim_date[#All],2, FALSE)</f>
        <v>2022</v>
      </c>
      <c r="C1746" t="s">
        <v>55</v>
      </c>
      <c r="D1746" t="s">
        <v>13</v>
      </c>
      <c r="E1746">
        <v>7</v>
      </c>
      <c r="F1746">
        <v>1519</v>
      </c>
      <c r="G1746">
        <f>IF(electric_vehicle_sales_by_state[[#This Row],[vehicle_category]]="2-Wheelers",85000,1500000)</f>
        <v>1500000</v>
      </c>
      <c r="H1746">
        <f>(electric_vehicle_sales_by_state[[#This Row],[electric_vehicles_sold]]*electric_vehicle_sales_by_state[[#This Row],[Avg_Price]])</f>
        <v>10500000</v>
      </c>
    </row>
    <row r="1747" spans="1:8" x14ac:dyDescent="0.3">
      <c r="A1747" s="1">
        <v>44562</v>
      </c>
      <c r="B1747">
        <f>VLOOKUP(electric_vehicle_sales_by_state[[#This Row],[date]], dim_date[#All],2, FALSE)</f>
        <v>2022</v>
      </c>
      <c r="C1747" t="s">
        <v>44</v>
      </c>
      <c r="D1747" t="s">
        <v>13</v>
      </c>
      <c r="E1747">
        <v>11</v>
      </c>
      <c r="F1747">
        <v>4667</v>
      </c>
      <c r="G1747">
        <f>IF(electric_vehicle_sales_by_state[[#This Row],[vehicle_category]]="2-Wheelers",85000,1500000)</f>
        <v>1500000</v>
      </c>
      <c r="H1747">
        <f>(electric_vehicle_sales_by_state[[#This Row],[electric_vehicles_sold]]*electric_vehicle_sales_by_state[[#This Row],[Avg_Price]])</f>
        <v>16500000</v>
      </c>
    </row>
    <row r="1748" spans="1:8" x14ac:dyDescent="0.3">
      <c r="A1748" s="1">
        <v>44562</v>
      </c>
      <c r="B1748">
        <f>VLOOKUP(electric_vehicle_sales_by_state[[#This Row],[date]], dim_date[#All],2, FALSE)</f>
        <v>2022</v>
      </c>
      <c r="C1748" t="s">
        <v>56</v>
      </c>
      <c r="D1748" t="s">
        <v>13</v>
      </c>
      <c r="E1748">
        <v>282</v>
      </c>
      <c r="F1748">
        <v>13659</v>
      </c>
      <c r="G1748">
        <f>IF(electric_vehicle_sales_by_state[[#This Row],[vehicle_category]]="2-Wheelers",85000,1500000)</f>
        <v>1500000</v>
      </c>
      <c r="H1748">
        <f>(electric_vehicle_sales_by_state[[#This Row],[electric_vehicles_sold]]*electric_vehicle_sales_by_state[[#This Row],[Avg_Price]])</f>
        <v>423000000</v>
      </c>
    </row>
    <row r="1749" spans="1:8" x14ac:dyDescent="0.3">
      <c r="A1749" s="1">
        <v>44562</v>
      </c>
      <c r="B1749">
        <f>VLOOKUP(electric_vehicle_sales_by_state[[#This Row],[date]], dim_date[#All],2, FALSE)</f>
        <v>2022</v>
      </c>
      <c r="C1749" t="s">
        <v>66</v>
      </c>
      <c r="D1749" t="s">
        <v>13</v>
      </c>
      <c r="E1749">
        <v>26</v>
      </c>
      <c r="F1749">
        <v>1185</v>
      </c>
      <c r="G1749">
        <f>IF(electric_vehicle_sales_by_state[[#This Row],[vehicle_category]]="2-Wheelers",85000,1500000)</f>
        <v>1500000</v>
      </c>
      <c r="H1749">
        <f>(electric_vehicle_sales_by_state[[#This Row],[electric_vehicles_sold]]*electric_vehicle_sales_by_state[[#This Row],[Avg_Price]])</f>
        <v>39000000</v>
      </c>
    </row>
    <row r="1750" spans="1:8" x14ac:dyDescent="0.3">
      <c r="A1750" s="1">
        <v>44562</v>
      </c>
      <c r="B1750">
        <f>VLOOKUP(electric_vehicle_sales_by_state[[#This Row],[date]], dim_date[#All],2, FALSE)</f>
        <v>2022</v>
      </c>
      <c r="C1750" t="s">
        <v>67</v>
      </c>
      <c r="D1750" t="s">
        <v>13</v>
      </c>
      <c r="E1750">
        <v>97</v>
      </c>
      <c r="F1750">
        <v>21963</v>
      </c>
      <c r="G1750">
        <f>IF(electric_vehicle_sales_by_state[[#This Row],[vehicle_category]]="2-Wheelers",85000,1500000)</f>
        <v>1500000</v>
      </c>
      <c r="H1750">
        <f>(electric_vehicle_sales_by_state[[#This Row],[electric_vehicles_sold]]*electric_vehicle_sales_by_state[[#This Row],[Avg_Price]])</f>
        <v>145500000</v>
      </c>
    </row>
    <row r="1751" spans="1:8" x14ac:dyDescent="0.3">
      <c r="A1751" s="1">
        <v>44562</v>
      </c>
      <c r="B1751">
        <f>VLOOKUP(electric_vehicle_sales_by_state[[#This Row],[date]], dim_date[#All],2, FALSE)</f>
        <v>2022</v>
      </c>
      <c r="C1751" t="s">
        <v>63</v>
      </c>
      <c r="D1751" t="s">
        <v>13</v>
      </c>
      <c r="E1751">
        <v>26</v>
      </c>
      <c r="F1751">
        <v>17633</v>
      </c>
      <c r="G1751">
        <f>IF(electric_vehicle_sales_by_state[[#This Row],[vehicle_category]]="2-Wheelers",85000,1500000)</f>
        <v>1500000</v>
      </c>
      <c r="H1751">
        <f>(electric_vehicle_sales_by_state[[#This Row],[electric_vehicles_sold]]*electric_vehicle_sales_by_state[[#This Row],[Avg_Price]])</f>
        <v>39000000</v>
      </c>
    </row>
    <row r="1752" spans="1:8" x14ac:dyDescent="0.3">
      <c r="A1752" s="1">
        <v>44562</v>
      </c>
      <c r="B1752">
        <f>VLOOKUP(electric_vehicle_sales_by_state[[#This Row],[date]], dim_date[#All],2, FALSE)</f>
        <v>2022</v>
      </c>
      <c r="C1752" t="s">
        <v>61</v>
      </c>
      <c r="D1752" t="s">
        <v>13</v>
      </c>
      <c r="E1752">
        <v>3</v>
      </c>
      <c r="F1752">
        <v>3090</v>
      </c>
      <c r="G1752">
        <f>IF(electric_vehicle_sales_by_state[[#This Row],[vehicle_category]]="2-Wheelers",85000,1500000)</f>
        <v>1500000</v>
      </c>
      <c r="H1752">
        <f>(electric_vehicle_sales_by_state[[#This Row],[electric_vehicles_sold]]*electric_vehicle_sales_by_state[[#This Row],[Avg_Price]])</f>
        <v>4500000</v>
      </c>
    </row>
    <row r="1753" spans="1:8" x14ac:dyDescent="0.3">
      <c r="A1753" s="1">
        <v>44562</v>
      </c>
      <c r="B1753">
        <f>VLOOKUP(electric_vehicle_sales_by_state[[#This Row],[date]], dim_date[#All],2, FALSE)</f>
        <v>2022</v>
      </c>
      <c r="C1753" t="s">
        <v>64</v>
      </c>
      <c r="D1753" t="s">
        <v>13</v>
      </c>
      <c r="E1753">
        <v>5</v>
      </c>
      <c r="F1753">
        <v>4345</v>
      </c>
      <c r="G1753">
        <f>IF(electric_vehicle_sales_by_state[[#This Row],[vehicle_category]]="2-Wheelers",85000,1500000)</f>
        <v>1500000</v>
      </c>
      <c r="H1753">
        <f>(electric_vehicle_sales_by_state[[#This Row],[electric_vehicles_sold]]*electric_vehicle_sales_by_state[[#This Row],[Avg_Price]])</f>
        <v>7500000</v>
      </c>
    </row>
    <row r="1754" spans="1:8" x14ac:dyDescent="0.3">
      <c r="A1754" s="1">
        <v>44562</v>
      </c>
      <c r="B1754">
        <f>VLOOKUP(electric_vehicle_sales_by_state[[#This Row],[date]], dim_date[#All],2, FALSE)</f>
        <v>2022</v>
      </c>
      <c r="C1754" t="s">
        <v>68</v>
      </c>
      <c r="D1754" t="s">
        <v>13</v>
      </c>
      <c r="E1754">
        <v>209</v>
      </c>
      <c r="F1754">
        <v>21967</v>
      </c>
      <c r="G1754">
        <f>IF(electric_vehicle_sales_by_state[[#This Row],[vehicle_category]]="2-Wheelers",85000,1500000)</f>
        <v>1500000</v>
      </c>
      <c r="H1754">
        <f>(electric_vehicle_sales_by_state[[#This Row],[electric_vehicles_sold]]*electric_vehicle_sales_by_state[[#This Row],[Avg_Price]])</f>
        <v>313500000</v>
      </c>
    </row>
    <row r="1755" spans="1:8" x14ac:dyDescent="0.3">
      <c r="A1755" s="1">
        <v>44562</v>
      </c>
      <c r="B1755">
        <f>VLOOKUP(electric_vehicle_sales_by_state[[#This Row],[date]], dim_date[#All],2, FALSE)</f>
        <v>2022</v>
      </c>
      <c r="C1755" t="s">
        <v>69</v>
      </c>
      <c r="D1755" t="s">
        <v>13</v>
      </c>
      <c r="E1755">
        <v>212</v>
      </c>
      <c r="F1755">
        <v>17441</v>
      </c>
      <c r="G1755">
        <f>IF(electric_vehicle_sales_by_state[[#This Row],[vehicle_category]]="2-Wheelers",85000,1500000)</f>
        <v>1500000</v>
      </c>
      <c r="H1755">
        <f>(electric_vehicle_sales_by_state[[#This Row],[electric_vehicles_sold]]*electric_vehicle_sales_by_state[[#This Row],[Avg_Price]])</f>
        <v>318000000</v>
      </c>
    </row>
    <row r="1756" spans="1:8" x14ac:dyDescent="0.3">
      <c r="A1756" s="1">
        <v>44562</v>
      </c>
      <c r="B1756">
        <f>VLOOKUP(electric_vehicle_sales_by_state[[#This Row],[date]], dim_date[#All],2, FALSE)</f>
        <v>2022</v>
      </c>
      <c r="C1756" t="s">
        <v>57</v>
      </c>
      <c r="D1756" t="s">
        <v>13</v>
      </c>
      <c r="E1756">
        <v>25</v>
      </c>
      <c r="F1756">
        <v>11325</v>
      </c>
      <c r="G1756">
        <f>IF(electric_vehicle_sales_by_state[[#This Row],[vehicle_category]]="2-Wheelers",85000,1500000)</f>
        <v>1500000</v>
      </c>
      <c r="H1756">
        <f>(electric_vehicle_sales_by_state[[#This Row],[electric_vehicles_sold]]*electric_vehicle_sales_by_state[[#This Row],[Avg_Price]])</f>
        <v>37500000</v>
      </c>
    </row>
    <row r="1757" spans="1:8" x14ac:dyDescent="0.3">
      <c r="A1757" s="1">
        <v>44562</v>
      </c>
      <c r="B1757">
        <f>VLOOKUP(electric_vehicle_sales_by_state[[#This Row],[date]], dim_date[#All],2, FALSE)</f>
        <v>2022</v>
      </c>
      <c r="C1757" t="s">
        <v>70</v>
      </c>
      <c r="D1757" t="s">
        <v>13</v>
      </c>
      <c r="E1757">
        <v>263</v>
      </c>
      <c r="F1757">
        <v>35772</v>
      </c>
      <c r="G1757">
        <f>IF(electric_vehicle_sales_by_state[[#This Row],[vehicle_category]]="2-Wheelers",85000,1500000)</f>
        <v>1500000</v>
      </c>
      <c r="H1757">
        <f>(electric_vehicle_sales_by_state[[#This Row],[electric_vehicles_sold]]*electric_vehicle_sales_by_state[[#This Row],[Avg_Price]])</f>
        <v>394500000</v>
      </c>
    </row>
    <row r="1758" spans="1:8" x14ac:dyDescent="0.3">
      <c r="A1758" s="1">
        <v>44562</v>
      </c>
      <c r="B1758">
        <f>VLOOKUP(electric_vehicle_sales_by_state[[#This Row],[date]], dim_date[#All],2, FALSE)</f>
        <v>2022</v>
      </c>
      <c r="C1758" t="s">
        <v>58</v>
      </c>
      <c r="D1758" t="s">
        <v>13</v>
      </c>
      <c r="E1758">
        <v>27</v>
      </c>
      <c r="F1758">
        <v>5876</v>
      </c>
      <c r="G1758">
        <f>IF(electric_vehicle_sales_by_state[[#This Row],[vehicle_category]]="2-Wheelers",85000,1500000)</f>
        <v>1500000</v>
      </c>
      <c r="H1758">
        <f>(electric_vehicle_sales_by_state[[#This Row],[electric_vehicles_sold]]*electric_vehicle_sales_by_state[[#This Row],[Avg_Price]])</f>
        <v>40500000</v>
      </c>
    </row>
    <row r="1759" spans="1:8" x14ac:dyDescent="0.3">
      <c r="A1759" s="1">
        <v>44562</v>
      </c>
      <c r="B1759">
        <f>VLOOKUP(electric_vehicle_sales_by_state[[#This Row],[date]], dim_date[#All],2, FALSE)</f>
        <v>2022</v>
      </c>
      <c r="C1759" t="s">
        <v>59</v>
      </c>
      <c r="D1759" t="s">
        <v>13</v>
      </c>
      <c r="E1759">
        <v>7</v>
      </c>
      <c r="F1759">
        <v>9792</v>
      </c>
      <c r="G1759">
        <f>IF(electric_vehicle_sales_by_state[[#This Row],[vehicle_category]]="2-Wheelers",85000,1500000)</f>
        <v>1500000</v>
      </c>
      <c r="H1759">
        <f>(electric_vehicle_sales_by_state[[#This Row],[electric_vehicles_sold]]*electric_vehicle_sales_by_state[[#This Row],[Avg_Price]])</f>
        <v>10500000</v>
      </c>
    </row>
    <row r="1760" spans="1:8" x14ac:dyDescent="0.3">
      <c r="A1760" s="1">
        <v>44562</v>
      </c>
      <c r="B1760">
        <f>VLOOKUP(electric_vehicle_sales_by_state[[#This Row],[date]], dim_date[#All],2, FALSE)</f>
        <v>2022</v>
      </c>
      <c r="C1760" t="s">
        <v>71</v>
      </c>
      <c r="D1760" t="s">
        <v>13</v>
      </c>
      <c r="E1760">
        <v>92</v>
      </c>
      <c r="F1760">
        <v>13658</v>
      </c>
      <c r="G1760">
        <f>IF(electric_vehicle_sales_by_state[[#This Row],[vehicle_category]]="2-Wheelers",85000,1500000)</f>
        <v>1500000</v>
      </c>
      <c r="H1760">
        <f>(electric_vehicle_sales_by_state[[#This Row],[electric_vehicles_sold]]*electric_vehicle_sales_by_state[[#This Row],[Avg_Price]])</f>
        <v>138000000</v>
      </c>
    </row>
    <row r="1761" spans="1:8" x14ac:dyDescent="0.3">
      <c r="A1761" s="1">
        <v>44562</v>
      </c>
      <c r="B1761">
        <f>VLOOKUP(electric_vehicle_sales_by_state[[#This Row],[date]], dim_date[#All],2, FALSE)</f>
        <v>2022</v>
      </c>
      <c r="C1761" t="s">
        <v>72</v>
      </c>
      <c r="D1761" t="s">
        <v>13</v>
      </c>
      <c r="E1761">
        <v>121</v>
      </c>
      <c r="F1761">
        <v>20494</v>
      </c>
      <c r="G1761">
        <f>IF(electric_vehicle_sales_by_state[[#This Row],[vehicle_category]]="2-Wheelers",85000,1500000)</f>
        <v>1500000</v>
      </c>
      <c r="H1761">
        <f>(electric_vehicle_sales_by_state[[#This Row],[electric_vehicles_sold]]*electric_vehicle_sales_by_state[[#This Row],[Avg_Price]])</f>
        <v>181500000</v>
      </c>
    </row>
    <row r="1762" spans="1:8" x14ac:dyDescent="0.3">
      <c r="A1762" s="1">
        <v>44562</v>
      </c>
      <c r="B1762">
        <f>VLOOKUP(electric_vehicle_sales_by_state[[#This Row],[date]], dim_date[#All],2, FALSE)</f>
        <v>2022</v>
      </c>
      <c r="C1762" t="s">
        <v>73</v>
      </c>
      <c r="D1762" t="s">
        <v>13</v>
      </c>
      <c r="E1762">
        <v>14</v>
      </c>
      <c r="F1762">
        <v>32561</v>
      </c>
      <c r="G1762">
        <f>IF(electric_vehicle_sales_by_state[[#This Row],[vehicle_category]]="2-Wheelers",85000,1500000)</f>
        <v>1500000</v>
      </c>
      <c r="H1762">
        <f>(electric_vehicle_sales_by_state[[#This Row],[electric_vehicles_sold]]*electric_vehicle_sales_by_state[[#This Row],[Avg_Price]])</f>
        <v>21000000</v>
      </c>
    </row>
    <row r="1763" spans="1:8" x14ac:dyDescent="0.3">
      <c r="A1763" s="1">
        <v>44562</v>
      </c>
      <c r="B1763">
        <f>VLOOKUP(electric_vehicle_sales_by_state[[#This Row],[date]], dim_date[#All],2, FALSE)</f>
        <v>2022</v>
      </c>
      <c r="C1763" t="s">
        <v>60</v>
      </c>
      <c r="D1763" t="s">
        <v>13</v>
      </c>
      <c r="E1763">
        <v>30</v>
      </c>
      <c r="F1763">
        <v>4241</v>
      </c>
      <c r="G1763">
        <f>IF(electric_vehicle_sales_by_state[[#This Row],[vehicle_category]]="2-Wheelers",85000,1500000)</f>
        <v>1500000</v>
      </c>
      <c r="H1763">
        <f>(electric_vehicle_sales_by_state[[#This Row],[electric_vehicles_sold]]*electric_vehicle_sales_by_state[[#This Row],[Avg_Price]])</f>
        <v>45000000</v>
      </c>
    </row>
    <row r="1764" spans="1:8" x14ac:dyDescent="0.3">
      <c r="A1764" s="1">
        <v>44562</v>
      </c>
      <c r="B1764">
        <f>VLOOKUP(electric_vehicle_sales_by_state[[#This Row],[date]], dim_date[#All],2, FALSE)</f>
        <v>2022</v>
      </c>
      <c r="C1764" t="s">
        <v>74</v>
      </c>
      <c r="D1764" t="s">
        <v>13</v>
      </c>
      <c r="E1764">
        <v>54</v>
      </c>
      <c r="F1764">
        <v>7968</v>
      </c>
      <c r="G1764">
        <f>IF(electric_vehicle_sales_by_state[[#This Row],[vehicle_category]]="2-Wheelers",85000,1500000)</f>
        <v>1500000</v>
      </c>
      <c r="H1764">
        <f>(electric_vehicle_sales_by_state[[#This Row],[electric_vehicles_sold]]*electric_vehicle_sales_by_state[[#This Row],[Avg_Price]])</f>
        <v>81000000</v>
      </c>
    </row>
    <row r="1765" spans="1:8" x14ac:dyDescent="0.3">
      <c r="A1765" s="1">
        <v>44593</v>
      </c>
      <c r="B1765">
        <f>VLOOKUP(electric_vehicle_sales_by_state[[#This Row],[date]], dim_date[#All],2, FALSE)</f>
        <v>2022</v>
      </c>
      <c r="C1765" t="s">
        <v>65</v>
      </c>
      <c r="D1765" t="s">
        <v>13</v>
      </c>
      <c r="E1765">
        <v>43</v>
      </c>
      <c r="F1765">
        <v>6361</v>
      </c>
      <c r="G1765">
        <f>IF(electric_vehicle_sales_by_state[[#This Row],[vehicle_category]]="2-Wheelers",85000,1500000)</f>
        <v>1500000</v>
      </c>
      <c r="H1765">
        <f>(electric_vehicle_sales_by_state[[#This Row],[electric_vehicles_sold]]*electric_vehicle_sales_by_state[[#This Row],[Avg_Price]])</f>
        <v>64500000</v>
      </c>
    </row>
    <row r="1766" spans="1:8" x14ac:dyDescent="0.3">
      <c r="A1766" s="1">
        <v>44593</v>
      </c>
      <c r="B1766">
        <f>VLOOKUP(electric_vehicle_sales_by_state[[#This Row],[date]], dim_date[#All],2, FALSE)</f>
        <v>2022</v>
      </c>
      <c r="C1766" t="s">
        <v>43</v>
      </c>
      <c r="D1766" t="s">
        <v>13</v>
      </c>
      <c r="E1766">
        <v>3</v>
      </c>
      <c r="F1766">
        <v>6152</v>
      </c>
      <c r="G1766">
        <f>IF(electric_vehicle_sales_by_state[[#This Row],[vehicle_category]]="2-Wheelers",85000,1500000)</f>
        <v>1500000</v>
      </c>
      <c r="H1766">
        <f>(electric_vehicle_sales_by_state[[#This Row],[electric_vehicles_sold]]*electric_vehicle_sales_by_state[[#This Row],[Avg_Price]])</f>
        <v>4500000</v>
      </c>
    </row>
    <row r="1767" spans="1:8" x14ac:dyDescent="0.3">
      <c r="A1767" s="1">
        <v>44593</v>
      </c>
      <c r="B1767">
        <f>VLOOKUP(electric_vehicle_sales_by_state[[#This Row],[date]], dim_date[#All],2, FALSE)</f>
        <v>2022</v>
      </c>
      <c r="C1767" t="s">
        <v>54</v>
      </c>
      <c r="D1767" t="s">
        <v>13</v>
      </c>
      <c r="E1767">
        <v>8</v>
      </c>
      <c r="F1767">
        <v>5658</v>
      </c>
      <c r="G1767">
        <f>IF(electric_vehicle_sales_by_state[[#This Row],[vehicle_category]]="2-Wheelers",85000,1500000)</f>
        <v>1500000</v>
      </c>
      <c r="H1767">
        <f>(electric_vehicle_sales_by_state[[#This Row],[electric_vehicles_sold]]*electric_vehicle_sales_by_state[[#This Row],[Avg_Price]])</f>
        <v>12000000</v>
      </c>
    </row>
    <row r="1768" spans="1:8" x14ac:dyDescent="0.3">
      <c r="A1768" s="1">
        <v>44593</v>
      </c>
      <c r="B1768">
        <f>VLOOKUP(electric_vehicle_sales_by_state[[#This Row],[date]], dim_date[#All],2, FALSE)</f>
        <v>2022</v>
      </c>
      <c r="C1768" t="s">
        <v>55</v>
      </c>
      <c r="D1768" t="s">
        <v>13</v>
      </c>
      <c r="E1768">
        <v>11</v>
      </c>
      <c r="F1768">
        <v>1941</v>
      </c>
      <c r="G1768">
        <f>IF(electric_vehicle_sales_by_state[[#This Row],[vehicle_category]]="2-Wheelers",85000,1500000)</f>
        <v>1500000</v>
      </c>
      <c r="H1768">
        <f>(electric_vehicle_sales_by_state[[#This Row],[electric_vehicles_sold]]*electric_vehicle_sales_by_state[[#This Row],[Avg_Price]])</f>
        <v>16500000</v>
      </c>
    </row>
    <row r="1769" spans="1:8" x14ac:dyDescent="0.3">
      <c r="A1769" s="1">
        <v>44593</v>
      </c>
      <c r="B1769">
        <f>VLOOKUP(electric_vehicle_sales_by_state[[#This Row],[date]], dim_date[#All],2, FALSE)</f>
        <v>2022</v>
      </c>
      <c r="C1769" t="s">
        <v>44</v>
      </c>
      <c r="D1769" t="s">
        <v>13</v>
      </c>
      <c r="E1769">
        <v>20</v>
      </c>
      <c r="F1769">
        <v>3922</v>
      </c>
      <c r="G1769">
        <f>IF(electric_vehicle_sales_by_state[[#This Row],[vehicle_category]]="2-Wheelers",85000,1500000)</f>
        <v>1500000</v>
      </c>
      <c r="H1769">
        <f>(electric_vehicle_sales_by_state[[#This Row],[electric_vehicles_sold]]*electric_vehicle_sales_by_state[[#This Row],[Avg_Price]])</f>
        <v>30000000</v>
      </c>
    </row>
    <row r="1770" spans="1:8" x14ac:dyDescent="0.3">
      <c r="A1770" s="1">
        <v>44593</v>
      </c>
      <c r="B1770">
        <f>VLOOKUP(electric_vehicle_sales_by_state[[#This Row],[date]], dim_date[#All],2, FALSE)</f>
        <v>2022</v>
      </c>
      <c r="C1770" t="s">
        <v>56</v>
      </c>
      <c r="D1770" t="s">
        <v>13</v>
      </c>
      <c r="E1770">
        <v>298</v>
      </c>
      <c r="F1770">
        <v>12608</v>
      </c>
      <c r="G1770">
        <f>IF(electric_vehicle_sales_by_state[[#This Row],[vehicle_category]]="2-Wheelers",85000,1500000)</f>
        <v>1500000</v>
      </c>
      <c r="H1770">
        <f>(electric_vehicle_sales_by_state[[#This Row],[electric_vehicles_sold]]*electric_vehicle_sales_by_state[[#This Row],[Avg_Price]])</f>
        <v>447000000</v>
      </c>
    </row>
    <row r="1771" spans="1:8" x14ac:dyDescent="0.3">
      <c r="A1771" s="1">
        <v>44593</v>
      </c>
      <c r="B1771">
        <f>VLOOKUP(electric_vehicle_sales_by_state[[#This Row],[date]], dim_date[#All],2, FALSE)</f>
        <v>2022</v>
      </c>
      <c r="C1771" t="s">
        <v>66</v>
      </c>
      <c r="D1771" t="s">
        <v>13</v>
      </c>
      <c r="E1771">
        <v>62</v>
      </c>
      <c r="F1771">
        <v>1160</v>
      </c>
      <c r="G1771">
        <f>IF(electric_vehicle_sales_by_state[[#This Row],[vehicle_category]]="2-Wheelers",85000,1500000)</f>
        <v>1500000</v>
      </c>
      <c r="H1771">
        <f>(electric_vehicle_sales_by_state[[#This Row],[electric_vehicles_sold]]*electric_vehicle_sales_by_state[[#This Row],[Avg_Price]])</f>
        <v>93000000</v>
      </c>
    </row>
    <row r="1772" spans="1:8" x14ac:dyDescent="0.3">
      <c r="A1772" s="1">
        <v>44593</v>
      </c>
      <c r="B1772">
        <f>VLOOKUP(electric_vehicle_sales_by_state[[#This Row],[date]], dim_date[#All],2, FALSE)</f>
        <v>2022</v>
      </c>
      <c r="C1772" t="s">
        <v>67</v>
      </c>
      <c r="D1772" t="s">
        <v>13</v>
      </c>
      <c r="E1772">
        <v>128</v>
      </c>
      <c r="F1772">
        <v>24012</v>
      </c>
      <c r="G1772">
        <f>IF(electric_vehicle_sales_by_state[[#This Row],[vehicle_category]]="2-Wheelers",85000,1500000)</f>
        <v>1500000</v>
      </c>
      <c r="H1772">
        <f>(electric_vehicle_sales_by_state[[#This Row],[electric_vehicles_sold]]*electric_vehicle_sales_by_state[[#This Row],[Avg_Price]])</f>
        <v>192000000</v>
      </c>
    </row>
    <row r="1773" spans="1:8" x14ac:dyDescent="0.3">
      <c r="A1773" s="1">
        <v>44593</v>
      </c>
      <c r="B1773">
        <f>VLOOKUP(electric_vehicle_sales_by_state[[#This Row],[date]], dim_date[#All],2, FALSE)</f>
        <v>2022</v>
      </c>
      <c r="C1773" t="s">
        <v>63</v>
      </c>
      <c r="D1773" t="s">
        <v>13</v>
      </c>
      <c r="E1773">
        <v>28</v>
      </c>
      <c r="F1773">
        <v>16353</v>
      </c>
      <c r="G1773">
        <f>IF(electric_vehicle_sales_by_state[[#This Row],[vehicle_category]]="2-Wheelers",85000,1500000)</f>
        <v>1500000</v>
      </c>
      <c r="H1773">
        <f>(electric_vehicle_sales_by_state[[#This Row],[electric_vehicles_sold]]*electric_vehicle_sales_by_state[[#This Row],[Avg_Price]])</f>
        <v>42000000</v>
      </c>
    </row>
    <row r="1774" spans="1:8" x14ac:dyDescent="0.3">
      <c r="A1774" s="1">
        <v>44593</v>
      </c>
      <c r="B1774">
        <f>VLOOKUP(electric_vehicle_sales_by_state[[#This Row],[date]], dim_date[#All],2, FALSE)</f>
        <v>2022</v>
      </c>
      <c r="C1774" t="s">
        <v>61</v>
      </c>
      <c r="D1774" t="s">
        <v>13</v>
      </c>
      <c r="E1774">
        <v>5</v>
      </c>
      <c r="F1774">
        <v>3616</v>
      </c>
      <c r="G1774">
        <f>IF(electric_vehicle_sales_by_state[[#This Row],[vehicle_category]]="2-Wheelers",85000,1500000)</f>
        <v>1500000</v>
      </c>
      <c r="H1774">
        <f>(electric_vehicle_sales_by_state[[#This Row],[electric_vehicles_sold]]*electric_vehicle_sales_by_state[[#This Row],[Avg_Price]])</f>
        <v>7500000</v>
      </c>
    </row>
    <row r="1775" spans="1:8" x14ac:dyDescent="0.3">
      <c r="A1775" s="1">
        <v>44593</v>
      </c>
      <c r="B1775">
        <f>VLOOKUP(electric_vehicle_sales_by_state[[#This Row],[date]], dim_date[#All],2, FALSE)</f>
        <v>2022</v>
      </c>
      <c r="C1775" t="s">
        <v>46</v>
      </c>
      <c r="D1775" t="s">
        <v>13</v>
      </c>
      <c r="E1775">
        <v>7</v>
      </c>
      <c r="F1775">
        <v>4679</v>
      </c>
      <c r="G1775">
        <f>IF(electric_vehicle_sales_by_state[[#This Row],[vehicle_category]]="2-Wheelers",85000,1500000)</f>
        <v>1500000</v>
      </c>
      <c r="H1775">
        <f>(electric_vehicle_sales_by_state[[#This Row],[electric_vehicles_sold]]*electric_vehicle_sales_by_state[[#This Row],[Avg_Price]])</f>
        <v>10500000</v>
      </c>
    </row>
    <row r="1776" spans="1:8" x14ac:dyDescent="0.3">
      <c r="A1776" s="1">
        <v>44593</v>
      </c>
      <c r="B1776">
        <f>VLOOKUP(electric_vehicle_sales_by_state[[#This Row],[date]], dim_date[#All],2, FALSE)</f>
        <v>2022</v>
      </c>
      <c r="C1776" t="s">
        <v>64</v>
      </c>
      <c r="D1776" t="s">
        <v>13</v>
      </c>
      <c r="E1776">
        <v>4</v>
      </c>
      <c r="F1776">
        <v>4335</v>
      </c>
      <c r="G1776">
        <f>IF(electric_vehicle_sales_by_state[[#This Row],[vehicle_category]]="2-Wheelers",85000,1500000)</f>
        <v>1500000</v>
      </c>
      <c r="H1776">
        <f>(electric_vehicle_sales_by_state[[#This Row],[electric_vehicles_sold]]*electric_vehicle_sales_by_state[[#This Row],[Avg_Price]])</f>
        <v>6000000</v>
      </c>
    </row>
    <row r="1777" spans="1:8" x14ac:dyDescent="0.3">
      <c r="A1777" s="1">
        <v>44593</v>
      </c>
      <c r="B1777">
        <f>VLOOKUP(electric_vehicle_sales_by_state[[#This Row],[date]], dim_date[#All],2, FALSE)</f>
        <v>2022</v>
      </c>
      <c r="C1777" t="s">
        <v>68</v>
      </c>
      <c r="D1777" t="s">
        <v>13</v>
      </c>
      <c r="E1777">
        <v>202</v>
      </c>
      <c r="F1777">
        <v>17561</v>
      </c>
      <c r="G1777">
        <f>IF(electric_vehicle_sales_by_state[[#This Row],[vehicle_category]]="2-Wheelers",85000,1500000)</f>
        <v>1500000</v>
      </c>
      <c r="H1777">
        <f>(electric_vehicle_sales_by_state[[#This Row],[electric_vehicles_sold]]*electric_vehicle_sales_by_state[[#This Row],[Avg_Price]])</f>
        <v>303000000</v>
      </c>
    </row>
    <row r="1778" spans="1:8" x14ac:dyDescent="0.3">
      <c r="A1778" s="1">
        <v>44593</v>
      </c>
      <c r="B1778">
        <f>VLOOKUP(electric_vehicle_sales_by_state[[#This Row],[date]], dim_date[#All],2, FALSE)</f>
        <v>2022</v>
      </c>
      <c r="C1778" t="s">
        <v>69</v>
      </c>
      <c r="D1778" t="s">
        <v>13</v>
      </c>
      <c r="E1778">
        <v>327</v>
      </c>
      <c r="F1778">
        <v>14575</v>
      </c>
      <c r="G1778">
        <f>IF(electric_vehicle_sales_by_state[[#This Row],[vehicle_category]]="2-Wheelers",85000,1500000)</f>
        <v>1500000</v>
      </c>
      <c r="H1778">
        <f>(electric_vehicle_sales_by_state[[#This Row],[electric_vehicles_sold]]*electric_vehicle_sales_by_state[[#This Row],[Avg_Price]])</f>
        <v>490500000</v>
      </c>
    </row>
    <row r="1779" spans="1:8" x14ac:dyDescent="0.3">
      <c r="A1779" s="1">
        <v>44593</v>
      </c>
      <c r="B1779">
        <f>VLOOKUP(electric_vehicle_sales_by_state[[#This Row],[date]], dim_date[#All],2, FALSE)</f>
        <v>2022</v>
      </c>
      <c r="C1779" t="s">
        <v>57</v>
      </c>
      <c r="D1779" t="s">
        <v>13</v>
      </c>
      <c r="E1779">
        <v>22</v>
      </c>
      <c r="F1779">
        <v>11274</v>
      </c>
      <c r="G1779">
        <f>IF(electric_vehicle_sales_by_state[[#This Row],[vehicle_category]]="2-Wheelers",85000,1500000)</f>
        <v>1500000</v>
      </c>
      <c r="H1779">
        <f>(electric_vehicle_sales_by_state[[#This Row],[electric_vehicles_sold]]*electric_vehicle_sales_by_state[[#This Row],[Avg_Price]])</f>
        <v>33000000</v>
      </c>
    </row>
    <row r="1780" spans="1:8" x14ac:dyDescent="0.3">
      <c r="A1780" s="1">
        <v>44593</v>
      </c>
      <c r="B1780">
        <f>VLOOKUP(electric_vehicle_sales_by_state[[#This Row],[date]], dim_date[#All],2, FALSE)</f>
        <v>2022</v>
      </c>
      <c r="C1780" t="s">
        <v>70</v>
      </c>
      <c r="D1780" t="s">
        <v>13</v>
      </c>
      <c r="E1780">
        <v>905</v>
      </c>
      <c r="F1780">
        <v>31805</v>
      </c>
      <c r="G1780">
        <f>IF(electric_vehicle_sales_by_state[[#This Row],[vehicle_category]]="2-Wheelers",85000,1500000)</f>
        <v>1500000</v>
      </c>
      <c r="H1780">
        <f>(electric_vehicle_sales_by_state[[#This Row],[electric_vehicles_sold]]*electric_vehicle_sales_by_state[[#This Row],[Avg_Price]])</f>
        <v>1357500000</v>
      </c>
    </row>
    <row r="1781" spans="1:8" x14ac:dyDescent="0.3">
      <c r="A1781" s="1">
        <v>44593</v>
      </c>
      <c r="B1781">
        <f>VLOOKUP(electric_vehicle_sales_by_state[[#This Row],[date]], dim_date[#All],2, FALSE)</f>
        <v>2022</v>
      </c>
      <c r="C1781" t="s">
        <v>58</v>
      </c>
      <c r="D1781" t="s">
        <v>13</v>
      </c>
      <c r="E1781">
        <v>27</v>
      </c>
      <c r="F1781">
        <v>5023</v>
      </c>
      <c r="G1781">
        <f>IF(electric_vehicle_sales_by_state[[#This Row],[vehicle_category]]="2-Wheelers",85000,1500000)</f>
        <v>1500000</v>
      </c>
      <c r="H1781">
        <f>(electric_vehicle_sales_by_state[[#This Row],[electric_vehicles_sold]]*electric_vehicle_sales_by_state[[#This Row],[Avg_Price]])</f>
        <v>40500000</v>
      </c>
    </row>
    <row r="1782" spans="1:8" x14ac:dyDescent="0.3">
      <c r="A1782" s="1">
        <v>44593</v>
      </c>
      <c r="B1782">
        <f>VLOOKUP(electric_vehicle_sales_by_state[[#This Row],[date]], dim_date[#All],2, FALSE)</f>
        <v>2022</v>
      </c>
      <c r="C1782" t="s">
        <v>59</v>
      </c>
      <c r="D1782" t="s">
        <v>13</v>
      </c>
      <c r="E1782">
        <v>5</v>
      </c>
      <c r="F1782">
        <v>9464</v>
      </c>
      <c r="G1782">
        <f>IF(electric_vehicle_sales_by_state[[#This Row],[vehicle_category]]="2-Wheelers",85000,1500000)</f>
        <v>1500000</v>
      </c>
      <c r="H1782">
        <f>(electric_vehicle_sales_by_state[[#This Row],[electric_vehicles_sold]]*electric_vehicle_sales_by_state[[#This Row],[Avg_Price]])</f>
        <v>7500000</v>
      </c>
    </row>
    <row r="1783" spans="1:8" x14ac:dyDescent="0.3">
      <c r="A1783" s="1">
        <v>44593</v>
      </c>
      <c r="B1783">
        <f>VLOOKUP(electric_vehicle_sales_by_state[[#This Row],[date]], dim_date[#All],2, FALSE)</f>
        <v>2022</v>
      </c>
      <c r="C1783" t="s">
        <v>71</v>
      </c>
      <c r="D1783" t="s">
        <v>13</v>
      </c>
      <c r="E1783">
        <v>116</v>
      </c>
      <c r="F1783">
        <v>14811</v>
      </c>
      <c r="G1783">
        <f>IF(electric_vehicle_sales_by_state[[#This Row],[vehicle_category]]="2-Wheelers",85000,1500000)</f>
        <v>1500000</v>
      </c>
      <c r="H1783">
        <f>(electric_vehicle_sales_by_state[[#This Row],[electric_vehicles_sold]]*electric_vehicle_sales_by_state[[#This Row],[Avg_Price]])</f>
        <v>174000000</v>
      </c>
    </row>
    <row r="1784" spans="1:8" x14ac:dyDescent="0.3">
      <c r="A1784" s="1">
        <v>44593</v>
      </c>
      <c r="B1784">
        <f>VLOOKUP(electric_vehicle_sales_by_state[[#This Row],[date]], dim_date[#All],2, FALSE)</f>
        <v>2022</v>
      </c>
      <c r="C1784" t="s">
        <v>72</v>
      </c>
      <c r="D1784" t="s">
        <v>13</v>
      </c>
      <c r="E1784">
        <v>135</v>
      </c>
      <c r="F1784">
        <v>16711</v>
      </c>
      <c r="G1784">
        <f>IF(electric_vehicle_sales_by_state[[#This Row],[vehicle_category]]="2-Wheelers",85000,1500000)</f>
        <v>1500000</v>
      </c>
      <c r="H1784">
        <f>(electric_vehicle_sales_by_state[[#This Row],[electric_vehicles_sold]]*electric_vehicle_sales_by_state[[#This Row],[Avg_Price]])</f>
        <v>202500000</v>
      </c>
    </row>
    <row r="1785" spans="1:8" x14ac:dyDescent="0.3">
      <c r="A1785" s="1">
        <v>44593</v>
      </c>
      <c r="B1785">
        <f>VLOOKUP(electric_vehicle_sales_by_state[[#This Row],[date]], dim_date[#All],2, FALSE)</f>
        <v>2022</v>
      </c>
      <c r="C1785" t="s">
        <v>73</v>
      </c>
      <c r="D1785" t="s">
        <v>13</v>
      </c>
      <c r="E1785">
        <v>22</v>
      </c>
      <c r="F1785">
        <v>28479</v>
      </c>
      <c r="G1785">
        <f>IF(electric_vehicle_sales_by_state[[#This Row],[vehicle_category]]="2-Wheelers",85000,1500000)</f>
        <v>1500000</v>
      </c>
      <c r="H1785">
        <f>(electric_vehicle_sales_by_state[[#This Row],[electric_vehicles_sold]]*electric_vehicle_sales_by_state[[#This Row],[Avg_Price]])</f>
        <v>33000000</v>
      </c>
    </row>
    <row r="1786" spans="1:8" x14ac:dyDescent="0.3">
      <c r="A1786" s="1">
        <v>44593</v>
      </c>
      <c r="B1786">
        <f>VLOOKUP(electric_vehicle_sales_by_state[[#This Row],[date]], dim_date[#All],2, FALSE)</f>
        <v>2022</v>
      </c>
      <c r="C1786" t="s">
        <v>60</v>
      </c>
      <c r="D1786" t="s">
        <v>13</v>
      </c>
      <c r="E1786">
        <v>24</v>
      </c>
      <c r="F1786">
        <v>3820</v>
      </c>
      <c r="G1786">
        <f>IF(electric_vehicle_sales_by_state[[#This Row],[vehicle_category]]="2-Wheelers",85000,1500000)</f>
        <v>1500000</v>
      </c>
      <c r="H1786">
        <f>(electric_vehicle_sales_by_state[[#This Row],[electric_vehicles_sold]]*electric_vehicle_sales_by_state[[#This Row],[Avg_Price]])</f>
        <v>36000000</v>
      </c>
    </row>
    <row r="1787" spans="1:8" x14ac:dyDescent="0.3">
      <c r="A1787" s="1">
        <v>44593</v>
      </c>
      <c r="B1787">
        <f>VLOOKUP(electric_vehicle_sales_by_state[[#This Row],[date]], dim_date[#All],2, FALSE)</f>
        <v>2022</v>
      </c>
      <c r="C1787" t="s">
        <v>74</v>
      </c>
      <c r="D1787" t="s">
        <v>13</v>
      </c>
      <c r="E1787">
        <v>45</v>
      </c>
      <c r="F1787">
        <v>7395</v>
      </c>
      <c r="G1787">
        <f>IF(electric_vehicle_sales_by_state[[#This Row],[vehicle_category]]="2-Wheelers",85000,1500000)</f>
        <v>1500000</v>
      </c>
      <c r="H1787">
        <f>(electric_vehicle_sales_by_state[[#This Row],[electric_vehicles_sold]]*electric_vehicle_sales_by_state[[#This Row],[Avg_Price]])</f>
        <v>67500000</v>
      </c>
    </row>
    <row r="1788" spans="1:8" x14ac:dyDescent="0.3">
      <c r="A1788" s="1">
        <v>44621</v>
      </c>
      <c r="B1788">
        <f>VLOOKUP(electric_vehicle_sales_by_state[[#This Row],[date]], dim_date[#All],2, FALSE)</f>
        <v>2022</v>
      </c>
      <c r="C1788" t="s">
        <v>41</v>
      </c>
      <c r="D1788" t="s">
        <v>13</v>
      </c>
      <c r="E1788">
        <v>2</v>
      </c>
      <c r="F1788">
        <v>108</v>
      </c>
      <c r="G1788">
        <f>IF(electric_vehicle_sales_by_state[[#This Row],[vehicle_category]]="2-Wheelers",85000,1500000)</f>
        <v>1500000</v>
      </c>
      <c r="H1788">
        <f>(electric_vehicle_sales_by_state[[#This Row],[electric_vehicles_sold]]*electric_vehicle_sales_by_state[[#This Row],[Avg_Price]])</f>
        <v>3000000</v>
      </c>
    </row>
    <row r="1789" spans="1:8" x14ac:dyDescent="0.3">
      <c r="A1789" s="1">
        <v>44621</v>
      </c>
      <c r="B1789">
        <f>VLOOKUP(electric_vehicle_sales_by_state[[#This Row],[date]], dim_date[#All],2, FALSE)</f>
        <v>2022</v>
      </c>
      <c r="C1789" t="s">
        <v>65</v>
      </c>
      <c r="D1789" t="s">
        <v>13</v>
      </c>
      <c r="E1789">
        <v>55</v>
      </c>
      <c r="F1789">
        <v>7288</v>
      </c>
      <c r="G1789">
        <f>IF(electric_vehicle_sales_by_state[[#This Row],[vehicle_category]]="2-Wheelers",85000,1500000)</f>
        <v>1500000</v>
      </c>
      <c r="H1789">
        <f>(electric_vehicle_sales_by_state[[#This Row],[electric_vehicles_sold]]*electric_vehicle_sales_by_state[[#This Row],[Avg_Price]])</f>
        <v>82500000</v>
      </c>
    </row>
    <row r="1790" spans="1:8" x14ac:dyDescent="0.3">
      <c r="A1790" s="1">
        <v>44621</v>
      </c>
      <c r="B1790">
        <f>VLOOKUP(electric_vehicle_sales_by_state[[#This Row],[date]], dim_date[#All],2, FALSE)</f>
        <v>2022</v>
      </c>
      <c r="C1790" t="s">
        <v>43</v>
      </c>
      <c r="D1790" t="s">
        <v>13</v>
      </c>
      <c r="E1790">
        <v>2</v>
      </c>
      <c r="F1790">
        <v>7281</v>
      </c>
      <c r="G1790">
        <f>IF(electric_vehicle_sales_by_state[[#This Row],[vehicle_category]]="2-Wheelers",85000,1500000)</f>
        <v>1500000</v>
      </c>
      <c r="H1790">
        <f>(electric_vehicle_sales_by_state[[#This Row],[electric_vehicles_sold]]*electric_vehicle_sales_by_state[[#This Row],[Avg_Price]])</f>
        <v>3000000</v>
      </c>
    </row>
    <row r="1791" spans="1:8" x14ac:dyDescent="0.3">
      <c r="A1791" s="1">
        <v>44621</v>
      </c>
      <c r="B1791">
        <f>VLOOKUP(electric_vehicle_sales_by_state[[#This Row],[date]], dim_date[#All],2, FALSE)</f>
        <v>2022</v>
      </c>
      <c r="C1791" t="s">
        <v>54</v>
      </c>
      <c r="D1791" t="s">
        <v>13</v>
      </c>
      <c r="E1791">
        <v>12</v>
      </c>
      <c r="F1791">
        <v>6694</v>
      </c>
      <c r="G1791">
        <f>IF(electric_vehicle_sales_by_state[[#This Row],[vehicle_category]]="2-Wheelers",85000,1500000)</f>
        <v>1500000</v>
      </c>
      <c r="H1791">
        <f>(electric_vehicle_sales_by_state[[#This Row],[electric_vehicles_sold]]*electric_vehicle_sales_by_state[[#This Row],[Avg_Price]])</f>
        <v>18000000</v>
      </c>
    </row>
    <row r="1792" spans="1:8" x14ac:dyDescent="0.3">
      <c r="A1792" s="1">
        <v>44621</v>
      </c>
      <c r="B1792">
        <f>VLOOKUP(electric_vehicle_sales_by_state[[#This Row],[date]], dim_date[#All],2, FALSE)</f>
        <v>2022</v>
      </c>
      <c r="C1792" t="s">
        <v>55</v>
      </c>
      <c r="D1792" t="s">
        <v>13</v>
      </c>
      <c r="E1792">
        <v>14</v>
      </c>
      <c r="F1792">
        <v>2279</v>
      </c>
      <c r="G1792">
        <f>IF(electric_vehicle_sales_by_state[[#This Row],[vehicle_category]]="2-Wheelers",85000,1500000)</f>
        <v>1500000</v>
      </c>
      <c r="H1792">
        <f>(electric_vehicle_sales_by_state[[#This Row],[electric_vehicles_sold]]*electric_vehicle_sales_by_state[[#This Row],[Avg_Price]])</f>
        <v>21000000</v>
      </c>
    </row>
    <row r="1793" spans="1:8" x14ac:dyDescent="0.3">
      <c r="A1793" s="1">
        <v>44621</v>
      </c>
      <c r="B1793">
        <f>VLOOKUP(electric_vehicle_sales_by_state[[#This Row],[date]], dim_date[#All],2, FALSE)</f>
        <v>2022</v>
      </c>
      <c r="C1793" t="s">
        <v>44</v>
      </c>
      <c r="D1793" t="s">
        <v>13</v>
      </c>
      <c r="E1793">
        <v>19</v>
      </c>
      <c r="F1793">
        <v>4200</v>
      </c>
      <c r="G1793">
        <f>IF(electric_vehicle_sales_by_state[[#This Row],[vehicle_category]]="2-Wheelers",85000,1500000)</f>
        <v>1500000</v>
      </c>
      <c r="H1793">
        <f>(electric_vehicle_sales_by_state[[#This Row],[electric_vehicles_sold]]*electric_vehicle_sales_by_state[[#This Row],[Avg_Price]])</f>
        <v>28500000</v>
      </c>
    </row>
    <row r="1794" spans="1:8" x14ac:dyDescent="0.3">
      <c r="A1794" s="1">
        <v>44621</v>
      </c>
      <c r="B1794">
        <f>VLOOKUP(electric_vehicle_sales_by_state[[#This Row],[date]], dim_date[#All],2, FALSE)</f>
        <v>2022</v>
      </c>
      <c r="C1794" t="s">
        <v>56</v>
      </c>
      <c r="D1794" t="s">
        <v>13</v>
      </c>
      <c r="E1794">
        <v>220</v>
      </c>
      <c r="F1794">
        <v>13385</v>
      </c>
      <c r="G1794">
        <f>IF(electric_vehicle_sales_by_state[[#This Row],[vehicle_category]]="2-Wheelers",85000,1500000)</f>
        <v>1500000</v>
      </c>
      <c r="H1794">
        <f>(electric_vehicle_sales_by_state[[#This Row],[electric_vehicles_sold]]*electric_vehicle_sales_by_state[[#This Row],[Avg_Price]])</f>
        <v>330000000</v>
      </c>
    </row>
    <row r="1795" spans="1:8" x14ac:dyDescent="0.3">
      <c r="A1795" s="1">
        <v>44621</v>
      </c>
      <c r="B1795">
        <f>VLOOKUP(electric_vehicle_sales_by_state[[#This Row],[date]], dim_date[#All],2, FALSE)</f>
        <v>2022</v>
      </c>
      <c r="C1795" t="s">
        <v>66</v>
      </c>
      <c r="D1795" t="s">
        <v>13</v>
      </c>
      <c r="E1795">
        <v>91</v>
      </c>
      <c r="F1795">
        <v>1474</v>
      </c>
      <c r="G1795">
        <f>IF(electric_vehicle_sales_by_state[[#This Row],[vehicle_category]]="2-Wheelers",85000,1500000)</f>
        <v>1500000</v>
      </c>
      <c r="H1795">
        <f>(electric_vehicle_sales_by_state[[#This Row],[electric_vehicles_sold]]*electric_vehicle_sales_by_state[[#This Row],[Avg_Price]])</f>
        <v>136500000</v>
      </c>
    </row>
    <row r="1796" spans="1:8" x14ac:dyDescent="0.3">
      <c r="A1796" s="1">
        <v>44621</v>
      </c>
      <c r="B1796">
        <f>VLOOKUP(electric_vehicle_sales_by_state[[#This Row],[date]], dim_date[#All],2, FALSE)</f>
        <v>2022</v>
      </c>
      <c r="C1796" t="s">
        <v>67</v>
      </c>
      <c r="D1796" t="s">
        <v>13</v>
      </c>
      <c r="E1796">
        <v>249</v>
      </c>
      <c r="F1796">
        <v>26077</v>
      </c>
      <c r="G1796">
        <f>IF(electric_vehicle_sales_by_state[[#This Row],[vehicle_category]]="2-Wheelers",85000,1500000)</f>
        <v>1500000</v>
      </c>
      <c r="H1796">
        <f>(electric_vehicle_sales_by_state[[#This Row],[electric_vehicles_sold]]*electric_vehicle_sales_by_state[[#This Row],[Avg_Price]])</f>
        <v>373500000</v>
      </c>
    </row>
    <row r="1797" spans="1:8" x14ac:dyDescent="0.3">
      <c r="A1797" s="1">
        <v>44621</v>
      </c>
      <c r="B1797">
        <f>VLOOKUP(electric_vehicle_sales_by_state[[#This Row],[date]], dim_date[#All],2, FALSE)</f>
        <v>2022</v>
      </c>
      <c r="C1797" t="s">
        <v>63</v>
      </c>
      <c r="D1797" t="s">
        <v>13</v>
      </c>
      <c r="E1797">
        <v>13</v>
      </c>
      <c r="F1797">
        <v>18621</v>
      </c>
      <c r="G1797">
        <f>IF(electric_vehicle_sales_by_state[[#This Row],[vehicle_category]]="2-Wheelers",85000,1500000)</f>
        <v>1500000</v>
      </c>
      <c r="H1797">
        <f>(electric_vehicle_sales_by_state[[#This Row],[electric_vehicles_sold]]*electric_vehicle_sales_by_state[[#This Row],[Avg_Price]])</f>
        <v>19500000</v>
      </c>
    </row>
    <row r="1798" spans="1:8" x14ac:dyDescent="0.3">
      <c r="A1798" s="1">
        <v>44621</v>
      </c>
      <c r="B1798">
        <f>VLOOKUP(electric_vehicle_sales_by_state[[#This Row],[date]], dim_date[#All],2, FALSE)</f>
        <v>2022</v>
      </c>
      <c r="C1798" t="s">
        <v>61</v>
      </c>
      <c r="D1798" t="s">
        <v>13</v>
      </c>
      <c r="E1798">
        <v>3</v>
      </c>
      <c r="F1798">
        <v>3371</v>
      </c>
      <c r="G1798">
        <f>IF(electric_vehicle_sales_by_state[[#This Row],[vehicle_category]]="2-Wheelers",85000,1500000)</f>
        <v>1500000</v>
      </c>
      <c r="H1798">
        <f>(electric_vehicle_sales_by_state[[#This Row],[electric_vehicles_sold]]*electric_vehicle_sales_by_state[[#This Row],[Avg_Price]])</f>
        <v>4500000</v>
      </c>
    </row>
    <row r="1799" spans="1:8" x14ac:dyDescent="0.3">
      <c r="A1799" s="1">
        <v>44621</v>
      </c>
      <c r="B1799">
        <f>VLOOKUP(electric_vehicle_sales_by_state[[#This Row],[date]], dim_date[#All],2, FALSE)</f>
        <v>2022</v>
      </c>
      <c r="C1799" t="s">
        <v>46</v>
      </c>
      <c r="D1799" t="s">
        <v>13</v>
      </c>
      <c r="E1799">
        <v>4</v>
      </c>
      <c r="F1799">
        <v>4854</v>
      </c>
      <c r="G1799">
        <f>IF(electric_vehicle_sales_by_state[[#This Row],[vehicle_category]]="2-Wheelers",85000,1500000)</f>
        <v>1500000</v>
      </c>
      <c r="H1799">
        <f>(electric_vehicle_sales_by_state[[#This Row],[electric_vehicles_sold]]*electric_vehicle_sales_by_state[[#This Row],[Avg_Price]])</f>
        <v>6000000</v>
      </c>
    </row>
    <row r="1800" spans="1:8" x14ac:dyDescent="0.3">
      <c r="A1800" s="1">
        <v>44621</v>
      </c>
      <c r="B1800">
        <f>VLOOKUP(electric_vehicle_sales_by_state[[#This Row],[date]], dim_date[#All],2, FALSE)</f>
        <v>2022</v>
      </c>
      <c r="C1800" t="s">
        <v>64</v>
      </c>
      <c r="D1800" t="s">
        <v>13</v>
      </c>
      <c r="E1800">
        <v>5</v>
      </c>
      <c r="F1800">
        <v>5062</v>
      </c>
      <c r="G1800">
        <f>IF(electric_vehicle_sales_by_state[[#This Row],[vehicle_category]]="2-Wheelers",85000,1500000)</f>
        <v>1500000</v>
      </c>
      <c r="H1800">
        <f>(electric_vehicle_sales_by_state[[#This Row],[electric_vehicles_sold]]*electric_vehicle_sales_by_state[[#This Row],[Avg_Price]])</f>
        <v>7500000</v>
      </c>
    </row>
    <row r="1801" spans="1:8" x14ac:dyDescent="0.3">
      <c r="A1801" s="1">
        <v>44621</v>
      </c>
      <c r="B1801">
        <f>VLOOKUP(electric_vehicle_sales_by_state[[#This Row],[date]], dim_date[#All],2, FALSE)</f>
        <v>2022</v>
      </c>
      <c r="C1801" t="s">
        <v>68</v>
      </c>
      <c r="D1801" t="s">
        <v>13</v>
      </c>
      <c r="E1801">
        <v>230</v>
      </c>
      <c r="F1801">
        <v>22167</v>
      </c>
      <c r="G1801">
        <f>IF(electric_vehicle_sales_by_state[[#This Row],[vehicle_category]]="2-Wheelers",85000,1500000)</f>
        <v>1500000</v>
      </c>
      <c r="H1801">
        <f>(electric_vehicle_sales_by_state[[#This Row],[electric_vehicles_sold]]*electric_vehicle_sales_by_state[[#This Row],[Avg_Price]])</f>
        <v>345000000</v>
      </c>
    </row>
    <row r="1802" spans="1:8" x14ac:dyDescent="0.3">
      <c r="A1802" s="1">
        <v>44621</v>
      </c>
      <c r="B1802">
        <f>VLOOKUP(electric_vehicle_sales_by_state[[#This Row],[date]], dim_date[#All],2, FALSE)</f>
        <v>2022</v>
      </c>
      <c r="C1802" t="s">
        <v>69</v>
      </c>
      <c r="D1802" t="s">
        <v>13</v>
      </c>
      <c r="E1802">
        <v>331</v>
      </c>
      <c r="F1802">
        <v>16628</v>
      </c>
      <c r="G1802">
        <f>IF(electric_vehicle_sales_by_state[[#This Row],[vehicle_category]]="2-Wheelers",85000,1500000)</f>
        <v>1500000</v>
      </c>
      <c r="H1802">
        <f>(electric_vehicle_sales_by_state[[#This Row],[electric_vehicles_sold]]*electric_vehicle_sales_by_state[[#This Row],[Avg_Price]])</f>
        <v>496500000</v>
      </c>
    </row>
    <row r="1803" spans="1:8" x14ac:dyDescent="0.3">
      <c r="A1803" s="1">
        <v>44621</v>
      </c>
      <c r="B1803">
        <f>VLOOKUP(electric_vehicle_sales_by_state[[#This Row],[date]], dim_date[#All],2, FALSE)</f>
        <v>2022</v>
      </c>
      <c r="C1803" t="s">
        <v>57</v>
      </c>
      <c r="D1803" t="s">
        <v>13</v>
      </c>
      <c r="E1803">
        <v>35</v>
      </c>
      <c r="F1803">
        <v>11616</v>
      </c>
      <c r="G1803">
        <f>IF(electric_vehicle_sales_by_state[[#This Row],[vehicle_category]]="2-Wheelers",85000,1500000)</f>
        <v>1500000</v>
      </c>
      <c r="H1803">
        <f>(electric_vehicle_sales_by_state[[#This Row],[electric_vehicles_sold]]*electric_vehicle_sales_by_state[[#This Row],[Avg_Price]])</f>
        <v>52500000</v>
      </c>
    </row>
    <row r="1804" spans="1:8" x14ac:dyDescent="0.3">
      <c r="A1804" s="1">
        <v>44621</v>
      </c>
      <c r="B1804">
        <f>VLOOKUP(electric_vehicle_sales_by_state[[#This Row],[date]], dim_date[#All],2, FALSE)</f>
        <v>2022</v>
      </c>
      <c r="C1804" t="s">
        <v>70</v>
      </c>
      <c r="D1804" t="s">
        <v>13</v>
      </c>
      <c r="E1804">
        <v>2060</v>
      </c>
      <c r="F1804">
        <v>39762</v>
      </c>
      <c r="G1804">
        <f>IF(electric_vehicle_sales_by_state[[#This Row],[vehicle_category]]="2-Wheelers",85000,1500000)</f>
        <v>1500000</v>
      </c>
      <c r="H1804">
        <f>(electric_vehicle_sales_by_state[[#This Row],[electric_vehicles_sold]]*electric_vehicle_sales_by_state[[#This Row],[Avg_Price]])</f>
        <v>3090000000</v>
      </c>
    </row>
    <row r="1805" spans="1:8" x14ac:dyDescent="0.3">
      <c r="A1805" s="1">
        <v>44621</v>
      </c>
      <c r="B1805">
        <f>VLOOKUP(electric_vehicle_sales_by_state[[#This Row],[date]], dim_date[#All],2, FALSE)</f>
        <v>2022</v>
      </c>
      <c r="C1805" t="s">
        <v>58</v>
      </c>
      <c r="D1805" t="s">
        <v>13</v>
      </c>
      <c r="E1805">
        <v>31</v>
      </c>
      <c r="F1805">
        <v>6098</v>
      </c>
      <c r="G1805">
        <f>IF(electric_vehicle_sales_by_state[[#This Row],[vehicle_category]]="2-Wheelers",85000,1500000)</f>
        <v>1500000</v>
      </c>
      <c r="H1805">
        <f>(electric_vehicle_sales_by_state[[#This Row],[electric_vehicles_sold]]*electric_vehicle_sales_by_state[[#This Row],[Avg_Price]])</f>
        <v>46500000</v>
      </c>
    </row>
    <row r="1806" spans="1:8" x14ac:dyDescent="0.3">
      <c r="A1806" s="1">
        <v>44621</v>
      </c>
      <c r="B1806">
        <f>VLOOKUP(electric_vehicle_sales_by_state[[#This Row],[date]], dim_date[#All],2, FALSE)</f>
        <v>2022</v>
      </c>
      <c r="C1806" t="s">
        <v>52</v>
      </c>
      <c r="D1806" t="s">
        <v>13</v>
      </c>
      <c r="E1806">
        <v>3</v>
      </c>
      <c r="F1806">
        <v>817</v>
      </c>
      <c r="G1806">
        <f>IF(electric_vehicle_sales_by_state[[#This Row],[vehicle_category]]="2-Wheelers",85000,1500000)</f>
        <v>1500000</v>
      </c>
      <c r="H1806">
        <f>(electric_vehicle_sales_by_state[[#This Row],[electric_vehicles_sold]]*electric_vehicle_sales_by_state[[#This Row],[Avg_Price]])</f>
        <v>4500000</v>
      </c>
    </row>
    <row r="1807" spans="1:8" x14ac:dyDescent="0.3">
      <c r="A1807" s="1">
        <v>44621</v>
      </c>
      <c r="B1807">
        <f>VLOOKUP(electric_vehicle_sales_by_state[[#This Row],[date]], dim_date[#All],2, FALSE)</f>
        <v>2022</v>
      </c>
      <c r="C1807" t="s">
        <v>59</v>
      </c>
      <c r="D1807" t="s">
        <v>13</v>
      </c>
      <c r="E1807">
        <v>4</v>
      </c>
      <c r="F1807">
        <v>10836</v>
      </c>
      <c r="G1807">
        <f>IF(electric_vehicle_sales_by_state[[#This Row],[vehicle_category]]="2-Wheelers",85000,1500000)</f>
        <v>1500000</v>
      </c>
      <c r="H1807">
        <f>(electric_vehicle_sales_by_state[[#This Row],[electric_vehicles_sold]]*electric_vehicle_sales_by_state[[#This Row],[Avg_Price]])</f>
        <v>6000000</v>
      </c>
    </row>
    <row r="1808" spans="1:8" x14ac:dyDescent="0.3">
      <c r="A1808" s="1">
        <v>44621</v>
      </c>
      <c r="B1808">
        <f>VLOOKUP(electric_vehicle_sales_by_state[[#This Row],[date]], dim_date[#All],2, FALSE)</f>
        <v>2022</v>
      </c>
      <c r="C1808" t="s">
        <v>71</v>
      </c>
      <c r="D1808" t="s">
        <v>13</v>
      </c>
      <c r="E1808">
        <v>89</v>
      </c>
      <c r="F1808">
        <v>13751</v>
      </c>
      <c r="G1808">
        <f>IF(electric_vehicle_sales_by_state[[#This Row],[vehicle_category]]="2-Wheelers",85000,1500000)</f>
        <v>1500000</v>
      </c>
      <c r="H1808">
        <f>(electric_vehicle_sales_by_state[[#This Row],[electric_vehicles_sold]]*electric_vehicle_sales_by_state[[#This Row],[Avg_Price]])</f>
        <v>133500000</v>
      </c>
    </row>
    <row r="1809" spans="1:8" x14ac:dyDescent="0.3">
      <c r="A1809" s="1">
        <v>44621</v>
      </c>
      <c r="B1809">
        <f>VLOOKUP(electric_vehicle_sales_by_state[[#This Row],[date]], dim_date[#All],2, FALSE)</f>
        <v>2022</v>
      </c>
      <c r="C1809" t="s">
        <v>72</v>
      </c>
      <c r="D1809" t="s">
        <v>13</v>
      </c>
      <c r="E1809">
        <v>168</v>
      </c>
      <c r="F1809">
        <v>20604</v>
      </c>
      <c r="G1809">
        <f>IF(electric_vehicle_sales_by_state[[#This Row],[vehicle_category]]="2-Wheelers",85000,1500000)</f>
        <v>1500000</v>
      </c>
      <c r="H1809">
        <f>(electric_vehicle_sales_by_state[[#This Row],[electric_vehicles_sold]]*electric_vehicle_sales_by_state[[#This Row],[Avg_Price]])</f>
        <v>252000000</v>
      </c>
    </row>
    <row r="1810" spans="1:8" x14ac:dyDescent="0.3">
      <c r="A1810" s="1">
        <v>44621</v>
      </c>
      <c r="B1810">
        <f>VLOOKUP(electric_vehicle_sales_by_state[[#This Row],[date]], dim_date[#All],2, FALSE)</f>
        <v>2022</v>
      </c>
      <c r="C1810" t="s">
        <v>73</v>
      </c>
      <c r="D1810" t="s">
        <v>13</v>
      </c>
      <c r="E1810">
        <v>18</v>
      </c>
      <c r="F1810">
        <v>29324</v>
      </c>
      <c r="G1810">
        <f>IF(electric_vehicle_sales_by_state[[#This Row],[vehicle_category]]="2-Wheelers",85000,1500000)</f>
        <v>1500000</v>
      </c>
      <c r="H1810">
        <f>(electric_vehicle_sales_by_state[[#This Row],[electric_vehicles_sold]]*electric_vehicle_sales_by_state[[#This Row],[Avg_Price]])</f>
        <v>27000000</v>
      </c>
    </row>
    <row r="1811" spans="1:8" x14ac:dyDescent="0.3">
      <c r="A1811" s="1">
        <v>44621</v>
      </c>
      <c r="B1811">
        <f>VLOOKUP(electric_vehicle_sales_by_state[[#This Row],[date]], dim_date[#All],2, FALSE)</f>
        <v>2022</v>
      </c>
      <c r="C1811" t="s">
        <v>60</v>
      </c>
      <c r="D1811" t="s">
        <v>13</v>
      </c>
      <c r="E1811">
        <v>20</v>
      </c>
      <c r="F1811">
        <v>4026</v>
      </c>
      <c r="G1811">
        <f>IF(electric_vehicle_sales_by_state[[#This Row],[vehicle_category]]="2-Wheelers",85000,1500000)</f>
        <v>1500000</v>
      </c>
      <c r="H1811">
        <f>(electric_vehicle_sales_by_state[[#This Row],[electric_vehicles_sold]]*electric_vehicle_sales_by_state[[#This Row],[Avg_Price]])</f>
        <v>30000000</v>
      </c>
    </row>
    <row r="1812" spans="1:8" x14ac:dyDescent="0.3">
      <c r="A1812" s="1">
        <v>44621</v>
      </c>
      <c r="B1812">
        <f>VLOOKUP(electric_vehicle_sales_by_state[[#This Row],[date]], dim_date[#All],2, FALSE)</f>
        <v>2022</v>
      </c>
      <c r="C1812" t="s">
        <v>74</v>
      </c>
      <c r="D1812" t="s">
        <v>13</v>
      </c>
      <c r="E1812">
        <v>41</v>
      </c>
      <c r="F1812">
        <v>8539</v>
      </c>
      <c r="G1812">
        <f>IF(electric_vehicle_sales_by_state[[#This Row],[vehicle_category]]="2-Wheelers",85000,1500000)</f>
        <v>1500000</v>
      </c>
      <c r="H1812">
        <f>(electric_vehicle_sales_by_state[[#This Row],[electric_vehicles_sold]]*electric_vehicle_sales_by_state[[#This Row],[Avg_Price]])</f>
        <v>61500000</v>
      </c>
    </row>
    <row r="1813" spans="1:8" x14ac:dyDescent="0.3">
      <c r="A1813" s="1">
        <v>44652</v>
      </c>
      <c r="B1813">
        <f>VLOOKUP(electric_vehicle_sales_by_state[[#This Row],[date]], dim_date[#All],2, FALSE)</f>
        <v>2023</v>
      </c>
      <c r="C1813" t="s">
        <v>65</v>
      </c>
      <c r="D1813" t="s">
        <v>13</v>
      </c>
      <c r="E1813">
        <v>54</v>
      </c>
      <c r="F1813">
        <v>7195</v>
      </c>
      <c r="G1813">
        <f>IF(electric_vehicle_sales_by_state[[#This Row],[vehicle_category]]="2-Wheelers",85000,1500000)</f>
        <v>1500000</v>
      </c>
      <c r="H1813">
        <f>(electric_vehicle_sales_by_state[[#This Row],[electric_vehicles_sold]]*electric_vehicle_sales_by_state[[#This Row],[Avg_Price]])</f>
        <v>81000000</v>
      </c>
    </row>
    <row r="1814" spans="1:8" x14ac:dyDescent="0.3">
      <c r="A1814" s="1">
        <v>44652</v>
      </c>
      <c r="B1814">
        <f>VLOOKUP(electric_vehicle_sales_by_state[[#This Row],[date]], dim_date[#All],2, FALSE)</f>
        <v>2023</v>
      </c>
      <c r="C1814" t="s">
        <v>43</v>
      </c>
      <c r="D1814" t="s">
        <v>13</v>
      </c>
      <c r="E1814">
        <v>2</v>
      </c>
      <c r="F1814">
        <v>6354</v>
      </c>
      <c r="G1814">
        <f>IF(electric_vehicle_sales_by_state[[#This Row],[vehicle_category]]="2-Wheelers",85000,1500000)</f>
        <v>1500000</v>
      </c>
      <c r="H1814">
        <f>(electric_vehicle_sales_by_state[[#This Row],[electric_vehicles_sold]]*electric_vehicle_sales_by_state[[#This Row],[Avg_Price]])</f>
        <v>3000000</v>
      </c>
    </row>
    <row r="1815" spans="1:8" x14ac:dyDescent="0.3">
      <c r="A1815" s="1">
        <v>44652</v>
      </c>
      <c r="B1815">
        <f>VLOOKUP(electric_vehicle_sales_by_state[[#This Row],[date]], dim_date[#All],2, FALSE)</f>
        <v>2023</v>
      </c>
      <c r="C1815" t="s">
        <v>54</v>
      </c>
      <c r="D1815" t="s">
        <v>13</v>
      </c>
      <c r="E1815">
        <v>8</v>
      </c>
      <c r="F1815">
        <v>5981</v>
      </c>
      <c r="G1815">
        <f>IF(electric_vehicle_sales_by_state[[#This Row],[vehicle_category]]="2-Wheelers",85000,1500000)</f>
        <v>1500000</v>
      </c>
      <c r="H1815">
        <f>(electric_vehicle_sales_by_state[[#This Row],[electric_vehicles_sold]]*electric_vehicle_sales_by_state[[#This Row],[Avg_Price]])</f>
        <v>12000000</v>
      </c>
    </row>
    <row r="1816" spans="1:8" x14ac:dyDescent="0.3">
      <c r="A1816" s="1">
        <v>44652</v>
      </c>
      <c r="B1816">
        <f>VLOOKUP(electric_vehicle_sales_by_state[[#This Row],[date]], dim_date[#All],2, FALSE)</f>
        <v>2023</v>
      </c>
      <c r="C1816" t="s">
        <v>55</v>
      </c>
      <c r="D1816" t="s">
        <v>13</v>
      </c>
      <c r="E1816">
        <v>12</v>
      </c>
      <c r="F1816">
        <v>2167</v>
      </c>
      <c r="G1816">
        <f>IF(electric_vehicle_sales_by_state[[#This Row],[vehicle_category]]="2-Wheelers",85000,1500000)</f>
        <v>1500000</v>
      </c>
      <c r="H1816">
        <f>(electric_vehicle_sales_by_state[[#This Row],[electric_vehicles_sold]]*electric_vehicle_sales_by_state[[#This Row],[Avg_Price]])</f>
        <v>18000000</v>
      </c>
    </row>
    <row r="1817" spans="1:8" x14ac:dyDescent="0.3">
      <c r="A1817" s="1">
        <v>44652</v>
      </c>
      <c r="B1817">
        <f>VLOOKUP(electric_vehicle_sales_by_state[[#This Row],[date]], dim_date[#All],2, FALSE)</f>
        <v>2023</v>
      </c>
      <c r="C1817" t="s">
        <v>44</v>
      </c>
      <c r="D1817" t="s">
        <v>13</v>
      </c>
      <c r="E1817">
        <v>20</v>
      </c>
      <c r="F1817">
        <v>4861</v>
      </c>
      <c r="G1817">
        <f>IF(electric_vehicle_sales_by_state[[#This Row],[vehicle_category]]="2-Wheelers",85000,1500000)</f>
        <v>1500000</v>
      </c>
      <c r="H1817">
        <f>(electric_vehicle_sales_by_state[[#This Row],[electric_vehicles_sold]]*electric_vehicle_sales_by_state[[#This Row],[Avg_Price]])</f>
        <v>30000000</v>
      </c>
    </row>
    <row r="1818" spans="1:8" x14ac:dyDescent="0.3">
      <c r="A1818" s="1">
        <v>44652</v>
      </c>
      <c r="B1818">
        <f>VLOOKUP(electric_vehicle_sales_by_state[[#This Row],[date]], dim_date[#All],2, FALSE)</f>
        <v>2023</v>
      </c>
      <c r="C1818" t="s">
        <v>56</v>
      </c>
      <c r="D1818" t="s">
        <v>13</v>
      </c>
      <c r="E1818">
        <v>566</v>
      </c>
      <c r="F1818">
        <v>15811</v>
      </c>
      <c r="G1818">
        <f>IF(electric_vehicle_sales_by_state[[#This Row],[vehicle_category]]="2-Wheelers",85000,1500000)</f>
        <v>1500000</v>
      </c>
      <c r="H1818">
        <f>(electric_vehicle_sales_by_state[[#This Row],[electric_vehicles_sold]]*electric_vehicle_sales_by_state[[#This Row],[Avg_Price]])</f>
        <v>849000000</v>
      </c>
    </row>
    <row r="1819" spans="1:8" x14ac:dyDescent="0.3">
      <c r="A1819" s="1">
        <v>44652</v>
      </c>
      <c r="B1819">
        <f>VLOOKUP(electric_vehicle_sales_by_state[[#This Row],[date]], dim_date[#All],2, FALSE)</f>
        <v>2023</v>
      </c>
      <c r="C1819" t="s">
        <v>66</v>
      </c>
      <c r="D1819" t="s">
        <v>13</v>
      </c>
      <c r="E1819">
        <v>31</v>
      </c>
      <c r="F1819">
        <v>1390</v>
      </c>
      <c r="G1819">
        <f>IF(electric_vehicle_sales_by_state[[#This Row],[vehicle_category]]="2-Wheelers",85000,1500000)</f>
        <v>1500000</v>
      </c>
      <c r="H1819">
        <f>(electric_vehicle_sales_by_state[[#This Row],[electric_vehicles_sold]]*electric_vehicle_sales_by_state[[#This Row],[Avg_Price]])</f>
        <v>46500000</v>
      </c>
    </row>
    <row r="1820" spans="1:8" x14ac:dyDescent="0.3">
      <c r="A1820" s="1">
        <v>44652</v>
      </c>
      <c r="B1820">
        <f>VLOOKUP(electric_vehicle_sales_by_state[[#This Row],[date]], dim_date[#All],2, FALSE)</f>
        <v>2023</v>
      </c>
      <c r="C1820" t="s">
        <v>67</v>
      </c>
      <c r="D1820" t="s">
        <v>13</v>
      </c>
      <c r="E1820">
        <v>171</v>
      </c>
      <c r="F1820">
        <v>26534</v>
      </c>
      <c r="G1820">
        <f>IF(electric_vehicle_sales_by_state[[#This Row],[vehicle_category]]="2-Wheelers",85000,1500000)</f>
        <v>1500000</v>
      </c>
      <c r="H1820">
        <f>(electric_vehicle_sales_by_state[[#This Row],[electric_vehicles_sold]]*electric_vehicle_sales_by_state[[#This Row],[Avg_Price]])</f>
        <v>256500000</v>
      </c>
    </row>
    <row r="1821" spans="1:8" x14ac:dyDescent="0.3">
      <c r="A1821" s="1">
        <v>44652</v>
      </c>
      <c r="B1821">
        <f>VLOOKUP(electric_vehicle_sales_by_state[[#This Row],[date]], dim_date[#All],2, FALSE)</f>
        <v>2023</v>
      </c>
      <c r="C1821" t="s">
        <v>63</v>
      </c>
      <c r="D1821" t="s">
        <v>13</v>
      </c>
      <c r="E1821">
        <v>11</v>
      </c>
      <c r="F1821">
        <v>16721</v>
      </c>
      <c r="G1821">
        <f>IF(electric_vehicle_sales_by_state[[#This Row],[vehicle_category]]="2-Wheelers",85000,1500000)</f>
        <v>1500000</v>
      </c>
      <c r="H1821">
        <f>(electric_vehicle_sales_by_state[[#This Row],[electric_vehicles_sold]]*electric_vehicle_sales_by_state[[#This Row],[Avg_Price]])</f>
        <v>16500000</v>
      </c>
    </row>
    <row r="1822" spans="1:8" x14ac:dyDescent="0.3">
      <c r="A1822" s="1">
        <v>44652</v>
      </c>
      <c r="B1822">
        <f>VLOOKUP(electric_vehicle_sales_by_state[[#This Row],[date]], dim_date[#All],2, FALSE)</f>
        <v>2023</v>
      </c>
      <c r="C1822" t="s">
        <v>61</v>
      </c>
      <c r="D1822" t="s">
        <v>13</v>
      </c>
      <c r="E1822">
        <v>4</v>
      </c>
      <c r="F1822">
        <v>3140</v>
      </c>
      <c r="G1822">
        <f>IF(electric_vehicle_sales_by_state[[#This Row],[vehicle_category]]="2-Wheelers",85000,1500000)</f>
        <v>1500000</v>
      </c>
      <c r="H1822">
        <f>(electric_vehicle_sales_by_state[[#This Row],[electric_vehicles_sold]]*electric_vehicle_sales_by_state[[#This Row],[Avg_Price]])</f>
        <v>6000000</v>
      </c>
    </row>
    <row r="1823" spans="1:8" x14ac:dyDescent="0.3">
      <c r="A1823" s="1">
        <v>44652</v>
      </c>
      <c r="B1823">
        <f>VLOOKUP(electric_vehicle_sales_by_state[[#This Row],[date]], dim_date[#All],2, FALSE)</f>
        <v>2023</v>
      </c>
      <c r="C1823" t="s">
        <v>46</v>
      </c>
      <c r="D1823" t="s">
        <v>13</v>
      </c>
      <c r="E1823">
        <v>3</v>
      </c>
      <c r="F1823">
        <v>4468</v>
      </c>
      <c r="G1823">
        <f>IF(electric_vehicle_sales_by_state[[#This Row],[vehicle_category]]="2-Wheelers",85000,1500000)</f>
        <v>1500000</v>
      </c>
      <c r="H1823">
        <f>(electric_vehicle_sales_by_state[[#This Row],[electric_vehicles_sold]]*electric_vehicle_sales_by_state[[#This Row],[Avg_Price]])</f>
        <v>4500000</v>
      </c>
    </row>
    <row r="1824" spans="1:8" x14ac:dyDescent="0.3">
      <c r="A1824" s="1">
        <v>44652</v>
      </c>
      <c r="B1824">
        <f>VLOOKUP(electric_vehicle_sales_by_state[[#This Row],[date]], dim_date[#All],2, FALSE)</f>
        <v>2023</v>
      </c>
      <c r="C1824" t="s">
        <v>64</v>
      </c>
      <c r="D1824" t="s">
        <v>13</v>
      </c>
      <c r="E1824">
        <v>9</v>
      </c>
      <c r="F1824">
        <v>4564</v>
      </c>
      <c r="G1824">
        <f>IF(electric_vehicle_sales_by_state[[#This Row],[vehicle_category]]="2-Wheelers",85000,1500000)</f>
        <v>1500000</v>
      </c>
      <c r="H1824">
        <f>(electric_vehicle_sales_by_state[[#This Row],[electric_vehicles_sold]]*electric_vehicle_sales_by_state[[#This Row],[Avg_Price]])</f>
        <v>13500000</v>
      </c>
    </row>
    <row r="1825" spans="1:8" x14ac:dyDescent="0.3">
      <c r="A1825" s="1">
        <v>44652</v>
      </c>
      <c r="B1825">
        <f>VLOOKUP(electric_vehicle_sales_by_state[[#This Row],[date]], dim_date[#All],2, FALSE)</f>
        <v>2023</v>
      </c>
      <c r="C1825" t="s">
        <v>68</v>
      </c>
      <c r="D1825" t="s">
        <v>13</v>
      </c>
      <c r="E1825">
        <v>311</v>
      </c>
      <c r="F1825">
        <v>24129</v>
      </c>
      <c r="G1825">
        <f>IF(electric_vehicle_sales_by_state[[#This Row],[vehicle_category]]="2-Wheelers",85000,1500000)</f>
        <v>1500000</v>
      </c>
      <c r="H1825">
        <f>(electric_vehicle_sales_by_state[[#This Row],[electric_vehicles_sold]]*electric_vehicle_sales_by_state[[#This Row],[Avg_Price]])</f>
        <v>466500000</v>
      </c>
    </row>
    <row r="1826" spans="1:8" x14ac:dyDescent="0.3">
      <c r="A1826" s="1">
        <v>44652</v>
      </c>
      <c r="B1826">
        <f>VLOOKUP(electric_vehicle_sales_by_state[[#This Row],[date]], dim_date[#All],2, FALSE)</f>
        <v>2023</v>
      </c>
      <c r="C1826" t="s">
        <v>69</v>
      </c>
      <c r="D1826" t="s">
        <v>13</v>
      </c>
      <c r="E1826">
        <v>275</v>
      </c>
      <c r="F1826">
        <v>16142</v>
      </c>
      <c r="G1826">
        <f>IF(electric_vehicle_sales_by_state[[#This Row],[vehicle_category]]="2-Wheelers",85000,1500000)</f>
        <v>1500000</v>
      </c>
      <c r="H1826">
        <f>(electric_vehicle_sales_by_state[[#This Row],[electric_vehicles_sold]]*electric_vehicle_sales_by_state[[#This Row],[Avg_Price]])</f>
        <v>412500000</v>
      </c>
    </row>
    <row r="1827" spans="1:8" x14ac:dyDescent="0.3">
      <c r="A1827" s="1">
        <v>44652</v>
      </c>
      <c r="B1827">
        <f>VLOOKUP(electric_vehicle_sales_by_state[[#This Row],[date]], dim_date[#All],2, FALSE)</f>
        <v>2023</v>
      </c>
      <c r="C1827" t="s">
        <v>57</v>
      </c>
      <c r="D1827" t="s">
        <v>13</v>
      </c>
      <c r="E1827">
        <v>37</v>
      </c>
      <c r="F1827">
        <v>11896</v>
      </c>
      <c r="G1827">
        <f>IF(electric_vehicle_sales_by_state[[#This Row],[vehicle_category]]="2-Wheelers",85000,1500000)</f>
        <v>1500000</v>
      </c>
      <c r="H1827">
        <f>(electric_vehicle_sales_by_state[[#This Row],[electric_vehicles_sold]]*electric_vehicle_sales_by_state[[#This Row],[Avg_Price]])</f>
        <v>55500000</v>
      </c>
    </row>
    <row r="1828" spans="1:8" x14ac:dyDescent="0.3">
      <c r="A1828" s="1">
        <v>44652</v>
      </c>
      <c r="B1828">
        <f>VLOOKUP(electric_vehicle_sales_by_state[[#This Row],[date]], dim_date[#All],2, FALSE)</f>
        <v>2023</v>
      </c>
      <c r="C1828" t="s">
        <v>70</v>
      </c>
      <c r="D1828" t="s">
        <v>13</v>
      </c>
      <c r="E1828">
        <v>354</v>
      </c>
      <c r="F1828">
        <v>32449</v>
      </c>
      <c r="G1828">
        <f>IF(electric_vehicle_sales_by_state[[#This Row],[vehicle_category]]="2-Wheelers",85000,1500000)</f>
        <v>1500000</v>
      </c>
      <c r="H1828">
        <f>(electric_vehicle_sales_by_state[[#This Row],[electric_vehicles_sold]]*electric_vehicle_sales_by_state[[#This Row],[Avg_Price]])</f>
        <v>531000000</v>
      </c>
    </row>
    <row r="1829" spans="1:8" x14ac:dyDescent="0.3">
      <c r="A1829" s="1">
        <v>44652</v>
      </c>
      <c r="B1829">
        <f>VLOOKUP(electric_vehicle_sales_by_state[[#This Row],[date]], dim_date[#All],2, FALSE)</f>
        <v>2023</v>
      </c>
      <c r="C1829" t="s">
        <v>58</v>
      </c>
      <c r="D1829" t="s">
        <v>13</v>
      </c>
      <c r="E1829">
        <v>31</v>
      </c>
      <c r="F1829">
        <v>5448</v>
      </c>
      <c r="G1829">
        <f>IF(electric_vehicle_sales_by_state[[#This Row],[vehicle_category]]="2-Wheelers",85000,1500000)</f>
        <v>1500000</v>
      </c>
      <c r="H1829">
        <f>(electric_vehicle_sales_by_state[[#This Row],[electric_vehicles_sold]]*electric_vehicle_sales_by_state[[#This Row],[Avg_Price]])</f>
        <v>46500000</v>
      </c>
    </row>
    <row r="1830" spans="1:8" x14ac:dyDescent="0.3">
      <c r="A1830" s="1">
        <v>44652</v>
      </c>
      <c r="B1830">
        <f>VLOOKUP(electric_vehicle_sales_by_state[[#This Row],[date]], dim_date[#All],2, FALSE)</f>
        <v>2023</v>
      </c>
      <c r="C1830" t="s">
        <v>52</v>
      </c>
      <c r="D1830" t="s">
        <v>13</v>
      </c>
      <c r="E1830">
        <v>2</v>
      </c>
      <c r="F1830">
        <v>702</v>
      </c>
      <c r="G1830">
        <f>IF(electric_vehicle_sales_by_state[[#This Row],[vehicle_category]]="2-Wheelers",85000,1500000)</f>
        <v>1500000</v>
      </c>
      <c r="H1830">
        <f>(electric_vehicle_sales_by_state[[#This Row],[electric_vehicles_sold]]*electric_vehicle_sales_by_state[[#This Row],[Avg_Price]])</f>
        <v>3000000</v>
      </c>
    </row>
    <row r="1831" spans="1:8" x14ac:dyDescent="0.3">
      <c r="A1831" s="1">
        <v>44652</v>
      </c>
      <c r="B1831">
        <f>VLOOKUP(electric_vehicle_sales_by_state[[#This Row],[date]], dim_date[#All],2, FALSE)</f>
        <v>2023</v>
      </c>
      <c r="C1831" t="s">
        <v>59</v>
      </c>
      <c r="D1831" t="s">
        <v>13</v>
      </c>
      <c r="E1831">
        <v>3</v>
      </c>
      <c r="F1831">
        <v>10147</v>
      </c>
      <c r="G1831">
        <f>IF(electric_vehicle_sales_by_state[[#This Row],[vehicle_category]]="2-Wheelers",85000,1500000)</f>
        <v>1500000</v>
      </c>
      <c r="H1831">
        <f>(electric_vehicle_sales_by_state[[#This Row],[electric_vehicles_sold]]*electric_vehicle_sales_by_state[[#This Row],[Avg_Price]])</f>
        <v>4500000</v>
      </c>
    </row>
    <row r="1832" spans="1:8" x14ac:dyDescent="0.3">
      <c r="A1832" s="1">
        <v>44652</v>
      </c>
      <c r="B1832">
        <f>VLOOKUP(electric_vehicle_sales_by_state[[#This Row],[date]], dim_date[#All],2, FALSE)</f>
        <v>2023</v>
      </c>
      <c r="C1832" t="s">
        <v>71</v>
      </c>
      <c r="D1832" t="s">
        <v>13</v>
      </c>
      <c r="E1832">
        <v>87</v>
      </c>
      <c r="F1832">
        <v>15176</v>
      </c>
      <c r="G1832">
        <f>IF(electric_vehicle_sales_by_state[[#This Row],[vehicle_category]]="2-Wheelers",85000,1500000)</f>
        <v>1500000</v>
      </c>
      <c r="H1832">
        <f>(electric_vehicle_sales_by_state[[#This Row],[electric_vehicles_sold]]*electric_vehicle_sales_by_state[[#This Row],[Avg_Price]])</f>
        <v>130500000</v>
      </c>
    </row>
    <row r="1833" spans="1:8" x14ac:dyDescent="0.3">
      <c r="A1833" s="1">
        <v>44652</v>
      </c>
      <c r="B1833">
        <f>VLOOKUP(electric_vehicle_sales_by_state[[#This Row],[date]], dim_date[#All],2, FALSE)</f>
        <v>2023</v>
      </c>
      <c r="C1833" t="s">
        <v>72</v>
      </c>
      <c r="D1833" t="s">
        <v>13</v>
      </c>
      <c r="E1833">
        <v>154</v>
      </c>
      <c r="F1833">
        <v>17499</v>
      </c>
      <c r="G1833">
        <f>IF(electric_vehicle_sales_by_state[[#This Row],[vehicle_category]]="2-Wheelers",85000,1500000)</f>
        <v>1500000</v>
      </c>
      <c r="H1833">
        <f>(electric_vehicle_sales_by_state[[#This Row],[electric_vehicles_sold]]*electric_vehicle_sales_by_state[[#This Row],[Avg_Price]])</f>
        <v>231000000</v>
      </c>
    </row>
    <row r="1834" spans="1:8" x14ac:dyDescent="0.3">
      <c r="A1834" s="1">
        <v>44652</v>
      </c>
      <c r="B1834">
        <f>VLOOKUP(electric_vehicle_sales_by_state[[#This Row],[date]], dim_date[#All],2, FALSE)</f>
        <v>2023</v>
      </c>
      <c r="C1834" t="s">
        <v>73</v>
      </c>
      <c r="D1834" t="s">
        <v>13</v>
      </c>
      <c r="E1834">
        <v>11</v>
      </c>
      <c r="F1834">
        <v>32173</v>
      </c>
      <c r="G1834">
        <f>IF(electric_vehicle_sales_by_state[[#This Row],[vehicle_category]]="2-Wheelers",85000,1500000)</f>
        <v>1500000</v>
      </c>
      <c r="H1834">
        <f>(electric_vehicle_sales_by_state[[#This Row],[electric_vehicles_sold]]*electric_vehicle_sales_by_state[[#This Row],[Avg_Price]])</f>
        <v>16500000</v>
      </c>
    </row>
    <row r="1835" spans="1:8" x14ac:dyDescent="0.3">
      <c r="A1835" s="1">
        <v>44652</v>
      </c>
      <c r="B1835">
        <f>VLOOKUP(electric_vehicle_sales_by_state[[#This Row],[date]], dim_date[#All],2, FALSE)</f>
        <v>2023</v>
      </c>
      <c r="C1835" t="s">
        <v>60</v>
      </c>
      <c r="D1835" t="s">
        <v>13</v>
      </c>
      <c r="E1835">
        <v>49</v>
      </c>
      <c r="F1835">
        <v>4116</v>
      </c>
      <c r="G1835">
        <f>IF(electric_vehicle_sales_by_state[[#This Row],[vehicle_category]]="2-Wheelers",85000,1500000)</f>
        <v>1500000</v>
      </c>
      <c r="H1835">
        <f>(electric_vehicle_sales_by_state[[#This Row],[electric_vehicles_sold]]*electric_vehicle_sales_by_state[[#This Row],[Avg_Price]])</f>
        <v>73500000</v>
      </c>
    </row>
    <row r="1836" spans="1:8" x14ac:dyDescent="0.3">
      <c r="A1836" s="1">
        <v>44652</v>
      </c>
      <c r="B1836">
        <f>VLOOKUP(electric_vehicle_sales_by_state[[#This Row],[date]], dim_date[#All],2, FALSE)</f>
        <v>2023</v>
      </c>
      <c r="C1836" t="s">
        <v>74</v>
      </c>
      <c r="D1836" t="s">
        <v>13</v>
      </c>
      <c r="E1836">
        <v>40</v>
      </c>
      <c r="F1836">
        <v>8560</v>
      </c>
      <c r="G1836">
        <f>IF(electric_vehicle_sales_by_state[[#This Row],[vehicle_category]]="2-Wheelers",85000,1500000)</f>
        <v>1500000</v>
      </c>
      <c r="H1836">
        <f>(electric_vehicle_sales_by_state[[#This Row],[electric_vehicles_sold]]*electric_vehicle_sales_by_state[[#This Row],[Avg_Price]])</f>
        <v>60000000</v>
      </c>
    </row>
    <row r="1837" spans="1:8" x14ac:dyDescent="0.3">
      <c r="A1837" s="1">
        <v>44682</v>
      </c>
      <c r="B1837">
        <f>VLOOKUP(electric_vehicle_sales_by_state[[#This Row],[date]], dim_date[#All],2, FALSE)</f>
        <v>2023</v>
      </c>
      <c r="C1837" t="s">
        <v>65</v>
      </c>
      <c r="D1837" t="s">
        <v>13</v>
      </c>
      <c r="E1837">
        <v>59</v>
      </c>
      <c r="F1837">
        <v>6927</v>
      </c>
      <c r="G1837">
        <f>IF(electric_vehicle_sales_by_state[[#This Row],[vehicle_category]]="2-Wheelers",85000,1500000)</f>
        <v>1500000</v>
      </c>
      <c r="H1837">
        <f>(electric_vehicle_sales_by_state[[#This Row],[electric_vehicles_sold]]*electric_vehicle_sales_by_state[[#This Row],[Avg_Price]])</f>
        <v>88500000</v>
      </c>
    </row>
    <row r="1838" spans="1:8" x14ac:dyDescent="0.3">
      <c r="A1838" s="1">
        <v>44682</v>
      </c>
      <c r="B1838">
        <f>VLOOKUP(electric_vehicle_sales_by_state[[#This Row],[date]], dim_date[#All],2, FALSE)</f>
        <v>2023</v>
      </c>
      <c r="C1838" t="s">
        <v>43</v>
      </c>
      <c r="D1838" t="s">
        <v>13</v>
      </c>
      <c r="E1838">
        <v>7</v>
      </c>
      <c r="F1838">
        <v>6761</v>
      </c>
      <c r="G1838">
        <f>IF(electric_vehicle_sales_by_state[[#This Row],[vehicle_category]]="2-Wheelers",85000,1500000)</f>
        <v>1500000</v>
      </c>
      <c r="H1838">
        <f>(electric_vehicle_sales_by_state[[#This Row],[electric_vehicles_sold]]*electric_vehicle_sales_by_state[[#This Row],[Avg_Price]])</f>
        <v>10500000</v>
      </c>
    </row>
    <row r="1839" spans="1:8" x14ac:dyDescent="0.3">
      <c r="A1839" s="1">
        <v>44682</v>
      </c>
      <c r="B1839">
        <f>VLOOKUP(electric_vehicle_sales_by_state[[#This Row],[date]], dim_date[#All],2, FALSE)</f>
        <v>2023</v>
      </c>
      <c r="C1839" t="s">
        <v>54</v>
      </c>
      <c r="D1839" t="s">
        <v>13</v>
      </c>
      <c r="E1839">
        <v>12</v>
      </c>
      <c r="F1839">
        <v>6495</v>
      </c>
      <c r="G1839">
        <f>IF(electric_vehicle_sales_by_state[[#This Row],[vehicle_category]]="2-Wheelers",85000,1500000)</f>
        <v>1500000</v>
      </c>
      <c r="H1839">
        <f>(electric_vehicle_sales_by_state[[#This Row],[electric_vehicles_sold]]*electric_vehicle_sales_by_state[[#This Row],[Avg_Price]])</f>
        <v>18000000</v>
      </c>
    </row>
    <row r="1840" spans="1:8" x14ac:dyDescent="0.3">
      <c r="A1840" s="1">
        <v>44682</v>
      </c>
      <c r="B1840">
        <f>VLOOKUP(electric_vehicle_sales_by_state[[#This Row],[date]], dim_date[#All],2, FALSE)</f>
        <v>2023</v>
      </c>
      <c r="C1840" t="s">
        <v>55</v>
      </c>
      <c r="D1840" t="s">
        <v>13</v>
      </c>
      <c r="E1840">
        <v>20</v>
      </c>
      <c r="F1840">
        <v>2248</v>
      </c>
      <c r="G1840">
        <f>IF(electric_vehicle_sales_by_state[[#This Row],[vehicle_category]]="2-Wheelers",85000,1500000)</f>
        <v>1500000</v>
      </c>
      <c r="H1840">
        <f>(electric_vehicle_sales_by_state[[#This Row],[electric_vehicles_sold]]*electric_vehicle_sales_by_state[[#This Row],[Avg_Price]])</f>
        <v>30000000</v>
      </c>
    </row>
    <row r="1841" spans="1:8" x14ac:dyDescent="0.3">
      <c r="A1841" s="1">
        <v>44682</v>
      </c>
      <c r="B1841">
        <f>VLOOKUP(electric_vehicle_sales_by_state[[#This Row],[date]], dim_date[#All],2, FALSE)</f>
        <v>2023</v>
      </c>
      <c r="C1841" t="s">
        <v>44</v>
      </c>
      <c r="D1841" t="s">
        <v>13</v>
      </c>
      <c r="E1841">
        <v>24</v>
      </c>
      <c r="F1841">
        <v>4397</v>
      </c>
      <c r="G1841">
        <f>IF(electric_vehicle_sales_by_state[[#This Row],[vehicle_category]]="2-Wheelers",85000,1500000)</f>
        <v>1500000</v>
      </c>
      <c r="H1841">
        <f>(electric_vehicle_sales_by_state[[#This Row],[electric_vehicles_sold]]*electric_vehicle_sales_by_state[[#This Row],[Avg_Price]])</f>
        <v>36000000</v>
      </c>
    </row>
    <row r="1842" spans="1:8" x14ac:dyDescent="0.3">
      <c r="A1842" s="1">
        <v>44682</v>
      </c>
      <c r="B1842">
        <f>VLOOKUP(electric_vehicle_sales_by_state[[#This Row],[date]], dim_date[#All],2, FALSE)</f>
        <v>2023</v>
      </c>
      <c r="C1842" t="s">
        <v>56</v>
      </c>
      <c r="D1842" t="s">
        <v>13</v>
      </c>
      <c r="E1842">
        <v>750</v>
      </c>
      <c r="F1842">
        <v>15194</v>
      </c>
      <c r="G1842">
        <f>IF(electric_vehicle_sales_by_state[[#This Row],[vehicle_category]]="2-Wheelers",85000,1500000)</f>
        <v>1500000</v>
      </c>
      <c r="H1842">
        <f>(electric_vehicle_sales_by_state[[#This Row],[electric_vehicles_sold]]*electric_vehicle_sales_by_state[[#This Row],[Avg_Price]])</f>
        <v>1125000000</v>
      </c>
    </row>
    <row r="1843" spans="1:8" x14ac:dyDescent="0.3">
      <c r="A1843" s="1">
        <v>44682</v>
      </c>
      <c r="B1843">
        <f>VLOOKUP(electric_vehicle_sales_by_state[[#This Row],[date]], dim_date[#All],2, FALSE)</f>
        <v>2023</v>
      </c>
      <c r="C1843" t="s">
        <v>66</v>
      </c>
      <c r="D1843" t="s">
        <v>13</v>
      </c>
      <c r="E1843">
        <v>51</v>
      </c>
      <c r="F1843">
        <v>1360</v>
      </c>
      <c r="G1843">
        <f>IF(electric_vehicle_sales_by_state[[#This Row],[vehicle_category]]="2-Wheelers",85000,1500000)</f>
        <v>1500000</v>
      </c>
      <c r="H1843">
        <f>(electric_vehicle_sales_by_state[[#This Row],[electric_vehicles_sold]]*electric_vehicle_sales_by_state[[#This Row],[Avg_Price]])</f>
        <v>76500000</v>
      </c>
    </row>
    <row r="1844" spans="1:8" x14ac:dyDescent="0.3">
      <c r="A1844" s="1">
        <v>44682</v>
      </c>
      <c r="B1844">
        <f>VLOOKUP(electric_vehicle_sales_by_state[[#This Row],[date]], dim_date[#All],2, FALSE)</f>
        <v>2023</v>
      </c>
      <c r="C1844" t="s">
        <v>67</v>
      </c>
      <c r="D1844" t="s">
        <v>13</v>
      </c>
      <c r="E1844">
        <v>163</v>
      </c>
      <c r="F1844">
        <v>23174</v>
      </c>
      <c r="G1844">
        <f>IF(electric_vehicle_sales_by_state[[#This Row],[vehicle_category]]="2-Wheelers",85000,1500000)</f>
        <v>1500000</v>
      </c>
      <c r="H1844">
        <f>(electric_vehicle_sales_by_state[[#This Row],[electric_vehicles_sold]]*electric_vehicle_sales_by_state[[#This Row],[Avg_Price]])</f>
        <v>244500000</v>
      </c>
    </row>
    <row r="1845" spans="1:8" x14ac:dyDescent="0.3">
      <c r="A1845" s="1">
        <v>44682</v>
      </c>
      <c r="B1845">
        <f>VLOOKUP(electric_vehicle_sales_by_state[[#This Row],[date]], dim_date[#All],2, FALSE)</f>
        <v>2023</v>
      </c>
      <c r="C1845" t="s">
        <v>63</v>
      </c>
      <c r="D1845" t="s">
        <v>13</v>
      </c>
      <c r="E1845">
        <v>31</v>
      </c>
      <c r="F1845">
        <v>18343</v>
      </c>
      <c r="G1845">
        <f>IF(electric_vehicle_sales_by_state[[#This Row],[vehicle_category]]="2-Wheelers",85000,1500000)</f>
        <v>1500000</v>
      </c>
      <c r="H1845">
        <f>(electric_vehicle_sales_by_state[[#This Row],[electric_vehicles_sold]]*electric_vehicle_sales_by_state[[#This Row],[Avg_Price]])</f>
        <v>46500000</v>
      </c>
    </row>
    <row r="1846" spans="1:8" x14ac:dyDescent="0.3">
      <c r="A1846" s="1">
        <v>44682</v>
      </c>
      <c r="B1846">
        <f>VLOOKUP(electric_vehicle_sales_by_state[[#This Row],[date]], dim_date[#All],2, FALSE)</f>
        <v>2023</v>
      </c>
      <c r="C1846" t="s">
        <v>61</v>
      </c>
      <c r="D1846" t="s">
        <v>13</v>
      </c>
      <c r="E1846">
        <v>3</v>
      </c>
      <c r="F1846">
        <v>3778</v>
      </c>
      <c r="G1846">
        <f>IF(electric_vehicle_sales_by_state[[#This Row],[vehicle_category]]="2-Wheelers",85000,1500000)</f>
        <v>1500000</v>
      </c>
      <c r="H1846">
        <f>(electric_vehicle_sales_by_state[[#This Row],[electric_vehicles_sold]]*electric_vehicle_sales_by_state[[#This Row],[Avg_Price]])</f>
        <v>4500000</v>
      </c>
    </row>
    <row r="1847" spans="1:8" x14ac:dyDescent="0.3">
      <c r="A1847" s="1">
        <v>44682</v>
      </c>
      <c r="B1847">
        <f>VLOOKUP(electric_vehicle_sales_by_state[[#This Row],[date]], dim_date[#All],2, FALSE)</f>
        <v>2023</v>
      </c>
      <c r="C1847" t="s">
        <v>46</v>
      </c>
      <c r="D1847" t="s">
        <v>13</v>
      </c>
      <c r="E1847">
        <v>2</v>
      </c>
      <c r="F1847">
        <v>4775</v>
      </c>
      <c r="G1847">
        <f>IF(electric_vehicle_sales_by_state[[#This Row],[vehicle_category]]="2-Wheelers",85000,1500000)</f>
        <v>1500000</v>
      </c>
      <c r="H1847">
        <f>(electric_vehicle_sales_by_state[[#This Row],[electric_vehicles_sold]]*electric_vehicle_sales_by_state[[#This Row],[Avg_Price]])</f>
        <v>3000000</v>
      </c>
    </row>
    <row r="1848" spans="1:8" x14ac:dyDescent="0.3">
      <c r="A1848" s="1">
        <v>44682</v>
      </c>
      <c r="B1848">
        <f>VLOOKUP(electric_vehicle_sales_by_state[[#This Row],[date]], dim_date[#All],2, FALSE)</f>
        <v>2023</v>
      </c>
      <c r="C1848" t="s">
        <v>64</v>
      </c>
      <c r="D1848" t="s">
        <v>13</v>
      </c>
      <c r="E1848">
        <v>3</v>
      </c>
      <c r="F1848">
        <v>4306</v>
      </c>
      <c r="G1848">
        <f>IF(electric_vehicle_sales_by_state[[#This Row],[vehicle_category]]="2-Wheelers",85000,1500000)</f>
        <v>1500000</v>
      </c>
      <c r="H1848">
        <f>(electric_vehicle_sales_by_state[[#This Row],[electric_vehicles_sold]]*electric_vehicle_sales_by_state[[#This Row],[Avg_Price]])</f>
        <v>4500000</v>
      </c>
    </row>
    <row r="1849" spans="1:8" x14ac:dyDescent="0.3">
      <c r="A1849" s="1">
        <v>44682</v>
      </c>
      <c r="B1849">
        <f>VLOOKUP(electric_vehicle_sales_by_state[[#This Row],[date]], dim_date[#All],2, FALSE)</f>
        <v>2023</v>
      </c>
      <c r="C1849" t="s">
        <v>68</v>
      </c>
      <c r="D1849" t="s">
        <v>13</v>
      </c>
      <c r="E1849">
        <v>241</v>
      </c>
      <c r="F1849">
        <v>20924</v>
      </c>
      <c r="G1849">
        <f>IF(electric_vehicle_sales_by_state[[#This Row],[vehicle_category]]="2-Wheelers",85000,1500000)</f>
        <v>1500000</v>
      </c>
      <c r="H1849">
        <f>(electric_vehicle_sales_by_state[[#This Row],[electric_vehicles_sold]]*electric_vehicle_sales_by_state[[#This Row],[Avg_Price]])</f>
        <v>361500000</v>
      </c>
    </row>
    <row r="1850" spans="1:8" x14ac:dyDescent="0.3">
      <c r="A1850" s="1">
        <v>44682</v>
      </c>
      <c r="B1850">
        <f>VLOOKUP(electric_vehicle_sales_by_state[[#This Row],[date]], dim_date[#All],2, FALSE)</f>
        <v>2023</v>
      </c>
      <c r="C1850" t="s">
        <v>69</v>
      </c>
      <c r="D1850" t="s">
        <v>13</v>
      </c>
      <c r="E1850">
        <v>258</v>
      </c>
      <c r="F1850">
        <v>15706</v>
      </c>
      <c r="G1850">
        <f>IF(electric_vehicle_sales_by_state[[#This Row],[vehicle_category]]="2-Wheelers",85000,1500000)</f>
        <v>1500000</v>
      </c>
      <c r="H1850">
        <f>(electric_vehicle_sales_by_state[[#This Row],[electric_vehicles_sold]]*electric_vehicle_sales_by_state[[#This Row],[Avg_Price]])</f>
        <v>387000000</v>
      </c>
    </row>
    <row r="1851" spans="1:8" x14ac:dyDescent="0.3">
      <c r="A1851" s="1">
        <v>44682</v>
      </c>
      <c r="B1851">
        <f>VLOOKUP(electric_vehicle_sales_by_state[[#This Row],[date]], dim_date[#All],2, FALSE)</f>
        <v>2023</v>
      </c>
      <c r="C1851" t="s">
        <v>57</v>
      </c>
      <c r="D1851" t="s">
        <v>13</v>
      </c>
      <c r="E1851">
        <v>43</v>
      </c>
      <c r="F1851">
        <v>14017</v>
      </c>
      <c r="G1851">
        <f>IF(electric_vehicle_sales_by_state[[#This Row],[vehicle_category]]="2-Wheelers",85000,1500000)</f>
        <v>1500000</v>
      </c>
      <c r="H1851">
        <f>(electric_vehicle_sales_by_state[[#This Row],[electric_vehicles_sold]]*electric_vehicle_sales_by_state[[#This Row],[Avg_Price]])</f>
        <v>64500000</v>
      </c>
    </row>
    <row r="1852" spans="1:8" x14ac:dyDescent="0.3">
      <c r="A1852" s="1">
        <v>44682</v>
      </c>
      <c r="B1852">
        <f>VLOOKUP(electric_vehicle_sales_by_state[[#This Row],[date]], dim_date[#All],2, FALSE)</f>
        <v>2023</v>
      </c>
      <c r="C1852" t="s">
        <v>70</v>
      </c>
      <c r="D1852" t="s">
        <v>13</v>
      </c>
      <c r="E1852">
        <v>794</v>
      </c>
      <c r="F1852">
        <v>34222</v>
      </c>
      <c r="G1852">
        <f>IF(electric_vehicle_sales_by_state[[#This Row],[vehicle_category]]="2-Wheelers",85000,1500000)</f>
        <v>1500000</v>
      </c>
      <c r="H1852">
        <f>(electric_vehicle_sales_by_state[[#This Row],[electric_vehicles_sold]]*electric_vehicle_sales_by_state[[#This Row],[Avg_Price]])</f>
        <v>1191000000</v>
      </c>
    </row>
    <row r="1853" spans="1:8" x14ac:dyDescent="0.3">
      <c r="A1853" s="1">
        <v>44682</v>
      </c>
      <c r="B1853">
        <f>VLOOKUP(electric_vehicle_sales_by_state[[#This Row],[date]], dim_date[#All],2, FALSE)</f>
        <v>2023</v>
      </c>
      <c r="C1853" t="s">
        <v>49</v>
      </c>
      <c r="D1853" t="s">
        <v>13</v>
      </c>
      <c r="E1853">
        <v>3</v>
      </c>
      <c r="F1853">
        <v>1051</v>
      </c>
      <c r="G1853">
        <f>IF(electric_vehicle_sales_by_state[[#This Row],[vehicle_category]]="2-Wheelers",85000,1500000)</f>
        <v>1500000</v>
      </c>
      <c r="H1853">
        <f>(electric_vehicle_sales_by_state[[#This Row],[electric_vehicles_sold]]*electric_vehicle_sales_by_state[[#This Row],[Avg_Price]])</f>
        <v>4500000</v>
      </c>
    </row>
    <row r="1854" spans="1:8" x14ac:dyDescent="0.3">
      <c r="A1854" s="1">
        <v>44682</v>
      </c>
      <c r="B1854">
        <f>VLOOKUP(electric_vehicle_sales_by_state[[#This Row],[date]], dim_date[#All],2, FALSE)</f>
        <v>2023</v>
      </c>
      <c r="C1854" t="s">
        <v>58</v>
      </c>
      <c r="D1854" t="s">
        <v>13</v>
      </c>
      <c r="E1854">
        <v>40</v>
      </c>
      <c r="F1854">
        <v>5583</v>
      </c>
      <c r="G1854">
        <f>IF(electric_vehicle_sales_by_state[[#This Row],[vehicle_category]]="2-Wheelers",85000,1500000)</f>
        <v>1500000</v>
      </c>
      <c r="H1854">
        <f>(electric_vehicle_sales_by_state[[#This Row],[electric_vehicles_sold]]*electric_vehicle_sales_by_state[[#This Row],[Avg_Price]])</f>
        <v>60000000</v>
      </c>
    </row>
    <row r="1855" spans="1:8" x14ac:dyDescent="0.3">
      <c r="A1855" s="1">
        <v>44682</v>
      </c>
      <c r="B1855">
        <f>VLOOKUP(electric_vehicle_sales_by_state[[#This Row],[date]], dim_date[#All],2, FALSE)</f>
        <v>2023</v>
      </c>
      <c r="C1855" t="s">
        <v>52</v>
      </c>
      <c r="D1855" t="s">
        <v>13</v>
      </c>
      <c r="E1855">
        <v>2</v>
      </c>
      <c r="F1855">
        <v>726</v>
      </c>
      <c r="G1855">
        <f>IF(electric_vehicle_sales_by_state[[#This Row],[vehicle_category]]="2-Wheelers",85000,1500000)</f>
        <v>1500000</v>
      </c>
      <c r="H1855">
        <f>(electric_vehicle_sales_by_state[[#This Row],[electric_vehicles_sold]]*electric_vehicle_sales_by_state[[#This Row],[Avg_Price]])</f>
        <v>3000000</v>
      </c>
    </row>
    <row r="1856" spans="1:8" x14ac:dyDescent="0.3">
      <c r="A1856" s="1">
        <v>44682</v>
      </c>
      <c r="B1856">
        <f>VLOOKUP(electric_vehicle_sales_by_state[[#This Row],[date]], dim_date[#All],2, FALSE)</f>
        <v>2023</v>
      </c>
      <c r="C1856" t="s">
        <v>59</v>
      </c>
      <c r="D1856" t="s">
        <v>13</v>
      </c>
      <c r="E1856">
        <v>2</v>
      </c>
      <c r="F1856">
        <v>9843</v>
      </c>
      <c r="G1856">
        <f>IF(electric_vehicle_sales_by_state[[#This Row],[vehicle_category]]="2-Wheelers",85000,1500000)</f>
        <v>1500000</v>
      </c>
      <c r="H1856">
        <f>(electric_vehicle_sales_by_state[[#This Row],[electric_vehicles_sold]]*electric_vehicle_sales_by_state[[#This Row],[Avg_Price]])</f>
        <v>3000000</v>
      </c>
    </row>
    <row r="1857" spans="1:8" x14ac:dyDescent="0.3">
      <c r="A1857" s="1">
        <v>44682</v>
      </c>
      <c r="B1857">
        <f>VLOOKUP(electric_vehicle_sales_by_state[[#This Row],[date]], dim_date[#All],2, FALSE)</f>
        <v>2023</v>
      </c>
      <c r="C1857" t="s">
        <v>71</v>
      </c>
      <c r="D1857" t="s">
        <v>13</v>
      </c>
      <c r="E1857">
        <v>124</v>
      </c>
      <c r="F1857">
        <v>17047</v>
      </c>
      <c r="G1857">
        <f>IF(electric_vehicle_sales_by_state[[#This Row],[vehicle_category]]="2-Wheelers",85000,1500000)</f>
        <v>1500000</v>
      </c>
      <c r="H1857">
        <f>(electric_vehicle_sales_by_state[[#This Row],[electric_vehicles_sold]]*electric_vehicle_sales_by_state[[#This Row],[Avg_Price]])</f>
        <v>186000000</v>
      </c>
    </row>
    <row r="1858" spans="1:8" x14ac:dyDescent="0.3">
      <c r="A1858" s="1">
        <v>44682</v>
      </c>
      <c r="B1858">
        <f>VLOOKUP(electric_vehicle_sales_by_state[[#This Row],[date]], dim_date[#All],2, FALSE)</f>
        <v>2023</v>
      </c>
      <c r="C1858" t="s">
        <v>72</v>
      </c>
      <c r="D1858" t="s">
        <v>13</v>
      </c>
      <c r="E1858">
        <v>202</v>
      </c>
      <c r="F1858">
        <v>19368</v>
      </c>
      <c r="G1858">
        <f>IF(electric_vehicle_sales_by_state[[#This Row],[vehicle_category]]="2-Wheelers",85000,1500000)</f>
        <v>1500000</v>
      </c>
      <c r="H1858">
        <f>(electric_vehicle_sales_by_state[[#This Row],[electric_vehicles_sold]]*electric_vehicle_sales_by_state[[#This Row],[Avg_Price]])</f>
        <v>303000000</v>
      </c>
    </row>
    <row r="1859" spans="1:8" x14ac:dyDescent="0.3">
      <c r="A1859" s="1">
        <v>44682</v>
      </c>
      <c r="B1859">
        <f>VLOOKUP(electric_vehicle_sales_by_state[[#This Row],[date]], dim_date[#All],2, FALSE)</f>
        <v>2023</v>
      </c>
      <c r="C1859" t="s">
        <v>73</v>
      </c>
      <c r="D1859" t="s">
        <v>13</v>
      </c>
      <c r="E1859">
        <v>26</v>
      </c>
      <c r="F1859">
        <v>30695</v>
      </c>
      <c r="G1859">
        <f>IF(electric_vehicle_sales_by_state[[#This Row],[vehicle_category]]="2-Wheelers",85000,1500000)</f>
        <v>1500000</v>
      </c>
      <c r="H1859">
        <f>(electric_vehicle_sales_by_state[[#This Row],[electric_vehicles_sold]]*electric_vehicle_sales_by_state[[#This Row],[Avg_Price]])</f>
        <v>39000000</v>
      </c>
    </row>
    <row r="1860" spans="1:8" x14ac:dyDescent="0.3">
      <c r="A1860" s="1">
        <v>44682</v>
      </c>
      <c r="B1860">
        <f>VLOOKUP(electric_vehicle_sales_by_state[[#This Row],[date]], dim_date[#All],2, FALSE)</f>
        <v>2023</v>
      </c>
      <c r="C1860" t="s">
        <v>60</v>
      </c>
      <c r="D1860" t="s">
        <v>13</v>
      </c>
      <c r="E1860">
        <v>22</v>
      </c>
      <c r="F1860">
        <v>3948</v>
      </c>
      <c r="G1860">
        <f>IF(electric_vehicle_sales_by_state[[#This Row],[vehicle_category]]="2-Wheelers",85000,1500000)</f>
        <v>1500000</v>
      </c>
      <c r="H1860">
        <f>(electric_vehicle_sales_by_state[[#This Row],[electric_vehicles_sold]]*electric_vehicle_sales_by_state[[#This Row],[Avg_Price]])</f>
        <v>33000000</v>
      </c>
    </row>
    <row r="1861" spans="1:8" x14ac:dyDescent="0.3">
      <c r="A1861" s="1">
        <v>44682</v>
      </c>
      <c r="B1861">
        <f>VLOOKUP(electric_vehicle_sales_by_state[[#This Row],[date]], dim_date[#All],2, FALSE)</f>
        <v>2023</v>
      </c>
      <c r="C1861" t="s">
        <v>74</v>
      </c>
      <c r="D1861" t="s">
        <v>13</v>
      </c>
      <c r="E1861">
        <v>76</v>
      </c>
      <c r="F1861">
        <v>8341</v>
      </c>
      <c r="G1861">
        <f>IF(electric_vehicle_sales_by_state[[#This Row],[vehicle_category]]="2-Wheelers",85000,1500000)</f>
        <v>1500000</v>
      </c>
      <c r="H1861">
        <f>(electric_vehicle_sales_by_state[[#This Row],[electric_vehicles_sold]]*electric_vehicle_sales_by_state[[#This Row],[Avg_Price]])</f>
        <v>114000000</v>
      </c>
    </row>
    <row r="1862" spans="1:8" x14ac:dyDescent="0.3">
      <c r="A1862" s="1">
        <v>44713</v>
      </c>
      <c r="B1862">
        <f>VLOOKUP(electric_vehicle_sales_by_state[[#This Row],[date]], dim_date[#All],2, FALSE)</f>
        <v>2023</v>
      </c>
      <c r="C1862" t="s">
        <v>65</v>
      </c>
      <c r="D1862" t="s">
        <v>13</v>
      </c>
      <c r="E1862">
        <v>47</v>
      </c>
      <c r="F1862">
        <v>6652</v>
      </c>
      <c r="G1862">
        <f>IF(electric_vehicle_sales_by_state[[#This Row],[vehicle_category]]="2-Wheelers",85000,1500000)</f>
        <v>1500000</v>
      </c>
      <c r="H1862">
        <f>(electric_vehicle_sales_by_state[[#This Row],[electric_vehicles_sold]]*electric_vehicle_sales_by_state[[#This Row],[Avg_Price]])</f>
        <v>70500000</v>
      </c>
    </row>
    <row r="1863" spans="1:8" x14ac:dyDescent="0.3">
      <c r="A1863" s="1">
        <v>44713</v>
      </c>
      <c r="B1863">
        <f>VLOOKUP(electric_vehicle_sales_by_state[[#This Row],[date]], dim_date[#All],2, FALSE)</f>
        <v>2023</v>
      </c>
      <c r="C1863" t="s">
        <v>43</v>
      </c>
      <c r="D1863" t="s">
        <v>13</v>
      </c>
      <c r="E1863">
        <v>9</v>
      </c>
      <c r="F1863">
        <v>5825</v>
      </c>
      <c r="G1863">
        <f>IF(electric_vehicle_sales_by_state[[#This Row],[vehicle_category]]="2-Wheelers",85000,1500000)</f>
        <v>1500000</v>
      </c>
      <c r="H1863">
        <f>(electric_vehicle_sales_by_state[[#This Row],[electric_vehicles_sold]]*electric_vehicle_sales_by_state[[#This Row],[Avg_Price]])</f>
        <v>13500000</v>
      </c>
    </row>
    <row r="1864" spans="1:8" x14ac:dyDescent="0.3">
      <c r="A1864" s="1">
        <v>44713</v>
      </c>
      <c r="B1864">
        <f>VLOOKUP(electric_vehicle_sales_by_state[[#This Row],[date]], dim_date[#All],2, FALSE)</f>
        <v>2023</v>
      </c>
      <c r="C1864" t="s">
        <v>54</v>
      </c>
      <c r="D1864" t="s">
        <v>13</v>
      </c>
      <c r="E1864">
        <v>16</v>
      </c>
      <c r="F1864">
        <v>5543</v>
      </c>
      <c r="G1864">
        <f>IF(electric_vehicle_sales_by_state[[#This Row],[vehicle_category]]="2-Wheelers",85000,1500000)</f>
        <v>1500000</v>
      </c>
      <c r="H1864">
        <f>(electric_vehicle_sales_by_state[[#This Row],[electric_vehicles_sold]]*electric_vehicle_sales_by_state[[#This Row],[Avg_Price]])</f>
        <v>24000000</v>
      </c>
    </row>
    <row r="1865" spans="1:8" x14ac:dyDescent="0.3">
      <c r="A1865" s="1">
        <v>44713</v>
      </c>
      <c r="B1865">
        <f>VLOOKUP(electric_vehicle_sales_by_state[[#This Row],[date]], dim_date[#All],2, FALSE)</f>
        <v>2023</v>
      </c>
      <c r="C1865" t="s">
        <v>55</v>
      </c>
      <c r="D1865" t="s">
        <v>13</v>
      </c>
      <c r="E1865">
        <v>19</v>
      </c>
      <c r="F1865">
        <v>1993</v>
      </c>
      <c r="G1865">
        <f>IF(electric_vehicle_sales_by_state[[#This Row],[vehicle_category]]="2-Wheelers",85000,1500000)</f>
        <v>1500000</v>
      </c>
      <c r="H1865">
        <f>(electric_vehicle_sales_by_state[[#This Row],[electric_vehicles_sold]]*electric_vehicle_sales_by_state[[#This Row],[Avg_Price]])</f>
        <v>28500000</v>
      </c>
    </row>
    <row r="1866" spans="1:8" x14ac:dyDescent="0.3">
      <c r="A1866" s="1">
        <v>44713</v>
      </c>
      <c r="B1866">
        <f>VLOOKUP(electric_vehicle_sales_by_state[[#This Row],[date]], dim_date[#All],2, FALSE)</f>
        <v>2023</v>
      </c>
      <c r="C1866" t="s">
        <v>44</v>
      </c>
      <c r="D1866" t="s">
        <v>13</v>
      </c>
      <c r="E1866">
        <v>32</v>
      </c>
      <c r="F1866">
        <v>3933</v>
      </c>
      <c r="G1866">
        <f>IF(electric_vehicle_sales_by_state[[#This Row],[vehicle_category]]="2-Wheelers",85000,1500000)</f>
        <v>1500000</v>
      </c>
      <c r="H1866">
        <f>(electric_vehicle_sales_by_state[[#This Row],[electric_vehicles_sold]]*electric_vehicle_sales_by_state[[#This Row],[Avg_Price]])</f>
        <v>48000000</v>
      </c>
    </row>
    <row r="1867" spans="1:8" x14ac:dyDescent="0.3">
      <c r="A1867" s="1">
        <v>44713</v>
      </c>
      <c r="B1867">
        <f>VLOOKUP(electric_vehicle_sales_by_state[[#This Row],[date]], dim_date[#All],2, FALSE)</f>
        <v>2023</v>
      </c>
      <c r="C1867" t="s">
        <v>45</v>
      </c>
      <c r="D1867" t="s">
        <v>13</v>
      </c>
      <c r="E1867">
        <v>4</v>
      </c>
      <c r="F1867">
        <v>369</v>
      </c>
      <c r="G1867">
        <f>IF(electric_vehicle_sales_by_state[[#This Row],[vehicle_category]]="2-Wheelers",85000,1500000)</f>
        <v>1500000</v>
      </c>
      <c r="H1867">
        <f>(electric_vehicle_sales_by_state[[#This Row],[electric_vehicles_sold]]*electric_vehicle_sales_by_state[[#This Row],[Avg_Price]])</f>
        <v>6000000</v>
      </c>
    </row>
    <row r="1868" spans="1:8" x14ac:dyDescent="0.3">
      <c r="A1868" s="1">
        <v>44713</v>
      </c>
      <c r="B1868">
        <f>VLOOKUP(electric_vehicle_sales_by_state[[#This Row],[date]], dim_date[#All],2, FALSE)</f>
        <v>2023</v>
      </c>
      <c r="C1868" t="s">
        <v>56</v>
      </c>
      <c r="D1868" t="s">
        <v>13</v>
      </c>
      <c r="E1868">
        <v>267</v>
      </c>
      <c r="F1868">
        <v>14908</v>
      </c>
      <c r="G1868">
        <f>IF(electric_vehicle_sales_by_state[[#This Row],[vehicle_category]]="2-Wheelers",85000,1500000)</f>
        <v>1500000</v>
      </c>
      <c r="H1868">
        <f>(electric_vehicle_sales_by_state[[#This Row],[electric_vehicles_sold]]*electric_vehicle_sales_by_state[[#This Row],[Avg_Price]])</f>
        <v>400500000</v>
      </c>
    </row>
    <row r="1869" spans="1:8" x14ac:dyDescent="0.3">
      <c r="A1869" s="1">
        <v>44713</v>
      </c>
      <c r="B1869">
        <f>VLOOKUP(electric_vehicle_sales_by_state[[#This Row],[date]], dim_date[#All],2, FALSE)</f>
        <v>2023</v>
      </c>
      <c r="C1869" t="s">
        <v>66</v>
      </c>
      <c r="D1869" t="s">
        <v>13</v>
      </c>
      <c r="E1869">
        <v>74</v>
      </c>
      <c r="F1869">
        <v>1342</v>
      </c>
      <c r="G1869">
        <f>IF(electric_vehicle_sales_by_state[[#This Row],[vehicle_category]]="2-Wheelers",85000,1500000)</f>
        <v>1500000</v>
      </c>
      <c r="H1869">
        <f>(electric_vehicle_sales_by_state[[#This Row],[electric_vehicles_sold]]*electric_vehicle_sales_by_state[[#This Row],[Avg_Price]])</f>
        <v>111000000</v>
      </c>
    </row>
    <row r="1870" spans="1:8" x14ac:dyDescent="0.3">
      <c r="A1870" s="1">
        <v>44713</v>
      </c>
      <c r="B1870">
        <f>VLOOKUP(electric_vehicle_sales_by_state[[#This Row],[date]], dim_date[#All],2, FALSE)</f>
        <v>2023</v>
      </c>
      <c r="C1870" t="s">
        <v>67</v>
      </c>
      <c r="D1870" t="s">
        <v>13</v>
      </c>
      <c r="E1870">
        <v>337</v>
      </c>
      <c r="F1870">
        <v>26192</v>
      </c>
      <c r="G1870">
        <f>IF(electric_vehicle_sales_by_state[[#This Row],[vehicle_category]]="2-Wheelers",85000,1500000)</f>
        <v>1500000</v>
      </c>
      <c r="H1870">
        <f>(electric_vehicle_sales_by_state[[#This Row],[electric_vehicles_sold]]*electric_vehicle_sales_by_state[[#This Row],[Avg_Price]])</f>
        <v>505500000</v>
      </c>
    </row>
    <row r="1871" spans="1:8" x14ac:dyDescent="0.3">
      <c r="A1871" s="1">
        <v>44713</v>
      </c>
      <c r="B1871">
        <f>VLOOKUP(electric_vehicle_sales_by_state[[#This Row],[date]], dim_date[#All],2, FALSE)</f>
        <v>2023</v>
      </c>
      <c r="C1871" t="s">
        <v>63</v>
      </c>
      <c r="D1871" t="s">
        <v>13</v>
      </c>
      <c r="E1871">
        <v>26</v>
      </c>
      <c r="F1871">
        <v>17365</v>
      </c>
      <c r="G1871">
        <f>IF(electric_vehicle_sales_by_state[[#This Row],[vehicle_category]]="2-Wheelers",85000,1500000)</f>
        <v>1500000</v>
      </c>
      <c r="H1871">
        <f>(electric_vehicle_sales_by_state[[#This Row],[electric_vehicles_sold]]*electric_vehicle_sales_by_state[[#This Row],[Avg_Price]])</f>
        <v>39000000</v>
      </c>
    </row>
    <row r="1872" spans="1:8" x14ac:dyDescent="0.3">
      <c r="A1872" s="1">
        <v>44713</v>
      </c>
      <c r="B1872">
        <f>VLOOKUP(electric_vehicle_sales_by_state[[#This Row],[date]], dim_date[#All],2, FALSE)</f>
        <v>2023</v>
      </c>
      <c r="C1872" t="s">
        <v>61</v>
      </c>
      <c r="D1872" t="s">
        <v>13</v>
      </c>
      <c r="E1872">
        <v>2</v>
      </c>
      <c r="F1872">
        <v>3457</v>
      </c>
      <c r="G1872">
        <f>IF(electric_vehicle_sales_by_state[[#This Row],[vehicle_category]]="2-Wheelers",85000,1500000)</f>
        <v>1500000</v>
      </c>
      <c r="H1872">
        <f>(electric_vehicle_sales_by_state[[#This Row],[electric_vehicles_sold]]*electric_vehicle_sales_by_state[[#This Row],[Avg_Price]])</f>
        <v>3000000</v>
      </c>
    </row>
    <row r="1873" spans="1:8" x14ac:dyDescent="0.3">
      <c r="A1873" s="1">
        <v>44713</v>
      </c>
      <c r="B1873">
        <f>VLOOKUP(electric_vehicle_sales_by_state[[#This Row],[date]], dim_date[#All],2, FALSE)</f>
        <v>2023</v>
      </c>
      <c r="C1873" t="s">
        <v>46</v>
      </c>
      <c r="D1873" t="s">
        <v>13</v>
      </c>
      <c r="E1873">
        <v>4</v>
      </c>
      <c r="F1873">
        <v>4239</v>
      </c>
      <c r="G1873">
        <f>IF(electric_vehicle_sales_by_state[[#This Row],[vehicle_category]]="2-Wheelers",85000,1500000)</f>
        <v>1500000</v>
      </c>
      <c r="H1873">
        <f>(electric_vehicle_sales_by_state[[#This Row],[electric_vehicles_sold]]*electric_vehicle_sales_by_state[[#This Row],[Avg_Price]])</f>
        <v>6000000</v>
      </c>
    </row>
    <row r="1874" spans="1:8" x14ac:dyDescent="0.3">
      <c r="A1874" s="1">
        <v>44713</v>
      </c>
      <c r="B1874">
        <f>VLOOKUP(electric_vehicle_sales_by_state[[#This Row],[date]], dim_date[#All],2, FALSE)</f>
        <v>2023</v>
      </c>
      <c r="C1874" t="s">
        <v>64</v>
      </c>
      <c r="D1874" t="s">
        <v>13</v>
      </c>
      <c r="E1874">
        <v>19</v>
      </c>
      <c r="F1874">
        <v>4097</v>
      </c>
      <c r="G1874">
        <f>IF(electric_vehicle_sales_by_state[[#This Row],[vehicle_category]]="2-Wheelers",85000,1500000)</f>
        <v>1500000</v>
      </c>
      <c r="H1874">
        <f>(electric_vehicle_sales_by_state[[#This Row],[electric_vehicles_sold]]*electric_vehicle_sales_by_state[[#This Row],[Avg_Price]])</f>
        <v>28500000</v>
      </c>
    </row>
    <row r="1875" spans="1:8" x14ac:dyDescent="0.3">
      <c r="A1875" s="1">
        <v>44713</v>
      </c>
      <c r="B1875">
        <f>VLOOKUP(electric_vehicle_sales_by_state[[#This Row],[date]], dim_date[#All],2, FALSE)</f>
        <v>2023</v>
      </c>
      <c r="C1875" t="s">
        <v>68</v>
      </c>
      <c r="D1875" t="s">
        <v>13</v>
      </c>
      <c r="E1875">
        <v>359</v>
      </c>
      <c r="F1875">
        <v>22817</v>
      </c>
      <c r="G1875">
        <f>IF(electric_vehicle_sales_by_state[[#This Row],[vehicle_category]]="2-Wheelers",85000,1500000)</f>
        <v>1500000</v>
      </c>
      <c r="H1875">
        <f>(electric_vehicle_sales_by_state[[#This Row],[electric_vehicles_sold]]*electric_vehicle_sales_by_state[[#This Row],[Avg_Price]])</f>
        <v>538500000</v>
      </c>
    </row>
    <row r="1876" spans="1:8" x14ac:dyDescent="0.3">
      <c r="A1876" s="1">
        <v>44713</v>
      </c>
      <c r="B1876">
        <f>VLOOKUP(electric_vehicle_sales_by_state[[#This Row],[date]], dim_date[#All],2, FALSE)</f>
        <v>2023</v>
      </c>
      <c r="C1876" t="s">
        <v>69</v>
      </c>
      <c r="D1876" t="s">
        <v>13</v>
      </c>
      <c r="E1876">
        <v>345</v>
      </c>
      <c r="F1876">
        <v>16486</v>
      </c>
      <c r="G1876">
        <f>IF(electric_vehicle_sales_by_state[[#This Row],[vehicle_category]]="2-Wheelers",85000,1500000)</f>
        <v>1500000</v>
      </c>
      <c r="H1876">
        <f>(electric_vehicle_sales_by_state[[#This Row],[electric_vehicles_sold]]*electric_vehicle_sales_by_state[[#This Row],[Avg_Price]])</f>
        <v>517500000</v>
      </c>
    </row>
    <row r="1877" spans="1:8" x14ac:dyDescent="0.3">
      <c r="A1877" s="1">
        <v>44713</v>
      </c>
      <c r="B1877">
        <f>VLOOKUP(electric_vehicle_sales_by_state[[#This Row],[date]], dim_date[#All],2, FALSE)</f>
        <v>2023</v>
      </c>
      <c r="C1877" t="s">
        <v>57</v>
      </c>
      <c r="D1877" t="s">
        <v>13</v>
      </c>
      <c r="E1877">
        <v>42</v>
      </c>
      <c r="F1877">
        <v>12480</v>
      </c>
      <c r="G1877">
        <f>IF(electric_vehicle_sales_by_state[[#This Row],[vehicle_category]]="2-Wheelers",85000,1500000)</f>
        <v>1500000</v>
      </c>
      <c r="H1877">
        <f>(electric_vehicle_sales_by_state[[#This Row],[electric_vehicles_sold]]*electric_vehicle_sales_by_state[[#This Row],[Avg_Price]])</f>
        <v>63000000</v>
      </c>
    </row>
    <row r="1878" spans="1:8" x14ac:dyDescent="0.3">
      <c r="A1878" s="1">
        <v>44713</v>
      </c>
      <c r="B1878">
        <f>VLOOKUP(electric_vehicle_sales_by_state[[#This Row],[date]], dim_date[#All],2, FALSE)</f>
        <v>2023</v>
      </c>
      <c r="C1878" t="s">
        <v>70</v>
      </c>
      <c r="D1878" t="s">
        <v>13</v>
      </c>
      <c r="E1878">
        <v>1082</v>
      </c>
      <c r="F1878">
        <v>35587</v>
      </c>
      <c r="G1878">
        <f>IF(electric_vehicle_sales_by_state[[#This Row],[vehicle_category]]="2-Wheelers",85000,1500000)</f>
        <v>1500000</v>
      </c>
      <c r="H1878">
        <f>(electric_vehicle_sales_by_state[[#This Row],[electric_vehicles_sold]]*electric_vehicle_sales_by_state[[#This Row],[Avg_Price]])</f>
        <v>1623000000</v>
      </c>
    </row>
    <row r="1879" spans="1:8" x14ac:dyDescent="0.3">
      <c r="A1879" s="1">
        <v>44713</v>
      </c>
      <c r="B1879">
        <f>VLOOKUP(electric_vehicle_sales_by_state[[#This Row],[date]], dim_date[#All],2, FALSE)</f>
        <v>2023</v>
      </c>
      <c r="C1879" t="s">
        <v>58</v>
      </c>
      <c r="D1879" t="s">
        <v>13</v>
      </c>
      <c r="E1879">
        <v>32</v>
      </c>
      <c r="F1879">
        <v>5778</v>
      </c>
      <c r="G1879">
        <f>IF(electric_vehicle_sales_by_state[[#This Row],[vehicle_category]]="2-Wheelers",85000,1500000)</f>
        <v>1500000</v>
      </c>
      <c r="H1879">
        <f>(electric_vehicle_sales_by_state[[#This Row],[electric_vehicles_sold]]*electric_vehicle_sales_by_state[[#This Row],[Avg_Price]])</f>
        <v>48000000</v>
      </c>
    </row>
    <row r="1880" spans="1:8" x14ac:dyDescent="0.3">
      <c r="A1880" s="1">
        <v>44713</v>
      </c>
      <c r="B1880">
        <f>VLOOKUP(electric_vehicle_sales_by_state[[#This Row],[date]], dim_date[#All],2, FALSE)</f>
        <v>2023</v>
      </c>
      <c r="C1880" t="s">
        <v>52</v>
      </c>
      <c r="D1880" t="s">
        <v>13</v>
      </c>
      <c r="E1880">
        <v>9</v>
      </c>
      <c r="F1880">
        <v>808</v>
      </c>
      <c r="G1880">
        <f>IF(electric_vehicle_sales_by_state[[#This Row],[vehicle_category]]="2-Wheelers",85000,1500000)</f>
        <v>1500000</v>
      </c>
      <c r="H1880">
        <f>(electric_vehicle_sales_by_state[[#This Row],[electric_vehicles_sold]]*electric_vehicle_sales_by_state[[#This Row],[Avg_Price]])</f>
        <v>13500000</v>
      </c>
    </row>
    <row r="1881" spans="1:8" x14ac:dyDescent="0.3">
      <c r="A1881" s="1">
        <v>44713</v>
      </c>
      <c r="B1881">
        <f>VLOOKUP(electric_vehicle_sales_by_state[[#This Row],[date]], dim_date[#All],2, FALSE)</f>
        <v>2023</v>
      </c>
      <c r="C1881" t="s">
        <v>59</v>
      </c>
      <c r="D1881" t="s">
        <v>13</v>
      </c>
      <c r="E1881">
        <v>3</v>
      </c>
      <c r="F1881">
        <v>9388</v>
      </c>
      <c r="G1881">
        <f>IF(electric_vehicle_sales_by_state[[#This Row],[vehicle_category]]="2-Wheelers",85000,1500000)</f>
        <v>1500000</v>
      </c>
      <c r="H1881">
        <f>(electric_vehicle_sales_by_state[[#This Row],[electric_vehicles_sold]]*electric_vehicle_sales_by_state[[#This Row],[Avg_Price]])</f>
        <v>4500000</v>
      </c>
    </row>
    <row r="1882" spans="1:8" x14ac:dyDescent="0.3">
      <c r="A1882" s="1">
        <v>44713</v>
      </c>
      <c r="B1882">
        <f>VLOOKUP(electric_vehicle_sales_by_state[[#This Row],[date]], dim_date[#All],2, FALSE)</f>
        <v>2023</v>
      </c>
      <c r="C1882" t="s">
        <v>71</v>
      </c>
      <c r="D1882" t="s">
        <v>13</v>
      </c>
      <c r="E1882">
        <v>136</v>
      </c>
      <c r="F1882">
        <v>13559</v>
      </c>
      <c r="G1882">
        <f>IF(electric_vehicle_sales_by_state[[#This Row],[vehicle_category]]="2-Wheelers",85000,1500000)</f>
        <v>1500000</v>
      </c>
      <c r="H1882">
        <f>(electric_vehicle_sales_by_state[[#This Row],[electric_vehicles_sold]]*electric_vehicle_sales_by_state[[#This Row],[Avg_Price]])</f>
        <v>204000000</v>
      </c>
    </row>
    <row r="1883" spans="1:8" x14ac:dyDescent="0.3">
      <c r="A1883" s="1">
        <v>44713</v>
      </c>
      <c r="B1883">
        <f>VLOOKUP(electric_vehicle_sales_by_state[[#This Row],[date]], dim_date[#All],2, FALSE)</f>
        <v>2023</v>
      </c>
      <c r="C1883" t="s">
        <v>72</v>
      </c>
      <c r="D1883" t="s">
        <v>13</v>
      </c>
      <c r="E1883">
        <v>199</v>
      </c>
      <c r="F1883">
        <v>20592</v>
      </c>
      <c r="G1883">
        <f>IF(electric_vehicle_sales_by_state[[#This Row],[vehicle_category]]="2-Wheelers",85000,1500000)</f>
        <v>1500000</v>
      </c>
      <c r="H1883">
        <f>(electric_vehicle_sales_by_state[[#This Row],[electric_vehicles_sold]]*electric_vehicle_sales_by_state[[#This Row],[Avg_Price]])</f>
        <v>298500000</v>
      </c>
    </row>
    <row r="1884" spans="1:8" x14ac:dyDescent="0.3">
      <c r="A1884" s="1">
        <v>44713</v>
      </c>
      <c r="B1884">
        <f>VLOOKUP(electric_vehicle_sales_by_state[[#This Row],[date]], dim_date[#All],2, FALSE)</f>
        <v>2023</v>
      </c>
      <c r="C1884" t="s">
        <v>73</v>
      </c>
      <c r="D1884" t="s">
        <v>13</v>
      </c>
      <c r="E1884">
        <v>17</v>
      </c>
      <c r="F1884">
        <v>27820</v>
      </c>
      <c r="G1884">
        <f>IF(electric_vehicle_sales_by_state[[#This Row],[vehicle_category]]="2-Wheelers",85000,1500000)</f>
        <v>1500000</v>
      </c>
      <c r="H1884">
        <f>(electric_vehicle_sales_by_state[[#This Row],[electric_vehicles_sold]]*electric_vehicle_sales_by_state[[#This Row],[Avg_Price]])</f>
        <v>25500000</v>
      </c>
    </row>
    <row r="1885" spans="1:8" x14ac:dyDescent="0.3">
      <c r="A1885" s="1">
        <v>44713</v>
      </c>
      <c r="B1885">
        <f>VLOOKUP(electric_vehicle_sales_by_state[[#This Row],[date]], dim_date[#All],2, FALSE)</f>
        <v>2023</v>
      </c>
      <c r="C1885" t="s">
        <v>60</v>
      </c>
      <c r="D1885" t="s">
        <v>13</v>
      </c>
      <c r="E1885">
        <v>38</v>
      </c>
      <c r="F1885">
        <v>3959</v>
      </c>
      <c r="G1885">
        <f>IF(electric_vehicle_sales_by_state[[#This Row],[vehicle_category]]="2-Wheelers",85000,1500000)</f>
        <v>1500000</v>
      </c>
      <c r="H1885">
        <f>(electric_vehicle_sales_by_state[[#This Row],[electric_vehicles_sold]]*electric_vehicle_sales_by_state[[#This Row],[Avg_Price]])</f>
        <v>57000000</v>
      </c>
    </row>
    <row r="1886" spans="1:8" x14ac:dyDescent="0.3">
      <c r="A1886" s="1">
        <v>44713</v>
      </c>
      <c r="B1886">
        <f>VLOOKUP(electric_vehicle_sales_by_state[[#This Row],[date]], dim_date[#All],2, FALSE)</f>
        <v>2023</v>
      </c>
      <c r="C1886" t="s">
        <v>74</v>
      </c>
      <c r="D1886" t="s">
        <v>13</v>
      </c>
      <c r="E1886">
        <v>91</v>
      </c>
      <c r="F1886">
        <v>8407</v>
      </c>
      <c r="G1886">
        <f>IF(electric_vehicle_sales_by_state[[#This Row],[vehicle_category]]="2-Wheelers",85000,1500000)</f>
        <v>1500000</v>
      </c>
      <c r="H1886">
        <f>(electric_vehicle_sales_by_state[[#This Row],[electric_vehicles_sold]]*electric_vehicle_sales_by_state[[#This Row],[Avg_Price]])</f>
        <v>136500000</v>
      </c>
    </row>
    <row r="1887" spans="1:8" x14ac:dyDescent="0.3">
      <c r="A1887" s="1">
        <v>44743</v>
      </c>
      <c r="B1887">
        <f>VLOOKUP(electric_vehicle_sales_by_state[[#This Row],[date]], dim_date[#All],2, FALSE)</f>
        <v>2023</v>
      </c>
      <c r="C1887" t="s">
        <v>65</v>
      </c>
      <c r="D1887" t="s">
        <v>13</v>
      </c>
      <c r="E1887">
        <v>63</v>
      </c>
      <c r="F1887">
        <v>6757</v>
      </c>
      <c r="G1887">
        <f>IF(electric_vehicle_sales_by_state[[#This Row],[vehicle_category]]="2-Wheelers",85000,1500000)</f>
        <v>1500000</v>
      </c>
      <c r="H1887">
        <f>(electric_vehicle_sales_by_state[[#This Row],[electric_vehicles_sold]]*electric_vehicle_sales_by_state[[#This Row],[Avg_Price]])</f>
        <v>94500000</v>
      </c>
    </row>
    <row r="1888" spans="1:8" x14ac:dyDescent="0.3">
      <c r="A1888" s="1">
        <v>44743</v>
      </c>
      <c r="B1888">
        <f>VLOOKUP(electric_vehicle_sales_by_state[[#This Row],[date]], dim_date[#All],2, FALSE)</f>
        <v>2023</v>
      </c>
      <c r="C1888" t="s">
        <v>43</v>
      </c>
      <c r="D1888" t="s">
        <v>13</v>
      </c>
      <c r="E1888">
        <v>11</v>
      </c>
      <c r="F1888">
        <v>6769</v>
      </c>
      <c r="G1888">
        <f>IF(electric_vehicle_sales_by_state[[#This Row],[vehicle_category]]="2-Wheelers",85000,1500000)</f>
        <v>1500000</v>
      </c>
      <c r="H1888">
        <f>(electric_vehicle_sales_by_state[[#This Row],[electric_vehicles_sold]]*electric_vehicle_sales_by_state[[#This Row],[Avg_Price]])</f>
        <v>16500000</v>
      </c>
    </row>
    <row r="1889" spans="1:8" x14ac:dyDescent="0.3">
      <c r="A1889" s="1">
        <v>44743</v>
      </c>
      <c r="B1889">
        <f>VLOOKUP(electric_vehicle_sales_by_state[[#This Row],[date]], dim_date[#All],2, FALSE)</f>
        <v>2023</v>
      </c>
      <c r="C1889" t="s">
        <v>54</v>
      </c>
      <c r="D1889" t="s">
        <v>13</v>
      </c>
      <c r="E1889">
        <v>10</v>
      </c>
      <c r="F1889">
        <v>5215</v>
      </c>
      <c r="G1889">
        <f>IF(electric_vehicle_sales_by_state[[#This Row],[vehicle_category]]="2-Wheelers",85000,1500000)</f>
        <v>1500000</v>
      </c>
      <c r="H1889">
        <f>(electric_vehicle_sales_by_state[[#This Row],[electric_vehicles_sold]]*electric_vehicle_sales_by_state[[#This Row],[Avg_Price]])</f>
        <v>15000000</v>
      </c>
    </row>
    <row r="1890" spans="1:8" x14ac:dyDescent="0.3">
      <c r="A1890" s="1">
        <v>44743</v>
      </c>
      <c r="B1890">
        <f>VLOOKUP(electric_vehicle_sales_by_state[[#This Row],[date]], dim_date[#All],2, FALSE)</f>
        <v>2023</v>
      </c>
      <c r="C1890" t="s">
        <v>55</v>
      </c>
      <c r="D1890" t="s">
        <v>13</v>
      </c>
      <c r="E1890">
        <v>21</v>
      </c>
      <c r="F1890">
        <v>2709</v>
      </c>
      <c r="G1890">
        <f>IF(electric_vehicle_sales_by_state[[#This Row],[vehicle_category]]="2-Wheelers",85000,1500000)</f>
        <v>1500000</v>
      </c>
      <c r="H1890">
        <f>(electric_vehicle_sales_by_state[[#This Row],[electric_vehicles_sold]]*electric_vehicle_sales_by_state[[#This Row],[Avg_Price]])</f>
        <v>31500000</v>
      </c>
    </row>
    <row r="1891" spans="1:8" x14ac:dyDescent="0.3">
      <c r="A1891" s="1">
        <v>44743</v>
      </c>
      <c r="B1891">
        <f>VLOOKUP(electric_vehicle_sales_by_state[[#This Row],[date]], dim_date[#All],2, FALSE)</f>
        <v>2023</v>
      </c>
      <c r="C1891" t="s">
        <v>44</v>
      </c>
      <c r="D1891" t="s">
        <v>13</v>
      </c>
      <c r="E1891">
        <v>29</v>
      </c>
      <c r="F1891">
        <v>4394</v>
      </c>
      <c r="G1891">
        <f>IF(electric_vehicle_sales_by_state[[#This Row],[vehicle_category]]="2-Wheelers",85000,1500000)</f>
        <v>1500000</v>
      </c>
      <c r="H1891">
        <f>(electric_vehicle_sales_by_state[[#This Row],[electric_vehicles_sold]]*electric_vehicle_sales_by_state[[#This Row],[Avg_Price]])</f>
        <v>43500000</v>
      </c>
    </row>
    <row r="1892" spans="1:8" x14ac:dyDescent="0.3">
      <c r="A1892" s="1">
        <v>44743</v>
      </c>
      <c r="B1892">
        <f>VLOOKUP(electric_vehicle_sales_by_state[[#This Row],[date]], dim_date[#All],2, FALSE)</f>
        <v>2023</v>
      </c>
      <c r="C1892" t="s">
        <v>56</v>
      </c>
      <c r="D1892" t="s">
        <v>13</v>
      </c>
      <c r="E1892">
        <v>438</v>
      </c>
      <c r="F1892">
        <v>16056</v>
      </c>
      <c r="G1892">
        <f>IF(electric_vehicle_sales_by_state[[#This Row],[vehicle_category]]="2-Wheelers",85000,1500000)</f>
        <v>1500000</v>
      </c>
      <c r="H1892">
        <f>(electric_vehicle_sales_by_state[[#This Row],[electric_vehicles_sold]]*electric_vehicle_sales_by_state[[#This Row],[Avg_Price]])</f>
        <v>657000000</v>
      </c>
    </row>
    <row r="1893" spans="1:8" x14ac:dyDescent="0.3">
      <c r="A1893" s="1">
        <v>44743</v>
      </c>
      <c r="B1893">
        <f>VLOOKUP(electric_vehicle_sales_by_state[[#This Row],[date]], dim_date[#All],2, FALSE)</f>
        <v>2023</v>
      </c>
      <c r="C1893" t="s">
        <v>66</v>
      </c>
      <c r="D1893" t="s">
        <v>13</v>
      </c>
      <c r="E1893">
        <v>107</v>
      </c>
      <c r="F1893">
        <v>1545</v>
      </c>
      <c r="G1893">
        <f>IF(electric_vehicle_sales_by_state[[#This Row],[vehicle_category]]="2-Wheelers",85000,1500000)</f>
        <v>1500000</v>
      </c>
      <c r="H1893">
        <f>(electric_vehicle_sales_by_state[[#This Row],[electric_vehicles_sold]]*electric_vehicle_sales_by_state[[#This Row],[Avg_Price]])</f>
        <v>160500000</v>
      </c>
    </row>
    <row r="1894" spans="1:8" x14ac:dyDescent="0.3">
      <c r="A1894" s="1">
        <v>44743</v>
      </c>
      <c r="B1894">
        <f>VLOOKUP(electric_vehicle_sales_by_state[[#This Row],[date]], dim_date[#All],2, FALSE)</f>
        <v>2023</v>
      </c>
      <c r="C1894" t="s">
        <v>67</v>
      </c>
      <c r="D1894" t="s">
        <v>13</v>
      </c>
      <c r="E1894">
        <v>308</v>
      </c>
      <c r="F1894">
        <v>24735</v>
      </c>
      <c r="G1894">
        <f>IF(electric_vehicle_sales_by_state[[#This Row],[vehicle_category]]="2-Wheelers",85000,1500000)</f>
        <v>1500000</v>
      </c>
      <c r="H1894">
        <f>(electric_vehicle_sales_by_state[[#This Row],[electric_vehicles_sold]]*electric_vehicle_sales_by_state[[#This Row],[Avg_Price]])</f>
        <v>462000000</v>
      </c>
    </row>
    <row r="1895" spans="1:8" x14ac:dyDescent="0.3">
      <c r="A1895" s="1">
        <v>44743</v>
      </c>
      <c r="B1895">
        <f>VLOOKUP(electric_vehicle_sales_by_state[[#This Row],[date]], dim_date[#All],2, FALSE)</f>
        <v>2023</v>
      </c>
      <c r="C1895" t="s">
        <v>63</v>
      </c>
      <c r="D1895" t="s">
        <v>13</v>
      </c>
      <c r="E1895">
        <v>135</v>
      </c>
      <c r="F1895">
        <v>17539</v>
      </c>
      <c r="G1895">
        <f>IF(electric_vehicle_sales_by_state[[#This Row],[vehicle_category]]="2-Wheelers",85000,1500000)</f>
        <v>1500000</v>
      </c>
      <c r="H1895">
        <f>(electric_vehicle_sales_by_state[[#This Row],[electric_vehicles_sold]]*electric_vehicle_sales_by_state[[#This Row],[Avg_Price]])</f>
        <v>202500000</v>
      </c>
    </row>
    <row r="1896" spans="1:8" x14ac:dyDescent="0.3">
      <c r="A1896" s="1">
        <v>44743</v>
      </c>
      <c r="B1896">
        <f>VLOOKUP(electric_vehicle_sales_by_state[[#This Row],[date]], dim_date[#All],2, FALSE)</f>
        <v>2023</v>
      </c>
      <c r="C1896" t="s">
        <v>61</v>
      </c>
      <c r="D1896" t="s">
        <v>13</v>
      </c>
      <c r="E1896">
        <v>6</v>
      </c>
      <c r="F1896">
        <v>3618</v>
      </c>
      <c r="G1896">
        <f>IF(electric_vehicle_sales_by_state[[#This Row],[vehicle_category]]="2-Wheelers",85000,1500000)</f>
        <v>1500000</v>
      </c>
      <c r="H1896">
        <f>(electric_vehicle_sales_by_state[[#This Row],[electric_vehicles_sold]]*electric_vehicle_sales_by_state[[#This Row],[Avg_Price]])</f>
        <v>9000000</v>
      </c>
    </row>
    <row r="1897" spans="1:8" x14ac:dyDescent="0.3">
      <c r="A1897" s="1">
        <v>44743</v>
      </c>
      <c r="B1897">
        <f>VLOOKUP(electric_vehicle_sales_by_state[[#This Row],[date]], dim_date[#All],2, FALSE)</f>
        <v>2023</v>
      </c>
      <c r="C1897" t="s">
        <v>46</v>
      </c>
      <c r="D1897" t="s">
        <v>13</v>
      </c>
      <c r="E1897">
        <v>9</v>
      </c>
      <c r="F1897">
        <v>4577</v>
      </c>
      <c r="G1897">
        <f>IF(electric_vehicle_sales_by_state[[#This Row],[vehicle_category]]="2-Wheelers",85000,1500000)</f>
        <v>1500000</v>
      </c>
      <c r="H1897">
        <f>(electric_vehicle_sales_by_state[[#This Row],[electric_vehicles_sold]]*electric_vehicle_sales_by_state[[#This Row],[Avg_Price]])</f>
        <v>13500000</v>
      </c>
    </row>
    <row r="1898" spans="1:8" x14ac:dyDescent="0.3">
      <c r="A1898" s="1">
        <v>44743</v>
      </c>
      <c r="B1898">
        <f>VLOOKUP(electric_vehicle_sales_by_state[[#This Row],[date]], dim_date[#All],2, FALSE)</f>
        <v>2023</v>
      </c>
      <c r="C1898" t="s">
        <v>64</v>
      </c>
      <c r="D1898" t="s">
        <v>13</v>
      </c>
      <c r="E1898">
        <v>7</v>
      </c>
      <c r="F1898">
        <v>4187</v>
      </c>
      <c r="G1898">
        <f>IF(electric_vehicle_sales_by_state[[#This Row],[vehicle_category]]="2-Wheelers",85000,1500000)</f>
        <v>1500000</v>
      </c>
      <c r="H1898">
        <f>(electric_vehicle_sales_by_state[[#This Row],[electric_vehicles_sold]]*electric_vehicle_sales_by_state[[#This Row],[Avg_Price]])</f>
        <v>10500000</v>
      </c>
    </row>
    <row r="1899" spans="1:8" x14ac:dyDescent="0.3">
      <c r="A1899" s="1">
        <v>44743</v>
      </c>
      <c r="B1899">
        <f>VLOOKUP(electric_vehicle_sales_by_state[[#This Row],[date]], dim_date[#All],2, FALSE)</f>
        <v>2023</v>
      </c>
      <c r="C1899" t="s">
        <v>68</v>
      </c>
      <c r="D1899" t="s">
        <v>13</v>
      </c>
      <c r="E1899">
        <v>358</v>
      </c>
      <c r="F1899">
        <v>19322</v>
      </c>
      <c r="G1899">
        <f>IF(electric_vehicle_sales_by_state[[#This Row],[vehicle_category]]="2-Wheelers",85000,1500000)</f>
        <v>1500000</v>
      </c>
      <c r="H1899">
        <f>(electric_vehicle_sales_by_state[[#This Row],[electric_vehicles_sold]]*electric_vehicle_sales_by_state[[#This Row],[Avg_Price]])</f>
        <v>537000000</v>
      </c>
    </row>
    <row r="1900" spans="1:8" x14ac:dyDescent="0.3">
      <c r="A1900" s="1">
        <v>44743</v>
      </c>
      <c r="B1900">
        <f>VLOOKUP(electric_vehicle_sales_by_state[[#This Row],[date]], dim_date[#All],2, FALSE)</f>
        <v>2023</v>
      </c>
      <c r="C1900" t="s">
        <v>69</v>
      </c>
      <c r="D1900" t="s">
        <v>13</v>
      </c>
      <c r="E1900">
        <v>292</v>
      </c>
      <c r="F1900">
        <v>14993</v>
      </c>
      <c r="G1900">
        <f>IF(electric_vehicle_sales_by_state[[#This Row],[vehicle_category]]="2-Wheelers",85000,1500000)</f>
        <v>1500000</v>
      </c>
      <c r="H1900">
        <f>(electric_vehicle_sales_by_state[[#This Row],[electric_vehicles_sold]]*electric_vehicle_sales_by_state[[#This Row],[Avg_Price]])</f>
        <v>438000000</v>
      </c>
    </row>
    <row r="1901" spans="1:8" x14ac:dyDescent="0.3">
      <c r="A1901" s="1">
        <v>44743</v>
      </c>
      <c r="B1901">
        <f>VLOOKUP(electric_vehicle_sales_by_state[[#This Row],[date]], dim_date[#All],2, FALSE)</f>
        <v>2023</v>
      </c>
      <c r="C1901" t="s">
        <v>57</v>
      </c>
      <c r="D1901" t="s">
        <v>13</v>
      </c>
      <c r="E1901">
        <v>45</v>
      </c>
      <c r="F1901">
        <v>11437</v>
      </c>
      <c r="G1901">
        <f>IF(electric_vehicle_sales_by_state[[#This Row],[vehicle_category]]="2-Wheelers",85000,1500000)</f>
        <v>1500000</v>
      </c>
      <c r="H1901">
        <f>(electric_vehicle_sales_by_state[[#This Row],[electric_vehicles_sold]]*electric_vehicle_sales_by_state[[#This Row],[Avg_Price]])</f>
        <v>67500000</v>
      </c>
    </row>
    <row r="1902" spans="1:8" x14ac:dyDescent="0.3">
      <c r="A1902" s="1">
        <v>44743</v>
      </c>
      <c r="B1902">
        <f>VLOOKUP(electric_vehicle_sales_by_state[[#This Row],[date]], dim_date[#All],2, FALSE)</f>
        <v>2023</v>
      </c>
      <c r="C1902" t="s">
        <v>70</v>
      </c>
      <c r="D1902" t="s">
        <v>13</v>
      </c>
      <c r="E1902">
        <v>1098</v>
      </c>
      <c r="F1902">
        <v>35100</v>
      </c>
      <c r="G1902">
        <f>IF(electric_vehicle_sales_by_state[[#This Row],[vehicle_category]]="2-Wheelers",85000,1500000)</f>
        <v>1500000</v>
      </c>
      <c r="H1902">
        <f>(electric_vehicle_sales_by_state[[#This Row],[electric_vehicles_sold]]*electric_vehicle_sales_by_state[[#This Row],[Avg_Price]])</f>
        <v>1647000000</v>
      </c>
    </row>
    <row r="1903" spans="1:8" x14ac:dyDescent="0.3">
      <c r="A1903" s="1">
        <v>44743</v>
      </c>
      <c r="B1903">
        <f>VLOOKUP(electric_vehicle_sales_by_state[[#This Row],[date]], dim_date[#All],2, FALSE)</f>
        <v>2023</v>
      </c>
      <c r="C1903" t="s">
        <v>49</v>
      </c>
      <c r="D1903" t="s">
        <v>13</v>
      </c>
      <c r="E1903">
        <v>2</v>
      </c>
      <c r="F1903">
        <v>1053</v>
      </c>
      <c r="G1903">
        <f>IF(electric_vehicle_sales_by_state[[#This Row],[vehicle_category]]="2-Wheelers",85000,1500000)</f>
        <v>1500000</v>
      </c>
      <c r="H1903">
        <f>(electric_vehicle_sales_by_state[[#This Row],[electric_vehicles_sold]]*electric_vehicle_sales_by_state[[#This Row],[Avg_Price]])</f>
        <v>3000000</v>
      </c>
    </row>
    <row r="1904" spans="1:8" x14ac:dyDescent="0.3">
      <c r="A1904" s="1">
        <v>44743</v>
      </c>
      <c r="B1904">
        <f>VLOOKUP(electric_vehicle_sales_by_state[[#This Row],[date]], dim_date[#All],2, FALSE)</f>
        <v>2023</v>
      </c>
      <c r="C1904" t="s">
        <v>58</v>
      </c>
      <c r="D1904" t="s">
        <v>13</v>
      </c>
      <c r="E1904">
        <v>29</v>
      </c>
      <c r="F1904">
        <v>5336</v>
      </c>
      <c r="G1904">
        <f>IF(electric_vehicle_sales_by_state[[#This Row],[vehicle_category]]="2-Wheelers",85000,1500000)</f>
        <v>1500000</v>
      </c>
      <c r="H1904">
        <f>(electric_vehicle_sales_by_state[[#This Row],[electric_vehicles_sold]]*electric_vehicle_sales_by_state[[#This Row],[Avg_Price]])</f>
        <v>43500000</v>
      </c>
    </row>
    <row r="1905" spans="1:8" x14ac:dyDescent="0.3">
      <c r="A1905" s="1">
        <v>44743</v>
      </c>
      <c r="B1905">
        <f>VLOOKUP(electric_vehicle_sales_by_state[[#This Row],[date]], dim_date[#All],2, FALSE)</f>
        <v>2023</v>
      </c>
      <c r="C1905" t="s">
        <v>52</v>
      </c>
      <c r="D1905" t="s">
        <v>13</v>
      </c>
      <c r="E1905">
        <v>5</v>
      </c>
      <c r="F1905">
        <v>681</v>
      </c>
      <c r="G1905">
        <f>IF(electric_vehicle_sales_by_state[[#This Row],[vehicle_category]]="2-Wheelers",85000,1500000)</f>
        <v>1500000</v>
      </c>
      <c r="H1905">
        <f>(electric_vehicle_sales_by_state[[#This Row],[electric_vehicles_sold]]*electric_vehicle_sales_by_state[[#This Row],[Avg_Price]])</f>
        <v>7500000</v>
      </c>
    </row>
    <row r="1906" spans="1:8" x14ac:dyDescent="0.3">
      <c r="A1906" s="1">
        <v>44743</v>
      </c>
      <c r="B1906">
        <f>VLOOKUP(electric_vehicle_sales_by_state[[#This Row],[date]], dim_date[#All],2, FALSE)</f>
        <v>2023</v>
      </c>
      <c r="C1906" t="s">
        <v>59</v>
      </c>
      <c r="D1906" t="s">
        <v>13</v>
      </c>
      <c r="E1906">
        <v>7</v>
      </c>
      <c r="F1906">
        <v>9415</v>
      </c>
      <c r="G1906">
        <f>IF(electric_vehicle_sales_by_state[[#This Row],[vehicle_category]]="2-Wheelers",85000,1500000)</f>
        <v>1500000</v>
      </c>
      <c r="H1906">
        <f>(electric_vehicle_sales_by_state[[#This Row],[electric_vehicles_sold]]*electric_vehicle_sales_by_state[[#This Row],[Avg_Price]])</f>
        <v>10500000</v>
      </c>
    </row>
    <row r="1907" spans="1:8" x14ac:dyDescent="0.3">
      <c r="A1907" s="1">
        <v>44743</v>
      </c>
      <c r="B1907">
        <f>VLOOKUP(electric_vehicle_sales_by_state[[#This Row],[date]], dim_date[#All],2, FALSE)</f>
        <v>2023</v>
      </c>
      <c r="C1907" t="s">
        <v>71</v>
      </c>
      <c r="D1907" t="s">
        <v>13</v>
      </c>
      <c r="E1907">
        <v>102</v>
      </c>
      <c r="F1907">
        <v>12817</v>
      </c>
      <c r="G1907">
        <f>IF(electric_vehicle_sales_by_state[[#This Row],[vehicle_category]]="2-Wheelers",85000,1500000)</f>
        <v>1500000</v>
      </c>
      <c r="H1907">
        <f>(electric_vehicle_sales_by_state[[#This Row],[electric_vehicles_sold]]*electric_vehicle_sales_by_state[[#This Row],[Avg_Price]])</f>
        <v>153000000</v>
      </c>
    </row>
    <row r="1908" spans="1:8" x14ac:dyDescent="0.3">
      <c r="A1908" s="1">
        <v>44743</v>
      </c>
      <c r="B1908">
        <f>VLOOKUP(electric_vehicle_sales_by_state[[#This Row],[date]], dim_date[#All],2, FALSE)</f>
        <v>2023</v>
      </c>
      <c r="C1908" t="s">
        <v>72</v>
      </c>
      <c r="D1908" t="s">
        <v>13</v>
      </c>
      <c r="E1908">
        <v>176</v>
      </c>
      <c r="F1908">
        <v>17830</v>
      </c>
      <c r="G1908">
        <f>IF(electric_vehicle_sales_by_state[[#This Row],[vehicle_category]]="2-Wheelers",85000,1500000)</f>
        <v>1500000</v>
      </c>
      <c r="H1908">
        <f>(electric_vehicle_sales_by_state[[#This Row],[electric_vehicles_sold]]*electric_vehicle_sales_by_state[[#This Row],[Avg_Price]])</f>
        <v>264000000</v>
      </c>
    </row>
    <row r="1909" spans="1:8" x14ac:dyDescent="0.3">
      <c r="A1909" s="1">
        <v>44743</v>
      </c>
      <c r="B1909">
        <f>VLOOKUP(electric_vehicle_sales_by_state[[#This Row],[date]], dim_date[#All],2, FALSE)</f>
        <v>2023</v>
      </c>
      <c r="C1909" t="s">
        <v>73</v>
      </c>
      <c r="D1909" t="s">
        <v>13</v>
      </c>
      <c r="E1909">
        <v>19</v>
      </c>
      <c r="F1909">
        <v>27276</v>
      </c>
      <c r="G1909">
        <f>IF(electric_vehicle_sales_by_state[[#This Row],[vehicle_category]]="2-Wheelers",85000,1500000)</f>
        <v>1500000</v>
      </c>
      <c r="H1909">
        <f>(electric_vehicle_sales_by_state[[#This Row],[electric_vehicles_sold]]*electric_vehicle_sales_by_state[[#This Row],[Avg_Price]])</f>
        <v>28500000</v>
      </c>
    </row>
    <row r="1910" spans="1:8" x14ac:dyDescent="0.3">
      <c r="A1910" s="1">
        <v>44743</v>
      </c>
      <c r="B1910">
        <f>VLOOKUP(electric_vehicle_sales_by_state[[#This Row],[date]], dim_date[#All],2, FALSE)</f>
        <v>2023</v>
      </c>
      <c r="C1910" t="s">
        <v>60</v>
      </c>
      <c r="D1910" t="s">
        <v>13</v>
      </c>
      <c r="E1910">
        <v>34</v>
      </c>
      <c r="F1910">
        <v>3820</v>
      </c>
      <c r="G1910">
        <f>IF(electric_vehicle_sales_by_state[[#This Row],[vehicle_category]]="2-Wheelers",85000,1500000)</f>
        <v>1500000</v>
      </c>
      <c r="H1910">
        <f>(electric_vehicle_sales_by_state[[#This Row],[electric_vehicles_sold]]*electric_vehicle_sales_by_state[[#This Row],[Avg_Price]])</f>
        <v>51000000</v>
      </c>
    </row>
    <row r="1911" spans="1:8" x14ac:dyDescent="0.3">
      <c r="A1911" s="1">
        <v>44743</v>
      </c>
      <c r="B1911">
        <f>VLOOKUP(electric_vehicle_sales_by_state[[#This Row],[date]], dim_date[#All],2, FALSE)</f>
        <v>2023</v>
      </c>
      <c r="C1911" t="s">
        <v>74</v>
      </c>
      <c r="D1911" t="s">
        <v>13</v>
      </c>
      <c r="E1911">
        <v>93</v>
      </c>
      <c r="F1911">
        <v>8312</v>
      </c>
      <c r="G1911">
        <f>IF(electric_vehicle_sales_by_state[[#This Row],[vehicle_category]]="2-Wheelers",85000,1500000)</f>
        <v>1500000</v>
      </c>
      <c r="H1911">
        <f>(electric_vehicle_sales_by_state[[#This Row],[electric_vehicles_sold]]*electric_vehicle_sales_by_state[[#This Row],[Avg_Price]])</f>
        <v>139500000</v>
      </c>
    </row>
    <row r="1912" spans="1:8" x14ac:dyDescent="0.3">
      <c r="A1912" s="1">
        <v>44774</v>
      </c>
      <c r="B1912">
        <f>VLOOKUP(electric_vehicle_sales_by_state[[#This Row],[date]], dim_date[#All],2, FALSE)</f>
        <v>2023</v>
      </c>
      <c r="C1912" t="s">
        <v>65</v>
      </c>
      <c r="D1912" t="s">
        <v>13</v>
      </c>
      <c r="E1912">
        <v>64</v>
      </c>
      <c r="F1912">
        <v>7491</v>
      </c>
      <c r="G1912">
        <f>IF(electric_vehicle_sales_by_state[[#This Row],[vehicle_category]]="2-Wheelers",85000,1500000)</f>
        <v>1500000</v>
      </c>
      <c r="H1912">
        <f>(electric_vehicle_sales_by_state[[#This Row],[electric_vehicles_sold]]*electric_vehicle_sales_by_state[[#This Row],[Avg_Price]])</f>
        <v>96000000</v>
      </c>
    </row>
    <row r="1913" spans="1:8" x14ac:dyDescent="0.3">
      <c r="A1913" s="1">
        <v>44774</v>
      </c>
      <c r="B1913">
        <f>VLOOKUP(electric_vehicle_sales_by_state[[#This Row],[date]], dim_date[#All],2, FALSE)</f>
        <v>2023</v>
      </c>
      <c r="C1913" t="s">
        <v>43</v>
      </c>
      <c r="D1913" t="s">
        <v>13</v>
      </c>
      <c r="E1913">
        <v>10</v>
      </c>
      <c r="F1913">
        <v>6733</v>
      </c>
      <c r="G1913">
        <f>IF(electric_vehicle_sales_by_state[[#This Row],[vehicle_category]]="2-Wheelers",85000,1500000)</f>
        <v>1500000</v>
      </c>
      <c r="H1913">
        <f>(electric_vehicle_sales_by_state[[#This Row],[electric_vehicles_sold]]*electric_vehicle_sales_by_state[[#This Row],[Avg_Price]])</f>
        <v>15000000</v>
      </c>
    </row>
    <row r="1914" spans="1:8" x14ac:dyDescent="0.3">
      <c r="A1914" s="1">
        <v>44774</v>
      </c>
      <c r="B1914">
        <f>VLOOKUP(electric_vehicle_sales_by_state[[#This Row],[date]], dim_date[#All],2, FALSE)</f>
        <v>2023</v>
      </c>
      <c r="C1914" t="s">
        <v>54</v>
      </c>
      <c r="D1914" t="s">
        <v>13</v>
      </c>
      <c r="E1914">
        <v>15</v>
      </c>
      <c r="F1914">
        <v>5012</v>
      </c>
      <c r="G1914">
        <f>IF(electric_vehicle_sales_by_state[[#This Row],[vehicle_category]]="2-Wheelers",85000,1500000)</f>
        <v>1500000</v>
      </c>
      <c r="H1914">
        <f>(electric_vehicle_sales_by_state[[#This Row],[electric_vehicles_sold]]*electric_vehicle_sales_by_state[[#This Row],[Avg_Price]])</f>
        <v>22500000</v>
      </c>
    </row>
    <row r="1915" spans="1:8" x14ac:dyDescent="0.3">
      <c r="A1915" s="1">
        <v>44774</v>
      </c>
      <c r="B1915">
        <f>VLOOKUP(electric_vehicle_sales_by_state[[#This Row],[date]], dim_date[#All],2, FALSE)</f>
        <v>2023</v>
      </c>
      <c r="C1915" t="s">
        <v>55</v>
      </c>
      <c r="D1915" t="s">
        <v>13</v>
      </c>
      <c r="E1915">
        <v>19</v>
      </c>
      <c r="F1915">
        <v>1903</v>
      </c>
      <c r="G1915">
        <f>IF(electric_vehicle_sales_by_state[[#This Row],[vehicle_category]]="2-Wheelers",85000,1500000)</f>
        <v>1500000</v>
      </c>
      <c r="H1915">
        <f>(electric_vehicle_sales_by_state[[#This Row],[electric_vehicles_sold]]*electric_vehicle_sales_by_state[[#This Row],[Avg_Price]])</f>
        <v>28500000</v>
      </c>
    </row>
    <row r="1916" spans="1:8" x14ac:dyDescent="0.3">
      <c r="A1916" s="1">
        <v>44774</v>
      </c>
      <c r="B1916">
        <f>VLOOKUP(electric_vehicle_sales_by_state[[#This Row],[date]], dim_date[#All],2, FALSE)</f>
        <v>2023</v>
      </c>
      <c r="C1916" t="s">
        <v>44</v>
      </c>
      <c r="D1916" t="s">
        <v>13</v>
      </c>
      <c r="E1916">
        <v>35</v>
      </c>
      <c r="F1916">
        <v>3974</v>
      </c>
      <c r="G1916">
        <f>IF(electric_vehicle_sales_by_state[[#This Row],[vehicle_category]]="2-Wheelers",85000,1500000)</f>
        <v>1500000</v>
      </c>
      <c r="H1916">
        <f>(electric_vehicle_sales_by_state[[#This Row],[electric_vehicles_sold]]*electric_vehicle_sales_by_state[[#This Row],[Avg_Price]])</f>
        <v>52500000</v>
      </c>
    </row>
    <row r="1917" spans="1:8" x14ac:dyDescent="0.3">
      <c r="A1917" s="1">
        <v>44774</v>
      </c>
      <c r="B1917">
        <f>VLOOKUP(electric_vehicle_sales_by_state[[#This Row],[date]], dim_date[#All],2, FALSE)</f>
        <v>2023</v>
      </c>
      <c r="C1917" t="s">
        <v>56</v>
      </c>
      <c r="D1917" t="s">
        <v>13</v>
      </c>
      <c r="E1917">
        <v>443</v>
      </c>
      <c r="F1917">
        <v>16315</v>
      </c>
      <c r="G1917">
        <f>IF(electric_vehicle_sales_by_state[[#This Row],[vehicle_category]]="2-Wheelers",85000,1500000)</f>
        <v>1500000</v>
      </c>
      <c r="H1917">
        <f>(electric_vehicle_sales_by_state[[#This Row],[electric_vehicles_sold]]*electric_vehicle_sales_by_state[[#This Row],[Avg_Price]])</f>
        <v>664500000</v>
      </c>
    </row>
    <row r="1918" spans="1:8" x14ac:dyDescent="0.3">
      <c r="A1918" s="1">
        <v>44774</v>
      </c>
      <c r="B1918">
        <f>VLOOKUP(electric_vehicle_sales_by_state[[#This Row],[date]], dim_date[#All],2, FALSE)</f>
        <v>2023</v>
      </c>
      <c r="C1918" t="s">
        <v>66</v>
      </c>
      <c r="D1918" t="s">
        <v>13</v>
      </c>
      <c r="E1918">
        <v>44</v>
      </c>
      <c r="F1918">
        <v>2364</v>
      </c>
      <c r="G1918">
        <f>IF(electric_vehicle_sales_by_state[[#This Row],[vehicle_category]]="2-Wheelers",85000,1500000)</f>
        <v>1500000</v>
      </c>
      <c r="H1918">
        <f>(electric_vehicle_sales_by_state[[#This Row],[electric_vehicles_sold]]*electric_vehicle_sales_by_state[[#This Row],[Avg_Price]])</f>
        <v>66000000</v>
      </c>
    </row>
    <row r="1919" spans="1:8" x14ac:dyDescent="0.3">
      <c r="A1919" s="1">
        <v>44774</v>
      </c>
      <c r="B1919">
        <f>VLOOKUP(electric_vehicle_sales_by_state[[#This Row],[date]], dim_date[#All],2, FALSE)</f>
        <v>2023</v>
      </c>
      <c r="C1919" t="s">
        <v>67</v>
      </c>
      <c r="D1919" t="s">
        <v>13</v>
      </c>
      <c r="E1919">
        <v>230</v>
      </c>
      <c r="F1919">
        <v>23571</v>
      </c>
      <c r="G1919">
        <f>IF(electric_vehicle_sales_by_state[[#This Row],[vehicle_category]]="2-Wheelers",85000,1500000)</f>
        <v>1500000</v>
      </c>
      <c r="H1919">
        <f>(electric_vehicle_sales_by_state[[#This Row],[electric_vehicles_sold]]*electric_vehicle_sales_by_state[[#This Row],[Avg_Price]])</f>
        <v>345000000</v>
      </c>
    </row>
    <row r="1920" spans="1:8" x14ac:dyDescent="0.3">
      <c r="A1920" s="1">
        <v>44774</v>
      </c>
      <c r="B1920">
        <f>VLOOKUP(electric_vehicle_sales_by_state[[#This Row],[date]], dim_date[#All],2, FALSE)</f>
        <v>2023</v>
      </c>
      <c r="C1920" t="s">
        <v>63</v>
      </c>
      <c r="D1920" t="s">
        <v>13</v>
      </c>
      <c r="E1920">
        <v>163</v>
      </c>
      <c r="F1920">
        <v>18545</v>
      </c>
      <c r="G1920">
        <f>IF(electric_vehicle_sales_by_state[[#This Row],[vehicle_category]]="2-Wheelers",85000,1500000)</f>
        <v>1500000</v>
      </c>
      <c r="H1920">
        <f>(electric_vehicle_sales_by_state[[#This Row],[electric_vehicles_sold]]*electric_vehicle_sales_by_state[[#This Row],[Avg_Price]])</f>
        <v>244500000</v>
      </c>
    </row>
    <row r="1921" spans="1:8" x14ac:dyDescent="0.3">
      <c r="A1921" s="1">
        <v>44774</v>
      </c>
      <c r="B1921">
        <f>VLOOKUP(electric_vehicle_sales_by_state[[#This Row],[date]], dim_date[#All],2, FALSE)</f>
        <v>2023</v>
      </c>
      <c r="C1921" t="s">
        <v>61</v>
      </c>
      <c r="D1921" t="s">
        <v>13</v>
      </c>
      <c r="E1921">
        <v>2</v>
      </c>
      <c r="F1921">
        <v>3517</v>
      </c>
      <c r="G1921">
        <f>IF(electric_vehicle_sales_by_state[[#This Row],[vehicle_category]]="2-Wheelers",85000,1500000)</f>
        <v>1500000</v>
      </c>
      <c r="H1921">
        <f>(electric_vehicle_sales_by_state[[#This Row],[electric_vehicles_sold]]*electric_vehicle_sales_by_state[[#This Row],[Avg_Price]])</f>
        <v>3000000</v>
      </c>
    </row>
    <row r="1922" spans="1:8" x14ac:dyDescent="0.3">
      <c r="A1922" s="1">
        <v>44774</v>
      </c>
      <c r="B1922">
        <f>VLOOKUP(electric_vehicle_sales_by_state[[#This Row],[date]], dim_date[#All],2, FALSE)</f>
        <v>2023</v>
      </c>
      <c r="C1922" t="s">
        <v>46</v>
      </c>
      <c r="D1922" t="s">
        <v>13</v>
      </c>
      <c r="E1922">
        <v>3</v>
      </c>
      <c r="F1922">
        <v>4299</v>
      </c>
      <c r="G1922">
        <f>IF(electric_vehicle_sales_by_state[[#This Row],[vehicle_category]]="2-Wheelers",85000,1500000)</f>
        <v>1500000</v>
      </c>
      <c r="H1922">
        <f>(electric_vehicle_sales_by_state[[#This Row],[electric_vehicles_sold]]*electric_vehicle_sales_by_state[[#This Row],[Avg_Price]])</f>
        <v>4500000</v>
      </c>
    </row>
    <row r="1923" spans="1:8" x14ac:dyDescent="0.3">
      <c r="A1923" s="1">
        <v>44774</v>
      </c>
      <c r="B1923">
        <f>VLOOKUP(electric_vehicle_sales_by_state[[#This Row],[date]], dim_date[#All],2, FALSE)</f>
        <v>2023</v>
      </c>
      <c r="C1923" t="s">
        <v>64</v>
      </c>
      <c r="D1923" t="s">
        <v>13</v>
      </c>
      <c r="E1923">
        <v>15</v>
      </c>
      <c r="F1923">
        <v>4040</v>
      </c>
      <c r="G1923">
        <f>IF(electric_vehicle_sales_by_state[[#This Row],[vehicle_category]]="2-Wheelers",85000,1500000)</f>
        <v>1500000</v>
      </c>
      <c r="H1923">
        <f>(electric_vehicle_sales_by_state[[#This Row],[electric_vehicles_sold]]*electric_vehicle_sales_by_state[[#This Row],[Avg_Price]])</f>
        <v>22500000</v>
      </c>
    </row>
    <row r="1924" spans="1:8" x14ac:dyDescent="0.3">
      <c r="A1924" s="1">
        <v>44774</v>
      </c>
      <c r="B1924">
        <f>VLOOKUP(electric_vehicle_sales_by_state[[#This Row],[date]], dim_date[#All],2, FALSE)</f>
        <v>2023</v>
      </c>
      <c r="C1924" t="s">
        <v>68</v>
      </c>
      <c r="D1924" t="s">
        <v>13</v>
      </c>
      <c r="E1924">
        <v>363</v>
      </c>
      <c r="F1924">
        <v>23924</v>
      </c>
      <c r="G1924">
        <f>IF(electric_vehicle_sales_by_state[[#This Row],[vehicle_category]]="2-Wheelers",85000,1500000)</f>
        <v>1500000</v>
      </c>
      <c r="H1924">
        <f>(electric_vehicle_sales_by_state[[#This Row],[electric_vehicles_sold]]*electric_vehicle_sales_by_state[[#This Row],[Avg_Price]])</f>
        <v>544500000</v>
      </c>
    </row>
    <row r="1925" spans="1:8" x14ac:dyDescent="0.3">
      <c r="A1925" s="1">
        <v>44774</v>
      </c>
      <c r="B1925">
        <f>VLOOKUP(electric_vehicle_sales_by_state[[#This Row],[date]], dim_date[#All],2, FALSE)</f>
        <v>2023</v>
      </c>
      <c r="C1925" t="s">
        <v>69</v>
      </c>
      <c r="D1925" t="s">
        <v>13</v>
      </c>
      <c r="E1925">
        <v>342</v>
      </c>
      <c r="F1925">
        <v>21051</v>
      </c>
      <c r="G1925">
        <f>IF(electric_vehicle_sales_by_state[[#This Row],[vehicle_category]]="2-Wheelers",85000,1500000)</f>
        <v>1500000</v>
      </c>
      <c r="H1925">
        <f>(electric_vehicle_sales_by_state[[#This Row],[electric_vehicles_sold]]*electric_vehicle_sales_by_state[[#This Row],[Avg_Price]])</f>
        <v>513000000</v>
      </c>
    </row>
    <row r="1926" spans="1:8" x14ac:dyDescent="0.3">
      <c r="A1926" s="1">
        <v>44774</v>
      </c>
      <c r="B1926">
        <f>VLOOKUP(electric_vehicle_sales_by_state[[#This Row],[date]], dim_date[#All],2, FALSE)</f>
        <v>2023</v>
      </c>
      <c r="C1926" t="s">
        <v>47</v>
      </c>
      <c r="D1926" t="s">
        <v>13</v>
      </c>
      <c r="E1926">
        <v>9</v>
      </c>
      <c r="F1926">
        <v>269</v>
      </c>
      <c r="G1926">
        <f>IF(electric_vehicle_sales_by_state[[#This Row],[vehicle_category]]="2-Wheelers",85000,1500000)</f>
        <v>1500000</v>
      </c>
      <c r="H1926">
        <f>(electric_vehicle_sales_by_state[[#This Row],[electric_vehicles_sold]]*electric_vehicle_sales_by_state[[#This Row],[Avg_Price]])</f>
        <v>13500000</v>
      </c>
    </row>
    <row r="1927" spans="1:8" x14ac:dyDescent="0.3">
      <c r="A1927" s="1">
        <v>44774</v>
      </c>
      <c r="B1927">
        <f>VLOOKUP(electric_vehicle_sales_by_state[[#This Row],[date]], dim_date[#All],2, FALSE)</f>
        <v>2023</v>
      </c>
      <c r="C1927" t="s">
        <v>57</v>
      </c>
      <c r="D1927" t="s">
        <v>13</v>
      </c>
      <c r="E1927">
        <v>72</v>
      </c>
      <c r="F1927">
        <v>15953</v>
      </c>
      <c r="G1927">
        <f>IF(electric_vehicle_sales_by_state[[#This Row],[vehicle_category]]="2-Wheelers",85000,1500000)</f>
        <v>1500000</v>
      </c>
      <c r="H1927">
        <f>(electric_vehicle_sales_by_state[[#This Row],[electric_vehicles_sold]]*electric_vehicle_sales_by_state[[#This Row],[Avg_Price]])</f>
        <v>108000000</v>
      </c>
    </row>
    <row r="1928" spans="1:8" x14ac:dyDescent="0.3">
      <c r="A1928" s="1">
        <v>44774</v>
      </c>
      <c r="B1928">
        <f>VLOOKUP(electric_vehicle_sales_by_state[[#This Row],[date]], dim_date[#All],2, FALSE)</f>
        <v>2023</v>
      </c>
      <c r="C1928" t="s">
        <v>70</v>
      </c>
      <c r="D1928" t="s">
        <v>13</v>
      </c>
      <c r="E1928">
        <v>992</v>
      </c>
      <c r="F1928">
        <v>40173</v>
      </c>
      <c r="G1928">
        <f>IF(electric_vehicle_sales_by_state[[#This Row],[vehicle_category]]="2-Wheelers",85000,1500000)</f>
        <v>1500000</v>
      </c>
      <c r="H1928">
        <f>(electric_vehicle_sales_by_state[[#This Row],[electric_vehicles_sold]]*electric_vehicle_sales_by_state[[#This Row],[Avg_Price]])</f>
        <v>1488000000</v>
      </c>
    </row>
    <row r="1929" spans="1:8" x14ac:dyDescent="0.3">
      <c r="A1929" s="1">
        <v>44774</v>
      </c>
      <c r="B1929">
        <f>VLOOKUP(electric_vehicle_sales_by_state[[#This Row],[date]], dim_date[#All],2, FALSE)</f>
        <v>2023</v>
      </c>
      <c r="C1929" t="s">
        <v>58</v>
      </c>
      <c r="D1929" t="s">
        <v>13</v>
      </c>
      <c r="E1929">
        <v>43</v>
      </c>
      <c r="F1929">
        <v>5716</v>
      </c>
      <c r="G1929">
        <f>IF(electric_vehicle_sales_by_state[[#This Row],[vehicle_category]]="2-Wheelers",85000,1500000)</f>
        <v>1500000</v>
      </c>
      <c r="H1929">
        <f>(electric_vehicle_sales_by_state[[#This Row],[electric_vehicles_sold]]*electric_vehicle_sales_by_state[[#This Row],[Avg_Price]])</f>
        <v>64500000</v>
      </c>
    </row>
    <row r="1930" spans="1:8" x14ac:dyDescent="0.3">
      <c r="A1930" s="1">
        <v>44774</v>
      </c>
      <c r="B1930">
        <f>VLOOKUP(electric_vehicle_sales_by_state[[#This Row],[date]], dim_date[#All],2, FALSE)</f>
        <v>2023</v>
      </c>
      <c r="C1930" t="s">
        <v>52</v>
      </c>
      <c r="D1930" t="s">
        <v>13</v>
      </c>
      <c r="E1930">
        <v>4</v>
      </c>
      <c r="F1930">
        <v>758</v>
      </c>
      <c r="G1930">
        <f>IF(electric_vehicle_sales_by_state[[#This Row],[vehicle_category]]="2-Wheelers",85000,1500000)</f>
        <v>1500000</v>
      </c>
      <c r="H1930">
        <f>(electric_vehicle_sales_by_state[[#This Row],[electric_vehicles_sold]]*electric_vehicle_sales_by_state[[#This Row],[Avg_Price]])</f>
        <v>6000000</v>
      </c>
    </row>
    <row r="1931" spans="1:8" x14ac:dyDescent="0.3">
      <c r="A1931" s="1">
        <v>44774</v>
      </c>
      <c r="B1931">
        <f>VLOOKUP(electric_vehicle_sales_by_state[[#This Row],[date]], dim_date[#All],2, FALSE)</f>
        <v>2023</v>
      </c>
      <c r="C1931" t="s">
        <v>59</v>
      </c>
      <c r="D1931" t="s">
        <v>13</v>
      </c>
      <c r="E1931">
        <v>3</v>
      </c>
      <c r="F1931">
        <v>9913</v>
      </c>
      <c r="G1931">
        <f>IF(electric_vehicle_sales_by_state[[#This Row],[vehicle_category]]="2-Wheelers",85000,1500000)</f>
        <v>1500000</v>
      </c>
      <c r="H1931">
        <f>(electric_vehicle_sales_by_state[[#This Row],[electric_vehicles_sold]]*electric_vehicle_sales_by_state[[#This Row],[Avg_Price]])</f>
        <v>4500000</v>
      </c>
    </row>
    <row r="1932" spans="1:8" x14ac:dyDescent="0.3">
      <c r="A1932" s="1">
        <v>44774</v>
      </c>
      <c r="B1932">
        <f>VLOOKUP(electric_vehicle_sales_by_state[[#This Row],[date]], dim_date[#All],2, FALSE)</f>
        <v>2023</v>
      </c>
      <c r="C1932" t="s">
        <v>71</v>
      </c>
      <c r="D1932" t="s">
        <v>13</v>
      </c>
      <c r="E1932">
        <v>145</v>
      </c>
      <c r="F1932">
        <v>12578</v>
      </c>
      <c r="G1932">
        <f>IF(electric_vehicle_sales_by_state[[#This Row],[vehicle_category]]="2-Wheelers",85000,1500000)</f>
        <v>1500000</v>
      </c>
      <c r="H1932">
        <f>(electric_vehicle_sales_by_state[[#This Row],[electric_vehicles_sold]]*electric_vehicle_sales_by_state[[#This Row],[Avg_Price]])</f>
        <v>217500000</v>
      </c>
    </row>
    <row r="1933" spans="1:8" x14ac:dyDescent="0.3">
      <c r="A1933" s="1">
        <v>44774</v>
      </c>
      <c r="B1933">
        <f>VLOOKUP(electric_vehicle_sales_by_state[[#This Row],[date]], dim_date[#All],2, FALSE)</f>
        <v>2023</v>
      </c>
      <c r="C1933" t="s">
        <v>72</v>
      </c>
      <c r="D1933" t="s">
        <v>13</v>
      </c>
      <c r="E1933">
        <v>182</v>
      </c>
      <c r="F1933">
        <v>20944</v>
      </c>
      <c r="G1933">
        <f>IF(electric_vehicle_sales_by_state[[#This Row],[vehicle_category]]="2-Wheelers",85000,1500000)</f>
        <v>1500000</v>
      </c>
      <c r="H1933">
        <f>(electric_vehicle_sales_by_state[[#This Row],[electric_vehicles_sold]]*electric_vehicle_sales_by_state[[#This Row],[Avg_Price]])</f>
        <v>273000000</v>
      </c>
    </row>
    <row r="1934" spans="1:8" x14ac:dyDescent="0.3">
      <c r="A1934" s="1">
        <v>44774</v>
      </c>
      <c r="B1934">
        <f>VLOOKUP(electric_vehicle_sales_by_state[[#This Row],[date]], dim_date[#All],2, FALSE)</f>
        <v>2023</v>
      </c>
      <c r="C1934" t="s">
        <v>73</v>
      </c>
      <c r="D1934" t="s">
        <v>13</v>
      </c>
      <c r="E1934">
        <v>15</v>
      </c>
      <c r="F1934">
        <v>25778</v>
      </c>
      <c r="G1934">
        <f>IF(electric_vehicle_sales_by_state[[#This Row],[vehicle_category]]="2-Wheelers",85000,1500000)</f>
        <v>1500000</v>
      </c>
      <c r="H1934">
        <f>(electric_vehicle_sales_by_state[[#This Row],[electric_vehicles_sold]]*electric_vehicle_sales_by_state[[#This Row],[Avg_Price]])</f>
        <v>22500000</v>
      </c>
    </row>
    <row r="1935" spans="1:8" x14ac:dyDescent="0.3">
      <c r="A1935" s="1">
        <v>44774</v>
      </c>
      <c r="B1935">
        <f>VLOOKUP(electric_vehicle_sales_by_state[[#This Row],[date]], dim_date[#All],2, FALSE)</f>
        <v>2023</v>
      </c>
      <c r="C1935" t="s">
        <v>60</v>
      </c>
      <c r="D1935" t="s">
        <v>13</v>
      </c>
      <c r="E1935">
        <v>34</v>
      </c>
      <c r="F1935">
        <v>3599</v>
      </c>
      <c r="G1935">
        <f>IF(electric_vehicle_sales_by_state[[#This Row],[vehicle_category]]="2-Wheelers",85000,1500000)</f>
        <v>1500000</v>
      </c>
      <c r="H1935">
        <f>(electric_vehicle_sales_by_state[[#This Row],[electric_vehicles_sold]]*electric_vehicle_sales_by_state[[#This Row],[Avg_Price]])</f>
        <v>51000000</v>
      </c>
    </row>
    <row r="1936" spans="1:8" x14ac:dyDescent="0.3">
      <c r="A1936" s="1">
        <v>44774</v>
      </c>
      <c r="B1936">
        <f>VLOOKUP(electric_vehicle_sales_by_state[[#This Row],[date]], dim_date[#All],2, FALSE)</f>
        <v>2023</v>
      </c>
      <c r="C1936" t="s">
        <v>74</v>
      </c>
      <c r="D1936" t="s">
        <v>13</v>
      </c>
      <c r="E1936">
        <v>110</v>
      </c>
      <c r="F1936">
        <v>9228</v>
      </c>
      <c r="G1936">
        <f>IF(electric_vehicle_sales_by_state[[#This Row],[vehicle_category]]="2-Wheelers",85000,1500000)</f>
        <v>1500000</v>
      </c>
      <c r="H1936">
        <f>(electric_vehicle_sales_by_state[[#This Row],[electric_vehicles_sold]]*electric_vehicle_sales_by_state[[#This Row],[Avg_Price]])</f>
        <v>165000000</v>
      </c>
    </row>
    <row r="1937" spans="1:8" x14ac:dyDescent="0.3">
      <c r="A1937" s="1">
        <v>44805</v>
      </c>
      <c r="B1937">
        <f>VLOOKUP(electric_vehicle_sales_by_state[[#This Row],[date]], dim_date[#All],2, FALSE)</f>
        <v>2023</v>
      </c>
      <c r="C1937" t="s">
        <v>65</v>
      </c>
      <c r="D1937" t="s">
        <v>13</v>
      </c>
      <c r="E1937">
        <v>61</v>
      </c>
      <c r="F1937">
        <v>8003</v>
      </c>
      <c r="G1937">
        <f>IF(electric_vehicle_sales_by_state[[#This Row],[vehicle_category]]="2-Wheelers",85000,1500000)</f>
        <v>1500000</v>
      </c>
      <c r="H1937">
        <f>(electric_vehicle_sales_by_state[[#This Row],[electric_vehicles_sold]]*electric_vehicle_sales_by_state[[#This Row],[Avg_Price]])</f>
        <v>91500000</v>
      </c>
    </row>
    <row r="1938" spans="1:8" x14ac:dyDescent="0.3">
      <c r="A1938" s="1">
        <v>44805</v>
      </c>
      <c r="B1938">
        <f>VLOOKUP(electric_vehicle_sales_by_state[[#This Row],[date]], dim_date[#All],2, FALSE)</f>
        <v>2023</v>
      </c>
      <c r="C1938" t="s">
        <v>43</v>
      </c>
      <c r="D1938" t="s">
        <v>13</v>
      </c>
      <c r="E1938">
        <v>13</v>
      </c>
      <c r="F1938">
        <v>8690</v>
      </c>
      <c r="G1938">
        <f>IF(electric_vehicle_sales_by_state[[#This Row],[vehicle_category]]="2-Wheelers",85000,1500000)</f>
        <v>1500000</v>
      </c>
      <c r="H1938">
        <f>(electric_vehicle_sales_by_state[[#This Row],[electric_vehicles_sold]]*electric_vehicle_sales_by_state[[#This Row],[Avg_Price]])</f>
        <v>19500000</v>
      </c>
    </row>
    <row r="1939" spans="1:8" x14ac:dyDescent="0.3">
      <c r="A1939" s="1">
        <v>44805</v>
      </c>
      <c r="B1939">
        <f>VLOOKUP(electric_vehicle_sales_by_state[[#This Row],[date]], dim_date[#All],2, FALSE)</f>
        <v>2023</v>
      </c>
      <c r="C1939" t="s">
        <v>54</v>
      </c>
      <c r="D1939" t="s">
        <v>13</v>
      </c>
      <c r="E1939">
        <v>14</v>
      </c>
      <c r="F1939">
        <v>5315</v>
      </c>
      <c r="G1939">
        <f>IF(electric_vehicle_sales_by_state[[#This Row],[vehicle_category]]="2-Wheelers",85000,1500000)</f>
        <v>1500000</v>
      </c>
      <c r="H1939">
        <f>(electric_vehicle_sales_by_state[[#This Row],[electric_vehicles_sold]]*electric_vehicle_sales_by_state[[#This Row],[Avg_Price]])</f>
        <v>21000000</v>
      </c>
    </row>
    <row r="1940" spans="1:8" x14ac:dyDescent="0.3">
      <c r="A1940" s="1">
        <v>44805</v>
      </c>
      <c r="B1940">
        <f>VLOOKUP(electric_vehicle_sales_by_state[[#This Row],[date]], dim_date[#All],2, FALSE)</f>
        <v>2023</v>
      </c>
      <c r="C1940" t="s">
        <v>55</v>
      </c>
      <c r="D1940" t="s">
        <v>13</v>
      </c>
      <c r="E1940">
        <v>26</v>
      </c>
      <c r="F1940">
        <v>2119</v>
      </c>
      <c r="G1940">
        <f>IF(electric_vehicle_sales_by_state[[#This Row],[vehicle_category]]="2-Wheelers",85000,1500000)</f>
        <v>1500000</v>
      </c>
      <c r="H1940">
        <f>(electric_vehicle_sales_by_state[[#This Row],[electric_vehicles_sold]]*electric_vehicle_sales_by_state[[#This Row],[Avg_Price]])</f>
        <v>39000000</v>
      </c>
    </row>
    <row r="1941" spans="1:8" x14ac:dyDescent="0.3">
      <c r="A1941" s="1">
        <v>44805</v>
      </c>
      <c r="B1941">
        <f>VLOOKUP(electric_vehicle_sales_by_state[[#This Row],[date]], dim_date[#All],2, FALSE)</f>
        <v>2023</v>
      </c>
      <c r="C1941" t="s">
        <v>44</v>
      </c>
      <c r="D1941" t="s">
        <v>13</v>
      </c>
      <c r="E1941">
        <v>50</v>
      </c>
      <c r="F1941">
        <v>3978</v>
      </c>
      <c r="G1941">
        <f>IF(electric_vehicle_sales_by_state[[#This Row],[vehicle_category]]="2-Wheelers",85000,1500000)</f>
        <v>1500000</v>
      </c>
      <c r="H1941">
        <f>(electric_vehicle_sales_by_state[[#This Row],[electric_vehicles_sold]]*electric_vehicle_sales_by_state[[#This Row],[Avg_Price]])</f>
        <v>75000000</v>
      </c>
    </row>
    <row r="1942" spans="1:8" x14ac:dyDescent="0.3">
      <c r="A1942" s="1">
        <v>44805</v>
      </c>
      <c r="B1942">
        <f>VLOOKUP(electric_vehicle_sales_by_state[[#This Row],[date]], dim_date[#All],2, FALSE)</f>
        <v>2023</v>
      </c>
      <c r="C1942" t="s">
        <v>56</v>
      </c>
      <c r="D1942" t="s">
        <v>13</v>
      </c>
      <c r="E1942">
        <v>471</v>
      </c>
      <c r="F1942">
        <v>14076</v>
      </c>
      <c r="G1942">
        <f>IF(electric_vehicle_sales_by_state[[#This Row],[vehicle_category]]="2-Wheelers",85000,1500000)</f>
        <v>1500000</v>
      </c>
      <c r="H1942">
        <f>(electric_vehicle_sales_by_state[[#This Row],[electric_vehicles_sold]]*electric_vehicle_sales_by_state[[#This Row],[Avg_Price]])</f>
        <v>706500000</v>
      </c>
    </row>
    <row r="1943" spans="1:8" x14ac:dyDescent="0.3">
      <c r="A1943" s="1">
        <v>44805</v>
      </c>
      <c r="B1943">
        <f>VLOOKUP(electric_vehicle_sales_by_state[[#This Row],[date]], dim_date[#All],2, FALSE)</f>
        <v>2023</v>
      </c>
      <c r="C1943" t="s">
        <v>66</v>
      </c>
      <c r="D1943" t="s">
        <v>13</v>
      </c>
      <c r="E1943">
        <v>42</v>
      </c>
      <c r="F1943">
        <v>1687</v>
      </c>
      <c r="G1943">
        <f>IF(electric_vehicle_sales_by_state[[#This Row],[vehicle_category]]="2-Wheelers",85000,1500000)</f>
        <v>1500000</v>
      </c>
      <c r="H1943">
        <f>(electric_vehicle_sales_by_state[[#This Row],[electric_vehicles_sold]]*electric_vehicle_sales_by_state[[#This Row],[Avg_Price]])</f>
        <v>63000000</v>
      </c>
    </row>
    <row r="1944" spans="1:8" x14ac:dyDescent="0.3">
      <c r="A1944" s="1">
        <v>44805</v>
      </c>
      <c r="B1944">
        <f>VLOOKUP(electric_vehicle_sales_by_state[[#This Row],[date]], dim_date[#All],2, FALSE)</f>
        <v>2023</v>
      </c>
      <c r="C1944" t="s">
        <v>67</v>
      </c>
      <c r="D1944" t="s">
        <v>13</v>
      </c>
      <c r="E1944">
        <v>299</v>
      </c>
      <c r="F1944">
        <v>25102</v>
      </c>
      <c r="G1944">
        <f>IF(electric_vehicle_sales_by_state[[#This Row],[vehicle_category]]="2-Wheelers",85000,1500000)</f>
        <v>1500000</v>
      </c>
      <c r="H1944">
        <f>(electric_vehicle_sales_by_state[[#This Row],[electric_vehicles_sold]]*electric_vehicle_sales_by_state[[#This Row],[Avg_Price]])</f>
        <v>448500000</v>
      </c>
    </row>
    <row r="1945" spans="1:8" x14ac:dyDescent="0.3">
      <c r="A1945" s="1">
        <v>44805</v>
      </c>
      <c r="B1945">
        <f>VLOOKUP(electric_vehicle_sales_by_state[[#This Row],[date]], dim_date[#All],2, FALSE)</f>
        <v>2023</v>
      </c>
      <c r="C1945" t="s">
        <v>63</v>
      </c>
      <c r="D1945" t="s">
        <v>13</v>
      </c>
      <c r="E1945">
        <v>49</v>
      </c>
      <c r="F1945">
        <v>14140</v>
      </c>
      <c r="G1945">
        <f>IF(electric_vehicle_sales_by_state[[#This Row],[vehicle_category]]="2-Wheelers",85000,1500000)</f>
        <v>1500000</v>
      </c>
      <c r="H1945">
        <f>(electric_vehicle_sales_by_state[[#This Row],[electric_vehicles_sold]]*electric_vehicle_sales_by_state[[#This Row],[Avg_Price]])</f>
        <v>73500000</v>
      </c>
    </row>
    <row r="1946" spans="1:8" x14ac:dyDescent="0.3">
      <c r="A1946" s="1">
        <v>44805</v>
      </c>
      <c r="B1946">
        <f>VLOOKUP(electric_vehicle_sales_by_state[[#This Row],[date]], dim_date[#All],2, FALSE)</f>
        <v>2023</v>
      </c>
      <c r="C1946" t="s">
        <v>61</v>
      </c>
      <c r="D1946" t="s">
        <v>13</v>
      </c>
      <c r="E1946">
        <v>4</v>
      </c>
      <c r="F1946">
        <v>2815</v>
      </c>
      <c r="G1946">
        <f>IF(electric_vehicle_sales_by_state[[#This Row],[vehicle_category]]="2-Wheelers",85000,1500000)</f>
        <v>1500000</v>
      </c>
      <c r="H1946">
        <f>(electric_vehicle_sales_by_state[[#This Row],[electric_vehicles_sold]]*electric_vehicle_sales_by_state[[#This Row],[Avg_Price]])</f>
        <v>6000000</v>
      </c>
    </row>
    <row r="1947" spans="1:8" x14ac:dyDescent="0.3">
      <c r="A1947" s="1">
        <v>44805</v>
      </c>
      <c r="B1947">
        <f>VLOOKUP(electric_vehicle_sales_by_state[[#This Row],[date]], dim_date[#All],2, FALSE)</f>
        <v>2023</v>
      </c>
      <c r="C1947" t="s">
        <v>46</v>
      </c>
      <c r="D1947" t="s">
        <v>13</v>
      </c>
      <c r="E1947">
        <v>4</v>
      </c>
      <c r="F1947">
        <v>4432</v>
      </c>
      <c r="G1947">
        <f>IF(electric_vehicle_sales_by_state[[#This Row],[vehicle_category]]="2-Wheelers",85000,1500000)</f>
        <v>1500000</v>
      </c>
      <c r="H1947">
        <f>(electric_vehicle_sales_by_state[[#This Row],[electric_vehicles_sold]]*electric_vehicle_sales_by_state[[#This Row],[Avg_Price]])</f>
        <v>6000000</v>
      </c>
    </row>
    <row r="1948" spans="1:8" x14ac:dyDescent="0.3">
      <c r="A1948" s="1">
        <v>44805</v>
      </c>
      <c r="B1948">
        <f>VLOOKUP(electric_vehicle_sales_by_state[[#This Row],[date]], dim_date[#All],2, FALSE)</f>
        <v>2023</v>
      </c>
      <c r="C1948" t="s">
        <v>64</v>
      </c>
      <c r="D1948" t="s">
        <v>13</v>
      </c>
      <c r="E1948">
        <v>31</v>
      </c>
      <c r="F1948">
        <v>4183</v>
      </c>
      <c r="G1948">
        <f>IF(electric_vehicle_sales_by_state[[#This Row],[vehicle_category]]="2-Wheelers",85000,1500000)</f>
        <v>1500000</v>
      </c>
      <c r="H1948">
        <f>(electric_vehicle_sales_by_state[[#This Row],[electric_vehicles_sold]]*electric_vehicle_sales_by_state[[#This Row],[Avg_Price]])</f>
        <v>46500000</v>
      </c>
    </row>
    <row r="1949" spans="1:8" x14ac:dyDescent="0.3">
      <c r="A1949" s="1">
        <v>44805</v>
      </c>
      <c r="B1949">
        <f>VLOOKUP(electric_vehicle_sales_by_state[[#This Row],[date]], dim_date[#All],2, FALSE)</f>
        <v>2023</v>
      </c>
      <c r="C1949" t="s">
        <v>68</v>
      </c>
      <c r="D1949" t="s">
        <v>13</v>
      </c>
      <c r="E1949">
        <v>493</v>
      </c>
      <c r="F1949">
        <v>25136</v>
      </c>
      <c r="G1949">
        <f>IF(electric_vehicle_sales_by_state[[#This Row],[vehicle_category]]="2-Wheelers",85000,1500000)</f>
        <v>1500000</v>
      </c>
      <c r="H1949">
        <f>(electric_vehicle_sales_by_state[[#This Row],[electric_vehicles_sold]]*electric_vehicle_sales_by_state[[#This Row],[Avg_Price]])</f>
        <v>739500000</v>
      </c>
    </row>
    <row r="1950" spans="1:8" x14ac:dyDescent="0.3">
      <c r="A1950" s="1">
        <v>44805</v>
      </c>
      <c r="B1950">
        <f>VLOOKUP(electric_vehicle_sales_by_state[[#This Row],[date]], dim_date[#All],2, FALSE)</f>
        <v>2023</v>
      </c>
      <c r="C1950" t="s">
        <v>69</v>
      </c>
      <c r="D1950" t="s">
        <v>13</v>
      </c>
      <c r="E1950">
        <v>397</v>
      </c>
      <c r="F1950">
        <v>19551</v>
      </c>
      <c r="G1950">
        <f>IF(electric_vehicle_sales_by_state[[#This Row],[vehicle_category]]="2-Wheelers",85000,1500000)</f>
        <v>1500000</v>
      </c>
      <c r="H1950">
        <f>(electric_vehicle_sales_by_state[[#This Row],[electric_vehicles_sold]]*electric_vehicle_sales_by_state[[#This Row],[Avg_Price]])</f>
        <v>595500000</v>
      </c>
    </row>
    <row r="1951" spans="1:8" x14ac:dyDescent="0.3">
      <c r="A1951" s="1">
        <v>44805</v>
      </c>
      <c r="B1951">
        <f>VLOOKUP(electric_vehicle_sales_by_state[[#This Row],[date]], dim_date[#All],2, FALSE)</f>
        <v>2023</v>
      </c>
      <c r="C1951" t="s">
        <v>57</v>
      </c>
      <c r="D1951" t="s">
        <v>13</v>
      </c>
      <c r="E1951">
        <v>61</v>
      </c>
      <c r="F1951">
        <v>11080</v>
      </c>
      <c r="G1951">
        <f>IF(electric_vehicle_sales_by_state[[#This Row],[vehicle_category]]="2-Wheelers",85000,1500000)</f>
        <v>1500000</v>
      </c>
      <c r="H1951">
        <f>(electric_vehicle_sales_by_state[[#This Row],[electric_vehicles_sold]]*electric_vehicle_sales_by_state[[#This Row],[Avg_Price]])</f>
        <v>91500000</v>
      </c>
    </row>
    <row r="1952" spans="1:8" x14ac:dyDescent="0.3">
      <c r="A1952" s="1">
        <v>44805</v>
      </c>
      <c r="B1952">
        <f>VLOOKUP(electric_vehicle_sales_by_state[[#This Row],[date]], dim_date[#All],2, FALSE)</f>
        <v>2023</v>
      </c>
      <c r="C1952" t="s">
        <v>70</v>
      </c>
      <c r="D1952" t="s">
        <v>13</v>
      </c>
      <c r="E1952">
        <v>939</v>
      </c>
      <c r="F1952">
        <v>33643</v>
      </c>
      <c r="G1952">
        <f>IF(electric_vehicle_sales_by_state[[#This Row],[vehicle_category]]="2-Wheelers",85000,1500000)</f>
        <v>1500000</v>
      </c>
      <c r="H1952">
        <f>(electric_vehicle_sales_by_state[[#This Row],[electric_vehicles_sold]]*electric_vehicle_sales_by_state[[#This Row],[Avg_Price]])</f>
        <v>1408500000</v>
      </c>
    </row>
    <row r="1953" spans="1:8" x14ac:dyDescent="0.3">
      <c r="A1953" s="1">
        <v>44805</v>
      </c>
      <c r="B1953">
        <f>VLOOKUP(electric_vehicle_sales_by_state[[#This Row],[date]], dim_date[#All],2, FALSE)</f>
        <v>2023</v>
      </c>
      <c r="C1953" t="s">
        <v>49</v>
      </c>
      <c r="D1953" t="s">
        <v>13</v>
      </c>
      <c r="E1953">
        <v>2</v>
      </c>
      <c r="F1953">
        <v>1047</v>
      </c>
      <c r="G1953">
        <f>IF(electric_vehicle_sales_by_state[[#This Row],[vehicle_category]]="2-Wheelers",85000,1500000)</f>
        <v>1500000</v>
      </c>
      <c r="H1953">
        <f>(electric_vehicle_sales_by_state[[#This Row],[electric_vehicles_sold]]*electric_vehicle_sales_by_state[[#This Row],[Avg_Price]])</f>
        <v>3000000</v>
      </c>
    </row>
    <row r="1954" spans="1:8" x14ac:dyDescent="0.3">
      <c r="A1954" s="1">
        <v>44805</v>
      </c>
      <c r="B1954">
        <f>VLOOKUP(electric_vehicle_sales_by_state[[#This Row],[date]], dim_date[#All],2, FALSE)</f>
        <v>2023</v>
      </c>
      <c r="C1954" t="s">
        <v>58</v>
      </c>
      <c r="D1954" t="s">
        <v>13</v>
      </c>
      <c r="E1954">
        <v>40</v>
      </c>
      <c r="F1954">
        <v>5941</v>
      </c>
      <c r="G1954">
        <f>IF(electric_vehicle_sales_by_state[[#This Row],[vehicle_category]]="2-Wheelers",85000,1500000)</f>
        <v>1500000</v>
      </c>
      <c r="H1954">
        <f>(electric_vehicle_sales_by_state[[#This Row],[electric_vehicles_sold]]*electric_vehicle_sales_by_state[[#This Row],[Avg_Price]])</f>
        <v>60000000</v>
      </c>
    </row>
    <row r="1955" spans="1:8" x14ac:dyDescent="0.3">
      <c r="A1955" s="1">
        <v>44805</v>
      </c>
      <c r="B1955">
        <f>VLOOKUP(electric_vehicle_sales_by_state[[#This Row],[date]], dim_date[#All],2, FALSE)</f>
        <v>2023</v>
      </c>
      <c r="C1955" t="s">
        <v>52</v>
      </c>
      <c r="D1955" t="s">
        <v>13</v>
      </c>
      <c r="E1955">
        <v>2</v>
      </c>
      <c r="F1955">
        <v>858</v>
      </c>
      <c r="G1955">
        <f>IF(electric_vehicle_sales_by_state[[#This Row],[vehicle_category]]="2-Wheelers",85000,1500000)</f>
        <v>1500000</v>
      </c>
      <c r="H1955">
        <f>(electric_vehicle_sales_by_state[[#This Row],[electric_vehicles_sold]]*electric_vehicle_sales_by_state[[#This Row],[Avg_Price]])</f>
        <v>3000000</v>
      </c>
    </row>
    <row r="1956" spans="1:8" x14ac:dyDescent="0.3">
      <c r="A1956" s="1">
        <v>44805</v>
      </c>
      <c r="B1956">
        <f>VLOOKUP(electric_vehicle_sales_by_state[[#This Row],[date]], dim_date[#All],2, FALSE)</f>
        <v>2023</v>
      </c>
      <c r="C1956" t="s">
        <v>59</v>
      </c>
      <c r="D1956" t="s">
        <v>13</v>
      </c>
      <c r="E1956">
        <v>4</v>
      </c>
      <c r="F1956">
        <v>8968</v>
      </c>
      <c r="G1956">
        <f>IF(electric_vehicle_sales_by_state[[#This Row],[vehicle_category]]="2-Wheelers",85000,1500000)</f>
        <v>1500000</v>
      </c>
      <c r="H1956">
        <f>(electric_vehicle_sales_by_state[[#This Row],[electric_vehicles_sold]]*electric_vehicle_sales_by_state[[#This Row],[Avg_Price]])</f>
        <v>6000000</v>
      </c>
    </row>
    <row r="1957" spans="1:8" x14ac:dyDescent="0.3">
      <c r="A1957" s="1">
        <v>44805</v>
      </c>
      <c r="B1957">
        <f>VLOOKUP(electric_vehicle_sales_by_state[[#This Row],[date]], dim_date[#All],2, FALSE)</f>
        <v>2023</v>
      </c>
      <c r="C1957" t="s">
        <v>71</v>
      </c>
      <c r="D1957" t="s">
        <v>13</v>
      </c>
      <c r="E1957">
        <v>150</v>
      </c>
      <c r="F1957">
        <v>12513</v>
      </c>
      <c r="G1957">
        <f>IF(electric_vehicle_sales_by_state[[#This Row],[vehicle_category]]="2-Wheelers",85000,1500000)</f>
        <v>1500000</v>
      </c>
      <c r="H1957">
        <f>(electric_vehicle_sales_by_state[[#This Row],[electric_vehicles_sold]]*electric_vehicle_sales_by_state[[#This Row],[Avg_Price]])</f>
        <v>225000000</v>
      </c>
    </row>
    <row r="1958" spans="1:8" x14ac:dyDescent="0.3">
      <c r="A1958" s="1">
        <v>44805</v>
      </c>
      <c r="B1958">
        <f>VLOOKUP(electric_vehicle_sales_by_state[[#This Row],[date]], dim_date[#All],2, FALSE)</f>
        <v>2023</v>
      </c>
      <c r="C1958" t="s">
        <v>72</v>
      </c>
      <c r="D1958" t="s">
        <v>13</v>
      </c>
      <c r="E1958">
        <v>218</v>
      </c>
      <c r="F1958">
        <v>21233</v>
      </c>
      <c r="G1958">
        <f>IF(electric_vehicle_sales_by_state[[#This Row],[vehicle_category]]="2-Wheelers",85000,1500000)</f>
        <v>1500000</v>
      </c>
      <c r="H1958">
        <f>(electric_vehicle_sales_by_state[[#This Row],[electric_vehicles_sold]]*electric_vehicle_sales_by_state[[#This Row],[Avg_Price]])</f>
        <v>327000000</v>
      </c>
    </row>
    <row r="1959" spans="1:8" x14ac:dyDescent="0.3">
      <c r="A1959" s="1">
        <v>44805</v>
      </c>
      <c r="B1959">
        <f>VLOOKUP(electric_vehicle_sales_by_state[[#This Row],[date]], dim_date[#All],2, FALSE)</f>
        <v>2023</v>
      </c>
      <c r="C1959" t="s">
        <v>73</v>
      </c>
      <c r="D1959" t="s">
        <v>13</v>
      </c>
      <c r="E1959">
        <v>23</v>
      </c>
      <c r="F1959">
        <v>22777</v>
      </c>
      <c r="G1959">
        <f>IF(electric_vehicle_sales_by_state[[#This Row],[vehicle_category]]="2-Wheelers",85000,1500000)</f>
        <v>1500000</v>
      </c>
      <c r="H1959">
        <f>(electric_vehicle_sales_by_state[[#This Row],[electric_vehicles_sold]]*electric_vehicle_sales_by_state[[#This Row],[Avg_Price]])</f>
        <v>34500000</v>
      </c>
    </row>
    <row r="1960" spans="1:8" x14ac:dyDescent="0.3">
      <c r="A1960" s="1">
        <v>44805</v>
      </c>
      <c r="B1960">
        <f>VLOOKUP(electric_vehicle_sales_by_state[[#This Row],[date]], dim_date[#All],2, FALSE)</f>
        <v>2023</v>
      </c>
      <c r="C1960" t="s">
        <v>60</v>
      </c>
      <c r="D1960" t="s">
        <v>13</v>
      </c>
      <c r="E1960">
        <v>29</v>
      </c>
      <c r="F1960">
        <v>3066</v>
      </c>
      <c r="G1960">
        <f>IF(electric_vehicle_sales_by_state[[#This Row],[vehicle_category]]="2-Wheelers",85000,1500000)</f>
        <v>1500000</v>
      </c>
      <c r="H1960">
        <f>(electric_vehicle_sales_by_state[[#This Row],[electric_vehicles_sold]]*electric_vehicle_sales_by_state[[#This Row],[Avg_Price]])</f>
        <v>43500000</v>
      </c>
    </row>
    <row r="1961" spans="1:8" x14ac:dyDescent="0.3">
      <c r="A1961" s="1">
        <v>44805</v>
      </c>
      <c r="B1961">
        <f>VLOOKUP(electric_vehicle_sales_by_state[[#This Row],[date]], dim_date[#All],2, FALSE)</f>
        <v>2023</v>
      </c>
      <c r="C1961" t="s">
        <v>74</v>
      </c>
      <c r="D1961" t="s">
        <v>13</v>
      </c>
      <c r="E1961">
        <v>123</v>
      </c>
      <c r="F1961">
        <v>11473</v>
      </c>
      <c r="G1961">
        <f>IF(electric_vehicle_sales_by_state[[#This Row],[vehicle_category]]="2-Wheelers",85000,1500000)</f>
        <v>1500000</v>
      </c>
      <c r="H1961">
        <f>(electric_vehicle_sales_by_state[[#This Row],[electric_vehicles_sold]]*electric_vehicle_sales_by_state[[#This Row],[Avg_Price]])</f>
        <v>184500000</v>
      </c>
    </row>
    <row r="1962" spans="1:8" x14ac:dyDescent="0.3">
      <c r="A1962" s="1">
        <v>44835</v>
      </c>
      <c r="B1962">
        <f>VLOOKUP(electric_vehicle_sales_by_state[[#This Row],[date]], dim_date[#All],2, FALSE)</f>
        <v>2023</v>
      </c>
      <c r="C1962" t="s">
        <v>65</v>
      </c>
      <c r="D1962" t="s">
        <v>13</v>
      </c>
      <c r="E1962">
        <v>57</v>
      </c>
      <c r="F1962">
        <v>8075</v>
      </c>
      <c r="G1962">
        <f>IF(electric_vehicle_sales_by_state[[#This Row],[vehicle_category]]="2-Wheelers",85000,1500000)</f>
        <v>1500000</v>
      </c>
      <c r="H1962">
        <f>(electric_vehicle_sales_by_state[[#This Row],[electric_vehicles_sold]]*electric_vehicle_sales_by_state[[#This Row],[Avg_Price]])</f>
        <v>85500000</v>
      </c>
    </row>
    <row r="1963" spans="1:8" x14ac:dyDescent="0.3">
      <c r="A1963" s="1">
        <v>44835</v>
      </c>
      <c r="B1963">
        <f>VLOOKUP(electric_vehicle_sales_by_state[[#This Row],[date]], dim_date[#All],2, FALSE)</f>
        <v>2023</v>
      </c>
      <c r="C1963" t="s">
        <v>43</v>
      </c>
      <c r="D1963" t="s">
        <v>13</v>
      </c>
      <c r="E1963">
        <v>11</v>
      </c>
      <c r="F1963">
        <v>7529</v>
      </c>
      <c r="G1963">
        <f>IF(electric_vehicle_sales_by_state[[#This Row],[vehicle_category]]="2-Wheelers",85000,1500000)</f>
        <v>1500000</v>
      </c>
      <c r="H1963">
        <f>(electric_vehicle_sales_by_state[[#This Row],[electric_vehicles_sold]]*electric_vehicle_sales_by_state[[#This Row],[Avg_Price]])</f>
        <v>16500000</v>
      </c>
    </row>
    <row r="1964" spans="1:8" x14ac:dyDescent="0.3">
      <c r="A1964" s="1">
        <v>44835</v>
      </c>
      <c r="B1964">
        <f>VLOOKUP(electric_vehicle_sales_by_state[[#This Row],[date]], dim_date[#All],2, FALSE)</f>
        <v>2023</v>
      </c>
      <c r="C1964" t="s">
        <v>54</v>
      </c>
      <c r="D1964" t="s">
        <v>13</v>
      </c>
      <c r="E1964">
        <v>19</v>
      </c>
      <c r="F1964">
        <v>7888</v>
      </c>
      <c r="G1964">
        <f>IF(electric_vehicle_sales_by_state[[#This Row],[vehicle_category]]="2-Wheelers",85000,1500000)</f>
        <v>1500000</v>
      </c>
      <c r="H1964">
        <f>(electric_vehicle_sales_by_state[[#This Row],[electric_vehicles_sold]]*electric_vehicle_sales_by_state[[#This Row],[Avg_Price]])</f>
        <v>28500000</v>
      </c>
    </row>
    <row r="1965" spans="1:8" x14ac:dyDescent="0.3">
      <c r="A1965" s="1">
        <v>44835</v>
      </c>
      <c r="B1965">
        <f>VLOOKUP(electric_vehicle_sales_by_state[[#This Row],[date]], dim_date[#All],2, FALSE)</f>
        <v>2023</v>
      </c>
      <c r="C1965" t="s">
        <v>55</v>
      </c>
      <c r="D1965" t="s">
        <v>13</v>
      </c>
      <c r="E1965">
        <v>16</v>
      </c>
      <c r="F1965">
        <v>2422</v>
      </c>
      <c r="G1965">
        <f>IF(electric_vehicle_sales_by_state[[#This Row],[vehicle_category]]="2-Wheelers",85000,1500000)</f>
        <v>1500000</v>
      </c>
      <c r="H1965">
        <f>(electric_vehicle_sales_by_state[[#This Row],[electric_vehicles_sold]]*electric_vehicle_sales_by_state[[#This Row],[Avg_Price]])</f>
        <v>24000000</v>
      </c>
    </row>
    <row r="1966" spans="1:8" x14ac:dyDescent="0.3">
      <c r="A1966" s="1">
        <v>44835</v>
      </c>
      <c r="B1966">
        <f>VLOOKUP(electric_vehicle_sales_by_state[[#This Row],[date]], dim_date[#All],2, FALSE)</f>
        <v>2023</v>
      </c>
      <c r="C1966" t="s">
        <v>44</v>
      </c>
      <c r="D1966" t="s">
        <v>13</v>
      </c>
      <c r="E1966">
        <v>51</v>
      </c>
      <c r="F1966">
        <v>7365</v>
      </c>
      <c r="G1966">
        <f>IF(electric_vehicle_sales_by_state[[#This Row],[vehicle_category]]="2-Wheelers",85000,1500000)</f>
        <v>1500000</v>
      </c>
      <c r="H1966">
        <f>(electric_vehicle_sales_by_state[[#This Row],[electric_vehicles_sold]]*electric_vehicle_sales_by_state[[#This Row],[Avg_Price]])</f>
        <v>76500000</v>
      </c>
    </row>
    <row r="1967" spans="1:8" x14ac:dyDescent="0.3">
      <c r="A1967" s="1">
        <v>44835</v>
      </c>
      <c r="B1967">
        <f>VLOOKUP(electric_vehicle_sales_by_state[[#This Row],[date]], dim_date[#All],2, FALSE)</f>
        <v>2023</v>
      </c>
      <c r="C1967" t="s">
        <v>45</v>
      </c>
      <c r="D1967" t="s">
        <v>13</v>
      </c>
      <c r="E1967">
        <v>2</v>
      </c>
      <c r="F1967">
        <v>432</v>
      </c>
      <c r="G1967">
        <f>IF(electric_vehicle_sales_by_state[[#This Row],[vehicle_category]]="2-Wheelers",85000,1500000)</f>
        <v>1500000</v>
      </c>
      <c r="H1967">
        <f>(electric_vehicle_sales_by_state[[#This Row],[electric_vehicles_sold]]*electric_vehicle_sales_by_state[[#This Row],[Avg_Price]])</f>
        <v>3000000</v>
      </c>
    </row>
    <row r="1968" spans="1:8" x14ac:dyDescent="0.3">
      <c r="A1968" s="1">
        <v>44835</v>
      </c>
      <c r="B1968">
        <f>VLOOKUP(electric_vehicle_sales_by_state[[#This Row],[date]], dim_date[#All],2, FALSE)</f>
        <v>2023</v>
      </c>
      <c r="C1968" t="s">
        <v>56</v>
      </c>
      <c r="D1968" t="s">
        <v>13</v>
      </c>
      <c r="E1968">
        <v>633</v>
      </c>
      <c r="F1968">
        <v>18613</v>
      </c>
      <c r="G1968">
        <f>IF(electric_vehicle_sales_by_state[[#This Row],[vehicle_category]]="2-Wheelers",85000,1500000)</f>
        <v>1500000</v>
      </c>
      <c r="H1968">
        <f>(electric_vehicle_sales_by_state[[#This Row],[electric_vehicles_sold]]*electric_vehicle_sales_by_state[[#This Row],[Avg_Price]])</f>
        <v>949500000</v>
      </c>
    </row>
    <row r="1969" spans="1:8" x14ac:dyDescent="0.3">
      <c r="A1969" s="1">
        <v>44835</v>
      </c>
      <c r="B1969">
        <f>VLOOKUP(electric_vehicle_sales_by_state[[#This Row],[date]], dim_date[#All],2, FALSE)</f>
        <v>2023</v>
      </c>
      <c r="C1969" t="s">
        <v>66</v>
      </c>
      <c r="D1969" t="s">
        <v>13</v>
      </c>
      <c r="E1969">
        <v>40</v>
      </c>
      <c r="F1969">
        <v>2230</v>
      </c>
      <c r="G1969">
        <f>IF(electric_vehicle_sales_by_state[[#This Row],[vehicle_category]]="2-Wheelers",85000,1500000)</f>
        <v>1500000</v>
      </c>
      <c r="H1969">
        <f>(electric_vehicle_sales_by_state[[#This Row],[electric_vehicles_sold]]*electric_vehicle_sales_by_state[[#This Row],[Avg_Price]])</f>
        <v>60000000</v>
      </c>
    </row>
    <row r="1970" spans="1:8" x14ac:dyDescent="0.3">
      <c r="A1970" s="1">
        <v>44835</v>
      </c>
      <c r="B1970">
        <f>VLOOKUP(electric_vehicle_sales_by_state[[#This Row],[date]], dim_date[#All],2, FALSE)</f>
        <v>2023</v>
      </c>
      <c r="C1970" t="s">
        <v>67</v>
      </c>
      <c r="D1970" t="s">
        <v>13</v>
      </c>
      <c r="E1970">
        <v>189</v>
      </c>
      <c r="F1970">
        <v>31456</v>
      </c>
      <c r="G1970">
        <f>IF(electric_vehicle_sales_by_state[[#This Row],[vehicle_category]]="2-Wheelers",85000,1500000)</f>
        <v>1500000</v>
      </c>
      <c r="H1970">
        <f>(electric_vehicle_sales_by_state[[#This Row],[electric_vehicles_sold]]*electric_vehicle_sales_by_state[[#This Row],[Avg_Price]])</f>
        <v>283500000</v>
      </c>
    </row>
    <row r="1971" spans="1:8" x14ac:dyDescent="0.3">
      <c r="A1971" s="1">
        <v>44835</v>
      </c>
      <c r="B1971">
        <f>VLOOKUP(electric_vehicle_sales_by_state[[#This Row],[date]], dim_date[#All],2, FALSE)</f>
        <v>2023</v>
      </c>
      <c r="C1971" t="s">
        <v>63</v>
      </c>
      <c r="D1971" t="s">
        <v>13</v>
      </c>
      <c r="E1971">
        <v>39</v>
      </c>
      <c r="F1971">
        <v>21475</v>
      </c>
      <c r="G1971">
        <f>IF(electric_vehicle_sales_by_state[[#This Row],[vehicle_category]]="2-Wheelers",85000,1500000)</f>
        <v>1500000</v>
      </c>
      <c r="H1971">
        <f>(electric_vehicle_sales_by_state[[#This Row],[electric_vehicles_sold]]*electric_vehicle_sales_by_state[[#This Row],[Avg_Price]])</f>
        <v>58500000</v>
      </c>
    </row>
    <row r="1972" spans="1:8" x14ac:dyDescent="0.3">
      <c r="A1972" s="1">
        <v>44835</v>
      </c>
      <c r="B1972">
        <f>VLOOKUP(electric_vehicle_sales_by_state[[#This Row],[date]], dim_date[#All],2, FALSE)</f>
        <v>2023</v>
      </c>
      <c r="C1972" t="s">
        <v>61</v>
      </c>
      <c r="D1972" t="s">
        <v>13</v>
      </c>
      <c r="E1972">
        <v>2</v>
      </c>
      <c r="F1972">
        <v>3447</v>
      </c>
      <c r="G1972">
        <f>IF(electric_vehicle_sales_by_state[[#This Row],[vehicle_category]]="2-Wheelers",85000,1500000)</f>
        <v>1500000</v>
      </c>
      <c r="H1972">
        <f>(electric_vehicle_sales_by_state[[#This Row],[electric_vehicles_sold]]*electric_vehicle_sales_by_state[[#This Row],[Avg_Price]])</f>
        <v>3000000</v>
      </c>
    </row>
    <row r="1973" spans="1:8" x14ac:dyDescent="0.3">
      <c r="A1973" s="1">
        <v>44835</v>
      </c>
      <c r="B1973">
        <f>VLOOKUP(electric_vehicle_sales_by_state[[#This Row],[date]], dim_date[#All],2, FALSE)</f>
        <v>2023</v>
      </c>
      <c r="C1973" t="s">
        <v>46</v>
      </c>
      <c r="D1973" t="s">
        <v>13</v>
      </c>
      <c r="E1973">
        <v>8</v>
      </c>
      <c r="F1973">
        <v>4556</v>
      </c>
      <c r="G1973">
        <f>IF(electric_vehicle_sales_by_state[[#This Row],[vehicle_category]]="2-Wheelers",85000,1500000)</f>
        <v>1500000</v>
      </c>
      <c r="H1973">
        <f>(electric_vehicle_sales_by_state[[#This Row],[electric_vehicles_sold]]*electric_vehicle_sales_by_state[[#This Row],[Avg_Price]])</f>
        <v>12000000</v>
      </c>
    </row>
    <row r="1974" spans="1:8" x14ac:dyDescent="0.3">
      <c r="A1974" s="1">
        <v>44835</v>
      </c>
      <c r="B1974">
        <f>VLOOKUP(electric_vehicle_sales_by_state[[#This Row],[date]], dim_date[#All],2, FALSE)</f>
        <v>2023</v>
      </c>
      <c r="C1974" t="s">
        <v>64</v>
      </c>
      <c r="D1974" t="s">
        <v>13</v>
      </c>
      <c r="E1974">
        <v>22</v>
      </c>
      <c r="F1974">
        <v>6208</v>
      </c>
      <c r="G1974">
        <f>IF(electric_vehicle_sales_by_state[[#This Row],[vehicle_category]]="2-Wheelers",85000,1500000)</f>
        <v>1500000</v>
      </c>
      <c r="H1974">
        <f>(electric_vehicle_sales_by_state[[#This Row],[electric_vehicles_sold]]*electric_vehicle_sales_by_state[[#This Row],[Avg_Price]])</f>
        <v>33000000</v>
      </c>
    </row>
    <row r="1975" spans="1:8" x14ac:dyDescent="0.3">
      <c r="A1975" s="1">
        <v>44835</v>
      </c>
      <c r="B1975">
        <f>VLOOKUP(electric_vehicle_sales_by_state[[#This Row],[date]], dim_date[#All],2, FALSE)</f>
        <v>2023</v>
      </c>
      <c r="C1975" t="s">
        <v>68</v>
      </c>
      <c r="D1975" t="s">
        <v>13</v>
      </c>
      <c r="E1975">
        <v>563</v>
      </c>
      <c r="F1975">
        <v>26091</v>
      </c>
      <c r="G1975">
        <f>IF(electric_vehicle_sales_by_state[[#This Row],[vehicle_category]]="2-Wheelers",85000,1500000)</f>
        <v>1500000</v>
      </c>
      <c r="H1975">
        <f>(electric_vehicle_sales_by_state[[#This Row],[electric_vehicles_sold]]*electric_vehicle_sales_by_state[[#This Row],[Avg_Price]])</f>
        <v>844500000</v>
      </c>
    </row>
    <row r="1976" spans="1:8" x14ac:dyDescent="0.3">
      <c r="A1976" s="1">
        <v>44835</v>
      </c>
      <c r="B1976">
        <f>VLOOKUP(electric_vehicle_sales_by_state[[#This Row],[date]], dim_date[#All],2, FALSE)</f>
        <v>2023</v>
      </c>
      <c r="C1976" t="s">
        <v>69</v>
      </c>
      <c r="D1976" t="s">
        <v>13</v>
      </c>
      <c r="E1976">
        <v>419</v>
      </c>
      <c r="F1976">
        <v>16857</v>
      </c>
      <c r="G1976">
        <f>IF(electric_vehicle_sales_by_state[[#This Row],[vehicle_category]]="2-Wheelers",85000,1500000)</f>
        <v>1500000</v>
      </c>
      <c r="H1976">
        <f>(electric_vehicle_sales_by_state[[#This Row],[electric_vehicles_sold]]*electric_vehicle_sales_by_state[[#This Row],[Avg_Price]])</f>
        <v>628500000</v>
      </c>
    </row>
    <row r="1977" spans="1:8" x14ac:dyDescent="0.3">
      <c r="A1977" s="1">
        <v>44835</v>
      </c>
      <c r="B1977">
        <f>VLOOKUP(electric_vehicle_sales_by_state[[#This Row],[date]], dim_date[#All],2, FALSE)</f>
        <v>2023</v>
      </c>
      <c r="C1977" t="s">
        <v>57</v>
      </c>
      <c r="D1977" t="s">
        <v>13</v>
      </c>
      <c r="E1977">
        <v>63</v>
      </c>
      <c r="F1977">
        <v>22052</v>
      </c>
      <c r="G1977">
        <f>IF(electric_vehicle_sales_by_state[[#This Row],[vehicle_category]]="2-Wheelers",85000,1500000)</f>
        <v>1500000</v>
      </c>
      <c r="H1977">
        <f>(electric_vehicle_sales_by_state[[#This Row],[electric_vehicles_sold]]*electric_vehicle_sales_by_state[[#This Row],[Avg_Price]])</f>
        <v>94500000</v>
      </c>
    </row>
    <row r="1978" spans="1:8" x14ac:dyDescent="0.3">
      <c r="A1978" s="1">
        <v>44835</v>
      </c>
      <c r="B1978">
        <f>VLOOKUP(electric_vehicle_sales_by_state[[#This Row],[date]], dim_date[#All],2, FALSE)</f>
        <v>2023</v>
      </c>
      <c r="C1978" t="s">
        <v>70</v>
      </c>
      <c r="D1978" t="s">
        <v>13</v>
      </c>
      <c r="E1978">
        <v>1174</v>
      </c>
      <c r="F1978">
        <v>51561</v>
      </c>
      <c r="G1978">
        <f>IF(electric_vehicle_sales_by_state[[#This Row],[vehicle_category]]="2-Wheelers",85000,1500000)</f>
        <v>1500000</v>
      </c>
      <c r="H1978">
        <f>(electric_vehicle_sales_by_state[[#This Row],[electric_vehicles_sold]]*electric_vehicle_sales_by_state[[#This Row],[Avg_Price]])</f>
        <v>1761000000</v>
      </c>
    </row>
    <row r="1979" spans="1:8" x14ac:dyDescent="0.3">
      <c r="A1979" s="1">
        <v>44835</v>
      </c>
      <c r="B1979">
        <f>VLOOKUP(electric_vehicle_sales_by_state[[#This Row],[date]], dim_date[#All],2, FALSE)</f>
        <v>2023</v>
      </c>
      <c r="C1979" t="s">
        <v>58</v>
      </c>
      <c r="D1979" t="s">
        <v>13</v>
      </c>
      <c r="E1979">
        <v>43</v>
      </c>
      <c r="F1979">
        <v>6848</v>
      </c>
      <c r="G1979">
        <f>IF(electric_vehicle_sales_by_state[[#This Row],[vehicle_category]]="2-Wheelers",85000,1500000)</f>
        <v>1500000</v>
      </c>
      <c r="H1979">
        <f>(electric_vehicle_sales_by_state[[#This Row],[electric_vehicles_sold]]*electric_vehicle_sales_by_state[[#This Row],[Avg_Price]])</f>
        <v>64500000</v>
      </c>
    </row>
    <row r="1980" spans="1:8" x14ac:dyDescent="0.3">
      <c r="A1980" s="1">
        <v>44835</v>
      </c>
      <c r="B1980">
        <f>VLOOKUP(electric_vehicle_sales_by_state[[#This Row],[date]], dim_date[#All],2, FALSE)</f>
        <v>2023</v>
      </c>
      <c r="C1980" t="s">
        <v>52</v>
      </c>
      <c r="D1980" t="s">
        <v>13</v>
      </c>
      <c r="E1980">
        <v>4</v>
      </c>
      <c r="F1980">
        <v>754</v>
      </c>
      <c r="G1980">
        <f>IF(electric_vehicle_sales_by_state[[#This Row],[vehicle_category]]="2-Wheelers",85000,1500000)</f>
        <v>1500000</v>
      </c>
      <c r="H1980">
        <f>(electric_vehicle_sales_by_state[[#This Row],[electric_vehicles_sold]]*electric_vehicle_sales_by_state[[#This Row],[Avg_Price]])</f>
        <v>6000000</v>
      </c>
    </row>
    <row r="1981" spans="1:8" x14ac:dyDescent="0.3">
      <c r="A1981" s="1">
        <v>44835</v>
      </c>
      <c r="B1981">
        <f>VLOOKUP(electric_vehicle_sales_by_state[[#This Row],[date]], dim_date[#All],2, FALSE)</f>
        <v>2023</v>
      </c>
      <c r="C1981" t="s">
        <v>59</v>
      </c>
      <c r="D1981" t="s">
        <v>13</v>
      </c>
      <c r="E1981">
        <v>3</v>
      </c>
      <c r="F1981">
        <v>10552</v>
      </c>
      <c r="G1981">
        <f>IF(electric_vehicle_sales_by_state[[#This Row],[vehicle_category]]="2-Wheelers",85000,1500000)</f>
        <v>1500000</v>
      </c>
      <c r="H1981">
        <f>(electric_vehicle_sales_by_state[[#This Row],[electric_vehicles_sold]]*electric_vehicle_sales_by_state[[#This Row],[Avg_Price]])</f>
        <v>4500000</v>
      </c>
    </row>
    <row r="1982" spans="1:8" x14ac:dyDescent="0.3">
      <c r="A1982" s="1">
        <v>44835</v>
      </c>
      <c r="B1982">
        <f>VLOOKUP(electric_vehicle_sales_by_state[[#This Row],[date]], dim_date[#All],2, FALSE)</f>
        <v>2023</v>
      </c>
      <c r="C1982" t="s">
        <v>71</v>
      </c>
      <c r="D1982" t="s">
        <v>13</v>
      </c>
      <c r="E1982">
        <v>204</v>
      </c>
      <c r="F1982">
        <v>22678</v>
      </c>
      <c r="G1982">
        <f>IF(electric_vehicle_sales_by_state[[#This Row],[vehicle_category]]="2-Wheelers",85000,1500000)</f>
        <v>1500000</v>
      </c>
      <c r="H1982">
        <f>(electric_vehicle_sales_by_state[[#This Row],[electric_vehicles_sold]]*electric_vehicle_sales_by_state[[#This Row],[Avg_Price]])</f>
        <v>306000000</v>
      </c>
    </row>
    <row r="1983" spans="1:8" x14ac:dyDescent="0.3">
      <c r="A1983" s="1">
        <v>44835</v>
      </c>
      <c r="B1983">
        <f>VLOOKUP(electric_vehicle_sales_by_state[[#This Row],[date]], dim_date[#All],2, FALSE)</f>
        <v>2023</v>
      </c>
      <c r="C1983" t="s">
        <v>72</v>
      </c>
      <c r="D1983" t="s">
        <v>13</v>
      </c>
      <c r="E1983">
        <v>184</v>
      </c>
      <c r="F1983">
        <v>18425</v>
      </c>
      <c r="G1983">
        <f>IF(electric_vehicle_sales_by_state[[#This Row],[vehicle_category]]="2-Wheelers",85000,1500000)</f>
        <v>1500000</v>
      </c>
      <c r="H1983">
        <f>(electric_vehicle_sales_by_state[[#This Row],[electric_vehicles_sold]]*electric_vehicle_sales_by_state[[#This Row],[Avg_Price]])</f>
        <v>276000000</v>
      </c>
    </row>
    <row r="1984" spans="1:8" x14ac:dyDescent="0.3">
      <c r="A1984" s="1">
        <v>44835</v>
      </c>
      <c r="B1984">
        <f>VLOOKUP(electric_vehicle_sales_by_state[[#This Row],[date]], dim_date[#All],2, FALSE)</f>
        <v>2023</v>
      </c>
      <c r="C1984" t="s">
        <v>73</v>
      </c>
      <c r="D1984" t="s">
        <v>13</v>
      </c>
      <c r="E1984">
        <v>21</v>
      </c>
      <c r="F1984">
        <v>42577</v>
      </c>
      <c r="G1984">
        <f>IF(electric_vehicle_sales_by_state[[#This Row],[vehicle_category]]="2-Wheelers",85000,1500000)</f>
        <v>1500000</v>
      </c>
      <c r="H1984">
        <f>(electric_vehicle_sales_by_state[[#This Row],[electric_vehicles_sold]]*electric_vehicle_sales_by_state[[#This Row],[Avg_Price]])</f>
        <v>31500000</v>
      </c>
    </row>
    <row r="1985" spans="1:8" x14ac:dyDescent="0.3">
      <c r="A1985" s="1">
        <v>44835</v>
      </c>
      <c r="B1985">
        <f>VLOOKUP(electric_vehicle_sales_by_state[[#This Row],[date]], dim_date[#All],2, FALSE)</f>
        <v>2023</v>
      </c>
      <c r="C1985" t="s">
        <v>60</v>
      </c>
      <c r="D1985" t="s">
        <v>13</v>
      </c>
      <c r="E1985">
        <v>50</v>
      </c>
      <c r="F1985">
        <v>5163</v>
      </c>
      <c r="G1985">
        <f>IF(electric_vehicle_sales_by_state[[#This Row],[vehicle_category]]="2-Wheelers",85000,1500000)</f>
        <v>1500000</v>
      </c>
      <c r="H1985">
        <f>(electric_vehicle_sales_by_state[[#This Row],[electric_vehicles_sold]]*electric_vehicle_sales_by_state[[#This Row],[Avg_Price]])</f>
        <v>75000000</v>
      </c>
    </row>
    <row r="1986" spans="1:8" x14ac:dyDescent="0.3">
      <c r="A1986" s="1">
        <v>44835</v>
      </c>
      <c r="B1986">
        <f>VLOOKUP(electric_vehicle_sales_by_state[[#This Row],[date]], dim_date[#All],2, FALSE)</f>
        <v>2023</v>
      </c>
      <c r="C1986" t="s">
        <v>74</v>
      </c>
      <c r="D1986" t="s">
        <v>13</v>
      </c>
      <c r="E1986">
        <v>94</v>
      </c>
      <c r="F1986">
        <v>6483</v>
      </c>
      <c r="G1986">
        <f>IF(electric_vehicle_sales_by_state[[#This Row],[vehicle_category]]="2-Wheelers",85000,1500000)</f>
        <v>1500000</v>
      </c>
      <c r="H1986">
        <f>(electric_vehicle_sales_by_state[[#This Row],[electric_vehicles_sold]]*electric_vehicle_sales_by_state[[#This Row],[Avg_Price]])</f>
        <v>141000000</v>
      </c>
    </row>
    <row r="1987" spans="1:8" x14ac:dyDescent="0.3">
      <c r="A1987" s="1">
        <v>44866</v>
      </c>
      <c r="B1987">
        <f>VLOOKUP(electric_vehicle_sales_by_state[[#This Row],[date]], dim_date[#All],2, FALSE)</f>
        <v>2023</v>
      </c>
      <c r="C1987" t="s">
        <v>65</v>
      </c>
      <c r="D1987" t="s">
        <v>13</v>
      </c>
      <c r="E1987">
        <v>95</v>
      </c>
      <c r="F1987">
        <v>6272</v>
      </c>
      <c r="G1987">
        <f>IF(electric_vehicle_sales_by_state[[#This Row],[vehicle_category]]="2-Wheelers",85000,1500000)</f>
        <v>1500000</v>
      </c>
      <c r="H1987">
        <f>(electric_vehicle_sales_by_state[[#This Row],[electric_vehicles_sold]]*electric_vehicle_sales_by_state[[#This Row],[Avg_Price]])</f>
        <v>142500000</v>
      </c>
    </row>
    <row r="1988" spans="1:8" x14ac:dyDescent="0.3">
      <c r="A1988" s="1">
        <v>44866</v>
      </c>
      <c r="B1988">
        <f>VLOOKUP(electric_vehicle_sales_by_state[[#This Row],[date]], dim_date[#All],2, FALSE)</f>
        <v>2023</v>
      </c>
      <c r="C1988" t="s">
        <v>43</v>
      </c>
      <c r="D1988" t="s">
        <v>13</v>
      </c>
      <c r="E1988">
        <v>10</v>
      </c>
      <c r="F1988">
        <v>7676</v>
      </c>
      <c r="G1988">
        <f>IF(electric_vehicle_sales_by_state[[#This Row],[vehicle_category]]="2-Wheelers",85000,1500000)</f>
        <v>1500000</v>
      </c>
      <c r="H1988">
        <f>(electric_vehicle_sales_by_state[[#This Row],[electric_vehicles_sold]]*electric_vehicle_sales_by_state[[#This Row],[Avg_Price]])</f>
        <v>15000000</v>
      </c>
    </row>
    <row r="1989" spans="1:8" x14ac:dyDescent="0.3">
      <c r="A1989" s="1">
        <v>44866</v>
      </c>
      <c r="B1989">
        <f>VLOOKUP(electric_vehicle_sales_by_state[[#This Row],[date]], dim_date[#All],2, FALSE)</f>
        <v>2023</v>
      </c>
      <c r="C1989" t="s">
        <v>54</v>
      </c>
      <c r="D1989" t="s">
        <v>13</v>
      </c>
      <c r="E1989">
        <v>6</v>
      </c>
      <c r="F1989">
        <v>6295</v>
      </c>
      <c r="G1989">
        <f>IF(electric_vehicle_sales_by_state[[#This Row],[vehicle_category]]="2-Wheelers",85000,1500000)</f>
        <v>1500000</v>
      </c>
      <c r="H1989">
        <f>(electric_vehicle_sales_by_state[[#This Row],[electric_vehicles_sold]]*electric_vehicle_sales_by_state[[#This Row],[Avg_Price]])</f>
        <v>9000000</v>
      </c>
    </row>
    <row r="1990" spans="1:8" x14ac:dyDescent="0.3">
      <c r="A1990" s="1">
        <v>44866</v>
      </c>
      <c r="B1990">
        <f>VLOOKUP(electric_vehicle_sales_by_state[[#This Row],[date]], dim_date[#All],2, FALSE)</f>
        <v>2023</v>
      </c>
      <c r="C1990" t="s">
        <v>55</v>
      </c>
      <c r="D1990" t="s">
        <v>13</v>
      </c>
      <c r="E1990">
        <v>61</v>
      </c>
      <c r="F1990">
        <v>2279</v>
      </c>
      <c r="G1990">
        <f>IF(electric_vehicle_sales_by_state[[#This Row],[vehicle_category]]="2-Wheelers",85000,1500000)</f>
        <v>1500000</v>
      </c>
      <c r="H1990">
        <f>(electric_vehicle_sales_by_state[[#This Row],[electric_vehicles_sold]]*electric_vehicle_sales_by_state[[#This Row],[Avg_Price]])</f>
        <v>91500000</v>
      </c>
    </row>
    <row r="1991" spans="1:8" x14ac:dyDescent="0.3">
      <c r="A1991" s="1">
        <v>44866</v>
      </c>
      <c r="B1991">
        <f>VLOOKUP(electric_vehicle_sales_by_state[[#This Row],[date]], dim_date[#All],2, FALSE)</f>
        <v>2023</v>
      </c>
      <c r="C1991" t="s">
        <v>44</v>
      </c>
      <c r="D1991" t="s">
        <v>13</v>
      </c>
      <c r="E1991">
        <v>33</v>
      </c>
      <c r="F1991">
        <v>3846</v>
      </c>
      <c r="G1991">
        <f>IF(electric_vehicle_sales_by_state[[#This Row],[vehicle_category]]="2-Wheelers",85000,1500000)</f>
        <v>1500000</v>
      </c>
      <c r="H1991">
        <f>(electric_vehicle_sales_by_state[[#This Row],[electric_vehicles_sold]]*electric_vehicle_sales_by_state[[#This Row],[Avg_Price]])</f>
        <v>49500000</v>
      </c>
    </row>
    <row r="1992" spans="1:8" x14ac:dyDescent="0.3">
      <c r="A1992" s="1">
        <v>44866</v>
      </c>
      <c r="B1992">
        <f>VLOOKUP(electric_vehicle_sales_by_state[[#This Row],[date]], dim_date[#All],2, FALSE)</f>
        <v>2023</v>
      </c>
      <c r="C1992" t="s">
        <v>45</v>
      </c>
      <c r="D1992" t="s">
        <v>13</v>
      </c>
      <c r="E1992">
        <v>2</v>
      </c>
      <c r="F1992">
        <v>455</v>
      </c>
      <c r="G1992">
        <f>IF(electric_vehicle_sales_by_state[[#This Row],[vehicle_category]]="2-Wheelers",85000,1500000)</f>
        <v>1500000</v>
      </c>
      <c r="H1992">
        <f>(electric_vehicle_sales_by_state[[#This Row],[electric_vehicles_sold]]*electric_vehicle_sales_by_state[[#This Row],[Avg_Price]])</f>
        <v>3000000</v>
      </c>
    </row>
    <row r="1993" spans="1:8" x14ac:dyDescent="0.3">
      <c r="A1993" s="1">
        <v>44866</v>
      </c>
      <c r="B1993">
        <f>VLOOKUP(electric_vehicle_sales_by_state[[#This Row],[date]], dim_date[#All],2, FALSE)</f>
        <v>2023</v>
      </c>
      <c r="C1993" t="s">
        <v>56</v>
      </c>
      <c r="D1993" t="s">
        <v>13</v>
      </c>
      <c r="E1993">
        <v>483</v>
      </c>
      <c r="F1993">
        <v>15949</v>
      </c>
      <c r="G1993">
        <f>IF(electric_vehicle_sales_by_state[[#This Row],[vehicle_category]]="2-Wheelers",85000,1500000)</f>
        <v>1500000</v>
      </c>
      <c r="H1993">
        <f>(electric_vehicle_sales_by_state[[#This Row],[electric_vehicles_sold]]*electric_vehicle_sales_by_state[[#This Row],[Avg_Price]])</f>
        <v>724500000</v>
      </c>
    </row>
    <row r="1994" spans="1:8" x14ac:dyDescent="0.3">
      <c r="A1994" s="1">
        <v>44866</v>
      </c>
      <c r="B1994">
        <f>VLOOKUP(electric_vehicle_sales_by_state[[#This Row],[date]], dim_date[#All],2, FALSE)</f>
        <v>2023</v>
      </c>
      <c r="C1994" t="s">
        <v>66</v>
      </c>
      <c r="D1994" t="s">
        <v>13</v>
      </c>
      <c r="E1994">
        <v>26</v>
      </c>
      <c r="F1994">
        <v>1797</v>
      </c>
      <c r="G1994">
        <f>IF(electric_vehicle_sales_by_state[[#This Row],[vehicle_category]]="2-Wheelers",85000,1500000)</f>
        <v>1500000</v>
      </c>
      <c r="H1994">
        <f>(electric_vehicle_sales_by_state[[#This Row],[electric_vehicles_sold]]*electric_vehicle_sales_by_state[[#This Row],[Avg_Price]])</f>
        <v>39000000</v>
      </c>
    </row>
    <row r="1995" spans="1:8" x14ac:dyDescent="0.3">
      <c r="A1995" s="1">
        <v>44866</v>
      </c>
      <c r="B1995">
        <f>VLOOKUP(electric_vehicle_sales_by_state[[#This Row],[date]], dim_date[#All],2, FALSE)</f>
        <v>2023</v>
      </c>
      <c r="C1995" t="s">
        <v>67</v>
      </c>
      <c r="D1995" t="s">
        <v>13</v>
      </c>
      <c r="E1995">
        <v>374</v>
      </c>
      <c r="F1995">
        <v>36212</v>
      </c>
      <c r="G1995">
        <f>IF(electric_vehicle_sales_by_state[[#This Row],[vehicle_category]]="2-Wheelers",85000,1500000)</f>
        <v>1500000</v>
      </c>
      <c r="H1995">
        <f>(electric_vehicle_sales_by_state[[#This Row],[electric_vehicles_sold]]*electric_vehicle_sales_by_state[[#This Row],[Avg_Price]])</f>
        <v>561000000</v>
      </c>
    </row>
    <row r="1996" spans="1:8" x14ac:dyDescent="0.3">
      <c r="A1996" s="1">
        <v>44866</v>
      </c>
      <c r="B1996">
        <f>VLOOKUP(electric_vehicle_sales_by_state[[#This Row],[date]], dim_date[#All],2, FALSE)</f>
        <v>2023</v>
      </c>
      <c r="C1996" t="s">
        <v>63</v>
      </c>
      <c r="D1996" t="s">
        <v>13</v>
      </c>
      <c r="E1996">
        <v>133</v>
      </c>
      <c r="F1996">
        <v>21202</v>
      </c>
      <c r="G1996">
        <f>IF(electric_vehicle_sales_by_state[[#This Row],[vehicle_category]]="2-Wheelers",85000,1500000)</f>
        <v>1500000</v>
      </c>
      <c r="H1996">
        <f>(electric_vehicle_sales_by_state[[#This Row],[electric_vehicles_sold]]*electric_vehicle_sales_by_state[[#This Row],[Avg_Price]])</f>
        <v>199500000</v>
      </c>
    </row>
    <row r="1997" spans="1:8" x14ac:dyDescent="0.3">
      <c r="A1997" s="1">
        <v>44866</v>
      </c>
      <c r="B1997">
        <f>VLOOKUP(electric_vehicle_sales_by_state[[#This Row],[date]], dim_date[#All],2, FALSE)</f>
        <v>2023</v>
      </c>
      <c r="C1997" t="s">
        <v>61</v>
      </c>
      <c r="D1997" t="s">
        <v>13</v>
      </c>
      <c r="E1997">
        <v>2</v>
      </c>
      <c r="F1997">
        <v>5135</v>
      </c>
      <c r="G1997">
        <f>IF(electric_vehicle_sales_by_state[[#This Row],[vehicle_category]]="2-Wheelers",85000,1500000)</f>
        <v>1500000</v>
      </c>
      <c r="H1997">
        <f>(electric_vehicle_sales_by_state[[#This Row],[electric_vehicles_sold]]*electric_vehicle_sales_by_state[[#This Row],[Avg_Price]])</f>
        <v>3000000</v>
      </c>
    </row>
    <row r="1998" spans="1:8" x14ac:dyDescent="0.3">
      <c r="A1998" s="1">
        <v>44866</v>
      </c>
      <c r="B1998">
        <f>VLOOKUP(electric_vehicle_sales_by_state[[#This Row],[date]], dim_date[#All],2, FALSE)</f>
        <v>2023</v>
      </c>
      <c r="C1998" t="s">
        <v>64</v>
      </c>
      <c r="D1998" t="s">
        <v>13</v>
      </c>
      <c r="E1998">
        <v>15</v>
      </c>
      <c r="F1998">
        <v>4657</v>
      </c>
      <c r="G1998">
        <f>IF(electric_vehicle_sales_by_state[[#This Row],[vehicle_category]]="2-Wheelers",85000,1500000)</f>
        <v>1500000</v>
      </c>
      <c r="H1998">
        <f>(electric_vehicle_sales_by_state[[#This Row],[electric_vehicles_sold]]*electric_vehicle_sales_by_state[[#This Row],[Avg_Price]])</f>
        <v>22500000</v>
      </c>
    </row>
    <row r="1999" spans="1:8" x14ac:dyDescent="0.3">
      <c r="A1999" s="1">
        <v>44866</v>
      </c>
      <c r="B1999">
        <f>VLOOKUP(electric_vehicle_sales_by_state[[#This Row],[date]], dim_date[#All],2, FALSE)</f>
        <v>2023</v>
      </c>
      <c r="C1999" t="s">
        <v>68</v>
      </c>
      <c r="D1999" t="s">
        <v>13</v>
      </c>
      <c r="E1999">
        <v>564</v>
      </c>
      <c r="F1999">
        <v>23618</v>
      </c>
      <c r="G1999">
        <f>IF(electric_vehicle_sales_by_state[[#This Row],[vehicle_category]]="2-Wheelers",85000,1500000)</f>
        <v>1500000</v>
      </c>
      <c r="H1999">
        <f>(electric_vehicle_sales_by_state[[#This Row],[electric_vehicles_sold]]*electric_vehicle_sales_by_state[[#This Row],[Avg_Price]])</f>
        <v>846000000</v>
      </c>
    </row>
    <row r="2000" spans="1:8" x14ac:dyDescent="0.3">
      <c r="A2000" s="1">
        <v>44866</v>
      </c>
      <c r="B2000">
        <f>VLOOKUP(electric_vehicle_sales_by_state[[#This Row],[date]], dim_date[#All],2, FALSE)</f>
        <v>2023</v>
      </c>
      <c r="C2000" t="s">
        <v>69</v>
      </c>
      <c r="D2000" t="s">
        <v>13</v>
      </c>
      <c r="E2000">
        <v>325</v>
      </c>
      <c r="F2000">
        <v>15267</v>
      </c>
      <c r="G2000">
        <f>IF(electric_vehicle_sales_by_state[[#This Row],[vehicle_category]]="2-Wheelers",85000,1500000)</f>
        <v>1500000</v>
      </c>
      <c r="H2000">
        <f>(electric_vehicle_sales_by_state[[#This Row],[electric_vehicles_sold]]*electric_vehicle_sales_by_state[[#This Row],[Avg_Price]])</f>
        <v>487500000</v>
      </c>
    </row>
    <row r="2001" spans="1:8" x14ac:dyDescent="0.3">
      <c r="A2001" s="1">
        <v>44866</v>
      </c>
      <c r="B2001">
        <f>VLOOKUP(electric_vehicle_sales_by_state[[#This Row],[date]], dim_date[#All],2, FALSE)</f>
        <v>2023</v>
      </c>
      <c r="C2001" t="s">
        <v>57</v>
      </c>
      <c r="D2001" t="s">
        <v>13</v>
      </c>
      <c r="E2001">
        <v>54</v>
      </c>
      <c r="F2001">
        <v>10575</v>
      </c>
      <c r="G2001">
        <f>IF(electric_vehicle_sales_by_state[[#This Row],[vehicle_category]]="2-Wheelers",85000,1500000)</f>
        <v>1500000</v>
      </c>
      <c r="H2001">
        <f>(electric_vehicle_sales_by_state[[#This Row],[electric_vehicles_sold]]*electric_vehicle_sales_by_state[[#This Row],[Avg_Price]])</f>
        <v>81000000</v>
      </c>
    </row>
    <row r="2002" spans="1:8" x14ac:dyDescent="0.3">
      <c r="A2002" s="1">
        <v>44866</v>
      </c>
      <c r="B2002">
        <f>VLOOKUP(electric_vehicle_sales_by_state[[#This Row],[date]], dim_date[#All],2, FALSE)</f>
        <v>2023</v>
      </c>
      <c r="C2002" t="s">
        <v>70</v>
      </c>
      <c r="D2002" t="s">
        <v>13</v>
      </c>
      <c r="E2002">
        <v>1144</v>
      </c>
      <c r="F2002">
        <v>35215</v>
      </c>
      <c r="G2002">
        <f>IF(electric_vehicle_sales_by_state[[#This Row],[vehicle_category]]="2-Wheelers",85000,1500000)</f>
        <v>1500000</v>
      </c>
      <c r="H2002">
        <f>(electric_vehicle_sales_by_state[[#This Row],[electric_vehicles_sold]]*electric_vehicle_sales_by_state[[#This Row],[Avg_Price]])</f>
        <v>1716000000</v>
      </c>
    </row>
    <row r="2003" spans="1:8" x14ac:dyDescent="0.3">
      <c r="A2003" s="1">
        <v>44866</v>
      </c>
      <c r="B2003">
        <f>VLOOKUP(electric_vehicle_sales_by_state[[#This Row],[date]], dim_date[#All],2, FALSE)</f>
        <v>2023</v>
      </c>
      <c r="C2003" t="s">
        <v>58</v>
      </c>
      <c r="D2003" t="s">
        <v>13</v>
      </c>
      <c r="E2003">
        <v>53</v>
      </c>
      <c r="F2003">
        <v>5833</v>
      </c>
      <c r="G2003">
        <f>IF(electric_vehicle_sales_by_state[[#This Row],[vehicle_category]]="2-Wheelers",85000,1500000)</f>
        <v>1500000</v>
      </c>
      <c r="H2003">
        <f>(electric_vehicle_sales_by_state[[#This Row],[electric_vehicles_sold]]*electric_vehicle_sales_by_state[[#This Row],[Avg_Price]])</f>
        <v>79500000</v>
      </c>
    </row>
    <row r="2004" spans="1:8" x14ac:dyDescent="0.3">
      <c r="A2004" s="1">
        <v>44866</v>
      </c>
      <c r="B2004">
        <f>VLOOKUP(electric_vehicle_sales_by_state[[#This Row],[date]], dim_date[#All],2, FALSE)</f>
        <v>2023</v>
      </c>
      <c r="C2004" t="s">
        <v>52</v>
      </c>
      <c r="D2004" t="s">
        <v>13</v>
      </c>
      <c r="E2004">
        <v>9</v>
      </c>
      <c r="F2004">
        <v>782</v>
      </c>
      <c r="G2004">
        <f>IF(electric_vehicle_sales_by_state[[#This Row],[vehicle_category]]="2-Wheelers",85000,1500000)</f>
        <v>1500000</v>
      </c>
      <c r="H2004">
        <f>(electric_vehicle_sales_by_state[[#This Row],[electric_vehicles_sold]]*electric_vehicle_sales_by_state[[#This Row],[Avg_Price]])</f>
        <v>13500000</v>
      </c>
    </row>
    <row r="2005" spans="1:8" x14ac:dyDescent="0.3">
      <c r="A2005" s="1">
        <v>44866</v>
      </c>
      <c r="B2005">
        <f>VLOOKUP(electric_vehicle_sales_by_state[[#This Row],[date]], dim_date[#All],2, FALSE)</f>
        <v>2023</v>
      </c>
      <c r="C2005" t="s">
        <v>71</v>
      </c>
      <c r="D2005" t="s">
        <v>13</v>
      </c>
      <c r="E2005">
        <v>113</v>
      </c>
      <c r="F2005">
        <v>15252</v>
      </c>
      <c r="G2005">
        <f>IF(electric_vehicle_sales_by_state[[#This Row],[vehicle_category]]="2-Wheelers",85000,1500000)</f>
        <v>1500000</v>
      </c>
      <c r="H2005">
        <f>(electric_vehicle_sales_by_state[[#This Row],[electric_vehicles_sold]]*electric_vehicle_sales_by_state[[#This Row],[Avg_Price]])</f>
        <v>169500000</v>
      </c>
    </row>
    <row r="2006" spans="1:8" x14ac:dyDescent="0.3">
      <c r="A2006" s="1">
        <v>44866</v>
      </c>
      <c r="B2006">
        <f>VLOOKUP(electric_vehicle_sales_by_state[[#This Row],[date]], dim_date[#All],2, FALSE)</f>
        <v>2023</v>
      </c>
      <c r="C2006" t="s">
        <v>72</v>
      </c>
      <c r="D2006" t="s">
        <v>13</v>
      </c>
      <c r="E2006">
        <v>311</v>
      </c>
      <c r="F2006">
        <v>20180</v>
      </c>
      <c r="G2006">
        <f>IF(electric_vehicle_sales_by_state[[#This Row],[vehicle_category]]="2-Wheelers",85000,1500000)</f>
        <v>1500000</v>
      </c>
      <c r="H2006">
        <f>(electric_vehicle_sales_by_state[[#This Row],[electric_vehicles_sold]]*electric_vehicle_sales_by_state[[#This Row],[Avg_Price]])</f>
        <v>466500000</v>
      </c>
    </row>
    <row r="2007" spans="1:8" x14ac:dyDescent="0.3">
      <c r="A2007" s="1">
        <v>44866</v>
      </c>
      <c r="B2007">
        <f>VLOOKUP(electric_vehicle_sales_by_state[[#This Row],[date]], dim_date[#All],2, FALSE)</f>
        <v>2023</v>
      </c>
      <c r="C2007" t="s">
        <v>73</v>
      </c>
      <c r="D2007" t="s">
        <v>13</v>
      </c>
      <c r="E2007">
        <v>11</v>
      </c>
      <c r="F2007">
        <v>31886</v>
      </c>
      <c r="G2007">
        <f>IF(electric_vehicle_sales_by_state[[#This Row],[vehicle_category]]="2-Wheelers",85000,1500000)</f>
        <v>1500000</v>
      </c>
      <c r="H2007">
        <f>(electric_vehicle_sales_by_state[[#This Row],[electric_vehicles_sold]]*electric_vehicle_sales_by_state[[#This Row],[Avg_Price]])</f>
        <v>16500000</v>
      </c>
    </row>
    <row r="2008" spans="1:8" x14ac:dyDescent="0.3">
      <c r="A2008" s="1">
        <v>44866</v>
      </c>
      <c r="B2008">
        <f>VLOOKUP(electric_vehicle_sales_by_state[[#This Row],[date]], dim_date[#All],2, FALSE)</f>
        <v>2023</v>
      </c>
      <c r="C2008" t="s">
        <v>60</v>
      </c>
      <c r="D2008" t="s">
        <v>13</v>
      </c>
      <c r="E2008">
        <v>31</v>
      </c>
      <c r="F2008">
        <v>5199</v>
      </c>
      <c r="G2008">
        <f>IF(electric_vehicle_sales_by_state[[#This Row],[vehicle_category]]="2-Wheelers",85000,1500000)</f>
        <v>1500000</v>
      </c>
      <c r="H2008">
        <f>(electric_vehicle_sales_by_state[[#This Row],[electric_vehicles_sold]]*electric_vehicle_sales_by_state[[#This Row],[Avg_Price]])</f>
        <v>46500000</v>
      </c>
    </row>
    <row r="2009" spans="1:8" x14ac:dyDescent="0.3">
      <c r="A2009" s="1">
        <v>44866</v>
      </c>
      <c r="B2009">
        <f>VLOOKUP(electric_vehicle_sales_by_state[[#This Row],[date]], dim_date[#All],2, FALSE)</f>
        <v>2023</v>
      </c>
      <c r="C2009" t="s">
        <v>74</v>
      </c>
      <c r="D2009" t="s">
        <v>13</v>
      </c>
      <c r="E2009">
        <v>121</v>
      </c>
      <c r="F2009">
        <v>10465</v>
      </c>
      <c r="G2009">
        <f>IF(electric_vehicle_sales_by_state[[#This Row],[vehicle_category]]="2-Wheelers",85000,1500000)</f>
        <v>1500000</v>
      </c>
      <c r="H2009">
        <f>(electric_vehicle_sales_by_state[[#This Row],[electric_vehicles_sold]]*electric_vehicle_sales_by_state[[#This Row],[Avg_Price]])</f>
        <v>181500000</v>
      </c>
    </row>
    <row r="2010" spans="1:8" x14ac:dyDescent="0.3">
      <c r="A2010" s="1">
        <v>44896</v>
      </c>
      <c r="B2010">
        <f>VLOOKUP(electric_vehicle_sales_by_state[[#This Row],[date]], dim_date[#All],2, FALSE)</f>
        <v>2023</v>
      </c>
      <c r="C2010" t="s">
        <v>41</v>
      </c>
      <c r="D2010" t="s">
        <v>13</v>
      </c>
      <c r="E2010">
        <v>3</v>
      </c>
      <c r="F2010">
        <v>229</v>
      </c>
      <c r="G2010">
        <f>IF(electric_vehicle_sales_by_state[[#This Row],[vehicle_category]]="2-Wheelers",85000,1500000)</f>
        <v>1500000</v>
      </c>
      <c r="H2010">
        <f>(electric_vehicle_sales_by_state[[#This Row],[electric_vehicles_sold]]*electric_vehicle_sales_by_state[[#This Row],[Avg_Price]])</f>
        <v>4500000</v>
      </c>
    </row>
    <row r="2011" spans="1:8" x14ac:dyDescent="0.3">
      <c r="A2011" s="1">
        <v>44896</v>
      </c>
      <c r="B2011">
        <f>VLOOKUP(electric_vehicle_sales_by_state[[#This Row],[date]], dim_date[#All],2, FALSE)</f>
        <v>2023</v>
      </c>
      <c r="C2011" t="s">
        <v>65</v>
      </c>
      <c r="D2011" t="s">
        <v>13</v>
      </c>
      <c r="E2011">
        <v>120</v>
      </c>
      <c r="F2011">
        <v>6769</v>
      </c>
      <c r="G2011">
        <f>IF(electric_vehicle_sales_by_state[[#This Row],[vehicle_category]]="2-Wheelers",85000,1500000)</f>
        <v>1500000</v>
      </c>
      <c r="H2011">
        <f>(electric_vehicle_sales_by_state[[#This Row],[electric_vehicles_sold]]*electric_vehicle_sales_by_state[[#This Row],[Avg_Price]])</f>
        <v>180000000</v>
      </c>
    </row>
    <row r="2012" spans="1:8" x14ac:dyDescent="0.3">
      <c r="A2012" s="1">
        <v>44896</v>
      </c>
      <c r="B2012">
        <f>VLOOKUP(electric_vehicle_sales_by_state[[#This Row],[date]], dim_date[#All],2, FALSE)</f>
        <v>2023</v>
      </c>
      <c r="C2012" t="s">
        <v>43</v>
      </c>
      <c r="D2012" t="s">
        <v>13</v>
      </c>
      <c r="E2012">
        <v>4</v>
      </c>
      <c r="F2012">
        <v>8441</v>
      </c>
      <c r="G2012">
        <f>IF(electric_vehicle_sales_by_state[[#This Row],[vehicle_category]]="2-Wheelers",85000,1500000)</f>
        <v>1500000</v>
      </c>
      <c r="H2012">
        <f>(electric_vehicle_sales_by_state[[#This Row],[electric_vehicles_sold]]*electric_vehicle_sales_by_state[[#This Row],[Avg_Price]])</f>
        <v>6000000</v>
      </c>
    </row>
    <row r="2013" spans="1:8" x14ac:dyDescent="0.3">
      <c r="A2013" s="1">
        <v>44896</v>
      </c>
      <c r="B2013">
        <f>VLOOKUP(electric_vehicle_sales_by_state[[#This Row],[date]], dim_date[#All],2, FALSE)</f>
        <v>2023</v>
      </c>
      <c r="C2013" t="s">
        <v>54</v>
      </c>
      <c r="D2013" t="s">
        <v>13</v>
      </c>
      <c r="E2013">
        <v>5</v>
      </c>
      <c r="F2013">
        <v>4752</v>
      </c>
      <c r="G2013">
        <f>IF(electric_vehicle_sales_by_state[[#This Row],[vehicle_category]]="2-Wheelers",85000,1500000)</f>
        <v>1500000</v>
      </c>
      <c r="H2013">
        <f>(electric_vehicle_sales_by_state[[#This Row],[electric_vehicles_sold]]*electric_vehicle_sales_by_state[[#This Row],[Avg_Price]])</f>
        <v>7500000</v>
      </c>
    </row>
    <row r="2014" spans="1:8" x14ac:dyDescent="0.3">
      <c r="A2014" s="1">
        <v>44896</v>
      </c>
      <c r="B2014">
        <f>VLOOKUP(electric_vehicle_sales_by_state[[#This Row],[date]], dim_date[#All],2, FALSE)</f>
        <v>2023</v>
      </c>
      <c r="C2014" t="s">
        <v>55</v>
      </c>
      <c r="D2014" t="s">
        <v>13</v>
      </c>
      <c r="E2014">
        <v>46</v>
      </c>
      <c r="F2014">
        <v>2261</v>
      </c>
      <c r="G2014">
        <f>IF(electric_vehicle_sales_by_state[[#This Row],[vehicle_category]]="2-Wheelers",85000,1500000)</f>
        <v>1500000</v>
      </c>
      <c r="H2014">
        <f>(electric_vehicle_sales_by_state[[#This Row],[electric_vehicles_sold]]*electric_vehicle_sales_by_state[[#This Row],[Avg_Price]])</f>
        <v>69000000</v>
      </c>
    </row>
    <row r="2015" spans="1:8" x14ac:dyDescent="0.3">
      <c r="A2015" s="1">
        <v>44896</v>
      </c>
      <c r="B2015">
        <f>VLOOKUP(electric_vehicle_sales_by_state[[#This Row],[date]], dim_date[#All],2, FALSE)</f>
        <v>2023</v>
      </c>
      <c r="C2015" t="s">
        <v>44</v>
      </c>
      <c r="D2015" t="s">
        <v>13</v>
      </c>
      <c r="E2015">
        <v>40</v>
      </c>
      <c r="F2015">
        <v>3887</v>
      </c>
      <c r="G2015">
        <f>IF(electric_vehicle_sales_by_state[[#This Row],[vehicle_category]]="2-Wheelers",85000,1500000)</f>
        <v>1500000</v>
      </c>
      <c r="H2015">
        <f>(electric_vehicle_sales_by_state[[#This Row],[electric_vehicles_sold]]*electric_vehicle_sales_by_state[[#This Row],[Avg_Price]])</f>
        <v>60000000</v>
      </c>
    </row>
    <row r="2016" spans="1:8" x14ac:dyDescent="0.3">
      <c r="A2016" s="1">
        <v>44896</v>
      </c>
      <c r="B2016">
        <f>VLOOKUP(electric_vehicle_sales_by_state[[#This Row],[date]], dim_date[#All],2, FALSE)</f>
        <v>2023</v>
      </c>
      <c r="C2016" t="s">
        <v>45</v>
      </c>
      <c r="D2016" t="s">
        <v>13</v>
      </c>
      <c r="E2016">
        <v>2</v>
      </c>
      <c r="F2016">
        <v>365</v>
      </c>
      <c r="G2016">
        <f>IF(electric_vehicle_sales_by_state[[#This Row],[vehicle_category]]="2-Wheelers",85000,1500000)</f>
        <v>1500000</v>
      </c>
      <c r="H2016">
        <f>(electric_vehicle_sales_by_state[[#This Row],[electric_vehicles_sold]]*electric_vehicle_sales_by_state[[#This Row],[Avg_Price]])</f>
        <v>3000000</v>
      </c>
    </row>
    <row r="2017" spans="1:8" x14ac:dyDescent="0.3">
      <c r="A2017" s="1">
        <v>44896</v>
      </c>
      <c r="B2017">
        <f>VLOOKUP(electric_vehicle_sales_by_state[[#This Row],[date]], dim_date[#All],2, FALSE)</f>
        <v>2023</v>
      </c>
      <c r="C2017" t="s">
        <v>56</v>
      </c>
      <c r="D2017" t="s">
        <v>13</v>
      </c>
      <c r="E2017">
        <v>791</v>
      </c>
      <c r="F2017">
        <v>15492</v>
      </c>
      <c r="G2017">
        <f>IF(electric_vehicle_sales_by_state[[#This Row],[vehicle_category]]="2-Wheelers",85000,1500000)</f>
        <v>1500000</v>
      </c>
      <c r="H2017">
        <f>(electric_vehicle_sales_by_state[[#This Row],[electric_vehicles_sold]]*electric_vehicle_sales_by_state[[#This Row],[Avg_Price]])</f>
        <v>1186500000</v>
      </c>
    </row>
    <row r="2018" spans="1:8" x14ac:dyDescent="0.3">
      <c r="A2018" s="1">
        <v>44896</v>
      </c>
      <c r="B2018">
        <f>VLOOKUP(electric_vehicle_sales_by_state[[#This Row],[date]], dim_date[#All],2, FALSE)</f>
        <v>2023</v>
      </c>
      <c r="C2018" t="s">
        <v>66</v>
      </c>
      <c r="D2018" t="s">
        <v>13</v>
      </c>
      <c r="E2018">
        <v>30</v>
      </c>
      <c r="F2018">
        <v>1744</v>
      </c>
      <c r="G2018">
        <f>IF(electric_vehicle_sales_by_state[[#This Row],[vehicle_category]]="2-Wheelers",85000,1500000)</f>
        <v>1500000</v>
      </c>
      <c r="H2018">
        <f>(electric_vehicle_sales_by_state[[#This Row],[electric_vehicles_sold]]*electric_vehicle_sales_by_state[[#This Row],[Avg_Price]])</f>
        <v>45000000</v>
      </c>
    </row>
    <row r="2019" spans="1:8" x14ac:dyDescent="0.3">
      <c r="A2019" s="1">
        <v>44896</v>
      </c>
      <c r="B2019">
        <f>VLOOKUP(electric_vehicle_sales_by_state[[#This Row],[date]], dim_date[#All],2, FALSE)</f>
        <v>2023</v>
      </c>
      <c r="C2019" t="s">
        <v>67</v>
      </c>
      <c r="D2019" t="s">
        <v>13</v>
      </c>
      <c r="E2019">
        <v>260</v>
      </c>
      <c r="F2019">
        <v>27614</v>
      </c>
      <c r="G2019">
        <f>IF(electric_vehicle_sales_by_state[[#This Row],[vehicle_category]]="2-Wheelers",85000,1500000)</f>
        <v>1500000</v>
      </c>
      <c r="H2019">
        <f>(electric_vehicle_sales_by_state[[#This Row],[electric_vehicles_sold]]*electric_vehicle_sales_by_state[[#This Row],[Avg_Price]])</f>
        <v>390000000</v>
      </c>
    </row>
    <row r="2020" spans="1:8" x14ac:dyDescent="0.3">
      <c r="A2020" s="1">
        <v>44896</v>
      </c>
      <c r="B2020">
        <f>VLOOKUP(electric_vehicle_sales_by_state[[#This Row],[date]], dim_date[#All],2, FALSE)</f>
        <v>2023</v>
      </c>
      <c r="C2020" t="s">
        <v>63</v>
      </c>
      <c r="D2020" t="s">
        <v>13</v>
      </c>
      <c r="E2020">
        <v>177</v>
      </c>
      <c r="F2020">
        <v>18223</v>
      </c>
      <c r="G2020">
        <f>IF(electric_vehicle_sales_by_state[[#This Row],[vehicle_category]]="2-Wheelers",85000,1500000)</f>
        <v>1500000</v>
      </c>
      <c r="H2020">
        <f>(electric_vehicle_sales_by_state[[#This Row],[electric_vehicles_sold]]*electric_vehicle_sales_by_state[[#This Row],[Avg_Price]])</f>
        <v>265500000</v>
      </c>
    </row>
    <row r="2021" spans="1:8" x14ac:dyDescent="0.3">
      <c r="A2021" s="1">
        <v>44896</v>
      </c>
      <c r="B2021">
        <f>VLOOKUP(electric_vehicle_sales_by_state[[#This Row],[date]], dim_date[#All],2, FALSE)</f>
        <v>2023</v>
      </c>
      <c r="C2021" t="s">
        <v>61</v>
      </c>
      <c r="D2021" t="s">
        <v>13</v>
      </c>
      <c r="E2021">
        <v>7</v>
      </c>
      <c r="F2021">
        <v>4026</v>
      </c>
      <c r="G2021">
        <f>IF(electric_vehicle_sales_by_state[[#This Row],[vehicle_category]]="2-Wheelers",85000,1500000)</f>
        <v>1500000</v>
      </c>
      <c r="H2021">
        <f>(electric_vehicle_sales_by_state[[#This Row],[electric_vehicles_sold]]*electric_vehicle_sales_by_state[[#This Row],[Avg_Price]])</f>
        <v>10500000</v>
      </c>
    </row>
    <row r="2022" spans="1:8" x14ac:dyDescent="0.3">
      <c r="A2022" s="1">
        <v>44896</v>
      </c>
      <c r="B2022">
        <f>VLOOKUP(electric_vehicle_sales_by_state[[#This Row],[date]], dim_date[#All],2, FALSE)</f>
        <v>2023</v>
      </c>
      <c r="C2022" t="s">
        <v>46</v>
      </c>
      <c r="D2022" t="s">
        <v>13</v>
      </c>
      <c r="E2022">
        <v>4</v>
      </c>
      <c r="F2022">
        <v>5304</v>
      </c>
      <c r="G2022">
        <f>IF(electric_vehicle_sales_by_state[[#This Row],[vehicle_category]]="2-Wheelers",85000,1500000)</f>
        <v>1500000</v>
      </c>
      <c r="H2022">
        <f>(electric_vehicle_sales_by_state[[#This Row],[electric_vehicles_sold]]*electric_vehicle_sales_by_state[[#This Row],[Avg_Price]])</f>
        <v>6000000</v>
      </c>
    </row>
    <row r="2023" spans="1:8" x14ac:dyDescent="0.3">
      <c r="A2023" s="1">
        <v>44896</v>
      </c>
      <c r="B2023">
        <f>VLOOKUP(electric_vehicle_sales_by_state[[#This Row],[date]], dim_date[#All],2, FALSE)</f>
        <v>2023</v>
      </c>
      <c r="C2023" t="s">
        <v>64</v>
      </c>
      <c r="D2023" t="s">
        <v>13</v>
      </c>
      <c r="E2023">
        <v>22</v>
      </c>
      <c r="F2023">
        <v>3979</v>
      </c>
      <c r="G2023">
        <f>IF(electric_vehicle_sales_by_state[[#This Row],[vehicle_category]]="2-Wheelers",85000,1500000)</f>
        <v>1500000</v>
      </c>
      <c r="H2023">
        <f>(electric_vehicle_sales_by_state[[#This Row],[electric_vehicles_sold]]*electric_vehicle_sales_by_state[[#This Row],[Avg_Price]])</f>
        <v>33000000</v>
      </c>
    </row>
    <row r="2024" spans="1:8" x14ac:dyDescent="0.3">
      <c r="A2024" s="1">
        <v>44896</v>
      </c>
      <c r="B2024">
        <f>VLOOKUP(electric_vehicle_sales_by_state[[#This Row],[date]], dim_date[#All],2, FALSE)</f>
        <v>2023</v>
      </c>
      <c r="C2024" t="s">
        <v>68</v>
      </c>
      <c r="D2024" t="s">
        <v>13</v>
      </c>
      <c r="E2024">
        <v>438</v>
      </c>
      <c r="F2024">
        <v>22142</v>
      </c>
      <c r="G2024">
        <f>IF(electric_vehicle_sales_by_state[[#This Row],[vehicle_category]]="2-Wheelers",85000,1500000)</f>
        <v>1500000</v>
      </c>
      <c r="H2024">
        <f>(electric_vehicle_sales_by_state[[#This Row],[electric_vehicles_sold]]*electric_vehicle_sales_by_state[[#This Row],[Avg_Price]])</f>
        <v>657000000</v>
      </c>
    </row>
    <row r="2025" spans="1:8" x14ac:dyDescent="0.3">
      <c r="A2025" s="1">
        <v>44896</v>
      </c>
      <c r="B2025">
        <f>VLOOKUP(electric_vehicle_sales_by_state[[#This Row],[date]], dim_date[#All],2, FALSE)</f>
        <v>2023</v>
      </c>
      <c r="C2025" t="s">
        <v>69</v>
      </c>
      <c r="D2025" t="s">
        <v>13</v>
      </c>
      <c r="E2025">
        <v>298</v>
      </c>
      <c r="F2025">
        <v>16601</v>
      </c>
      <c r="G2025">
        <f>IF(electric_vehicle_sales_by_state[[#This Row],[vehicle_category]]="2-Wheelers",85000,1500000)</f>
        <v>1500000</v>
      </c>
      <c r="H2025">
        <f>(electric_vehicle_sales_by_state[[#This Row],[electric_vehicles_sold]]*electric_vehicle_sales_by_state[[#This Row],[Avg_Price]])</f>
        <v>447000000</v>
      </c>
    </row>
    <row r="2026" spans="1:8" x14ac:dyDescent="0.3">
      <c r="A2026" s="1">
        <v>44896</v>
      </c>
      <c r="B2026">
        <f>VLOOKUP(electric_vehicle_sales_by_state[[#This Row],[date]], dim_date[#All],2, FALSE)</f>
        <v>2023</v>
      </c>
      <c r="C2026" t="s">
        <v>57</v>
      </c>
      <c r="D2026" t="s">
        <v>13</v>
      </c>
      <c r="E2026">
        <v>35</v>
      </c>
      <c r="F2026">
        <v>11124</v>
      </c>
      <c r="G2026">
        <f>IF(electric_vehicle_sales_by_state[[#This Row],[vehicle_category]]="2-Wheelers",85000,1500000)</f>
        <v>1500000</v>
      </c>
      <c r="H2026">
        <f>(electric_vehicle_sales_by_state[[#This Row],[electric_vehicles_sold]]*electric_vehicle_sales_by_state[[#This Row],[Avg_Price]])</f>
        <v>52500000</v>
      </c>
    </row>
    <row r="2027" spans="1:8" x14ac:dyDescent="0.3">
      <c r="A2027" s="1">
        <v>44896</v>
      </c>
      <c r="B2027">
        <f>VLOOKUP(electric_vehicle_sales_by_state[[#This Row],[date]], dim_date[#All],2, FALSE)</f>
        <v>2023</v>
      </c>
      <c r="C2027" t="s">
        <v>70</v>
      </c>
      <c r="D2027" t="s">
        <v>13</v>
      </c>
      <c r="E2027">
        <v>887</v>
      </c>
      <c r="F2027">
        <v>32422</v>
      </c>
      <c r="G2027">
        <f>IF(electric_vehicle_sales_by_state[[#This Row],[vehicle_category]]="2-Wheelers",85000,1500000)</f>
        <v>1500000</v>
      </c>
      <c r="H2027">
        <f>(electric_vehicle_sales_by_state[[#This Row],[electric_vehicles_sold]]*electric_vehicle_sales_by_state[[#This Row],[Avg_Price]])</f>
        <v>1330500000</v>
      </c>
    </row>
    <row r="2028" spans="1:8" x14ac:dyDescent="0.3">
      <c r="A2028" s="1">
        <v>44896</v>
      </c>
      <c r="B2028">
        <f>VLOOKUP(electric_vehicle_sales_by_state[[#This Row],[date]], dim_date[#All],2, FALSE)</f>
        <v>2023</v>
      </c>
      <c r="C2028" t="s">
        <v>58</v>
      </c>
      <c r="D2028" t="s">
        <v>13</v>
      </c>
      <c r="E2028">
        <v>42</v>
      </c>
      <c r="F2028">
        <v>6616</v>
      </c>
      <c r="G2028">
        <f>IF(electric_vehicle_sales_by_state[[#This Row],[vehicle_category]]="2-Wheelers",85000,1500000)</f>
        <v>1500000</v>
      </c>
      <c r="H2028">
        <f>(electric_vehicle_sales_by_state[[#This Row],[electric_vehicles_sold]]*electric_vehicle_sales_by_state[[#This Row],[Avg_Price]])</f>
        <v>63000000</v>
      </c>
    </row>
    <row r="2029" spans="1:8" x14ac:dyDescent="0.3">
      <c r="A2029" s="1">
        <v>44896</v>
      </c>
      <c r="B2029">
        <f>VLOOKUP(electric_vehicle_sales_by_state[[#This Row],[date]], dim_date[#All],2, FALSE)</f>
        <v>2023</v>
      </c>
      <c r="C2029" t="s">
        <v>52</v>
      </c>
      <c r="D2029" t="s">
        <v>13</v>
      </c>
      <c r="E2029">
        <v>4</v>
      </c>
      <c r="F2029">
        <v>690</v>
      </c>
      <c r="G2029">
        <f>IF(electric_vehicle_sales_by_state[[#This Row],[vehicle_category]]="2-Wheelers",85000,1500000)</f>
        <v>1500000</v>
      </c>
      <c r="H2029">
        <f>(electric_vehicle_sales_by_state[[#This Row],[electric_vehicles_sold]]*electric_vehicle_sales_by_state[[#This Row],[Avg_Price]])</f>
        <v>6000000</v>
      </c>
    </row>
    <row r="2030" spans="1:8" x14ac:dyDescent="0.3">
      <c r="A2030" s="1">
        <v>44896</v>
      </c>
      <c r="B2030">
        <f>VLOOKUP(electric_vehicle_sales_by_state[[#This Row],[date]], dim_date[#All],2, FALSE)</f>
        <v>2023</v>
      </c>
      <c r="C2030" t="s">
        <v>71</v>
      </c>
      <c r="D2030" t="s">
        <v>13</v>
      </c>
      <c r="E2030">
        <v>110</v>
      </c>
      <c r="F2030">
        <v>12634</v>
      </c>
      <c r="G2030">
        <f>IF(electric_vehicle_sales_by_state[[#This Row],[vehicle_category]]="2-Wheelers",85000,1500000)</f>
        <v>1500000</v>
      </c>
      <c r="H2030">
        <f>(electric_vehicle_sales_by_state[[#This Row],[electric_vehicles_sold]]*electric_vehicle_sales_by_state[[#This Row],[Avg_Price]])</f>
        <v>165000000</v>
      </c>
    </row>
    <row r="2031" spans="1:8" x14ac:dyDescent="0.3">
      <c r="A2031" s="1">
        <v>44896</v>
      </c>
      <c r="B2031">
        <f>VLOOKUP(electric_vehicle_sales_by_state[[#This Row],[date]], dim_date[#All],2, FALSE)</f>
        <v>2023</v>
      </c>
      <c r="C2031" t="s">
        <v>72</v>
      </c>
      <c r="D2031" t="s">
        <v>13</v>
      </c>
      <c r="E2031">
        <v>406</v>
      </c>
      <c r="F2031">
        <v>20201</v>
      </c>
      <c r="G2031">
        <f>IF(electric_vehicle_sales_by_state[[#This Row],[vehicle_category]]="2-Wheelers",85000,1500000)</f>
        <v>1500000</v>
      </c>
      <c r="H2031">
        <f>(electric_vehicle_sales_by_state[[#This Row],[electric_vehicles_sold]]*electric_vehicle_sales_by_state[[#This Row],[Avg_Price]])</f>
        <v>609000000</v>
      </c>
    </row>
    <row r="2032" spans="1:8" x14ac:dyDescent="0.3">
      <c r="A2032" s="1">
        <v>44896</v>
      </c>
      <c r="B2032">
        <f>VLOOKUP(electric_vehicle_sales_by_state[[#This Row],[date]], dim_date[#All],2, FALSE)</f>
        <v>2023</v>
      </c>
      <c r="C2032" t="s">
        <v>73</v>
      </c>
      <c r="D2032" t="s">
        <v>13</v>
      </c>
      <c r="E2032">
        <v>13</v>
      </c>
      <c r="F2032">
        <v>27230</v>
      </c>
      <c r="G2032">
        <f>IF(electric_vehicle_sales_by_state[[#This Row],[vehicle_category]]="2-Wheelers",85000,1500000)</f>
        <v>1500000</v>
      </c>
      <c r="H2032">
        <f>(electric_vehicle_sales_by_state[[#This Row],[electric_vehicles_sold]]*electric_vehicle_sales_by_state[[#This Row],[Avg_Price]])</f>
        <v>19500000</v>
      </c>
    </row>
    <row r="2033" spans="1:8" x14ac:dyDescent="0.3">
      <c r="A2033" s="1">
        <v>44896</v>
      </c>
      <c r="B2033">
        <f>VLOOKUP(electric_vehicle_sales_by_state[[#This Row],[date]], dim_date[#All],2, FALSE)</f>
        <v>2023</v>
      </c>
      <c r="C2033" t="s">
        <v>60</v>
      </c>
      <c r="D2033" t="s">
        <v>13</v>
      </c>
      <c r="E2033">
        <v>24</v>
      </c>
      <c r="F2033">
        <v>3881</v>
      </c>
      <c r="G2033">
        <f>IF(electric_vehicle_sales_by_state[[#This Row],[vehicle_category]]="2-Wheelers",85000,1500000)</f>
        <v>1500000</v>
      </c>
      <c r="H2033">
        <f>(electric_vehicle_sales_by_state[[#This Row],[electric_vehicles_sold]]*electric_vehicle_sales_by_state[[#This Row],[Avg_Price]])</f>
        <v>36000000</v>
      </c>
    </row>
    <row r="2034" spans="1:8" x14ac:dyDescent="0.3">
      <c r="A2034" s="1">
        <v>44896</v>
      </c>
      <c r="B2034">
        <f>VLOOKUP(electric_vehicle_sales_by_state[[#This Row],[date]], dim_date[#All],2, FALSE)</f>
        <v>2023</v>
      </c>
      <c r="C2034" t="s">
        <v>74</v>
      </c>
      <c r="D2034" t="s">
        <v>13</v>
      </c>
      <c r="E2034">
        <v>65</v>
      </c>
      <c r="F2034">
        <v>8047</v>
      </c>
      <c r="G2034">
        <f>IF(electric_vehicle_sales_by_state[[#This Row],[vehicle_category]]="2-Wheelers",85000,1500000)</f>
        <v>1500000</v>
      </c>
      <c r="H2034">
        <f>(electric_vehicle_sales_by_state[[#This Row],[electric_vehicles_sold]]*electric_vehicle_sales_by_state[[#This Row],[Avg_Price]])</f>
        <v>97500000</v>
      </c>
    </row>
    <row r="2035" spans="1:8" x14ac:dyDescent="0.3">
      <c r="A2035" s="1">
        <v>44927</v>
      </c>
      <c r="B2035">
        <f>VLOOKUP(electric_vehicle_sales_by_state[[#This Row],[date]], dim_date[#All],2, FALSE)</f>
        <v>2023</v>
      </c>
      <c r="C2035" t="s">
        <v>65</v>
      </c>
      <c r="D2035" t="s">
        <v>13</v>
      </c>
      <c r="E2035">
        <v>121</v>
      </c>
      <c r="F2035">
        <v>10775</v>
      </c>
      <c r="G2035">
        <f>IF(electric_vehicle_sales_by_state[[#This Row],[vehicle_category]]="2-Wheelers",85000,1500000)</f>
        <v>1500000</v>
      </c>
      <c r="H2035">
        <f>(electric_vehicle_sales_by_state[[#This Row],[electric_vehicles_sold]]*electric_vehicle_sales_by_state[[#This Row],[Avg_Price]])</f>
        <v>181500000</v>
      </c>
    </row>
    <row r="2036" spans="1:8" x14ac:dyDescent="0.3">
      <c r="A2036" s="1">
        <v>44927</v>
      </c>
      <c r="B2036">
        <f>VLOOKUP(electric_vehicle_sales_by_state[[#This Row],[date]], dim_date[#All],2, FALSE)</f>
        <v>2023</v>
      </c>
      <c r="C2036" t="s">
        <v>43</v>
      </c>
      <c r="D2036" t="s">
        <v>13</v>
      </c>
      <c r="E2036">
        <v>5</v>
      </c>
      <c r="F2036">
        <v>7240</v>
      </c>
      <c r="G2036">
        <f>IF(electric_vehicle_sales_by_state[[#This Row],[vehicle_category]]="2-Wheelers",85000,1500000)</f>
        <v>1500000</v>
      </c>
      <c r="H2036">
        <f>(electric_vehicle_sales_by_state[[#This Row],[electric_vehicles_sold]]*electric_vehicle_sales_by_state[[#This Row],[Avg_Price]])</f>
        <v>7500000</v>
      </c>
    </row>
    <row r="2037" spans="1:8" x14ac:dyDescent="0.3">
      <c r="A2037" s="1">
        <v>44927</v>
      </c>
      <c r="B2037">
        <f>VLOOKUP(electric_vehicle_sales_by_state[[#This Row],[date]], dim_date[#All],2, FALSE)</f>
        <v>2023</v>
      </c>
      <c r="C2037" t="s">
        <v>54</v>
      </c>
      <c r="D2037" t="s">
        <v>13</v>
      </c>
      <c r="E2037">
        <v>19</v>
      </c>
      <c r="F2037">
        <v>6600</v>
      </c>
      <c r="G2037">
        <f>IF(electric_vehicle_sales_by_state[[#This Row],[vehicle_category]]="2-Wheelers",85000,1500000)</f>
        <v>1500000</v>
      </c>
      <c r="H2037">
        <f>(electric_vehicle_sales_by_state[[#This Row],[electric_vehicles_sold]]*electric_vehicle_sales_by_state[[#This Row],[Avg_Price]])</f>
        <v>28500000</v>
      </c>
    </row>
    <row r="2038" spans="1:8" x14ac:dyDescent="0.3">
      <c r="A2038" s="1">
        <v>44927</v>
      </c>
      <c r="B2038">
        <f>VLOOKUP(electric_vehicle_sales_by_state[[#This Row],[date]], dim_date[#All],2, FALSE)</f>
        <v>2023</v>
      </c>
      <c r="C2038" t="s">
        <v>55</v>
      </c>
      <c r="D2038" t="s">
        <v>13</v>
      </c>
      <c r="E2038">
        <v>50</v>
      </c>
      <c r="F2038">
        <v>2500</v>
      </c>
      <c r="G2038">
        <f>IF(electric_vehicle_sales_by_state[[#This Row],[vehicle_category]]="2-Wheelers",85000,1500000)</f>
        <v>1500000</v>
      </c>
      <c r="H2038">
        <f>(electric_vehicle_sales_by_state[[#This Row],[electric_vehicles_sold]]*electric_vehicle_sales_by_state[[#This Row],[Avg_Price]])</f>
        <v>75000000</v>
      </c>
    </row>
    <row r="2039" spans="1:8" x14ac:dyDescent="0.3">
      <c r="A2039" s="1">
        <v>44927</v>
      </c>
      <c r="B2039">
        <f>VLOOKUP(electric_vehicle_sales_by_state[[#This Row],[date]], dim_date[#All],2, FALSE)</f>
        <v>2023</v>
      </c>
      <c r="C2039" t="s">
        <v>44</v>
      </c>
      <c r="D2039" t="s">
        <v>13</v>
      </c>
      <c r="E2039">
        <v>56</v>
      </c>
      <c r="F2039">
        <v>4880</v>
      </c>
      <c r="G2039">
        <f>IF(electric_vehicle_sales_by_state[[#This Row],[vehicle_category]]="2-Wheelers",85000,1500000)</f>
        <v>1500000</v>
      </c>
      <c r="H2039">
        <f>(electric_vehicle_sales_by_state[[#This Row],[electric_vehicles_sold]]*electric_vehicle_sales_by_state[[#This Row],[Avg_Price]])</f>
        <v>84000000</v>
      </c>
    </row>
    <row r="2040" spans="1:8" x14ac:dyDescent="0.3">
      <c r="A2040" s="1">
        <v>44927</v>
      </c>
      <c r="B2040">
        <f>VLOOKUP(electric_vehicle_sales_by_state[[#This Row],[date]], dim_date[#All],2, FALSE)</f>
        <v>2023</v>
      </c>
      <c r="C2040" t="s">
        <v>56</v>
      </c>
      <c r="D2040" t="s">
        <v>13</v>
      </c>
      <c r="E2040">
        <v>331</v>
      </c>
      <c r="F2040">
        <v>17993</v>
      </c>
      <c r="G2040">
        <f>IF(electric_vehicle_sales_by_state[[#This Row],[vehicle_category]]="2-Wheelers",85000,1500000)</f>
        <v>1500000</v>
      </c>
      <c r="H2040">
        <f>(electric_vehicle_sales_by_state[[#This Row],[electric_vehicles_sold]]*electric_vehicle_sales_by_state[[#This Row],[Avg_Price]])</f>
        <v>496500000</v>
      </c>
    </row>
    <row r="2041" spans="1:8" x14ac:dyDescent="0.3">
      <c r="A2041" s="1">
        <v>44927</v>
      </c>
      <c r="B2041">
        <f>VLOOKUP(electric_vehicle_sales_by_state[[#This Row],[date]], dim_date[#All],2, FALSE)</f>
        <v>2023</v>
      </c>
      <c r="C2041" t="s">
        <v>66</v>
      </c>
      <c r="D2041" t="s">
        <v>13</v>
      </c>
      <c r="E2041">
        <v>44</v>
      </c>
      <c r="F2041">
        <v>1888</v>
      </c>
      <c r="G2041">
        <f>IF(electric_vehicle_sales_by_state[[#This Row],[vehicle_category]]="2-Wheelers",85000,1500000)</f>
        <v>1500000</v>
      </c>
      <c r="H2041">
        <f>(electric_vehicle_sales_by_state[[#This Row],[electric_vehicles_sold]]*electric_vehicle_sales_by_state[[#This Row],[Avg_Price]])</f>
        <v>66000000</v>
      </c>
    </row>
    <row r="2042" spans="1:8" x14ac:dyDescent="0.3">
      <c r="A2042" s="1">
        <v>44927</v>
      </c>
      <c r="B2042">
        <f>VLOOKUP(electric_vehicle_sales_by_state[[#This Row],[date]], dim_date[#All],2, FALSE)</f>
        <v>2023</v>
      </c>
      <c r="C2042" t="s">
        <v>67</v>
      </c>
      <c r="D2042" t="s">
        <v>13</v>
      </c>
      <c r="E2042">
        <v>212</v>
      </c>
      <c r="F2042">
        <v>25859</v>
      </c>
      <c r="G2042">
        <f>IF(electric_vehicle_sales_by_state[[#This Row],[vehicle_category]]="2-Wheelers",85000,1500000)</f>
        <v>1500000</v>
      </c>
      <c r="H2042">
        <f>(electric_vehicle_sales_by_state[[#This Row],[electric_vehicles_sold]]*electric_vehicle_sales_by_state[[#This Row],[Avg_Price]])</f>
        <v>318000000</v>
      </c>
    </row>
    <row r="2043" spans="1:8" x14ac:dyDescent="0.3">
      <c r="A2043" s="1">
        <v>44927</v>
      </c>
      <c r="B2043">
        <f>VLOOKUP(electric_vehicle_sales_by_state[[#This Row],[date]], dim_date[#All],2, FALSE)</f>
        <v>2023</v>
      </c>
      <c r="C2043" t="s">
        <v>63</v>
      </c>
      <c r="D2043" t="s">
        <v>13</v>
      </c>
      <c r="E2043">
        <v>141</v>
      </c>
      <c r="F2043">
        <v>25164</v>
      </c>
      <c r="G2043">
        <f>IF(electric_vehicle_sales_by_state[[#This Row],[vehicle_category]]="2-Wheelers",85000,1500000)</f>
        <v>1500000</v>
      </c>
      <c r="H2043">
        <f>(electric_vehicle_sales_by_state[[#This Row],[electric_vehicles_sold]]*electric_vehicle_sales_by_state[[#This Row],[Avg_Price]])</f>
        <v>211500000</v>
      </c>
    </row>
    <row r="2044" spans="1:8" x14ac:dyDescent="0.3">
      <c r="A2044" s="1">
        <v>44927</v>
      </c>
      <c r="B2044">
        <f>VLOOKUP(electric_vehicle_sales_by_state[[#This Row],[date]], dim_date[#All],2, FALSE)</f>
        <v>2023</v>
      </c>
      <c r="C2044" t="s">
        <v>61</v>
      </c>
      <c r="D2044" t="s">
        <v>13</v>
      </c>
      <c r="E2044">
        <v>5</v>
      </c>
      <c r="F2044">
        <v>4192</v>
      </c>
      <c r="G2044">
        <f>IF(electric_vehicle_sales_by_state[[#This Row],[vehicle_category]]="2-Wheelers",85000,1500000)</f>
        <v>1500000</v>
      </c>
      <c r="H2044">
        <f>(electric_vehicle_sales_by_state[[#This Row],[electric_vehicles_sold]]*electric_vehicle_sales_by_state[[#This Row],[Avg_Price]])</f>
        <v>7500000</v>
      </c>
    </row>
    <row r="2045" spans="1:8" x14ac:dyDescent="0.3">
      <c r="A2045" s="1">
        <v>44927</v>
      </c>
      <c r="B2045">
        <f>VLOOKUP(electric_vehicle_sales_by_state[[#This Row],[date]], dim_date[#All],2, FALSE)</f>
        <v>2023</v>
      </c>
      <c r="C2045" t="s">
        <v>46</v>
      </c>
      <c r="D2045" t="s">
        <v>13</v>
      </c>
      <c r="E2045">
        <v>4</v>
      </c>
      <c r="F2045">
        <v>4245</v>
      </c>
      <c r="G2045">
        <f>IF(electric_vehicle_sales_by_state[[#This Row],[vehicle_category]]="2-Wheelers",85000,1500000)</f>
        <v>1500000</v>
      </c>
      <c r="H2045">
        <f>(electric_vehicle_sales_by_state[[#This Row],[electric_vehicles_sold]]*electric_vehicle_sales_by_state[[#This Row],[Avg_Price]])</f>
        <v>6000000</v>
      </c>
    </row>
    <row r="2046" spans="1:8" x14ac:dyDescent="0.3">
      <c r="A2046" s="1">
        <v>44927</v>
      </c>
      <c r="B2046">
        <f>VLOOKUP(electric_vehicle_sales_by_state[[#This Row],[date]], dim_date[#All],2, FALSE)</f>
        <v>2023</v>
      </c>
      <c r="C2046" t="s">
        <v>64</v>
      </c>
      <c r="D2046" t="s">
        <v>13</v>
      </c>
      <c r="E2046">
        <v>41</v>
      </c>
      <c r="F2046">
        <v>5016</v>
      </c>
      <c r="G2046">
        <f>IF(electric_vehicle_sales_by_state[[#This Row],[vehicle_category]]="2-Wheelers",85000,1500000)</f>
        <v>1500000</v>
      </c>
      <c r="H2046">
        <f>(electric_vehicle_sales_by_state[[#This Row],[electric_vehicles_sold]]*electric_vehicle_sales_by_state[[#This Row],[Avg_Price]])</f>
        <v>61500000</v>
      </c>
    </row>
    <row r="2047" spans="1:8" x14ac:dyDescent="0.3">
      <c r="A2047" s="1">
        <v>44927</v>
      </c>
      <c r="B2047">
        <f>VLOOKUP(electric_vehicle_sales_by_state[[#This Row],[date]], dim_date[#All],2, FALSE)</f>
        <v>2023</v>
      </c>
      <c r="C2047" t="s">
        <v>68</v>
      </c>
      <c r="D2047" t="s">
        <v>13</v>
      </c>
      <c r="E2047">
        <v>587</v>
      </c>
      <c r="F2047">
        <v>26011</v>
      </c>
      <c r="G2047">
        <f>IF(electric_vehicle_sales_by_state[[#This Row],[vehicle_category]]="2-Wheelers",85000,1500000)</f>
        <v>1500000</v>
      </c>
      <c r="H2047">
        <f>(electric_vehicle_sales_by_state[[#This Row],[electric_vehicles_sold]]*electric_vehicle_sales_by_state[[#This Row],[Avg_Price]])</f>
        <v>880500000</v>
      </c>
    </row>
    <row r="2048" spans="1:8" x14ac:dyDescent="0.3">
      <c r="A2048" s="1">
        <v>44927</v>
      </c>
      <c r="B2048">
        <f>VLOOKUP(electric_vehicle_sales_by_state[[#This Row],[date]], dim_date[#All],2, FALSE)</f>
        <v>2023</v>
      </c>
      <c r="C2048" t="s">
        <v>69</v>
      </c>
      <c r="D2048" t="s">
        <v>13</v>
      </c>
      <c r="E2048">
        <v>344</v>
      </c>
      <c r="F2048">
        <v>17267</v>
      </c>
      <c r="G2048">
        <f>IF(electric_vehicle_sales_by_state[[#This Row],[vehicle_category]]="2-Wheelers",85000,1500000)</f>
        <v>1500000</v>
      </c>
      <c r="H2048">
        <f>(electric_vehicle_sales_by_state[[#This Row],[electric_vehicles_sold]]*electric_vehicle_sales_by_state[[#This Row],[Avg_Price]])</f>
        <v>516000000</v>
      </c>
    </row>
    <row r="2049" spans="1:8" x14ac:dyDescent="0.3">
      <c r="A2049" s="1">
        <v>44927</v>
      </c>
      <c r="B2049">
        <f>VLOOKUP(electric_vehicle_sales_by_state[[#This Row],[date]], dim_date[#All],2, FALSE)</f>
        <v>2023</v>
      </c>
      <c r="C2049" t="s">
        <v>57</v>
      </c>
      <c r="D2049" t="s">
        <v>13</v>
      </c>
      <c r="E2049">
        <v>69</v>
      </c>
      <c r="F2049">
        <v>17945</v>
      </c>
      <c r="G2049">
        <f>IF(electric_vehicle_sales_by_state[[#This Row],[vehicle_category]]="2-Wheelers",85000,1500000)</f>
        <v>1500000</v>
      </c>
      <c r="H2049">
        <f>(electric_vehicle_sales_by_state[[#This Row],[electric_vehicles_sold]]*electric_vehicle_sales_by_state[[#This Row],[Avg_Price]])</f>
        <v>103500000</v>
      </c>
    </row>
    <row r="2050" spans="1:8" x14ac:dyDescent="0.3">
      <c r="A2050" s="1">
        <v>44927</v>
      </c>
      <c r="B2050">
        <f>VLOOKUP(electric_vehicle_sales_by_state[[#This Row],[date]], dim_date[#All],2, FALSE)</f>
        <v>2023</v>
      </c>
      <c r="C2050" t="s">
        <v>70</v>
      </c>
      <c r="D2050" t="s">
        <v>13</v>
      </c>
      <c r="E2050">
        <v>827</v>
      </c>
      <c r="F2050">
        <v>44349</v>
      </c>
      <c r="G2050">
        <f>IF(electric_vehicle_sales_by_state[[#This Row],[vehicle_category]]="2-Wheelers",85000,1500000)</f>
        <v>1500000</v>
      </c>
      <c r="H2050">
        <f>(electric_vehicle_sales_by_state[[#This Row],[electric_vehicles_sold]]*electric_vehicle_sales_by_state[[#This Row],[Avg_Price]])</f>
        <v>1240500000</v>
      </c>
    </row>
    <row r="2051" spans="1:8" x14ac:dyDescent="0.3">
      <c r="A2051" s="1">
        <v>44927</v>
      </c>
      <c r="B2051">
        <f>VLOOKUP(electric_vehicle_sales_by_state[[#This Row],[date]], dim_date[#All],2, FALSE)</f>
        <v>2023</v>
      </c>
      <c r="C2051" t="s">
        <v>48</v>
      </c>
      <c r="D2051" t="s">
        <v>13</v>
      </c>
      <c r="E2051">
        <v>3</v>
      </c>
      <c r="F2051">
        <v>892</v>
      </c>
      <c r="G2051">
        <f>IF(electric_vehicle_sales_by_state[[#This Row],[vehicle_category]]="2-Wheelers",85000,1500000)</f>
        <v>1500000</v>
      </c>
      <c r="H2051">
        <f>(electric_vehicle_sales_by_state[[#This Row],[electric_vehicles_sold]]*electric_vehicle_sales_by_state[[#This Row],[Avg_Price]])</f>
        <v>4500000</v>
      </c>
    </row>
    <row r="2052" spans="1:8" x14ac:dyDescent="0.3">
      <c r="A2052" s="1">
        <v>44927</v>
      </c>
      <c r="B2052">
        <f>VLOOKUP(electric_vehicle_sales_by_state[[#This Row],[date]], dim_date[#All],2, FALSE)</f>
        <v>2023</v>
      </c>
      <c r="C2052" t="s">
        <v>58</v>
      </c>
      <c r="D2052" t="s">
        <v>13</v>
      </c>
      <c r="E2052">
        <v>51</v>
      </c>
      <c r="F2052">
        <v>6278</v>
      </c>
      <c r="G2052">
        <f>IF(electric_vehicle_sales_by_state[[#This Row],[vehicle_category]]="2-Wheelers",85000,1500000)</f>
        <v>1500000</v>
      </c>
      <c r="H2052">
        <f>(electric_vehicle_sales_by_state[[#This Row],[electric_vehicles_sold]]*electric_vehicle_sales_by_state[[#This Row],[Avg_Price]])</f>
        <v>76500000</v>
      </c>
    </row>
    <row r="2053" spans="1:8" x14ac:dyDescent="0.3">
      <c r="A2053" s="1">
        <v>44927</v>
      </c>
      <c r="B2053">
        <f>VLOOKUP(electric_vehicle_sales_by_state[[#This Row],[date]], dim_date[#All],2, FALSE)</f>
        <v>2023</v>
      </c>
      <c r="C2053" t="s">
        <v>52</v>
      </c>
      <c r="D2053" t="s">
        <v>13</v>
      </c>
      <c r="E2053">
        <v>3</v>
      </c>
      <c r="F2053">
        <v>1004</v>
      </c>
      <c r="G2053">
        <f>IF(electric_vehicle_sales_by_state[[#This Row],[vehicle_category]]="2-Wheelers",85000,1500000)</f>
        <v>1500000</v>
      </c>
      <c r="H2053">
        <f>(electric_vehicle_sales_by_state[[#This Row],[electric_vehicles_sold]]*electric_vehicle_sales_by_state[[#This Row],[Avg_Price]])</f>
        <v>4500000</v>
      </c>
    </row>
    <row r="2054" spans="1:8" x14ac:dyDescent="0.3">
      <c r="A2054" s="1">
        <v>44927</v>
      </c>
      <c r="B2054">
        <f>VLOOKUP(electric_vehicle_sales_by_state[[#This Row],[date]], dim_date[#All],2, FALSE)</f>
        <v>2023</v>
      </c>
      <c r="C2054" t="s">
        <v>71</v>
      </c>
      <c r="D2054" t="s">
        <v>13</v>
      </c>
      <c r="E2054">
        <v>155</v>
      </c>
      <c r="F2054">
        <v>18017</v>
      </c>
      <c r="G2054">
        <f>IF(electric_vehicle_sales_by_state[[#This Row],[vehicle_category]]="2-Wheelers",85000,1500000)</f>
        <v>1500000</v>
      </c>
      <c r="H2054">
        <f>(electric_vehicle_sales_by_state[[#This Row],[electric_vehicles_sold]]*electric_vehicle_sales_by_state[[#This Row],[Avg_Price]])</f>
        <v>232500000</v>
      </c>
    </row>
    <row r="2055" spans="1:8" x14ac:dyDescent="0.3">
      <c r="A2055" s="1">
        <v>44927</v>
      </c>
      <c r="B2055">
        <f>VLOOKUP(electric_vehicle_sales_by_state[[#This Row],[date]], dim_date[#All],2, FALSE)</f>
        <v>2023</v>
      </c>
      <c r="C2055" t="s">
        <v>72</v>
      </c>
      <c r="D2055" t="s">
        <v>13</v>
      </c>
      <c r="E2055">
        <v>202</v>
      </c>
      <c r="F2055">
        <v>24430</v>
      </c>
      <c r="G2055">
        <f>IF(electric_vehicle_sales_by_state[[#This Row],[vehicle_category]]="2-Wheelers",85000,1500000)</f>
        <v>1500000</v>
      </c>
      <c r="H2055">
        <f>(electric_vehicle_sales_by_state[[#This Row],[electric_vehicles_sold]]*electric_vehicle_sales_by_state[[#This Row],[Avg_Price]])</f>
        <v>303000000</v>
      </c>
    </row>
    <row r="2056" spans="1:8" x14ac:dyDescent="0.3">
      <c r="A2056" s="1">
        <v>44927</v>
      </c>
      <c r="B2056">
        <f>VLOOKUP(electric_vehicle_sales_by_state[[#This Row],[date]], dim_date[#All],2, FALSE)</f>
        <v>2023</v>
      </c>
      <c r="C2056" t="s">
        <v>73</v>
      </c>
      <c r="D2056" t="s">
        <v>13</v>
      </c>
      <c r="E2056">
        <v>26</v>
      </c>
      <c r="F2056">
        <v>41439</v>
      </c>
      <c r="G2056">
        <f>IF(electric_vehicle_sales_by_state[[#This Row],[vehicle_category]]="2-Wheelers",85000,1500000)</f>
        <v>1500000</v>
      </c>
      <c r="H2056">
        <f>(electric_vehicle_sales_by_state[[#This Row],[electric_vehicles_sold]]*electric_vehicle_sales_by_state[[#This Row],[Avg_Price]])</f>
        <v>39000000</v>
      </c>
    </row>
    <row r="2057" spans="1:8" x14ac:dyDescent="0.3">
      <c r="A2057" s="1">
        <v>44927</v>
      </c>
      <c r="B2057">
        <f>VLOOKUP(electric_vehicle_sales_by_state[[#This Row],[date]], dim_date[#All],2, FALSE)</f>
        <v>2023</v>
      </c>
      <c r="C2057" t="s">
        <v>60</v>
      </c>
      <c r="D2057" t="s">
        <v>13</v>
      </c>
      <c r="E2057">
        <v>16</v>
      </c>
      <c r="F2057">
        <v>5040</v>
      </c>
      <c r="G2057">
        <f>IF(electric_vehicle_sales_by_state[[#This Row],[vehicle_category]]="2-Wheelers",85000,1500000)</f>
        <v>1500000</v>
      </c>
      <c r="H2057">
        <f>(electric_vehicle_sales_by_state[[#This Row],[electric_vehicles_sold]]*electric_vehicle_sales_by_state[[#This Row],[Avg_Price]])</f>
        <v>24000000</v>
      </c>
    </row>
    <row r="2058" spans="1:8" x14ac:dyDescent="0.3">
      <c r="A2058" s="1">
        <v>44927</v>
      </c>
      <c r="B2058">
        <f>VLOOKUP(electric_vehicle_sales_by_state[[#This Row],[date]], dim_date[#All],2, FALSE)</f>
        <v>2023</v>
      </c>
      <c r="C2058" t="s">
        <v>74</v>
      </c>
      <c r="D2058" t="s">
        <v>13</v>
      </c>
      <c r="E2058">
        <v>124</v>
      </c>
      <c r="F2058">
        <v>9141</v>
      </c>
      <c r="G2058">
        <f>IF(electric_vehicle_sales_by_state[[#This Row],[vehicle_category]]="2-Wheelers",85000,1500000)</f>
        <v>1500000</v>
      </c>
      <c r="H2058">
        <f>(electric_vehicle_sales_by_state[[#This Row],[electric_vehicles_sold]]*electric_vehicle_sales_by_state[[#This Row],[Avg_Price]])</f>
        <v>186000000</v>
      </c>
    </row>
    <row r="2059" spans="1:8" x14ac:dyDescent="0.3">
      <c r="A2059" s="1">
        <v>44958</v>
      </c>
      <c r="B2059">
        <f>VLOOKUP(electric_vehicle_sales_by_state[[#This Row],[date]], dim_date[#All],2, FALSE)</f>
        <v>2023</v>
      </c>
      <c r="C2059" t="s">
        <v>65</v>
      </c>
      <c r="D2059" t="s">
        <v>13</v>
      </c>
      <c r="E2059">
        <v>116</v>
      </c>
      <c r="F2059">
        <v>6628</v>
      </c>
      <c r="G2059">
        <f>IF(electric_vehicle_sales_by_state[[#This Row],[vehicle_category]]="2-Wheelers",85000,1500000)</f>
        <v>1500000</v>
      </c>
      <c r="H2059">
        <f>(electric_vehicle_sales_by_state[[#This Row],[electric_vehicles_sold]]*electric_vehicle_sales_by_state[[#This Row],[Avg_Price]])</f>
        <v>174000000</v>
      </c>
    </row>
    <row r="2060" spans="1:8" x14ac:dyDescent="0.3">
      <c r="A2060" s="1">
        <v>44958</v>
      </c>
      <c r="B2060">
        <f>VLOOKUP(electric_vehicle_sales_by_state[[#This Row],[date]], dim_date[#All],2, FALSE)</f>
        <v>2023</v>
      </c>
      <c r="C2060" t="s">
        <v>43</v>
      </c>
      <c r="D2060" t="s">
        <v>13</v>
      </c>
      <c r="E2060">
        <v>13</v>
      </c>
      <c r="F2060">
        <v>7029</v>
      </c>
      <c r="G2060">
        <f>IF(electric_vehicle_sales_by_state[[#This Row],[vehicle_category]]="2-Wheelers",85000,1500000)</f>
        <v>1500000</v>
      </c>
      <c r="H2060">
        <f>(electric_vehicle_sales_by_state[[#This Row],[electric_vehicles_sold]]*electric_vehicle_sales_by_state[[#This Row],[Avg_Price]])</f>
        <v>19500000</v>
      </c>
    </row>
    <row r="2061" spans="1:8" x14ac:dyDescent="0.3">
      <c r="A2061" s="1">
        <v>44958</v>
      </c>
      <c r="B2061">
        <f>VLOOKUP(electric_vehicle_sales_by_state[[#This Row],[date]], dim_date[#All],2, FALSE)</f>
        <v>2023</v>
      </c>
      <c r="C2061" t="s">
        <v>54</v>
      </c>
      <c r="D2061" t="s">
        <v>13</v>
      </c>
      <c r="E2061">
        <v>46</v>
      </c>
      <c r="F2061">
        <v>6117</v>
      </c>
      <c r="G2061">
        <f>IF(electric_vehicle_sales_by_state[[#This Row],[vehicle_category]]="2-Wheelers",85000,1500000)</f>
        <v>1500000</v>
      </c>
      <c r="H2061">
        <f>(electric_vehicle_sales_by_state[[#This Row],[electric_vehicles_sold]]*electric_vehicle_sales_by_state[[#This Row],[Avg_Price]])</f>
        <v>69000000</v>
      </c>
    </row>
    <row r="2062" spans="1:8" x14ac:dyDescent="0.3">
      <c r="A2062" s="1">
        <v>44958</v>
      </c>
      <c r="B2062">
        <f>VLOOKUP(electric_vehicle_sales_by_state[[#This Row],[date]], dim_date[#All],2, FALSE)</f>
        <v>2023</v>
      </c>
      <c r="C2062" t="s">
        <v>55</v>
      </c>
      <c r="D2062" t="s">
        <v>13</v>
      </c>
      <c r="E2062">
        <v>59</v>
      </c>
      <c r="F2062">
        <v>2061</v>
      </c>
      <c r="G2062">
        <f>IF(electric_vehicle_sales_by_state[[#This Row],[vehicle_category]]="2-Wheelers",85000,1500000)</f>
        <v>1500000</v>
      </c>
      <c r="H2062">
        <f>(electric_vehicle_sales_by_state[[#This Row],[electric_vehicles_sold]]*electric_vehicle_sales_by_state[[#This Row],[Avg_Price]])</f>
        <v>88500000</v>
      </c>
    </row>
    <row r="2063" spans="1:8" x14ac:dyDescent="0.3">
      <c r="A2063" s="1">
        <v>44958</v>
      </c>
      <c r="B2063">
        <f>VLOOKUP(electric_vehicle_sales_by_state[[#This Row],[date]], dim_date[#All],2, FALSE)</f>
        <v>2023</v>
      </c>
      <c r="C2063" t="s">
        <v>44</v>
      </c>
      <c r="D2063" t="s">
        <v>13</v>
      </c>
      <c r="E2063">
        <v>73</v>
      </c>
      <c r="F2063">
        <v>4196</v>
      </c>
      <c r="G2063">
        <f>IF(electric_vehicle_sales_by_state[[#This Row],[vehicle_category]]="2-Wheelers",85000,1500000)</f>
        <v>1500000</v>
      </c>
      <c r="H2063">
        <f>(electric_vehicle_sales_by_state[[#This Row],[electric_vehicles_sold]]*electric_vehicle_sales_by_state[[#This Row],[Avg_Price]])</f>
        <v>109500000</v>
      </c>
    </row>
    <row r="2064" spans="1:8" x14ac:dyDescent="0.3">
      <c r="A2064" s="1">
        <v>44958</v>
      </c>
      <c r="B2064">
        <f>VLOOKUP(electric_vehicle_sales_by_state[[#This Row],[date]], dim_date[#All],2, FALSE)</f>
        <v>2023</v>
      </c>
      <c r="C2064" t="s">
        <v>45</v>
      </c>
      <c r="D2064" t="s">
        <v>13</v>
      </c>
      <c r="E2064">
        <v>3</v>
      </c>
      <c r="F2064">
        <v>411</v>
      </c>
      <c r="G2064">
        <f>IF(electric_vehicle_sales_by_state[[#This Row],[vehicle_category]]="2-Wheelers",85000,1500000)</f>
        <v>1500000</v>
      </c>
      <c r="H2064">
        <f>(electric_vehicle_sales_by_state[[#This Row],[electric_vehicles_sold]]*electric_vehicle_sales_by_state[[#This Row],[Avg_Price]])</f>
        <v>4500000</v>
      </c>
    </row>
    <row r="2065" spans="1:8" x14ac:dyDescent="0.3">
      <c r="A2065" s="1">
        <v>44958</v>
      </c>
      <c r="B2065">
        <f>VLOOKUP(electric_vehicle_sales_by_state[[#This Row],[date]], dim_date[#All],2, FALSE)</f>
        <v>2023</v>
      </c>
      <c r="C2065" t="s">
        <v>56</v>
      </c>
      <c r="D2065" t="s">
        <v>13</v>
      </c>
      <c r="E2065">
        <v>510</v>
      </c>
      <c r="F2065">
        <v>14823</v>
      </c>
      <c r="G2065">
        <f>IF(electric_vehicle_sales_by_state[[#This Row],[vehicle_category]]="2-Wheelers",85000,1500000)</f>
        <v>1500000</v>
      </c>
      <c r="H2065">
        <f>(electric_vehicle_sales_by_state[[#This Row],[electric_vehicles_sold]]*electric_vehicle_sales_by_state[[#This Row],[Avg_Price]])</f>
        <v>765000000</v>
      </c>
    </row>
    <row r="2066" spans="1:8" x14ac:dyDescent="0.3">
      <c r="A2066" s="1">
        <v>44958</v>
      </c>
      <c r="B2066">
        <f>VLOOKUP(electric_vehicle_sales_by_state[[#This Row],[date]], dim_date[#All],2, FALSE)</f>
        <v>2023</v>
      </c>
      <c r="C2066" t="s">
        <v>66</v>
      </c>
      <c r="D2066" t="s">
        <v>13</v>
      </c>
      <c r="E2066">
        <v>83</v>
      </c>
      <c r="F2066">
        <v>1760</v>
      </c>
      <c r="G2066">
        <f>IF(electric_vehicle_sales_by_state[[#This Row],[vehicle_category]]="2-Wheelers",85000,1500000)</f>
        <v>1500000</v>
      </c>
      <c r="H2066">
        <f>(electric_vehicle_sales_by_state[[#This Row],[electric_vehicles_sold]]*electric_vehicle_sales_by_state[[#This Row],[Avg_Price]])</f>
        <v>124500000</v>
      </c>
    </row>
    <row r="2067" spans="1:8" x14ac:dyDescent="0.3">
      <c r="A2067" s="1">
        <v>44958</v>
      </c>
      <c r="B2067">
        <f>VLOOKUP(electric_vehicle_sales_by_state[[#This Row],[date]], dim_date[#All],2, FALSE)</f>
        <v>2023</v>
      </c>
      <c r="C2067" t="s">
        <v>67</v>
      </c>
      <c r="D2067" t="s">
        <v>13</v>
      </c>
      <c r="E2067">
        <v>271</v>
      </c>
      <c r="F2067">
        <v>28856</v>
      </c>
      <c r="G2067">
        <f>IF(electric_vehicle_sales_by_state[[#This Row],[vehicle_category]]="2-Wheelers",85000,1500000)</f>
        <v>1500000</v>
      </c>
      <c r="H2067">
        <f>(electric_vehicle_sales_by_state[[#This Row],[electric_vehicles_sold]]*electric_vehicle_sales_by_state[[#This Row],[Avg_Price]])</f>
        <v>406500000</v>
      </c>
    </row>
    <row r="2068" spans="1:8" x14ac:dyDescent="0.3">
      <c r="A2068" s="1">
        <v>44958</v>
      </c>
      <c r="B2068">
        <f>VLOOKUP(electric_vehicle_sales_by_state[[#This Row],[date]], dim_date[#All],2, FALSE)</f>
        <v>2023</v>
      </c>
      <c r="C2068" t="s">
        <v>63</v>
      </c>
      <c r="D2068" t="s">
        <v>13</v>
      </c>
      <c r="E2068">
        <v>175</v>
      </c>
      <c r="F2068">
        <v>19656</v>
      </c>
      <c r="G2068">
        <f>IF(electric_vehicle_sales_by_state[[#This Row],[vehicle_category]]="2-Wheelers",85000,1500000)</f>
        <v>1500000</v>
      </c>
      <c r="H2068">
        <f>(electric_vehicle_sales_by_state[[#This Row],[electric_vehicles_sold]]*electric_vehicle_sales_by_state[[#This Row],[Avg_Price]])</f>
        <v>262500000</v>
      </c>
    </row>
    <row r="2069" spans="1:8" x14ac:dyDescent="0.3">
      <c r="A2069" s="1">
        <v>44958</v>
      </c>
      <c r="B2069">
        <f>VLOOKUP(electric_vehicle_sales_by_state[[#This Row],[date]], dim_date[#All],2, FALSE)</f>
        <v>2023</v>
      </c>
      <c r="C2069" t="s">
        <v>61</v>
      </c>
      <c r="D2069" t="s">
        <v>13</v>
      </c>
      <c r="E2069">
        <v>21</v>
      </c>
      <c r="F2069">
        <v>3952</v>
      </c>
      <c r="G2069">
        <f>IF(electric_vehicle_sales_by_state[[#This Row],[vehicle_category]]="2-Wheelers",85000,1500000)</f>
        <v>1500000</v>
      </c>
      <c r="H2069">
        <f>(electric_vehicle_sales_by_state[[#This Row],[electric_vehicles_sold]]*electric_vehicle_sales_by_state[[#This Row],[Avg_Price]])</f>
        <v>31500000</v>
      </c>
    </row>
    <row r="2070" spans="1:8" x14ac:dyDescent="0.3">
      <c r="A2070" s="1">
        <v>44958</v>
      </c>
      <c r="B2070">
        <f>VLOOKUP(electric_vehicle_sales_by_state[[#This Row],[date]], dim_date[#All],2, FALSE)</f>
        <v>2023</v>
      </c>
      <c r="C2070" t="s">
        <v>46</v>
      </c>
      <c r="D2070" t="s">
        <v>13</v>
      </c>
      <c r="E2070">
        <v>8</v>
      </c>
      <c r="F2070">
        <v>4449</v>
      </c>
      <c r="G2070">
        <f>IF(electric_vehicle_sales_by_state[[#This Row],[vehicle_category]]="2-Wheelers",85000,1500000)</f>
        <v>1500000</v>
      </c>
      <c r="H2070">
        <f>(electric_vehicle_sales_by_state[[#This Row],[electric_vehicles_sold]]*electric_vehicle_sales_by_state[[#This Row],[Avg_Price]])</f>
        <v>12000000</v>
      </c>
    </row>
    <row r="2071" spans="1:8" x14ac:dyDescent="0.3">
      <c r="A2071" s="1">
        <v>44958</v>
      </c>
      <c r="B2071">
        <f>VLOOKUP(electric_vehicle_sales_by_state[[#This Row],[date]], dim_date[#All],2, FALSE)</f>
        <v>2023</v>
      </c>
      <c r="C2071" t="s">
        <v>64</v>
      </c>
      <c r="D2071" t="s">
        <v>13</v>
      </c>
      <c r="E2071">
        <v>33</v>
      </c>
      <c r="F2071">
        <v>4234</v>
      </c>
      <c r="G2071">
        <f>IF(electric_vehicle_sales_by_state[[#This Row],[vehicle_category]]="2-Wheelers",85000,1500000)</f>
        <v>1500000</v>
      </c>
      <c r="H2071">
        <f>(electric_vehicle_sales_by_state[[#This Row],[electric_vehicles_sold]]*electric_vehicle_sales_by_state[[#This Row],[Avg_Price]])</f>
        <v>49500000</v>
      </c>
    </row>
    <row r="2072" spans="1:8" x14ac:dyDescent="0.3">
      <c r="A2072" s="1">
        <v>44958</v>
      </c>
      <c r="B2072">
        <f>VLOOKUP(electric_vehicle_sales_by_state[[#This Row],[date]], dim_date[#All],2, FALSE)</f>
        <v>2023</v>
      </c>
      <c r="C2072" t="s">
        <v>68</v>
      </c>
      <c r="D2072" t="s">
        <v>13</v>
      </c>
      <c r="E2072">
        <v>616</v>
      </c>
      <c r="F2072">
        <v>21837</v>
      </c>
      <c r="G2072">
        <f>IF(electric_vehicle_sales_by_state[[#This Row],[vehicle_category]]="2-Wheelers",85000,1500000)</f>
        <v>1500000</v>
      </c>
      <c r="H2072">
        <f>(electric_vehicle_sales_by_state[[#This Row],[electric_vehicles_sold]]*electric_vehicle_sales_by_state[[#This Row],[Avg_Price]])</f>
        <v>924000000</v>
      </c>
    </row>
    <row r="2073" spans="1:8" x14ac:dyDescent="0.3">
      <c r="A2073" s="1">
        <v>44958</v>
      </c>
      <c r="B2073">
        <f>VLOOKUP(electric_vehicle_sales_by_state[[#This Row],[date]], dim_date[#All],2, FALSE)</f>
        <v>2023</v>
      </c>
      <c r="C2073" t="s">
        <v>69</v>
      </c>
      <c r="D2073" t="s">
        <v>13</v>
      </c>
      <c r="E2073">
        <v>662</v>
      </c>
      <c r="F2073">
        <v>14603</v>
      </c>
      <c r="G2073">
        <f>IF(electric_vehicle_sales_by_state[[#This Row],[vehicle_category]]="2-Wheelers",85000,1500000)</f>
        <v>1500000</v>
      </c>
      <c r="H2073">
        <f>(electric_vehicle_sales_by_state[[#This Row],[electric_vehicles_sold]]*electric_vehicle_sales_by_state[[#This Row],[Avg_Price]])</f>
        <v>993000000</v>
      </c>
    </row>
    <row r="2074" spans="1:8" x14ac:dyDescent="0.3">
      <c r="A2074" s="1">
        <v>44958</v>
      </c>
      <c r="B2074">
        <f>VLOOKUP(electric_vehicle_sales_by_state[[#This Row],[date]], dim_date[#All],2, FALSE)</f>
        <v>2023</v>
      </c>
      <c r="C2074" t="s">
        <v>57</v>
      </c>
      <c r="D2074" t="s">
        <v>13</v>
      </c>
      <c r="E2074">
        <v>144</v>
      </c>
      <c r="F2074">
        <v>17295</v>
      </c>
      <c r="G2074">
        <f>IF(electric_vehicle_sales_by_state[[#This Row],[vehicle_category]]="2-Wheelers",85000,1500000)</f>
        <v>1500000</v>
      </c>
      <c r="H2074">
        <f>(electric_vehicle_sales_by_state[[#This Row],[electric_vehicles_sold]]*electric_vehicle_sales_by_state[[#This Row],[Avg_Price]])</f>
        <v>216000000</v>
      </c>
    </row>
    <row r="2075" spans="1:8" x14ac:dyDescent="0.3">
      <c r="A2075" s="1">
        <v>44958</v>
      </c>
      <c r="B2075">
        <f>VLOOKUP(electric_vehicle_sales_by_state[[#This Row],[date]], dim_date[#All],2, FALSE)</f>
        <v>2023</v>
      </c>
      <c r="C2075" t="s">
        <v>70</v>
      </c>
      <c r="D2075" t="s">
        <v>13</v>
      </c>
      <c r="E2075">
        <v>1012</v>
      </c>
      <c r="F2075">
        <v>30727</v>
      </c>
      <c r="G2075">
        <f>IF(electric_vehicle_sales_by_state[[#This Row],[vehicle_category]]="2-Wheelers",85000,1500000)</f>
        <v>1500000</v>
      </c>
      <c r="H2075">
        <f>(electric_vehicle_sales_by_state[[#This Row],[electric_vehicles_sold]]*electric_vehicle_sales_by_state[[#This Row],[Avg_Price]])</f>
        <v>1518000000</v>
      </c>
    </row>
    <row r="2076" spans="1:8" x14ac:dyDescent="0.3">
      <c r="A2076" s="1">
        <v>44958</v>
      </c>
      <c r="B2076">
        <f>VLOOKUP(electric_vehicle_sales_by_state[[#This Row],[date]], dim_date[#All],2, FALSE)</f>
        <v>2023</v>
      </c>
      <c r="C2076" t="s">
        <v>48</v>
      </c>
      <c r="D2076" t="s">
        <v>13</v>
      </c>
      <c r="E2076">
        <v>5</v>
      </c>
      <c r="F2076">
        <v>756</v>
      </c>
      <c r="G2076">
        <f>IF(electric_vehicle_sales_by_state[[#This Row],[vehicle_category]]="2-Wheelers",85000,1500000)</f>
        <v>1500000</v>
      </c>
      <c r="H2076">
        <f>(electric_vehicle_sales_by_state[[#This Row],[electric_vehicles_sold]]*electric_vehicle_sales_by_state[[#This Row],[Avg_Price]])</f>
        <v>7500000</v>
      </c>
    </row>
    <row r="2077" spans="1:8" x14ac:dyDescent="0.3">
      <c r="A2077" s="1">
        <v>44958</v>
      </c>
      <c r="B2077">
        <f>VLOOKUP(electric_vehicle_sales_by_state[[#This Row],[date]], dim_date[#All],2, FALSE)</f>
        <v>2023</v>
      </c>
      <c r="C2077" t="s">
        <v>58</v>
      </c>
      <c r="D2077" t="s">
        <v>13</v>
      </c>
      <c r="E2077">
        <v>60</v>
      </c>
      <c r="F2077">
        <v>5397</v>
      </c>
      <c r="G2077">
        <f>IF(electric_vehicle_sales_by_state[[#This Row],[vehicle_category]]="2-Wheelers",85000,1500000)</f>
        <v>1500000</v>
      </c>
      <c r="H2077">
        <f>(electric_vehicle_sales_by_state[[#This Row],[electric_vehicles_sold]]*electric_vehicle_sales_by_state[[#This Row],[Avg_Price]])</f>
        <v>90000000</v>
      </c>
    </row>
    <row r="2078" spans="1:8" x14ac:dyDescent="0.3">
      <c r="A2078" s="1">
        <v>44958</v>
      </c>
      <c r="B2078">
        <f>VLOOKUP(electric_vehicle_sales_by_state[[#This Row],[date]], dim_date[#All],2, FALSE)</f>
        <v>2023</v>
      </c>
      <c r="C2078" t="s">
        <v>52</v>
      </c>
      <c r="D2078" t="s">
        <v>13</v>
      </c>
      <c r="E2078">
        <v>3</v>
      </c>
      <c r="F2078">
        <v>703</v>
      </c>
      <c r="G2078">
        <f>IF(electric_vehicle_sales_by_state[[#This Row],[vehicle_category]]="2-Wheelers",85000,1500000)</f>
        <v>1500000</v>
      </c>
      <c r="H2078">
        <f>(electric_vehicle_sales_by_state[[#This Row],[electric_vehicles_sold]]*electric_vehicle_sales_by_state[[#This Row],[Avg_Price]])</f>
        <v>4500000</v>
      </c>
    </row>
    <row r="2079" spans="1:8" x14ac:dyDescent="0.3">
      <c r="A2079" s="1">
        <v>44958</v>
      </c>
      <c r="B2079">
        <f>VLOOKUP(electric_vehicle_sales_by_state[[#This Row],[date]], dim_date[#All],2, FALSE)</f>
        <v>2023</v>
      </c>
      <c r="C2079" t="s">
        <v>59</v>
      </c>
      <c r="D2079" t="s">
        <v>13</v>
      </c>
      <c r="E2079">
        <v>18</v>
      </c>
      <c r="F2079">
        <v>11765</v>
      </c>
      <c r="G2079">
        <f>IF(electric_vehicle_sales_by_state[[#This Row],[vehicle_category]]="2-Wheelers",85000,1500000)</f>
        <v>1500000</v>
      </c>
      <c r="H2079">
        <f>(electric_vehicle_sales_by_state[[#This Row],[electric_vehicles_sold]]*electric_vehicle_sales_by_state[[#This Row],[Avg_Price]])</f>
        <v>27000000</v>
      </c>
    </row>
    <row r="2080" spans="1:8" x14ac:dyDescent="0.3">
      <c r="A2080" s="1">
        <v>44958</v>
      </c>
      <c r="B2080">
        <f>VLOOKUP(electric_vehicle_sales_by_state[[#This Row],[date]], dim_date[#All],2, FALSE)</f>
        <v>2023</v>
      </c>
      <c r="C2080" t="s">
        <v>71</v>
      </c>
      <c r="D2080" t="s">
        <v>13</v>
      </c>
      <c r="E2080">
        <v>293</v>
      </c>
      <c r="F2080">
        <v>15819</v>
      </c>
      <c r="G2080">
        <f>IF(electric_vehicle_sales_by_state[[#This Row],[vehicle_category]]="2-Wheelers",85000,1500000)</f>
        <v>1500000</v>
      </c>
      <c r="H2080">
        <f>(electric_vehicle_sales_by_state[[#This Row],[electric_vehicles_sold]]*electric_vehicle_sales_by_state[[#This Row],[Avg_Price]])</f>
        <v>439500000</v>
      </c>
    </row>
    <row r="2081" spans="1:8" x14ac:dyDescent="0.3">
      <c r="A2081" s="1">
        <v>44958</v>
      </c>
      <c r="B2081">
        <f>VLOOKUP(electric_vehicle_sales_by_state[[#This Row],[date]], dim_date[#All],2, FALSE)</f>
        <v>2023</v>
      </c>
      <c r="C2081" t="s">
        <v>72</v>
      </c>
      <c r="D2081" t="s">
        <v>13</v>
      </c>
      <c r="E2081">
        <v>307</v>
      </c>
      <c r="F2081">
        <v>18758</v>
      </c>
      <c r="G2081">
        <f>IF(electric_vehicle_sales_by_state[[#This Row],[vehicle_category]]="2-Wheelers",85000,1500000)</f>
        <v>1500000</v>
      </c>
      <c r="H2081">
        <f>(electric_vehicle_sales_by_state[[#This Row],[electric_vehicles_sold]]*electric_vehicle_sales_by_state[[#This Row],[Avg_Price]])</f>
        <v>460500000</v>
      </c>
    </row>
    <row r="2082" spans="1:8" x14ac:dyDescent="0.3">
      <c r="A2082" s="1">
        <v>44958</v>
      </c>
      <c r="B2082">
        <f>VLOOKUP(electric_vehicle_sales_by_state[[#This Row],[date]], dim_date[#All],2, FALSE)</f>
        <v>2023</v>
      </c>
      <c r="C2082" t="s">
        <v>73</v>
      </c>
      <c r="D2082" t="s">
        <v>13</v>
      </c>
      <c r="E2082">
        <v>60</v>
      </c>
      <c r="F2082">
        <v>32464</v>
      </c>
      <c r="G2082">
        <f>IF(electric_vehicle_sales_by_state[[#This Row],[vehicle_category]]="2-Wheelers",85000,1500000)</f>
        <v>1500000</v>
      </c>
      <c r="H2082">
        <f>(electric_vehicle_sales_by_state[[#This Row],[electric_vehicles_sold]]*electric_vehicle_sales_by_state[[#This Row],[Avg_Price]])</f>
        <v>90000000</v>
      </c>
    </row>
    <row r="2083" spans="1:8" x14ac:dyDescent="0.3">
      <c r="A2083" s="1">
        <v>44958</v>
      </c>
      <c r="B2083">
        <f>VLOOKUP(electric_vehicle_sales_by_state[[#This Row],[date]], dim_date[#All],2, FALSE)</f>
        <v>2023</v>
      </c>
      <c r="C2083" t="s">
        <v>60</v>
      </c>
      <c r="D2083" t="s">
        <v>13</v>
      </c>
      <c r="E2083">
        <v>23</v>
      </c>
      <c r="F2083">
        <v>3985</v>
      </c>
      <c r="G2083">
        <f>IF(electric_vehicle_sales_by_state[[#This Row],[vehicle_category]]="2-Wheelers",85000,1500000)</f>
        <v>1500000</v>
      </c>
      <c r="H2083">
        <f>(electric_vehicle_sales_by_state[[#This Row],[electric_vehicles_sold]]*electric_vehicle_sales_by_state[[#This Row],[Avg_Price]])</f>
        <v>34500000</v>
      </c>
    </row>
    <row r="2084" spans="1:8" x14ac:dyDescent="0.3">
      <c r="A2084" s="1">
        <v>44958</v>
      </c>
      <c r="B2084">
        <f>VLOOKUP(electric_vehicle_sales_by_state[[#This Row],[date]], dim_date[#All],2, FALSE)</f>
        <v>2023</v>
      </c>
      <c r="C2084" t="s">
        <v>74</v>
      </c>
      <c r="D2084" t="s">
        <v>13</v>
      </c>
      <c r="E2084">
        <v>142</v>
      </c>
      <c r="F2084">
        <v>8054</v>
      </c>
      <c r="G2084">
        <f>IF(electric_vehicle_sales_by_state[[#This Row],[vehicle_category]]="2-Wheelers",85000,1500000)</f>
        <v>1500000</v>
      </c>
      <c r="H2084">
        <f>(electric_vehicle_sales_by_state[[#This Row],[electric_vehicles_sold]]*electric_vehicle_sales_by_state[[#This Row],[Avg_Price]])</f>
        <v>213000000</v>
      </c>
    </row>
    <row r="2085" spans="1:8" x14ac:dyDescent="0.3">
      <c r="A2085" s="1">
        <v>44986</v>
      </c>
      <c r="B2085">
        <f>VLOOKUP(electric_vehicle_sales_by_state[[#This Row],[date]], dim_date[#All],2, FALSE)</f>
        <v>2023</v>
      </c>
      <c r="C2085" t="s">
        <v>65</v>
      </c>
      <c r="D2085" t="s">
        <v>13</v>
      </c>
      <c r="E2085">
        <v>173</v>
      </c>
      <c r="F2085">
        <v>7764</v>
      </c>
      <c r="G2085">
        <f>IF(electric_vehicle_sales_by_state[[#This Row],[vehicle_category]]="2-Wheelers",85000,1500000)</f>
        <v>1500000</v>
      </c>
      <c r="H2085">
        <f>(electric_vehicle_sales_by_state[[#This Row],[electric_vehicles_sold]]*electric_vehicle_sales_by_state[[#This Row],[Avg_Price]])</f>
        <v>259500000</v>
      </c>
    </row>
    <row r="2086" spans="1:8" x14ac:dyDescent="0.3">
      <c r="A2086" s="1">
        <v>44986</v>
      </c>
      <c r="B2086">
        <f>VLOOKUP(electric_vehicle_sales_by_state[[#This Row],[date]], dim_date[#All],2, FALSE)</f>
        <v>2023</v>
      </c>
      <c r="C2086" t="s">
        <v>43</v>
      </c>
      <c r="D2086" t="s">
        <v>13</v>
      </c>
      <c r="E2086">
        <v>20</v>
      </c>
      <c r="F2086">
        <v>8324</v>
      </c>
      <c r="G2086">
        <f>IF(electric_vehicle_sales_by_state[[#This Row],[vehicle_category]]="2-Wheelers",85000,1500000)</f>
        <v>1500000</v>
      </c>
      <c r="H2086">
        <f>(electric_vehicle_sales_by_state[[#This Row],[electric_vehicles_sold]]*electric_vehicle_sales_by_state[[#This Row],[Avg_Price]])</f>
        <v>30000000</v>
      </c>
    </row>
    <row r="2087" spans="1:8" x14ac:dyDescent="0.3">
      <c r="A2087" s="1">
        <v>44986</v>
      </c>
      <c r="B2087">
        <f>VLOOKUP(electric_vehicle_sales_by_state[[#This Row],[date]], dim_date[#All],2, FALSE)</f>
        <v>2023</v>
      </c>
      <c r="C2087" t="s">
        <v>54</v>
      </c>
      <c r="D2087" t="s">
        <v>13</v>
      </c>
      <c r="E2087">
        <v>47</v>
      </c>
      <c r="F2087">
        <v>6322</v>
      </c>
      <c r="G2087">
        <f>IF(electric_vehicle_sales_by_state[[#This Row],[vehicle_category]]="2-Wheelers",85000,1500000)</f>
        <v>1500000</v>
      </c>
      <c r="H2087">
        <f>(electric_vehicle_sales_by_state[[#This Row],[electric_vehicles_sold]]*electric_vehicle_sales_by_state[[#This Row],[Avg_Price]])</f>
        <v>70500000</v>
      </c>
    </row>
    <row r="2088" spans="1:8" x14ac:dyDescent="0.3">
      <c r="A2088" s="1">
        <v>44986</v>
      </c>
      <c r="B2088">
        <f>VLOOKUP(electric_vehicle_sales_by_state[[#This Row],[date]], dim_date[#All],2, FALSE)</f>
        <v>2023</v>
      </c>
      <c r="C2088" t="s">
        <v>55</v>
      </c>
      <c r="D2088" t="s">
        <v>13</v>
      </c>
      <c r="E2088">
        <v>131</v>
      </c>
      <c r="F2088">
        <v>2589</v>
      </c>
      <c r="G2088">
        <f>IF(electric_vehicle_sales_by_state[[#This Row],[vehicle_category]]="2-Wheelers",85000,1500000)</f>
        <v>1500000</v>
      </c>
      <c r="H2088">
        <f>(electric_vehicle_sales_by_state[[#This Row],[electric_vehicles_sold]]*electric_vehicle_sales_by_state[[#This Row],[Avg_Price]])</f>
        <v>196500000</v>
      </c>
    </row>
    <row r="2089" spans="1:8" x14ac:dyDescent="0.3">
      <c r="A2089" s="1">
        <v>44986</v>
      </c>
      <c r="B2089">
        <f>VLOOKUP(electric_vehicle_sales_by_state[[#This Row],[date]], dim_date[#All],2, FALSE)</f>
        <v>2023</v>
      </c>
      <c r="C2089" t="s">
        <v>44</v>
      </c>
      <c r="D2089" t="s">
        <v>13</v>
      </c>
      <c r="E2089">
        <v>95</v>
      </c>
      <c r="F2089">
        <v>5119</v>
      </c>
      <c r="G2089">
        <f>IF(electric_vehicle_sales_by_state[[#This Row],[vehicle_category]]="2-Wheelers",85000,1500000)</f>
        <v>1500000</v>
      </c>
      <c r="H2089">
        <f>(electric_vehicle_sales_by_state[[#This Row],[electric_vehicles_sold]]*electric_vehicle_sales_by_state[[#This Row],[Avg_Price]])</f>
        <v>142500000</v>
      </c>
    </row>
    <row r="2090" spans="1:8" x14ac:dyDescent="0.3">
      <c r="A2090" s="1">
        <v>44986</v>
      </c>
      <c r="B2090">
        <f>VLOOKUP(electric_vehicle_sales_by_state[[#This Row],[date]], dim_date[#All],2, FALSE)</f>
        <v>2023</v>
      </c>
      <c r="C2090" t="s">
        <v>45</v>
      </c>
      <c r="D2090" t="s">
        <v>13</v>
      </c>
      <c r="E2090">
        <v>2</v>
      </c>
      <c r="F2090">
        <v>485</v>
      </c>
      <c r="G2090">
        <f>IF(electric_vehicle_sales_by_state[[#This Row],[vehicle_category]]="2-Wheelers",85000,1500000)</f>
        <v>1500000</v>
      </c>
      <c r="H2090">
        <f>(electric_vehicle_sales_by_state[[#This Row],[electric_vehicles_sold]]*electric_vehicle_sales_by_state[[#This Row],[Avg_Price]])</f>
        <v>3000000</v>
      </c>
    </row>
    <row r="2091" spans="1:8" x14ac:dyDescent="0.3">
      <c r="A2091" s="1">
        <v>44986</v>
      </c>
      <c r="B2091">
        <f>VLOOKUP(electric_vehicle_sales_by_state[[#This Row],[date]], dim_date[#All],2, FALSE)</f>
        <v>2023</v>
      </c>
      <c r="C2091" t="s">
        <v>56</v>
      </c>
      <c r="D2091" t="s">
        <v>13</v>
      </c>
      <c r="E2091">
        <v>1544</v>
      </c>
      <c r="F2091">
        <v>18638</v>
      </c>
      <c r="G2091">
        <f>IF(electric_vehicle_sales_by_state[[#This Row],[vehicle_category]]="2-Wheelers",85000,1500000)</f>
        <v>1500000</v>
      </c>
      <c r="H2091">
        <f>(electric_vehicle_sales_by_state[[#This Row],[electric_vehicles_sold]]*electric_vehicle_sales_by_state[[#This Row],[Avg_Price]])</f>
        <v>2316000000</v>
      </c>
    </row>
    <row r="2092" spans="1:8" x14ac:dyDescent="0.3">
      <c r="A2092" s="1">
        <v>44986</v>
      </c>
      <c r="B2092">
        <f>VLOOKUP(electric_vehicle_sales_by_state[[#This Row],[date]], dim_date[#All],2, FALSE)</f>
        <v>2023</v>
      </c>
      <c r="C2092" t="s">
        <v>66</v>
      </c>
      <c r="D2092" t="s">
        <v>13</v>
      </c>
      <c r="E2092">
        <v>112</v>
      </c>
      <c r="F2092">
        <v>2439</v>
      </c>
      <c r="G2092">
        <f>IF(electric_vehicle_sales_by_state[[#This Row],[vehicle_category]]="2-Wheelers",85000,1500000)</f>
        <v>1500000</v>
      </c>
      <c r="H2092">
        <f>(electric_vehicle_sales_by_state[[#This Row],[electric_vehicles_sold]]*electric_vehicle_sales_by_state[[#This Row],[Avg_Price]])</f>
        <v>168000000</v>
      </c>
    </row>
    <row r="2093" spans="1:8" x14ac:dyDescent="0.3">
      <c r="A2093" s="1">
        <v>44986</v>
      </c>
      <c r="B2093">
        <f>VLOOKUP(electric_vehicle_sales_by_state[[#This Row],[date]], dim_date[#All],2, FALSE)</f>
        <v>2023</v>
      </c>
      <c r="C2093" t="s">
        <v>67</v>
      </c>
      <c r="D2093" t="s">
        <v>13</v>
      </c>
      <c r="E2093">
        <v>498</v>
      </c>
      <c r="F2093">
        <v>26082</v>
      </c>
      <c r="G2093">
        <f>IF(electric_vehicle_sales_by_state[[#This Row],[vehicle_category]]="2-Wheelers",85000,1500000)</f>
        <v>1500000</v>
      </c>
      <c r="H2093">
        <f>(electric_vehicle_sales_by_state[[#This Row],[electric_vehicles_sold]]*electric_vehicle_sales_by_state[[#This Row],[Avg_Price]])</f>
        <v>747000000</v>
      </c>
    </row>
    <row r="2094" spans="1:8" x14ac:dyDescent="0.3">
      <c r="A2094" s="1">
        <v>44986</v>
      </c>
      <c r="B2094">
        <f>VLOOKUP(electric_vehicle_sales_by_state[[#This Row],[date]], dim_date[#All],2, FALSE)</f>
        <v>2023</v>
      </c>
      <c r="C2094" t="s">
        <v>63</v>
      </c>
      <c r="D2094" t="s">
        <v>13</v>
      </c>
      <c r="E2094">
        <v>477</v>
      </c>
      <c r="F2094">
        <v>21547</v>
      </c>
      <c r="G2094">
        <f>IF(electric_vehicle_sales_by_state[[#This Row],[vehicle_category]]="2-Wheelers",85000,1500000)</f>
        <v>1500000</v>
      </c>
      <c r="H2094">
        <f>(electric_vehicle_sales_by_state[[#This Row],[electric_vehicles_sold]]*electric_vehicle_sales_by_state[[#This Row],[Avg_Price]])</f>
        <v>715500000</v>
      </c>
    </row>
    <row r="2095" spans="1:8" x14ac:dyDescent="0.3">
      <c r="A2095" s="1">
        <v>44986</v>
      </c>
      <c r="B2095">
        <f>VLOOKUP(electric_vehicle_sales_by_state[[#This Row],[date]], dim_date[#All],2, FALSE)</f>
        <v>2023</v>
      </c>
      <c r="C2095" t="s">
        <v>61</v>
      </c>
      <c r="D2095" t="s">
        <v>13</v>
      </c>
      <c r="E2095">
        <v>7</v>
      </c>
      <c r="F2095">
        <v>3574</v>
      </c>
      <c r="G2095">
        <f>IF(electric_vehicle_sales_by_state[[#This Row],[vehicle_category]]="2-Wheelers",85000,1500000)</f>
        <v>1500000</v>
      </c>
      <c r="H2095">
        <f>(electric_vehicle_sales_by_state[[#This Row],[electric_vehicles_sold]]*electric_vehicle_sales_by_state[[#This Row],[Avg_Price]])</f>
        <v>10500000</v>
      </c>
    </row>
    <row r="2096" spans="1:8" x14ac:dyDescent="0.3">
      <c r="A2096" s="1">
        <v>44986</v>
      </c>
      <c r="B2096">
        <f>VLOOKUP(electric_vehicle_sales_by_state[[#This Row],[date]], dim_date[#All],2, FALSE)</f>
        <v>2023</v>
      </c>
      <c r="C2096" t="s">
        <v>46</v>
      </c>
      <c r="D2096" t="s">
        <v>13</v>
      </c>
      <c r="E2096">
        <v>17</v>
      </c>
      <c r="F2096">
        <v>5388</v>
      </c>
      <c r="G2096">
        <f>IF(electric_vehicle_sales_by_state[[#This Row],[vehicle_category]]="2-Wheelers",85000,1500000)</f>
        <v>1500000</v>
      </c>
      <c r="H2096">
        <f>(electric_vehicle_sales_by_state[[#This Row],[electric_vehicles_sold]]*electric_vehicle_sales_by_state[[#This Row],[Avg_Price]])</f>
        <v>25500000</v>
      </c>
    </row>
    <row r="2097" spans="1:8" x14ac:dyDescent="0.3">
      <c r="A2097" s="1">
        <v>44986</v>
      </c>
      <c r="B2097">
        <f>VLOOKUP(electric_vehicle_sales_by_state[[#This Row],[date]], dim_date[#All],2, FALSE)</f>
        <v>2023</v>
      </c>
      <c r="C2097" t="s">
        <v>64</v>
      </c>
      <c r="D2097" t="s">
        <v>13</v>
      </c>
      <c r="E2097">
        <v>52</v>
      </c>
      <c r="F2097">
        <v>4670</v>
      </c>
      <c r="G2097">
        <f>IF(electric_vehicle_sales_by_state[[#This Row],[vehicle_category]]="2-Wheelers",85000,1500000)</f>
        <v>1500000</v>
      </c>
      <c r="H2097">
        <f>(electric_vehicle_sales_by_state[[#This Row],[electric_vehicles_sold]]*electric_vehicle_sales_by_state[[#This Row],[Avg_Price]])</f>
        <v>78000000</v>
      </c>
    </row>
    <row r="2098" spans="1:8" x14ac:dyDescent="0.3">
      <c r="A2098" s="1">
        <v>44986</v>
      </c>
      <c r="B2098">
        <f>VLOOKUP(electric_vehicle_sales_by_state[[#This Row],[date]], dim_date[#All],2, FALSE)</f>
        <v>2023</v>
      </c>
      <c r="C2098" t="s">
        <v>68</v>
      </c>
      <c r="D2098" t="s">
        <v>13</v>
      </c>
      <c r="E2098">
        <v>1062</v>
      </c>
      <c r="F2098">
        <v>28169</v>
      </c>
      <c r="G2098">
        <f>IF(electric_vehicle_sales_by_state[[#This Row],[vehicle_category]]="2-Wheelers",85000,1500000)</f>
        <v>1500000</v>
      </c>
      <c r="H2098">
        <f>(electric_vehicle_sales_by_state[[#This Row],[electric_vehicles_sold]]*electric_vehicle_sales_by_state[[#This Row],[Avg_Price]])</f>
        <v>1593000000</v>
      </c>
    </row>
    <row r="2099" spans="1:8" x14ac:dyDescent="0.3">
      <c r="A2099" s="1">
        <v>44986</v>
      </c>
      <c r="B2099">
        <f>VLOOKUP(electric_vehicle_sales_by_state[[#This Row],[date]], dim_date[#All],2, FALSE)</f>
        <v>2023</v>
      </c>
      <c r="C2099" t="s">
        <v>69</v>
      </c>
      <c r="D2099" t="s">
        <v>13</v>
      </c>
      <c r="E2099">
        <v>1107</v>
      </c>
      <c r="F2099">
        <v>24727</v>
      </c>
      <c r="G2099">
        <f>IF(electric_vehicle_sales_by_state[[#This Row],[vehicle_category]]="2-Wheelers",85000,1500000)</f>
        <v>1500000</v>
      </c>
      <c r="H2099">
        <f>(electric_vehicle_sales_by_state[[#This Row],[electric_vehicles_sold]]*electric_vehicle_sales_by_state[[#This Row],[Avg_Price]])</f>
        <v>1660500000</v>
      </c>
    </row>
    <row r="2100" spans="1:8" x14ac:dyDescent="0.3">
      <c r="A2100" s="1">
        <v>44986</v>
      </c>
      <c r="B2100">
        <f>VLOOKUP(electric_vehicle_sales_by_state[[#This Row],[date]], dim_date[#All],2, FALSE)</f>
        <v>2023</v>
      </c>
      <c r="C2100" t="s">
        <v>57</v>
      </c>
      <c r="D2100" t="s">
        <v>13</v>
      </c>
      <c r="E2100">
        <v>159</v>
      </c>
      <c r="F2100">
        <v>14745</v>
      </c>
      <c r="G2100">
        <f>IF(electric_vehicle_sales_by_state[[#This Row],[vehicle_category]]="2-Wheelers",85000,1500000)</f>
        <v>1500000</v>
      </c>
      <c r="H2100">
        <f>(electric_vehicle_sales_by_state[[#This Row],[electric_vehicles_sold]]*electric_vehicle_sales_by_state[[#This Row],[Avg_Price]])</f>
        <v>238500000</v>
      </c>
    </row>
    <row r="2101" spans="1:8" x14ac:dyDescent="0.3">
      <c r="A2101" s="1">
        <v>44986</v>
      </c>
      <c r="B2101">
        <f>VLOOKUP(electric_vehicle_sales_by_state[[#This Row],[date]], dim_date[#All],2, FALSE)</f>
        <v>2023</v>
      </c>
      <c r="C2101" t="s">
        <v>70</v>
      </c>
      <c r="D2101" t="s">
        <v>13</v>
      </c>
      <c r="E2101">
        <v>1389</v>
      </c>
      <c r="F2101">
        <v>42854</v>
      </c>
      <c r="G2101">
        <f>IF(electric_vehicle_sales_by_state[[#This Row],[vehicle_category]]="2-Wheelers",85000,1500000)</f>
        <v>1500000</v>
      </c>
      <c r="H2101">
        <f>(electric_vehicle_sales_by_state[[#This Row],[electric_vehicles_sold]]*electric_vehicle_sales_by_state[[#This Row],[Avg_Price]])</f>
        <v>2083500000</v>
      </c>
    </row>
    <row r="2102" spans="1:8" x14ac:dyDescent="0.3">
      <c r="A2102" s="1">
        <v>44986</v>
      </c>
      <c r="B2102">
        <f>VLOOKUP(electric_vehicle_sales_by_state[[#This Row],[date]], dim_date[#All],2, FALSE)</f>
        <v>2023</v>
      </c>
      <c r="C2102" t="s">
        <v>58</v>
      </c>
      <c r="D2102" t="s">
        <v>13</v>
      </c>
      <c r="E2102">
        <v>74</v>
      </c>
      <c r="F2102">
        <v>6358</v>
      </c>
      <c r="G2102">
        <f>IF(electric_vehicle_sales_by_state[[#This Row],[vehicle_category]]="2-Wheelers",85000,1500000)</f>
        <v>1500000</v>
      </c>
      <c r="H2102">
        <f>(electric_vehicle_sales_by_state[[#This Row],[electric_vehicles_sold]]*electric_vehicle_sales_by_state[[#This Row],[Avg_Price]])</f>
        <v>111000000</v>
      </c>
    </row>
    <row r="2103" spans="1:8" x14ac:dyDescent="0.3">
      <c r="A2103" s="1">
        <v>44986</v>
      </c>
      <c r="B2103">
        <f>VLOOKUP(electric_vehicle_sales_by_state[[#This Row],[date]], dim_date[#All],2, FALSE)</f>
        <v>2023</v>
      </c>
      <c r="C2103" t="s">
        <v>52</v>
      </c>
      <c r="D2103" t="s">
        <v>13</v>
      </c>
      <c r="E2103">
        <v>4</v>
      </c>
      <c r="F2103">
        <v>999</v>
      </c>
      <c r="G2103">
        <f>IF(electric_vehicle_sales_by_state[[#This Row],[vehicle_category]]="2-Wheelers",85000,1500000)</f>
        <v>1500000</v>
      </c>
      <c r="H2103">
        <f>(electric_vehicle_sales_by_state[[#This Row],[electric_vehicles_sold]]*electric_vehicle_sales_by_state[[#This Row],[Avg_Price]])</f>
        <v>6000000</v>
      </c>
    </row>
    <row r="2104" spans="1:8" x14ac:dyDescent="0.3">
      <c r="A2104" s="1">
        <v>44986</v>
      </c>
      <c r="B2104">
        <f>VLOOKUP(electric_vehicle_sales_by_state[[#This Row],[date]], dim_date[#All],2, FALSE)</f>
        <v>2023</v>
      </c>
      <c r="C2104" t="s">
        <v>59</v>
      </c>
      <c r="D2104" t="s">
        <v>13</v>
      </c>
      <c r="E2104">
        <v>13</v>
      </c>
      <c r="F2104">
        <v>12430</v>
      </c>
      <c r="G2104">
        <f>IF(electric_vehicle_sales_by_state[[#This Row],[vehicle_category]]="2-Wheelers",85000,1500000)</f>
        <v>1500000</v>
      </c>
      <c r="H2104">
        <f>(electric_vehicle_sales_by_state[[#This Row],[electric_vehicles_sold]]*electric_vehicle_sales_by_state[[#This Row],[Avg_Price]])</f>
        <v>19500000</v>
      </c>
    </row>
    <row r="2105" spans="1:8" x14ac:dyDescent="0.3">
      <c r="A2105" s="1">
        <v>44986</v>
      </c>
      <c r="B2105">
        <f>VLOOKUP(electric_vehicle_sales_by_state[[#This Row],[date]], dim_date[#All],2, FALSE)</f>
        <v>2023</v>
      </c>
      <c r="C2105" t="s">
        <v>71</v>
      </c>
      <c r="D2105" t="s">
        <v>13</v>
      </c>
      <c r="E2105">
        <v>425</v>
      </c>
      <c r="F2105">
        <v>18370</v>
      </c>
      <c r="G2105">
        <f>IF(electric_vehicle_sales_by_state[[#This Row],[vehicle_category]]="2-Wheelers",85000,1500000)</f>
        <v>1500000</v>
      </c>
      <c r="H2105">
        <f>(electric_vehicle_sales_by_state[[#This Row],[electric_vehicles_sold]]*electric_vehicle_sales_by_state[[#This Row],[Avg_Price]])</f>
        <v>637500000</v>
      </c>
    </row>
    <row r="2106" spans="1:8" x14ac:dyDescent="0.3">
      <c r="A2106" s="1">
        <v>44986</v>
      </c>
      <c r="B2106">
        <f>VLOOKUP(electric_vehicle_sales_by_state[[#This Row],[date]], dim_date[#All],2, FALSE)</f>
        <v>2023</v>
      </c>
      <c r="C2106" t="s">
        <v>72</v>
      </c>
      <c r="D2106" t="s">
        <v>13</v>
      </c>
      <c r="E2106">
        <v>571</v>
      </c>
      <c r="F2106">
        <v>22131</v>
      </c>
      <c r="G2106">
        <f>IF(electric_vehicle_sales_by_state[[#This Row],[vehicle_category]]="2-Wheelers",85000,1500000)</f>
        <v>1500000</v>
      </c>
      <c r="H2106">
        <f>(electric_vehicle_sales_by_state[[#This Row],[electric_vehicles_sold]]*electric_vehicle_sales_by_state[[#This Row],[Avg_Price]])</f>
        <v>856500000</v>
      </c>
    </row>
    <row r="2107" spans="1:8" x14ac:dyDescent="0.3">
      <c r="A2107" s="1">
        <v>44986</v>
      </c>
      <c r="B2107">
        <f>VLOOKUP(electric_vehicle_sales_by_state[[#This Row],[date]], dim_date[#All],2, FALSE)</f>
        <v>2023</v>
      </c>
      <c r="C2107" t="s">
        <v>53</v>
      </c>
      <c r="D2107" t="s">
        <v>13</v>
      </c>
      <c r="E2107">
        <v>9</v>
      </c>
      <c r="F2107">
        <v>329</v>
      </c>
      <c r="G2107">
        <f>IF(electric_vehicle_sales_by_state[[#This Row],[vehicle_category]]="2-Wheelers",85000,1500000)</f>
        <v>1500000</v>
      </c>
      <c r="H2107">
        <f>(electric_vehicle_sales_by_state[[#This Row],[electric_vehicles_sold]]*electric_vehicle_sales_by_state[[#This Row],[Avg_Price]])</f>
        <v>13500000</v>
      </c>
    </row>
    <row r="2108" spans="1:8" x14ac:dyDescent="0.3">
      <c r="A2108" s="1">
        <v>44986</v>
      </c>
      <c r="B2108">
        <f>VLOOKUP(electric_vehicle_sales_by_state[[#This Row],[date]], dim_date[#All],2, FALSE)</f>
        <v>2023</v>
      </c>
      <c r="C2108" t="s">
        <v>73</v>
      </c>
      <c r="D2108" t="s">
        <v>13</v>
      </c>
      <c r="E2108">
        <v>431</v>
      </c>
      <c r="F2108">
        <v>34186</v>
      </c>
      <c r="G2108">
        <f>IF(electric_vehicle_sales_by_state[[#This Row],[vehicle_category]]="2-Wheelers",85000,1500000)</f>
        <v>1500000</v>
      </c>
      <c r="H2108">
        <f>(electric_vehicle_sales_by_state[[#This Row],[electric_vehicles_sold]]*electric_vehicle_sales_by_state[[#This Row],[Avg_Price]])</f>
        <v>646500000</v>
      </c>
    </row>
    <row r="2109" spans="1:8" x14ac:dyDescent="0.3">
      <c r="A2109" s="1">
        <v>44986</v>
      </c>
      <c r="B2109">
        <f>VLOOKUP(electric_vehicle_sales_by_state[[#This Row],[date]], dim_date[#All],2, FALSE)</f>
        <v>2023</v>
      </c>
      <c r="C2109" t="s">
        <v>60</v>
      </c>
      <c r="D2109" t="s">
        <v>13</v>
      </c>
      <c r="E2109">
        <v>48</v>
      </c>
      <c r="F2109">
        <v>4596</v>
      </c>
      <c r="G2109">
        <f>IF(electric_vehicle_sales_by_state[[#This Row],[vehicle_category]]="2-Wheelers",85000,1500000)</f>
        <v>1500000</v>
      </c>
      <c r="H2109">
        <f>(electric_vehicle_sales_by_state[[#This Row],[electric_vehicles_sold]]*electric_vehicle_sales_by_state[[#This Row],[Avg_Price]])</f>
        <v>72000000</v>
      </c>
    </row>
    <row r="2110" spans="1:8" x14ac:dyDescent="0.3">
      <c r="A2110" s="1">
        <v>44986</v>
      </c>
      <c r="B2110">
        <f>VLOOKUP(electric_vehicle_sales_by_state[[#This Row],[date]], dim_date[#All],2, FALSE)</f>
        <v>2023</v>
      </c>
      <c r="C2110" t="s">
        <v>74</v>
      </c>
      <c r="D2110" t="s">
        <v>13</v>
      </c>
      <c r="E2110">
        <v>352</v>
      </c>
      <c r="F2110">
        <v>8955</v>
      </c>
      <c r="G2110">
        <f>IF(electric_vehicle_sales_by_state[[#This Row],[vehicle_category]]="2-Wheelers",85000,1500000)</f>
        <v>1500000</v>
      </c>
      <c r="H2110">
        <f>(electric_vehicle_sales_by_state[[#This Row],[electric_vehicles_sold]]*electric_vehicle_sales_by_state[[#This Row],[Avg_Price]])</f>
        <v>528000000</v>
      </c>
    </row>
    <row r="2111" spans="1:8" x14ac:dyDescent="0.3">
      <c r="A2111" s="1">
        <v>45017</v>
      </c>
      <c r="B2111">
        <f>VLOOKUP(electric_vehicle_sales_by_state[[#This Row],[date]], dim_date[#All],2, FALSE)</f>
        <v>2024</v>
      </c>
      <c r="C2111" t="s">
        <v>65</v>
      </c>
      <c r="D2111" t="s">
        <v>13</v>
      </c>
      <c r="E2111">
        <v>225</v>
      </c>
      <c r="F2111">
        <v>7229</v>
      </c>
      <c r="G2111">
        <f>IF(electric_vehicle_sales_by_state[[#This Row],[vehicle_category]]="2-Wheelers",85000,1500000)</f>
        <v>1500000</v>
      </c>
      <c r="H2111">
        <f>(electric_vehicle_sales_by_state[[#This Row],[electric_vehicles_sold]]*electric_vehicle_sales_by_state[[#This Row],[Avg_Price]])</f>
        <v>337500000</v>
      </c>
    </row>
    <row r="2112" spans="1:8" x14ac:dyDescent="0.3">
      <c r="A2112" s="1">
        <v>45017</v>
      </c>
      <c r="B2112">
        <f>VLOOKUP(electric_vehicle_sales_by_state[[#This Row],[date]], dim_date[#All],2, FALSE)</f>
        <v>2024</v>
      </c>
      <c r="C2112" t="s">
        <v>43</v>
      </c>
      <c r="D2112" t="s">
        <v>13</v>
      </c>
      <c r="E2112">
        <v>20</v>
      </c>
      <c r="F2112">
        <v>7022</v>
      </c>
      <c r="G2112">
        <f>IF(electric_vehicle_sales_by_state[[#This Row],[vehicle_category]]="2-Wheelers",85000,1500000)</f>
        <v>1500000</v>
      </c>
      <c r="H2112">
        <f>(electric_vehicle_sales_by_state[[#This Row],[electric_vehicles_sold]]*electric_vehicle_sales_by_state[[#This Row],[Avg_Price]])</f>
        <v>30000000</v>
      </c>
    </row>
    <row r="2113" spans="1:8" x14ac:dyDescent="0.3">
      <c r="A2113" s="1">
        <v>45017</v>
      </c>
      <c r="B2113">
        <f>VLOOKUP(electric_vehicle_sales_by_state[[#This Row],[date]], dim_date[#All],2, FALSE)</f>
        <v>2024</v>
      </c>
      <c r="C2113" t="s">
        <v>54</v>
      </c>
      <c r="D2113" t="s">
        <v>13</v>
      </c>
      <c r="E2113">
        <v>40</v>
      </c>
      <c r="F2113">
        <v>5840</v>
      </c>
      <c r="G2113">
        <f>IF(electric_vehicle_sales_by_state[[#This Row],[vehicle_category]]="2-Wheelers",85000,1500000)</f>
        <v>1500000</v>
      </c>
      <c r="H2113">
        <f>(electric_vehicle_sales_by_state[[#This Row],[electric_vehicles_sold]]*electric_vehicle_sales_by_state[[#This Row],[Avg_Price]])</f>
        <v>60000000</v>
      </c>
    </row>
    <row r="2114" spans="1:8" x14ac:dyDescent="0.3">
      <c r="A2114" s="1">
        <v>45017</v>
      </c>
      <c r="B2114">
        <f>VLOOKUP(electric_vehicle_sales_by_state[[#This Row],[date]], dim_date[#All],2, FALSE)</f>
        <v>2024</v>
      </c>
      <c r="C2114" t="s">
        <v>55</v>
      </c>
      <c r="D2114" t="s">
        <v>13</v>
      </c>
      <c r="E2114">
        <v>62</v>
      </c>
      <c r="F2114">
        <v>2482</v>
      </c>
      <c r="G2114">
        <f>IF(electric_vehicle_sales_by_state[[#This Row],[vehicle_category]]="2-Wheelers",85000,1500000)</f>
        <v>1500000</v>
      </c>
      <c r="H2114">
        <f>(electric_vehicle_sales_by_state[[#This Row],[electric_vehicles_sold]]*electric_vehicle_sales_by_state[[#This Row],[Avg_Price]])</f>
        <v>93000000</v>
      </c>
    </row>
    <row r="2115" spans="1:8" x14ac:dyDescent="0.3">
      <c r="A2115" s="1">
        <v>45017</v>
      </c>
      <c r="B2115">
        <f>VLOOKUP(electric_vehicle_sales_by_state[[#This Row],[date]], dim_date[#All],2, FALSE)</f>
        <v>2024</v>
      </c>
      <c r="C2115" t="s">
        <v>44</v>
      </c>
      <c r="D2115" t="s">
        <v>13</v>
      </c>
      <c r="E2115">
        <v>93</v>
      </c>
      <c r="F2115">
        <v>5558</v>
      </c>
      <c r="G2115">
        <f>IF(electric_vehicle_sales_by_state[[#This Row],[vehicle_category]]="2-Wheelers",85000,1500000)</f>
        <v>1500000</v>
      </c>
      <c r="H2115">
        <f>(electric_vehicle_sales_by_state[[#This Row],[electric_vehicles_sold]]*electric_vehicle_sales_by_state[[#This Row],[Avg_Price]])</f>
        <v>139500000</v>
      </c>
    </row>
    <row r="2116" spans="1:8" x14ac:dyDescent="0.3">
      <c r="A2116" s="1">
        <v>45017</v>
      </c>
      <c r="B2116">
        <f>VLOOKUP(electric_vehicle_sales_by_state[[#This Row],[date]], dim_date[#All],2, FALSE)</f>
        <v>2024</v>
      </c>
      <c r="C2116" t="s">
        <v>56</v>
      </c>
      <c r="D2116" t="s">
        <v>13</v>
      </c>
      <c r="E2116">
        <v>551</v>
      </c>
      <c r="F2116">
        <v>14861</v>
      </c>
      <c r="G2116">
        <f>IF(electric_vehicle_sales_by_state[[#This Row],[vehicle_category]]="2-Wheelers",85000,1500000)</f>
        <v>1500000</v>
      </c>
      <c r="H2116">
        <f>(electric_vehicle_sales_by_state[[#This Row],[electric_vehicles_sold]]*electric_vehicle_sales_by_state[[#This Row],[Avg_Price]])</f>
        <v>826500000</v>
      </c>
    </row>
    <row r="2117" spans="1:8" x14ac:dyDescent="0.3">
      <c r="A2117" s="1">
        <v>45017</v>
      </c>
      <c r="B2117">
        <f>VLOOKUP(electric_vehicle_sales_by_state[[#This Row],[date]], dim_date[#All],2, FALSE)</f>
        <v>2024</v>
      </c>
      <c r="C2117" t="s">
        <v>66</v>
      </c>
      <c r="D2117" t="s">
        <v>13</v>
      </c>
      <c r="E2117">
        <v>57</v>
      </c>
      <c r="F2117">
        <v>1633</v>
      </c>
      <c r="G2117">
        <f>IF(electric_vehicle_sales_by_state[[#This Row],[vehicle_category]]="2-Wheelers",85000,1500000)</f>
        <v>1500000</v>
      </c>
      <c r="H2117">
        <f>(electric_vehicle_sales_by_state[[#This Row],[electric_vehicles_sold]]*electric_vehicle_sales_by_state[[#This Row],[Avg_Price]])</f>
        <v>85500000</v>
      </c>
    </row>
    <row r="2118" spans="1:8" x14ac:dyDescent="0.3">
      <c r="A2118" s="1">
        <v>45017</v>
      </c>
      <c r="B2118">
        <f>VLOOKUP(electric_vehicle_sales_by_state[[#This Row],[date]], dim_date[#All],2, FALSE)</f>
        <v>2024</v>
      </c>
      <c r="C2118" t="s">
        <v>67</v>
      </c>
      <c r="D2118" t="s">
        <v>13</v>
      </c>
      <c r="E2118">
        <v>537</v>
      </c>
      <c r="F2118">
        <v>28451</v>
      </c>
      <c r="G2118">
        <f>IF(electric_vehicle_sales_by_state[[#This Row],[vehicle_category]]="2-Wheelers",85000,1500000)</f>
        <v>1500000</v>
      </c>
      <c r="H2118">
        <f>(electric_vehicle_sales_by_state[[#This Row],[electric_vehicles_sold]]*electric_vehicle_sales_by_state[[#This Row],[Avg_Price]])</f>
        <v>805500000</v>
      </c>
    </row>
    <row r="2119" spans="1:8" x14ac:dyDescent="0.3">
      <c r="A2119" s="1">
        <v>45017</v>
      </c>
      <c r="B2119">
        <f>VLOOKUP(electric_vehicle_sales_by_state[[#This Row],[date]], dim_date[#All],2, FALSE)</f>
        <v>2024</v>
      </c>
      <c r="C2119" t="s">
        <v>63</v>
      </c>
      <c r="D2119" t="s">
        <v>13</v>
      </c>
      <c r="E2119">
        <v>363</v>
      </c>
      <c r="F2119">
        <v>21914</v>
      </c>
      <c r="G2119">
        <f>IF(electric_vehicle_sales_by_state[[#This Row],[vehicle_category]]="2-Wheelers",85000,1500000)</f>
        <v>1500000</v>
      </c>
      <c r="H2119">
        <f>(electric_vehicle_sales_by_state[[#This Row],[electric_vehicles_sold]]*electric_vehicle_sales_by_state[[#This Row],[Avg_Price]])</f>
        <v>544500000</v>
      </c>
    </row>
    <row r="2120" spans="1:8" x14ac:dyDescent="0.3">
      <c r="A2120" s="1">
        <v>45017</v>
      </c>
      <c r="B2120">
        <f>VLOOKUP(electric_vehicle_sales_by_state[[#This Row],[date]], dim_date[#All],2, FALSE)</f>
        <v>2024</v>
      </c>
      <c r="C2120" t="s">
        <v>61</v>
      </c>
      <c r="D2120" t="s">
        <v>13</v>
      </c>
      <c r="E2120">
        <v>9</v>
      </c>
      <c r="F2120">
        <v>3880</v>
      </c>
      <c r="G2120">
        <f>IF(electric_vehicle_sales_by_state[[#This Row],[vehicle_category]]="2-Wheelers",85000,1500000)</f>
        <v>1500000</v>
      </c>
      <c r="H2120">
        <f>(electric_vehicle_sales_by_state[[#This Row],[electric_vehicles_sold]]*electric_vehicle_sales_by_state[[#This Row],[Avg_Price]])</f>
        <v>13500000</v>
      </c>
    </row>
    <row r="2121" spans="1:8" x14ac:dyDescent="0.3">
      <c r="A2121" s="1">
        <v>45017</v>
      </c>
      <c r="B2121">
        <f>VLOOKUP(electric_vehicle_sales_by_state[[#This Row],[date]], dim_date[#All],2, FALSE)</f>
        <v>2024</v>
      </c>
      <c r="C2121" t="s">
        <v>46</v>
      </c>
      <c r="D2121" t="s">
        <v>13</v>
      </c>
      <c r="E2121">
        <v>4</v>
      </c>
      <c r="F2121">
        <v>3728</v>
      </c>
      <c r="G2121">
        <f>IF(electric_vehicle_sales_by_state[[#This Row],[vehicle_category]]="2-Wheelers",85000,1500000)</f>
        <v>1500000</v>
      </c>
      <c r="H2121">
        <f>(electric_vehicle_sales_by_state[[#This Row],[electric_vehicles_sold]]*electric_vehicle_sales_by_state[[#This Row],[Avg_Price]])</f>
        <v>6000000</v>
      </c>
    </row>
    <row r="2122" spans="1:8" x14ac:dyDescent="0.3">
      <c r="A2122" s="1">
        <v>45017</v>
      </c>
      <c r="B2122">
        <f>VLOOKUP(electric_vehicle_sales_by_state[[#This Row],[date]], dim_date[#All],2, FALSE)</f>
        <v>2024</v>
      </c>
      <c r="C2122" t="s">
        <v>64</v>
      </c>
      <c r="D2122" t="s">
        <v>13</v>
      </c>
      <c r="E2122">
        <v>39</v>
      </c>
      <c r="F2122">
        <v>4281</v>
      </c>
      <c r="G2122">
        <f>IF(electric_vehicle_sales_by_state[[#This Row],[vehicle_category]]="2-Wheelers",85000,1500000)</f>
        <v>1500000</v>
      </c>
      <c r="H2122">
        <f>(electric_vehicle_sales_by_state[[#This Row],[electric_vehicles_sold]]*electric_vehicle_sales_by_state[[#This Row],[Avg_Price]])</f>
        <v>58500000</v>
      </c>
    </row>
    <row r="2123" spans="1:8" x14ac:dyDescent="0.3">
      <c r="A2123" s="1">
        <v>45017</v>
      </c>
      <c r="B2123">
        <f>VLOOKUP(electric_vehicle_sales_by_state[[#This Row],[date]], dim_date[#All],2, FALSE)</f>
        <v>2024</v>
      </c>
      <c r="C2123" t="s">
        <v>68</v>
      </c>
      <c r="D2123" t="s">
        <v>13</v>
      </c>
      <c r="E2123">
        <v>762</v>
      </c>
      <c r="F2123">
        <v>22368</v>
      </c>
      <c r="G2123">
        <f>IF(electric_vehicle_sales_by_state[[#This Row],[vehicle_category]]="2-Wheelers",85000,1500000)</f>
        <v>1500000</v>
      </c>
      <c r="H2123">
        <f>(electric_vehicle_sales_by_state[[#This Row],[electric_vehicles_sold]]*electric_vehicle_sales_by_state[[#This Row],[Avg_Price]])</f>
        <v>1143000000</v>
      </c>
    </row>
    <row r="2124" spans="1:8" x14ac:dyDescent="0.3">
      <c r="A2124" s="1">
        <v>45017</v>
      </c>
      <c r="B2124">
        <f>VLOOKUP(electric_vehicle_sales_by_state[[#This Row],[date]], dim_date[#All],2, FALSE)</f>
        <v>2024</v>
      </c>
      <c r="C2124" t="s">
        <v>69</v>
      </c>
      <c r="D2124" t="s">
        <v>13</v>
      </c>
      <c r="E2124">
        <v>637</v>
      </c>
      <c r="F2124">
        <v>9171</v>
      </c>
      <c r="G2124">
        <f>IF(electric_vehicle_sales_by_state[[#This Row],[vehicle_category]]="2-Wheelers",85000,1500000)</f>
        <v>1500000</v>
      </c>
      <c r="H2124">
        <f>(electric_vehicle_sales_by_state[[#This Row],[electric_vehicles_sold]]*electric_vehicle_sales_by_state[[#This Row],[Avg_Price]])</f>
        <v>955500000</v>
      </c>
    </row>
    <row r="2125" spans="1:8" x14ac:dyDescent="0.3">
      <c r="A2125" s="1">
        <v>45017</v>
      </c>
      <c r="B2125">
        <f>VLOOKUP(electric_vehicle_sales_by_state[[#This Row],[date]], dim_date[#All],2, FALSE)</f>
        <v>2024</v>
      </c>
      <c r="C2125" t="s">
        <v>57</v>
      </c>
      <c r="D2125" t="s">
        <v>13</v>
      </c>
      <c r="E2125">
        <v>95</v>
      </c>
      <c r="F2125">
        <v>10894</v>
      </c>
      <c r="G2125">
        <f>IF(electric_vehicle_sales_by_state[[#This Row],[vehicle_category]]="2-Wheelers",85000,1500000)</f>
        <v>1500000</v>
      </c>
      <c r="H2125">
        <f>(electric_vehicle_sales_by_state[[#This Row],[electric_vehicles_sold]]*electric_vehicle_sales_by_state[[#This Row],[Avg_Price]])</f>
        <v>142500000</v>
      </c>
    </row>
    <row r="2126" spans="1:8" x14ac:dyDescent="0.3">
      <c r="A2126" s="1">
        <v>45017</v>
      </c>
      <c r="B2126">
        <f>VLOOKUP(electric_vehicle_sales_by_state[[#This Row],[date]], dim_date[#All],2, FALSE)</f>
        <v>2024</v>
      </c>
      <c r="C2126" t="s">
        <v>70</v>
      </c>
      <c r="D2126" t="s">
        <v>13</v>
      </c>
      <c r="E2126">
        <v>1139</v>
      </c>
      <c r="F2126">
        <v>35336</v>
      </c>
      <c r="G2126">
        <f>IF(electric_vehicle_sales_by_state[[#This Row],[vehicle_category]]="2-Wheelers",85000,1500000)</f>
        <v>1500000</v>
      </c>
      <c r="H2126">
        <f>(electric_vehicle_sales_by_state[[#This Row],[electric_vehicles_sold]]*electric_vehicle_sales_by_state[[#This Row],[Avg_Price]])</f>
        <v>1708500000</v>
      </c>
    </row>
    <row r="2127" spans="1:8" x14ac:dyDescent="0.3">
      <c r="A2127" s="1">
        <v>45017</v>
      </c>
      <c r="B2127">
        <f>VLOOKUP(electric_vehicle_sales_by_state[[#This Row],[date]], dim_date[#All],2, FALSE)</f>
        <v>2024</v>
      </c>
      <c r="C2127" t="s">
        <v>49</v>
      </c>
      <c r="D2127" t="s">
        <v>13</v>
      </c>
      <c r="E2127">
        <v>2</v>
      </c>
      <c r="F2127">
        <v>1094</v>
      </c>
      <c r="G2127">
        <f>IF(electric_vehicle_sales_by_state[[#This Row],[vehicle_category]]="2-Wheelers",85000,1500000)</f>
        <v>1500000</v>
      </c>
      <c r="H2127">
        <f>(electric_vehicle_sales_by_state[[#This Row],[electric_vehicles_sold]]*electric_vehicle_sales_by_state[[#This Row],[Avg_Price]])</f>
        <v>3000000</v>
      </c>
    </row>
    <row r="2128" spans="1:8" x14ac:dyDescent="0.3">
      <c r="A2128" s="1">
        <v>45017</v>
      </c>
      <c r="B2128">
        <f>VLOOKUP(electric_vehicle_sales_by_state[[#This Row],[date]], dim_date[#All],2, FALSE)</f>
        <v>2024</v>
      </c>
      <c r="C2128" t="s">
        <v>58</v>
      </c>
      <c r="D2128" t="s">
        <v>13</v>
      </c>
      <c r="E2128">
        <v>84</v>
      </c>
      <c r="F2128">
        <v>5315</v>
      </c>
      <c r="G2128">
        <f>IF(electric_vehicle_sales_by_state[[#This Row],[vehicle_category]]="2-Wheelers",85000,1500000)</f>
        <v>1500000</v>
      </c>
      <c r="H2128">
        <f>(electric_vehicle_sales_by_state[[#This Row],[electric_vehicles_sold]]*electric_vehicle_sales_by_state[[#This Row],[Avg_Price]])</f>
        <v>126000000</v>
      </c>
    </row>
    <row r="2129" spans="1:8" x14ac:dyDescent="0.3">
      <c r="A2129" s="1">
        <v>45017</v>
      </c>
      <c r="B2129">
        <f>VLOOKUP(electric_vehicle_sales_by_state[[#This Row],[date]], dim_date[#All],2, FALSE)</f>
        <v>2024</v>
      </c>
      <c r="C2129" t="s">
        <v>52</v>
      </c>
      <c r="D2129" t="s">
        <v>13</v>
      </c>
      <c r="E2129">
        <v>5</v>
      </c>
      <c r="F2129">
        <v>735</v>
      </c>
      <c r="G2129">
        <f>IF(electric_vehicle_sales_by_state[[#This Row],[vehicle_category]]="2-Wheelers",85000,1500000)</f>
        <v>1500000</v>
      </c>
      <c r="H2129">
        <f>(electric_vehicle_sales_by_state[[#This Row],[electric_vehicles_sold]]*electric_vehicle_sales_by_state[[#This Row],[Avg_Price]])</f>
        <v>7500000</v>
      </c>
    </row>
    <row r="2130" spans="1:8" x14ac:dyDescent="0.3">
      <c r="A2130" s="1">
        <v>45017</v>
      </c>
      <c r="B2130">
        <f>VLOOKUP(electric_vehicle_sales_by_state[[#This Row],[date]], dim_date[#All],2, FALSE)</f>
        <v>2024</v>
      </c>
      <c r="C2130" t="s">
        <v>59</v>
      </c>
      <c r="D2130" t="s">
        <v>13</v>
      </c>
      <c r="E2130">
        <v>22</v>
      </c>
      <c r="F2130">
        <v>9734</v>
      </c>
      <c r="G2130">
        <f>IF(electric_vehicle_sales_by_state[[#This Row],[vehicle_category]]="2-Wheelers",85000,1500000)</f>
        <v>1500000</v>
      </c>
      <c r="H2130">
        <f>(electric_vehicle_sales_by_state[[#This Row],[electric_vehicles_sold]]*electric_vehicle_sales_by_state[[#This Row],[Avg_Price]])</f>
        <v>33000000</v>
      </c>
    </row>
    <row r="2131" spans="1:8" x14ac:dyDescent="0.3">
      <c r="A2131" s="1">
        <v>45017</v>
      </c>
      <c r="B2131">
        <f>VLOOKUP(electric_vehicle_sales_by_state[[#This Row],[date]], dim_date[#All],2, FALSE)</f>
        <v>2024</v>
      </c>
      <c r="C2131" t="s">
        <v>71</v>
      </c>
      <c r="D2131" t="s">
        <v>13</v>
      </c>
      <c r="E2131">
        <v>291</v>
      </c>
      <c r="F2131">
        <v>14377</v>
      </c>
      <c r="G2131">
        <f>IF(electric_vehicle_sales_by_state[[#This Row],[vehicle_category]]="2-Wheelers",85000,1500000)</f>
        <v>1500000</v>
      </c>
      <c r="H2131">
        <f>(electric_vehicle_sales_by_state[[#This Row],[electric_vehicles_sold]]*electric_vehicle_sales_by_state[[#This Row],[Avg_Price]])</f>
        <v>436500000</v>
      </c>
    </row>
    <row r="2132" spans="1:8" x14ac:dyDescent="0.3">
      <c r="A2132" s="1">
        <v>45017</v>
      </c>
      <c r="B2132">
        <f>VLOOKUP(electric_vehicle_sales_by_state[[#This Row],[date]], dim_date[#All],2, FALSE)</f>
        <v>2024</v>
      </c>
      <c r="C2132" t="s">
        <v>72</v>
      </c>
      <c r="D2132" t="s">
        <v>13</v>
      </c>
      <c r="E2132">
        <v>399</v>
      </c>
      <c r="F2132">
        <v>18659</v>
      </c>
      <c r="G2132">
        <f>IF(electric_vehicle_sales_by_state[[#This Row],[vehicle_category]]="2-Wheelers",85000,1500000)</f>
        <v>1500000</v>
      </c>
      <c r="H2132">
        <f>(electric_vehicle_sales_by_state[[#This Row],[electric_vehicles_sold]]*electric_vehicle_sales_by_state[[#This Row],[Avg_Price]])</f>
        <v>598500000</v>
      </c>
    </row>
    <row r="2133" spans="1:8" x14ac:dyDescent="0.3">
      <c r="A2133" s="1">
        <v>45017</v>
      </c>
      <c r="B2133">
        <f>VLOOKUP(electric_vehicle_sales_by_state[[#This Row],[date]], dim_date[#All],2, FALSE)</f>
        <v>2024</v>
      </c>
      <c r="C2133" t="s">
        <v>73</v>
      </c>
      <c r="D2133" t="s">
        <v>13</v>
      </c>
      <c r="E2133">
        <v>364</v>
      </c>
      <c r="F2133">
        <v>32143</v>
      </c>
      <c r="G2133">
        <f>IF(electric_vehicle_sales_by_state[[#This Row],[vehicle_category]]="2-Wheelers",85000,1500000)</f>
        <v>1500000</v>
      </c>
      <c r="H2133">
        <f>(electric_vehicle_sales_by_state[[#This Row],[electric_vehicles_sold]]*electric_vehicle_sales_by_state[[#This Row],[Avg_Price]])</f>
        <v>546000000</v>
      </c>
    </row>
    <row r="2134" spans="1:8" x14ac:dyDescent="0.3">
      <c r="A2134" s="1">
        <v>45017</v>
      </c>
      <c r="B2134">
        <f>VLOOKUP(electric_vehicle_sales_by_state[[#This Row],[date]], dim_date[#All],2, FALSE)</f>
        <v>2024</v>
      </c>
      <c r="C2134" t="s">
        <v>60</v>
      </c>
      <c r="D2134" t="s">
        <v>13</v>
      </c>
      <c r="E2134">
        <v>47</v>
      </c>
      <c r="F2134">
        <v>4887</v>
      </c>
      <c r="G2134">
        <f>IF(electric_vehicle_sales_by_state[[#This Row],[vehicle_category]]="2-Wheelers",85000,1500000)</f>
        <v>1500000</v>
      </c>
      <c r="H2134">
        <f>(electric_vehicle_sales_by_state[[#This Row],[electric_vehicles_sold]]*electric_vehicle_sales_by_state[[#This Row],[Avg_Price]])</f>
        <v>70500000</v>
      </c>
    </row>
    <row r="2135" spans="1:8" x14ac:dyDescent="0.3">
      <c r="A2135" s="1">
        <v>45017</v>
      </c>
      <c r="B2135">
        <f>VLOOKUP(electric_vehicle_sales_by_state[[#This Row],[date]], dim_date[#All],2, FALSE)</f>
        <v>2024</v>
      </c>
      <c r="C2135" t="s">
        <v>74</v>
      </c>
      <c r="D2135" t="s">
        <v>13</v>
      </c>
      <c r="E2135">
        <v>152</v>
      </c>
      <c r="F2135">
        <v>7999</v>
      </c>
      <c r="G2135">
        <f>IF(electric_vehicle_sales_by_state[[#This Row],[vehicle_category]]="2-Wheelers",85000,1500000)</f>
        <v>1500000</v>
      </c>
      <c r="H2135">
        <f>(electric_vehicle_sales_by_state[[#This Row],[electric_vehicles_sold]]*electric_vehicle_sales_by_state[[#This Row],[Avg_Price]])</f>
        <v>228000000</v>
      </c>
    </row>
    <row r="2136" spans="1:8" x14ac:dyDescent="0.3">
      <c r="A2136" s="1">
        <v>45047</v>
      </c>
      <c r="B2136">
        <f>VLOOKUP(electric_vehicle_sales_by_state[[#This Row],[date]], dim_date[#All],2, FALSE)</f>
        <v>2024</v>
      </c>
      <c r="C2136" t="s">
        <v>65</v>
      </c>
      <c r="D2136" t="s">
        <v>13</v>
      </c>
      <c r="E2136">
        <v>216</v>
      </c>
      <c r="F2136">
        <v>8095</v>
      </c>
      <c r="G2136">
        <f>IF(electric_vehicle_sales_by_state[[#This Row],[vehicle_category]]="2-Wheelers",85000,1500000)</f>
        <v>1500000</v>
      </c>
      <c r="H2136">
        <f>(electric_vehicle_sales_by_state[[#This Row],[electric_vehicles_sold]]*electric_vehicle_sales_by_state[[#This Row],[Avg_Price]])</f>
        <v>324000000</v>
      </c>
    </row>
    <row r="2137" spans="1:8" x14ac:dyDescent="0.3">
      <c r="A2137" s="1">
        <v>45047</v>
      </c>
      <c r="B2137">
        <f>VLOOKUP(electric_vehicle_sales_by_state[[#This Row],[date]], dim_date[#All],2, FALSE)</f>
        <v>2024</v>
      </c>
      <c r="C2137" t="s">
        <v>43</v>
      </c>
      <c r="D2137" t="s">
        <v>13</v>
      </c>
      <c r="E2137">
        <v>30</v>
      </c>
      <c r="F2137">
        <v>6994</v>
      </c>
      <c r="G2137">
        <f>IF(electric_vehicle_sales_by_state[[#This Row],[vehicle_category]]="2-Wheelers",85000,1500000)</f>
        <v>1500000</v>
      </c>
      <c r="H2137">
        <f>(electric_vehicle_sales_by_state[[#This Row],[electric_vehicles_sold]]*electric_vehicle_sales_by_state[[#This Row],[Avg_Price]])</f>
        <v>45000000</v>
      </c>
    </row>
    <row r="2138" spans="1:8" x14ac:dyDescent="0.3">
      <c r="A2138" s="1">
        <v>45047</v>
      </c>
      <c r="B2138">
        <f>VLOOKUP(electric_vehicle_sales_by_state[[#This Row],[date]], dim_date[#All],2, FALSE)</f>
        <v>2024</v>
      </c>
      <c r="C2138" t="s">
        <v>54</v>
      </c>
      <c r="D2138" t="s">
        <v>13</v>
      </c>
      <c r="E2138">
        <v>46</v>
      </c>
      <c r="F2138">
        <v>6865</v>
      </c>
      <c r="G2138">
        <f>IF(electric_vehicle_sales_by_state[[#This Row],[vehicle_category]]="2-Wheelers",85000,1500000)</f>
        <v>1500000</v>
      </c>
      <c r="H2138">
        <f>(electric_vehicle_sales_by_state[[#This Row],[electric_vehicles_sold]]*electric_vehicle_sales_by_state[[#This Row],[Avg_Price]])</f>
        <v>69000000</v>
      </c>
    </row>
    <row r="2139" spans="1:8" x14ac:dyDescent="0.3">
      <c r="A2139" s="1">
        <v>45047</v>
      </c>
      <c r="B2139">
        <f>VLOOKUP(electric_vehicle_sales_by_state[[#This Row],[date]], dim_date[#All],2, FALSE)</f>
        <v>2024</v>
      </c>
      <c r="C2139" t="s">
        <v>55</v>
      </c>
      <c r="D2139" t="s">
        <v>13</v>
      </c>
      <c r="E2139">
        <v>83</v>
      </c>
      <c r="F2139">
        <v>2556</v>
      </c>
      <c r="G2139">
        <f>IF(electric_vehicle_sales_by_state[[#This Row],[vehicle_category]]="2-Wheelers",85000,1500000)</f>
        <v>1500000</v>
      </c>
      <c r="H2139">
        <f>(electric_vehicle_sales_by_state[[#This Row],[electric_vehicles_sold]]*electric_vehicle_sales_by_state[[#This Row],[Avg_Price]])</f>
        <v>124500000</v>
      </c>
    </row>
    <row r="2140" spans="1:8" x14ac:dyDescent="0.3">
      <c r="A2140" s="1">
        <v>45047</v>
      </c>
      <c r="B2140">
        <f>VLOOKUP(electric_vehicle_sales_by_state[[#This Row],[date]], dim_date[#All],2, FALSE)</f>
        <v>2024</v>
      </c>
      <c r="C2140" t="s">
        <v>44</v>
      </c>
      <c r="D2140" t="s">
        <v>13</v>
      </c>
      <c r="E2140">
        <v>185</v>
      </c>
      <c r="F2140">
        <v>3785</v>
      </c>
      <c r="G2140">
        <f>IF(electric_vehicle_sales_by_state[[#This Row],[vehicle_category]]="2-Wheelers",85000,1500000)</f>
        <v>1500000</v>
      </c>
      <c r="H2140">
        <f>(electric_vehicle_sales_by_state[[#This Row],[electric_vehicles_sold]]*electric_vehicle_sales_by_state[[#This Row],[Avg_Price]])</f>
        <v>277500000</v>
      </c>
    </row>
    <row r="2141" spans="1:8" x14ac:dyDescent="0.3">
      <c r="A2141" s="1">
        <v>45047</v>
      </c>
      <c r="B2141">
        <f>VLOOKUP(electric_vehicle_sales_by_state[[#This Row],[date]], dim_date[#All],2, FALSE)</f>
        <v>2024</v>
      </c>
      <c r="C2141" t="s">
        <v>45</v>
      </c>
      <c r="D2141" t="s">
        <v>13</v>
      </c>
      <c r="E2141">
        <v>4</v>
      </c>
      <c r="F2141">
        <v>416</v>
      </c>
      <c r="G2141">
        <f>IF(electric_vehicle_sales_by_state[[#This Row],[vehicle_category]]="2-Wheelers",85000,1500000)</f>
        <v>1500000</v>
      </c>
      <c r="H2141">
        <f>(electric_vehicle_sales_by_state[[#This Row],[electric_vehicles_sold]]*electric_vehicle_sales_by_state[[#This Row],[Avg_Price]])</f>
        <v>6000000</v>
      </c>
    </row>
    <row r="2142" spans="1:8" x14ac:dyDescent="0.3">
      <c r="A2142" s="1">
        <v>45047</v>
      </c>
      <c r="B2142">
        <f>VLOOKUP(electric_vehicle_sales_by_state[[#This Row],[date]], dim_date[#All],2, FALSE)</f>
        <v>2024</v>
      </c>
      <c r="C2142" t="s">
        <v>56</v>
      </c>
      <c r="D2142" t="s">
        <v>13</v>
      </c>
      <c r="E2142">
        <v>787</v>
      </c>
      <c r="F2142">
        <v>16609</v>
      </c>
      <c r="G2142">
        <f>IF(electric_vehicle_sales_by_state[[#This Row],[vehicle_category]]="2-Wheelers",85000,1500000)</f>
        <v>1500000</v>
      </c>
      <c r="H2142">
        <f>(electric_vehicle_sales_by_state[[#This Row],[electric_vehicles_sold]]*electric_vehicle_sales_by_state[[#This Row],[Avg_Price]])</f>
        <v>1180500000</v>
      </c>
    </row>
    <row r="2143" spans="1:8" x14ac:dyDescent="0.3">
      <c r="A2143" s="1">
        <v>45047</v>
      </c>
      <c r="B2143">
        <f>VLOOKUP(electric_vehicle_sales_by_state[[#This Row],[date]], dim_date[#All],2, FALSE)</f>
        <v>2024</v>
      </c>
      <c r="C2143" t="s">
        <v>66</v>
      </c>
      <c r="D2143" t="s">
        <v>13</v>
      </c>
      <c r="E2143">
        <v>85</v>
      </c>
      <c r="F2143">
        <v>1878</v>
      </c>
      <c r="G2143">
        <f>IF(electric_vehicle_sales_by_state[[#This Row],[vehicle_category]]="2-Wheelers",85000,1500000)</f>
        <v>1500000</v>
      </c>
      <c r="H2143">
        <f>(electric_vehicle_sales_by_state[[#This Row],[electric_vehicles_sold]]*electric_vehicle_sales_by_state[[#This Row],[Avg_Price]])</f>
        <v>127500000</v>
      </c>
    </row>
    <row r="2144" spans="1:8" x14ac:dyDescent="0.3">
      <c r="A2144" s="1">
        <v>45047</v>
      </c>
      <c r="B2144">
        <f>VLOOKUP(electric_vehicle_sales_by_state[[#This Row],[date]], dim_date[#All],2, FALSE)</f>
        <v>2024</v>
      </c>
      <c r="C2144" t="s">
        <v>67</v>
      </c>
      <c r="D2144" t="s">
        <v>13</v>
      </c>
      <c r="E2144">
        <v>710</v>
      </c>
      <c r="F2144">
        <v>25770</v>
      </c>
      <c r="G2144">
        <f>IF(electric_vehicle_sales_by_state[[#This Row],[vehicle_category]]="2-Wheelers",85000,1500000)</f>
        <v>1500000</v>
      </c>
      <c r="H2144">
        <f>(electric_vehicle_sales_by_state[[#This Row],[electric_vehicles_sold]]*electric_vehicle_sales_by_state[[#This Row],[Avg_Price]])</f>
        <v>1065000000</v>
      </c>
    </row>
    <row r="2145" spans="1:8" x14ac:dyDescent="0.3">
      <c r="A2145" s="1">
        <v>45047</v>
      </c>
      <c r="B2145">
        <f>VLOOKUP(electric_vehicle_sales_by_state[[#This Row],[date]], dim_date[#All],2, FALSE)</f>
        <v>2024</v>
      </c>
      <c r="C2145" t="s">
        <v>63</v>
      </c>
      <c r="D2145" t="s">
        <v>13</v>
      </c>
      <c r="E2145">
        <v>211</v>
      </c>
      <c r="F2145">
        <v>21218</v>
      </c>
      <c r="G2145">
        <f>IF(electric_vehicle_sales_by_state[[#This Row],[vehicle_category]]="2-Wheelers",85000,1500000)</f>
        <v>1500000</v>
      </c>
      <c r="H2145">
        <f>(electric_vehicle_sales_by_state[[#This Row],[electric_vehicles_sold]]*electric_vehicle_sales_by_state[[#This Row],[Avg_Price]])</f>
        <v>316500000</v>
      </c>
    </row>
    <row r="2146" spans="1:8" x14ac:dyDescent="0.3">
      <c r="A2146" s="1">
        <v>45047</v>
      </c>
      <c r="B2146">
        <f>VLOOKUP(electric_vehicle_sales_by_state[[#This Row],[date]], dim_date[#All],2, FALSE)</f>
        <v>2024</v>
      </c>
      <c r="C2146" t="s">
        <v>61</v>
      </c>
      <c r="D2146" t="s">
        <v>13</v>
      </c>
      <c r="E2146">
        <v>21</v>
      </c>
      <c r="F2146">
        <v>3565</v>
      </c>
      <c r="G2146">
        <f>IF(electric_vehicle_sales_by_state[[#This Row],[vehicle_category]]="2-Wheelers",85000,1500000)</f>
        <v>1500000</v>
      </c>
      <c r="H2146">
        <f>(electric_vehicle_sales_by_state[[#This Row],[electric_vehicles_sold]]*electric_vehicle_sales_by_state[[#This Row],[Avg_Price]])</f>
        <v>31500000</v>
      </c>
    </row>
    <row r="2147" spans="1:8" x14ac:dyDescent="0.3">
      <c r="A2147" s="1">
        <v>45047</v>
      </c>
      <c r="B2147">
        <f>VLOOKUP(electric_vehicle_sales_by_state[[#This Row],[date]], dim_date[#All],2, FALSE)</f>
        <v>2024</v>
      </c>
      <c r="C2147" t="s">
        <v>46</v>
      </c>
      <c r="D2147" t="s">
        <v>13</v>
      </c>
      <c r="E2147">
        <v>14</v>
      </c>
      <c r="F2147">
        <v>5095</v>
      </c>
      <c r="G2147">
        <f>IF(electric_vehicle_sales_by_state[[#This Row],[vehicle_category]]="2-Wheelers",85000,1500000)</f>
        <v>1500000</v>
      </c>
      <c r="H2147">
        <f>(electric_vehicle_sales_by_state[[#This Row],[electric_vehicles_sold]]*electric_vehicle_sales_by_state[[#This Row],[Avg_Price]])</f>
        <v>21000000</v>
      </c>
    </row>
    <row r="2148" spans="1:8" x14ac:dyDescent="0.3">
      <c r="A2148" s="1">
        <v>45047</v>
      </c>
      <c r="B2148">
        <f>VLOOKUP(electric_vehicle_sales_by_state[[#This Row],[date]], dim_date[#All],2, FALSE)</f>
        <v>2024</v>
      </c>
      <c r="C2148" t="s">
        <v>64</v>
      </c>
      <c r="D2148" t="s">
        <v>13</v>
      </c>
      <c r="E2148">
        <v>37</v>
      </c>
      <c r="F2148">
        <v>4755</v>
      </c>
      <c r="G2148">
        <f>IF(electric_vehicle_sales_by_state[[#This Row],[vehicle_category]]="2-Wheelers",85000,1500000)</f>
        <v>1500000</v>
      </c>
      <c r="H2148">
        <f>(electric_vehicle_sales_by_state[[#This Row],[electric_vehicles_sold]]*electric_vehicle_sales_by_state[[#This Row],[Avg_Price]])</f>
        <v>55500000</v>
      </c>
    </row>
    <row r="2149" spans="1:8" x14ac:dyDescent="0.3">
      <c r="A2149" s="1">
        <v>45047</v>
      </c>
      <c r="B2149">
        <f>VLOOKUP(electric_vehicle_sales_by_state[[#This Row],[date]], dim_date[#All],2, FALSE)</f>
        <v>2024</v>
      </c>
      <c r="C2149" t="s">
        <v>68</v>
      </c>
      <c r="D2149" t="s">
        <v>13</v>
      </c>
      <c r="E2149">
        <v>999</v>
      </c>
      <c r="F2149">
        <v>22601</v>
      </c>
      <c r="G2149">
        <f>IF(electric_vehicle_sales_by_state[[#This Row],[vehicle_category]]="2-Wheelers",85000,1500000)</f>
        <v>1500000</v>
      </c>
      <c r="H2149">
        <f>(electric_vehicle_sales_by_state[[#This Row],[electric_vehicles_sold]]*electric_vehicle_sales_by_state[[#This Row],[Avg_Price]])</f>
        <v>1498500000</v>
      </c>
    </row>
    <row r="2150" spans="1:8" x14ac:dyDescent="0.3">
      <c r="A2150" s="1">
        <v>45047</v>
      </c>
      <c r="B2150">
        <f>VLOOKUP(electric_vehicle_sales_by_state[[#This Row],[date]], dim_date[#All],2, FALSE)</f>
        <v>2024</v>
      </c>
      <c r="C2150" t="s">
        <v>69</v>
      </c>
      <c r="D2150" t="s">
        <v>13</v>
      </c>
      <c r="E2150">
        <v>954</v>
      </c>
      <c r="F2150">
        <v>14819</v>
      </c>
      <c r="G2150">
        <f>IF(electric_vehicle_sales_by_state[[#This Row],[vehicle_category]]="2-Wheelers",85000,1500000)</f>
        <v>1500000</v>
      </c>
      <c r="H2150">
        <f>(electric_vehicle_sales_by_state[[#This Row],[electric_vehicles_sold]]*electric_vehicle_sales_by_state[[#This Row],[Avg_Price]])</f>
        <v>1431000000</v>
      </c>
    </row>
    <row r="2151" spans="1:8" x14ac:dyDescent="0.3">
      <c r="A2151" s="1">
        <v>45047</v>
      </c>
      <c r="B2151">
        <f>VLOOKUP(electric_vehicle_sales_by_state[[#This Row],[date]], dim_date[#All],2, FALSE)</f>
        <v>2024</v>
      </c>
      <c r="C2151" t="s">
        <v>57</v>
      </c>
      <c r="D2151" t="s">
        <v>13</v>
      </c>
      <c r="E2151">
        <v>136</v>
      </c>
      <c r="F2151">
        <v>12488</v>
      </c>
      <c r="G2151">
        <f>IF(electric_vehicle_sales_by_state[[#This Row],[vehicle_category]]="2-Wheelers",85000,1500000)</f>
        <v>1500000</v>
      </c>
      <c r="H2151">
        <f>(electric_vehicle_sales_by_state[[#This Row],[electric_vehicles_sold]]*electric_vehicle_sales_by_state[[#This Row],[Avg_Price]])</f>
        <v>204000000</v>
      </c>
    </row>
    <row r="2152" spans="1:8" x14ac:dyDescent="0.3">
      <c r="A2152" s="1">
        <v>45047</v>
      </c>
      <c r="B2152">
        <f>VLOOKUP(electric_vehicle_sales_by_state[[#This Row],[date]], dim_date[#All],2, FALSE)</f>
        <v>2024</v>
      </c>
      <c r="C2152" t="s">
        <v>70</v>
      </c>
      <c r="D2152" t="s">
        <v>13</v>
      </c>
      <c r="E2152">
        <v>1137</v>
      </c>
      <c r="F2152">
        <v>35179</v>
      </c>
      <c r="G2152">
        <f>IF(electric_vehicle_sales_by_state[[#This Row],[vehicle_category]]="2-Wheelers",85000,1500000)</f>
        <v>1500000</v>
      </c>
      <c r="H2152">
        <f>(electric_vehicle_sales_by_state[[#This Row],[electric_vehicles_sold]]*electric_vehicle_sales_by_state[[#This Row],[Avg_Price]])</f>
        <v>1705500000</v>
      </c>
    </row>
    <row r="2153" spans="1:8" x14ac:dyDescent="0.3">
      <c r="A2153" s="1">
        <v>45047</v>
      </c>
      <c r="B2153">
        <f>VLOOKUP(electric_vehicle_sales_by_state[[#This Row],[date]], dim_date[#All],2, FALSE)</f>
        <v>2024</v>
      </c>
      <c r="C2153" t="s">
        <v>48</v>
      </c>
      <c r="D2153" t="s">
        <v>13</v>
      </c>
      <c r="E2153">
        <v>4</v>
      </c>
      <c r="F2153">
        <v>119</v>
      </c>
      <c r="G2153">
        <f>IF(electric_vehicle_sales_by_state[[#This Row],[vehicle_category]]="2-Wheelers",85000,1500000)</f>
        <v>1500000</v>
      </c>
      <c r="H2153">
        <f>(electric_vehicle_sales_by_state[[#This Row],[electric_vehicles_sold]]*electric_vehicle_sales_by_state[[#This Row],[Avg_Price]])</f>
        <v>6000000</v>
      </c>
    </row>
    <row r="2154" spans="1:8" x14ac:dyDescent="0.3">
      <c r="A2154" s="1">
        <v>45047</v>
      </c>
      <c r="B2154">
        <f>VLOOKUP(electric_vehicle_sales_by_state[[#This Row],[date]], dim_date[#All],2, FALSE)</f>
        <v>2024</v>
      </c>
      <c r="C2154" t="s">
        <v>49</v>
      </c>
      <c r="D2154" t="s">
        <v>13</v>
      </c>
      <c r="E2154">
        <v>2</v>
      </c>
      <c r="F2154">
        <v>1027</v>
      </c>
      <c r="G2154">
        <f>IF(electric_vehicle_sales_by_state[[#This Row],[vehicle_category]]="2-Wheelers",85000,1500000)</f>
        <v>1500000</v>
      </c>
      <c r="H2154">
        <f>(electric_vehicle_sales_by_state[[#This Row],[electric_vehicles_sold]]*electric_vehicle_sales_by_state[[#This Row],[Avg_Price]])</f>
        <v>3000000</v>
      </c>
    </row>
    <row r="2155" spans="1:8" x14ac:dyDescent="0.3">
      <c r="A2155" s="1">
        <v>45047</v>
      </c>
      <c r="B2155">
        <f>VLOOKUP(electric_vehicle_sales_by_state[[#This Row],[date]], dim_date[#All],2, FALSE)</f>
        <v>2024</v>
      </c>
      <c r="C2155" t="s">
        <v>58</v>
      </c>
      <c r="D2155" t="s">
        <v>13</v>
      </c>
      <c r="E2155">
        <v>105</v>
      </c>
      <c r="F2155">
        <v>5951</v>
      </c>
      <c r="G2155">
        <f>IF(electric_vehicle_sales_by_state[[#This Row],[vehicle_category]]="2-Wheelers",85000,1500000)</f>
        <v>1500000</v>
      </c>
      <c r="H2155">
        <f>(electric_vehicle_sales_by_state[[#This Row],[electric_vehicles_sold]]*electric_vehicle_sales_by_state[[#This Row],[Avg_Price]])</f>
        <v>157500000</v>
      </c>
    </row>
    <row r="2156" spans="1:8" x14ac:dyDescent="0.3">
      <c r="A2156" s="1">
        <v>45047</v>
      </c>
      <c r="B2156">
        <f>VLOOKUP(electric_vehicle_sales_by_state[[#This Row],[date]], dim_date[#All],2, FALSE)</f>
        <v>2024</v>
      </c>
      <c r="C2156" t="s">
        <v>52</v>
      </c>
      <c r="D2156" t="s">
        <v>13</v>
      </c>
      <c r="E2156">
        <v>6</v>
      </c>
      <c r="F2156">
        <v>943</v>
      </c>
      <c r="G2156">
        <f>IF(electric_vehicle_sales_by_state[[#This Row],[vehicle_category]]="2-Wheelers",85000,1500000)</f>
        <v>1500000</v>
      </c>
      <c r="H2156">
        <f>(electric_vehicle_sales_by_state[[#This Row],[electric_vehicles_sold]]*electric_vehicle_sales_by_state[[#This Row],[Avg_Price]])</f>
        <v>9000000</v>
      </c>
    </row>
    <row r="2157" spans="1:8" x14ac:dyDescent="0.3">
      <c r="A2157" s="1">
        <v>45047</v>
      </c>
      <c r="B2157">
        <f>VLOOKUP(electric_vehicle_sales_by_state[[#This Row],[date]], dim_date[#All],2, FALSE)</f>
        <v>2024</v>
      </c>
      <c r="C2157" t="s">
        <v>59</v>
      </c>
      <c r="D2157" t="s">
        <v>13</v>
      </c>
      <c r="E2157">
        <v>63</v>
      </c>
      <c r="F2157">
        <v>11047</v>
      </c>
      <c r="G2157">
        <f>IF(electric_vehicle_sales_by_state[[#This Row],[vehicle_category]]="2-Wheelers",85000,1500000)</f>
        <v>1500000</v>
      </c>
      <c r="H2157">
        <f>(electric_vehicle_sales_by_state[[#This Row],[electric_vehicles_sold]]*electric_vehicle_sales_by_state[[#This Row],[Avg_Price]])</f>
        <v>94500000</v>
      </c>
    </row>
    <row r="2158" spans="1:8" x14ac:dyDescent="0.3">
      <c r="A2158" s="1">
        <v>45047</v>
      </c>
      <c r="B2158">
        <f>VLOOKUP(electric_vehicle_sales_by_state[[#This Row],[date]], dim_date[#All],2, FALSE)</f>
        <v>2024</v>
      </c>
      <c r="C2158" t="s">
        <v>71</v>
      </c>
      <c r="D2158" t="s">
        <v>13</v>
      </c>
      <c r="E2158">
        <v>419</v>
      </c>
      <c r="F2158">
        <v>16157</v>
      </c>
      <c r="G2158">
        <f>IF(electric_vehicle_sales_by_state[[#This Row],[vehicle_category]]="2-Wheelers",85000,1500000)</f>
        <v>1500000</v>
      </c>
      <c r="H2158">
        <f>(electric_vehicle_sales_by_state[[#This Row],[electric_vehicles_sold]]*electric_vehicle_sales_by_state[[#This Row],[Avg_Price]])</f>
        <v>628500000</v>
      </c>
    </row>
    <row r="2159" spans="1:8" x14ac:dyDescent="0.3">
      <c r="A2159" s="1">
        <v>45047</v>
      </c>
      <c r="B2159">
        <f>VLOOKUP(electric_vehicle_sales_by_state[[#This Row],[date]], dim_date[#All],2, FALSE)</f>
        <v>2024</v>
      </c>
      <c r="C2159" t="s">
        <v>72</v>
      </c>
      <c r="D2159" t="s">
        <v>13</v>
      </c>
      <c r="E2159">
        <v>529</v>
      </c>
      <c r="F2159">
        <v>20789</v>
      </c>
      <c r="G2159">
        <f>IF(electric_vehicle_sales_by_state[[#This Row],[vehicle_category]]="2-Wheelers",85000,1500000)</f>
        <v>1500000</v>
      </c>
      <c r="H2159">
        <f>(electric_vehicle_sales_by_state[[#This Row],[electric_vehicles_sold]]*electric_vehicle_sales_by_state[[#This Row],[Avg_Price]])</f>
        <v>793500000</v>
      </c>
    </row>
    <row r="2160" spans="1:8" x14ac:dyDescent="0.3">
      <c r="A2160" s="1">
        <v>45047</v>
      </c>
      <c r="B2160">
        <f>VLOOKUP(electric_vehicle_sales_by_state[[#This Row],[date]], dim_date[#All],2, FALSE)</f>
        <v>2024</v>
      </c>
      <c r="C2160" t="s">
        <v>53</v>
      </c>
      <c r="D2160" t="s">
        <v>13</v>
      </c>
      <c r="E2160">
        <v>2</v>
      </c>
      <c r="F2160">
        <v>436</v>
      </c>
      <c r="G2160">
        <f>IF(electric_vehicle_sales_by_state[[#This Row],[vehicle_category]]="2-Wheelers",85000,1500000)</f>
        <v>1500000</v>
      </c>
      <c r="H2160">
        <f>(electric_vehicle_sales_by_state[[#This Row],[electric_vehicles_sold]]*electric_vehicle_sales_by_state[[#This Row],[Avg_Price]])</f>
        <v>3000000</v>
      </c>
    </row>
    <row r="2161" spans="1:8" x14ac:dyDescent="0.3">
      <c r="A2161" s="1">
        <v>45047</v>
      </c>
      <c r="B2161">
        <f>VLOOKUP(electric_vehicle_sales_by_state[[#This Row],[date]], dim_date[#All],2, FALSE)</f>
        <v>2024</v>
      </c>
      <c r="C2161" t="s">
        <v>73</v>
      </c>
      <c r="D2161" t="s">
        <v>13</v>
      </c>
      <c r="E2161">
        <v>472</v>
      </c>
      <c r="F2161">
        <v>34515</v>
      </c>
      <c r="G2161">
        <f>IF(electric_vehicle_sales_by_state[[#This Row],[vehicle_category]]="2-Wheelers",85000,1500000)</f>
        <v>1500000</v>
      </c>
      <c r="H2161">
        <f>(electric_vehicle_sales_by_state[[#This Row],[electric_vehicles_sold]]*electric_vehicle_sales_by_state[[#This Row],[Avg_Price]])</f>
        <v>708000000</v>
      </c>
    </row>
    <row r="2162" spans="1:8" x14ac:dyDescent="0.3">
      <c r="A2162" s="1">
        <v>45047</v>
      </c>
      <c r="B2162">
        <f>VLOOKUP(electric_vehicle_sales_by_state[[#This Row],[date]], dim_date[#All],2, FALSE)</f>
        <v>2024</v>
      </c>
      <c r="C2162" t="s">
        <v>60</v>
      </c>
      <c r="D2162" t="s">
        <v>13</v>
      </c>
      <c r="E2162">
        <v>61</v>
      </c>
      <c r="F2162">
        <v>4675</v>
      </c>
      <c r="G2162">
        <f>IF(electric_vehicle_sales_by_state[[#This Row],[vehicle_category]]="2-Wheelers",85000,1500000)</f>
        <v>1500000</v>
      </c>
      <c r="H2162">
        <f>(electric_vehicle_sales_by_state[[#This Row],[electric_vehicles_sold]]*electric_vehicle_sales_by_state[[#This Row],[Avg_Price]])</f>
        <v>91500000</v>
      </c>
    </row>
    <row r="2163" spans="1:8" x14ac:dyDescent="0.3">
      <c r="A2163" s="1">
        <v>45047</v>
      </c>
      <c r="B2163">
        <f>VLOOKUP(electric_vehicle_sales_by_state[[#This Row],[date]], dim_date[#All],2, FALSE)</f>
        <v>2024</v>
      </c>
      <c r="C2163" t="s">
        <v>74</v>
      </c>
      <c r="D2163" t="s">
        <v>13</v>
      </c>
      <c r="E2163">
        <v>322</v>
      </c>
      <c r="F2163">
        <v>8672</v>
      </c>
      <c r="G2163">
        <f>IF(electric_vehicle_sales_by_state[[#This Row],[vehicle_category]]="2-Wheelers",85000,1500000)</f>
        <v>1500000</v>
      </c>
      <c r="H2163">
        <f>(electric_vehicle_sales_by_state[[#This Row],[electric_vehicles_sold]]*electric_vehicle_sales_by_state[[#This Row],[Avg_Price]])</f>
        <v>483000000</v>
      </c>
    </row>
    <row r="2164" spans="1:8" x14ac:dyDescent="0.3">
      <c r="A2164" s="1">
        <v>45078</v>
      </c>
      <c r="B2164">
        <f>VLOOKUP(electric_vehicle_sales_by_state[[#This Row],[date]], dim_date[#All],2, FALSE)</f>
        <v>2024</v>
      </c>
      <c r="C2164" t="s">
        <v>65</v>
      </c>
      <c r="D2164" t="s">
        <v>13</v>
      </c>
      <c r="E2164">
        <v>156</v>
      </c>
      <c r="F2164">
        <v>6611</v>
      </c>
      <c r="G2164">
        <f>IF(electric_vehicle_sales_by_state[[#This Row],[vehicle_category]]="2-Wheelers",85000,1500000)</f>
        <v>1500000</v>
      </c>
      <c r="H2164">
        <f>(electric_vehicle_sales_by_state[[#This Row],[electric_vehicles_sold]]*electric_vehicle_sales_by_state[[#This Row],[Avg_Price]])</f>
        <v>234000000</v>
      </c>
    </row>
    <row r="2165" spans="1:8" x14ac:dyDescent="0.3">
      <c r="A2165" s="1">
        <v>45078</v>
      </c>
      <c r="B2165">
        <f>VLOOKUP(electric_vehicle_sales_by_state[[#This Row],[date]], dim_date[#All],2, FALSE)</f>
        <v>2024</v>
      </c>
      <c r="C2165" t="s">
        <v>43</v>
      </c>
      <c r="D2165" t="s">
        <v>13</v>
      </c>
      <c r="E2165">
        <v>28</v>
      </c>
      <c r="F2165">
        <v>6751</v>
      </c>
      <c r="G2165">
        <f>IF(electric_vehicle_sales_by_state[[#This Row],[vehicle_category]]="2-Wheelers",85000,1500000)</f>
        <v>1500000</v>
      </c>
      <c r="H2165">
        <f>(electric_vehicle_sales_by_state[[#This Row],[electric_vehicles_sold]]*electric_vehicle_sales_by_state[[#This Row],[Avg_Price]])</f>
        <v>42000000</v>
      </c>
    </row>
    <row r="2166" spans="1:8" x14ac:dyDescent="0.3">
      <c r="A2166" s="1">
        <v>45078</v>
      </c>
      <c r="B2166">
        <f>VLOOKUP(electric_vehicle_sales_by_state[[#This Row],[date]], dim_date[#All],2, FALSE)</f>
        <v>2024</v>
      </c>
      <c r="C2166" t="s">
        <v>54</v>
      </c>
      <c r="D2166" t="s">
        <v>13</v>
      </c>
      <c r="E2166">
        <v>52</v>
      </c>
      <c r="F2166">
        <v>6134</v>
      </c>
      <c r="G2166">
        <f>IF(electric_vehicle_sales_by_state[[#This Row],[vehicle_category]]="2-Wheelers",85000,1500000)</f>
        <v>1500000</v>
      </c>
      <c r="H2166">
        <f>(electric_vehicle_sales_by_state[[#This Row],[electric_vehicles_sold]]*electric_vehicle_sales_by_state[[#This Row],[Avg_Price]])</f>
        <v>78000000</v>
      </c>
    </row>
    <row r="2167" spans="1:8" x14ac:dyDescent="0.3">
      <c r="A2167" s="1">
        <v>45078</v>
      </c>
      <c r="B2167">
        <f>VLOOKUP(electric_vehicle_sales_by_state[[#This Row],[date]], dim_date[#All],2, FALSE)</f>
        <v>2024</v>
      </c>
      <c r="C2167" t="s">
        <v>55</v>
      </c>
      <c r="D2167" t="s">
        <v>13</v>
      </c>
      <c r="E2167">
        <v>77</v>
      </c>
      <c r="F2167">
        <v>2597</v>
      </c>
      <c r="G2167">
        <f>IF(electric_vehicle_sales_by_state[[#This Row],[vehicle_category]]="2-Wheelers",85000,1500000)</f>
        <v>1500000</v>
      </c>
      <c r="H2167">
        <f>(electric_vehicle_sales_by_state[[#This Row],[electric_vehicles_sold]]*electric_vehicle_sales_by_state[[#This Row],[Avg_Price]])</f>
        <v>115500000</v>
      </c>
    </row>
    <row r="2168" spans="1:8" x14ac:dyDescent="0.3">
      <c r="A2168" s="1">
        <v>45078</v>
      </c>
      <c r="B2168">
        <f>VLOOKUP(electric_vehicle_sales_by_state[[#This Row],[date]], dim_date[#All],2, FALSE)</f>
        <v>2024</v>
      </c>
      <c r="C2168" t="s">
        <v>44</v>
      </c>
      <c r="D2168" t="s">
        <v>13</v>
      </c>
      <c r="E2168">
        <v>114</v>
      </c>
      <c r="F2168">
        <v>3650</v>
      </c>
      <c r="G2168">
        <f>IF(electric_vehicle_sales_by_state[[#This Row],[vehicle_category]]="2-Wheelers",85000,1500000)</f>
        <v>1500000</v>
      </c>
      <c r="H2168">
        <f>(electric_vehicle_sales_by_state[[#This Row],[electric_vehicles_sold]]*electric_vehicle_sales_by_state[[#This Row],[Avg_Price]])</f>
        <v>171000000</v>
      </c>
    </row>
    <row r="2169" spans="1:8" x14ac:dyDescent="0.3">
      <c r="A2169" s="1">
        <v>45078</v>
      </c>
      <c r="B2169">
        <f>VLOOKUP(electric_vehicle_sales_by_state[[#This Row],[date]], dim_date[#All],2, FALSE)</f>
        <v>2024</v>
      </c>
      <c r="C2169" t="s">
        <v>56</v>
      </c>
      <c r="D2169" t="s">
        <v>13</v>
      </c>
      <c r="E2169">
        <v>935</v>
      </c>
      <c r="F2169">
        <v>15723</v>
      </c>
      <c r="G2169">
        <f>IF(electric_vehicle_sales_by_state[[#This Row],[vehicle_category]]="2-Wheelers",85000,1500000)</f>
        <v>1500000</v>
      </c>
      <c r="H2169">
        <f>(electric_vehicle_sales_by_state[[#This Row],[electric_vehicles_sold]]*electric_vehicle_sales_by_state[[#This Row],[Avg_Price]])</f>
        <v>1402500000</v>
      </c>
    </row>
    <row r="2170" spans="1:8" x14ac:dyDescent="0.3">
      <c r="A2170" s="1">
        <v>45078</v>
      </c>
      <c r="B2170">
        <f>VLOOKUP(electric_vehicle_sales_by_state[[#This Row],[date]], dim_date[#All],2, FALSE)</f>
        <v>2024</v>
      </c>
      <c r="C2170" t="s">
        <v>66</v>
      </c>
      <c r="D2170" t="s">
        <v>13</v>
      </c>
      <c r="E2170">
        <v>75</v>
      </c>
      <c r="F2170">
        <v>1699</v>
      </c>
      <c r="G2170">
        <f>IF(electric_vehicle_sales_by_state[[#This Row],[vehicle_category]]="2-Wheelers",85000,1500000)</f>
        <v>1500000</v>
      </c>
      <c r="H2170">
        <f>(electric_vehicle_sales_by_state[[#This Row],[electric_vehicles_sold]]*electric_vehicle_sales_by_state[[#This Row],[Avg_Price]])</f>
        <v>112500000</v>
      </c>
    </row>
    <row r="2171" spans="1:8" x14ac:dyDescent="0.3">
      <c r="A2171" s="1">
        <v>45078</v>
      </c>
      <c r="B2171">
        <f>VLOOKUP(electric_vehicle_sales_by_state[[#This Row],[date]], dim_date[#All],2, FALSE)</f>
        <v>2024</v>
      </c>
      <c r="C2171" t="s">
        <v>67</v>
      </c>
      <c r="D2171" t="s">
        <v>13</v>
      </c>
      <c r="E2171">
        <v>698</v>
      </c>
      <c r="F2171">
        <v>24829</v>
      </c>
      <c r="G2171">
        <f>IF(electric_vehicle_sales_by_state[[#This Row],[vehicle_category]]="2-Wheelers",85000,1500000)</f>
        <v>1500000</v>
      </c>
      <c r="H2171">
        <f>(electric_vehicle_sales_by_state[[#This Row],[electric_vehicles_sold]]*electric_vehicle_sales_by_state[[#This Row],[Avg_Price]])</f>
        <v>1047000000</v>
      </c>
    </row>
    <row r="2172" spans="1:8" x14ac:dyDescent="0.3">
      <c r="A2172" s="1">
        <v>45078</v>
      </c>
      <c r="B2172">
        <f>VLOOKUP(electric_vehicle_sales_by_state[[#This Row],[date]], dim_date[#All],2, FALSE)</f>
        <v>2024</v>
      </c>
      <c r="C2172" t="s">
        <v>63</v>
      </c>
      <c r="D2172" t="s">
        <v>13</v>
      </c>
      <c r="E2172">
        <v>263</v>
      </c>
      <c r="F2172">
        <v>21135</v>
      </c>
      <c r="G2172">
        <f>IF(electric_vehicle_sales_by_state[[#This Row],[vehicle_category]]="2-Wheelers",85000,1500000)</f>
        <v>1500000</v>
      </c>
      <c r="H2172">
        <f>(electric_vehicle_sales_by_state[[#This Row],[electric_vehicles_sold]]*electric_vehicle_sales_by_state[[#This Row],[Avg_Price]])</f>
        <v>394500000</v>
      </c>
    </row>
    <row r="2173" spans="1:8" x14ac:dyDescent="0.3">
      <c r="A2173" s="1">
        <v>45078</v>
      </c>
      <c r="B2173">
        <f>VLOOKUP(electric_vehicle_sales_by_state[[#This Row],[date]], dim_date[#All],2, FALSE)</f>
        <v>2024</v>
      </c>
      <c r="C2173" t="s">
        <v>61</v>
      </c>
      <c r="D2173" t="s">
        <v>13</v>
      </c>
      <c r="E2173">
        <v>19</v>
      </c>
      <c r="F2173">
        <v>3448</v>
      </c>
      <c r="G2173">
        <f>IF(electric_vehicle_sales_by_state[[#This Row],[vehicle_category]]="2-Wheelers",85000,1500000)</f>
        <v>1500000</v>
      </c>
      <c r="H2173">
        <f>(electric_vehicle_sales_by_state[[#This Row],[electric_vehicles_sold]]*electric_vehicle_sales_by_state[[#This Row],[Avg_Price]])</f>
        <v>28500000</v>
      </c>
    </row>
    <row r="2174" spans="1:8" x14ac:dyDescent="0.3">
      <c r="A2174" s="1">
        <v>45078</v>
      </c>
      <c r="B2174">
        <f>VLOOKUP(electric_vehicle_sales_by_state[[#This Row],[date]], dim_date[#All],2, FALSE)</f>
        <v>2024</v>
      </c>
      <c r="C2174" t="s">
        <v>46</v>
      </c>
      <c r="D2174" t="s">
        <v>13</v>
      </c>
      <c r="E2174">
        <v>18</v>
      </c>
      <c r="F2174">
        <v>4437</v>
      </c>
      <c r="G2174">
        <f>IF(electric_vehicle_sales_by_state[[#This Row],[vehicle_category]]="2-Wheelers",85000,1500000)</f>
        <v>1500000</v>
      </c>
      <c r="H2174">
        <f>(electric_vehicle_sales_by_state[[#This Row],[electric_vehicles_sold]]*electric_vehicle_sales_by_state[[#This Row],[Avg_Price]])</f>
        <v>27000000</v>
      </c>
    </row>
    <row r="2175" spans="1:8" x14ac:dyDescent="0.3">
      <c r="A2175" s="1">
        <v>45078</v>
      </c>
      <c r="B2175">
        <f>VLOOKUP(electric_vehicle_sales_by_state[[#This Row],[date]], dim_date[#All],2, FALSE)</f>
        <v>2024</v>
      </c>
      <c r="C2175" t="s">
        <v>64</v>
      </c>
      <c r="D2175" t="s">
        <v>13</v>
      </c>
      <c r="E2175">
        <v>48</v>
      </c>
      <c r="F2175">
        <v>4320</v>
      </c>
      <c r="G2175">
        <f>IF(electric_vehicle_sales_by_state[[#This Row],[vehicle_category]]="2-Wheelers",85000,1500000)</f>
        <v>1500000</v>
      </c>
      <c r="H2175">
        <f>(electric_vehicle_sales_by_state[[#This Row],[electric_vehicles_sold]]*electric_vehicle_sales_by_state[[#This Row],[Avg_Price]])</f>
        <v>72000000</v>
      </c>
    </row>
    <row r="2176" spans="1:8" x14ac:dyDescent="0.3">
      <c r="A2176" s="1">
        <v>45078</v>
      </c>
      <c r="B2176">
        <f>VLOOKUP(electric_vehicle_sales_by_state[[#This Row],[date]], dim_date[#All],2, FALSE)</f>
        <v>2024</v>
      </c>
      <c r="C2176" t="s">
        <v>68</v>
      </c>
      <c r="D2176" t="s">
        <v>13</v>
      </c>
      <c r="E2176">
        <v>1142</v>
      </c>
      <c r="F2176">
        <v>24603</v>
      </c>
      <c r="G2176">
        <f>IF(electric_vehicle_sales_by_state[[#This Row],[vehicle_category]]="2-Wheelers",85000,1500000)</f>
        <v>1500000</v>
      </c>
      <c r="H2176">
        <f>(electric_vehicle_sales_by_state[[#This Row],[electric_vehicles_sold]]*electric_vehicle_sales_by_state[[#This Row],[Avg_Price]])</f>
        <v>1713000000</v>
      </c>
    </row>
    <row r="2177" spans="1:8" x14ac:dyDescent="0.3">
      <c r="A2177" s="1">
        <v>45078</v>
      </c>
      <c r="B2177">
        <f>VLOOKUP(electric_vehicle_sales_by_state[[#This Row],[date]], dim_date[#All],2, FALSE)</f>
        <v>2024</v>
      </c>
      <c r="C2177" t="s">
        <v>69</v>
      </c>
      <c r="D2177" t="s">
        <v>13</v>
      </c>
      <c r="E2177">
        <v>885</v>
      </c>
      <c r="F2177">
        <v>14389</v>
      </c>
      <c r="G2177">
        <f>IF(electric_vehicle_sales_by_state[[#This Row],[vehicle_category]]="2-Wheelers",85000,1500000)</f>
        <v>1500000</v>
      </c>
      <c r="H2177">
        <f>(electric_vehicle_sales_by_state[[#This Row],[electric_vehicles_sold]]*electric_vehicle_sales_by_state[[#This Row],[Avg_Price]])</f>
        <v>1327500000</v>
      </c>
    </row>
    <row r="2178" spans="1:8" x14ac:dyDescent="0.3">
      <c r="A2178" s="1">
        <v>45078</v>
      </c>
      <c r="B2178">
        <f>VLOOKUP(electric_vehicle_sales_by_state[[#This Row],[date]], dim_date[#All],2, FALSE)</f>
        <v>2024</v>
      </c>
      <c r="C2178" t="s">
        <v>57</v>
      </c>
      <c r="D2178" t="s">
        <v>13</v>
      </c>
      <c r="E2178">
        <v>107</v>
      </c>
      <c r="F2178">
        <v>10927</v>
      </c>
      <c r="G2178">
        <f>IF(electric_vehicle_sales_by_state[[#This Row],[vehicle_category]]="2-Wheelers",85000,1500000)</f>
        <v>1500000</v>
      </c>
      <c r="H2178">
        <f>(electric_vehicle_sales_by_state[[#This Row],[electric_vehicles_sold]]*electric_vehicle_sales_by_state[[#This Row],[Avg_Price]])</f>
        <v>160500000</v>
      </c>
    </row>
    <row r="2179" spans="1:8" x14ac:dyDescent="0.3">
      <c r="A2179" s="1">
        <v>45078</v>
      </c>
      <c r="B2179">
        <f>VLOOKUP(electric_vehicle_sales_by_state[[#This Row],[date]], dim_date[#All],2, FALSE)</f>
        <v>2024</v>
      </c>
      <c r="C2179" t="s">
        <v>70</v>
      </c>
      <c r="D2179" t="s">
        <v>13</v>
      </c>
      <c r="E2179">
        <v>1360</v>
      </c>
      <c r="F2179">
        <v>36069</v>
      </c>
      <c r="G2179">
        <f>IF(electric_vehicle_sales_by_state[[#This Row],[vehicle_category]]="2-Wheelers",85000,1500000)</f>
        <v>1500000</v>
      </c>
      <c r="H2179">
        <f>(electric_vehicle_sales_by_state[[#This Row],[electric_vehicles_sold]]*electric_vehicle_sales_by_state[[#This Row],[Avg_Price]])</f>
        <v>2040000000</v>
      </c>
    </row>
    <row r="2180" spans="1:8" x14ac:dyDescent="0.3">
      <c r="A2180" s="1">
        <v>45078</v>
      </c>
      <c r="B2180">
        <f>VLOOKUP(electric_vehicle_sales_by_state[[#This Row],[date]], dim_date[#All],2, FALSE)</f>
        <v>2024</v>
      </c>
      <c r="C2180" t="s">
        <v>49</v>
      </c>
      <c r="D2180" t="s">
        <v>13</v>
      </c>
      <c r="E2180">
        <v>2</v>
      </c>
      <c r="F2180">
        <v>950</v>
      </c>
      <c r="G2180">
        <f>IF(electric_vehicle_sales_by_state[[#This Row],[vehicle_category]]="2-Wheelers",85000,1500000)</f>
        <v>1500000</v>
      </c>
      <c r="H2180">
        <f>(electric_vehicle_sales_by_state[[#This Row],[electric_vehicles_sold]]*electric_vehicle_sales_by_state[[#This Row],[Avg_Price]])</f>
        <v>3000000</v>
      </c>
    </row>
    <row r="2181" spans="1:8" x14ac:dyDescent="0.3">
      <c r="A2181" s="1">
        <v>45078</v>
      </c>
      <c r="B2181">
        <f>VLOOKUP(electric_vehicle_sales_by_state[[#This Row],[date]], dim_date[#All],2, FALSE)</f>
        <v>2024</v>
      </c>
      <c r="C2181" t="s">
        <v>58</v>
      </c>
      <c r="D2181" t="s">
        <v>13</v>
      </c>
      <c r="E2181">
        <v>89</v>
      </c>
      <c r="F2181">
        <v>5873</v>
      </c>
      <c r="G2181">
        <f>IF(electric_vehicle_sales_by_state[[#This Row],[vehicle_category]]="2-Wheelers",85000,1500000)</f>
        <v>1500000</v>
      </c>
      <c r="H2181">
        <f>(electric_vehicle_sales_by_state[[#This Row],[electric_vehicles_sold]]*electric_vehicle_sales_by_state[[#This Row],[Avg_Price]])</f>
        <v>133500000</v>
      </c>
    </row>
    <row r="2182" spans="1:8" x14ac:dyDescent="0.3">
      <c r="A2182" s="1">
        <v>45078</v>
      </c>
      <c r="B2182">
        <f>VLOOKUP(electric_vehicle_sales_by_state[[#This Row],[date]], dim_date[#All],2, FALSE)</f>
        <v>2024</v>
      </c>
      <c r="C2182" t="s">
        <v>52</v>
      </c>
      <c r="D2182" t="s">
        <v>13</v>
      </c>
      <c r="E2182">
        <v>8</v>
      </c>
      <c r="F2182">
        <v>910</v>
      </c>
      <c r="G2182">
        <f>IF(electric_vehicle_sales_by_state[[#This Row],[vehicle_category]]="2-Wheelers",85000,1500000)</f>
        <v>1500000</v>
      </c>
      <c r="H2182">
        <f>(electric_vehicle_sales_by_state[[#This Row],[electric_vehicles_sold]]*electric_vehicle_sales_by_state[[#This Row],[Avg_Price]])</f>
        <v>12000000</v>
      </c>
    </row>
    <row r="2183" spans="1:8" x14ac:dyDescent="0.3">
      <c r="A2183" s="1">
        <v>45078</v>
      </c>
      <c r="B2183">
        <f>VLOOKUP(electric_vehicle_sales_by_state[[#This Row],[date]], dim_date[#All],2, FALSE)</f>
        <v>2024</v>
      </c>
      <c r="C2183" t="s">
        <v>59</v>
      </c>
      <c r="D2183" t="s">
        <v>13</v>
      </c>
      <c r="E2183">
        <v>76</v>
      </c>
      <c r="F2183">
        <v>10547</v>
      </c>
      <c r="G2183">
        <f>IF(electric_vehicle_sales_by_state[[#This Row],[vehicle_category]]="2-Wheelers",85000,1500000)</f>
        <v>1500000</v>
      </c>
      <c r="H2183">
        <f>(electric_vehicle_sales_by_state[[#This Row],[electric_vehicles_sold]]*electric_vehicle_sales_by_state[[#This Row],[Avg_Price]])</f>
        <v>114000000</v>
      </c>
    </row>
    <row r="2184" spans="1:8" x14ac:dyDescent="0.3">
      <c r="A2184" s="1">
        <v>45078</v>
      </c>
      <c r="B2184">
        <f>VLOOKUP(electric_vehicle_sales_by_state[[#This Row],[date]], dim_date[#All],2, FALSE)</f>
        <v>2024</v>
      </c>
      <c r="C2184" t="s">
        <v>71</v>
      </c>
      <c r="D2184" t="s">
        <v>13</v>
      </c>
      <c r="E2184">
        <v>380</v>
      </c>
      <c r="F2184">
        <v>15534</v>
      </c>
      <c r="G2184">
        <f>IF(electric_vehicle_sales_by_state[[#This Row],[vehicle_category]]="2-Wheelers",85000,1500000)</f>
        <v>1500000</v>
      </c>
      <c r="H2184">
        <f>(electric_vehicle_sales_by_state[[#This Row],[electric_vehicles_sold]]*electric_vehicle_sales_by_state[[#This Row],[Avg_Price]])</f>
        <v>570000000</v>
      </c>
    </row>
    <row r="2185" spans="1:8" x14ac:dyDescent="0.3">
      <c r="A2185" s="1">
        <v>45078</v>
      </c>
      <c r="B2185">
        <f>VLOOKUP(electric_vehicle_sales_by_state[[#This Row],[date]], dim_date[#All],2, FALSE)</f>
        <v>2024</v>
      </c>
      <c r="C2185" t="s">
        <v>72</v>
      </c>
      <c r="D2185" t="s">
        <v>13</v>
      </c>
      <c r="E2185">
        <v>572</v>
      </c>
      <c r="F2185">
        <v>22976</v>
      </c>
      <c r="G2185">
        <f>IF(electric_vehicle_sales_by_state[[#This Row],[vehicle_category]]="2-Wheelers",85000,1500000)</f>
        <v>1500000</v>
      </c>
      <c r="H2185">
        <f>(electric_vehicle_sales_by_state[[#This Row],[electric_vehicles_sold]]*electric_vehicle_sales_by_state[[#This Row],[Avg_Price]])</f>
        <v>858000000</v>
      </c>
    </row>
    <row r="2186" spans="1:8" x14ac:dyDescent="0.3">
      <c r="A2186" s="1">
        <v>45078</v>
      </c>
      <c r="B2186">
        <f>VLOOKUP(electric_vehicle_sales_by_state[[#This Row],[date]], dim_date[#All],2, FALSE)</f>
        <v>2024</v>
      </c>
      <c r="C2186" t="s">
        <v>53</v>
      </c>
      <c r="D2186" t="s">
        <v>13</v>
      </c>
      <c r="E2186">
        <v>2</v>
      </c>
      <c r="F2186">
        <v>375</v>
      </c>
      <c r="G2186">
        <f>IF(electric_vehicle_sales_by_state[[#This Row],[vehicle_category]]="2-Wheelers",85000,1500000)</f>
        <v>1500000</v>
      </c>
      <c r="H2186">
        <f>(electric_vehicle_sales_by_state[[#This Row],[electric_vehicles_sold]]*electric_vehicle_sales_by_state[[#This Row],[Avg_Price]])</f>
        <v>3000000</v>
      </c>
    </row>
    <row r="2187" spans="1:8" x14ac:dyDescent="0.3">
      <c r="A2187" s="1">
        <v>45078</v>
      </c>
      <c r="B2187">
        <f>VLOOKUP(electric_vehicle_sales_by_state[[#This Row],[date]], dim_date[#All],2, FALSE)</f>
        <v>2024</v>
      </c>
      <c r="C2187" t="s">
        <v>73</v>
      </c>
      <c r="D2187" t="s">
        <v>13</v>
      </c>
      <c r="E2187">
        <v>393</v>
      </c>
      <c r="F2187">
        <v>30578</v>
      </c>
      <c r="G2187">
        <f>IF(electric_vehicle_sales_by_state[[#This Row],[vehicle_category]]="2-Wheelers",85000,1500000)</f>
        <v>1500000</v>
      </c>
      <c r="H2187">
        <f>(electric_vehicle_sales_by_state[[#This Row],[electric_vehicles_sold]]*electric_vehicle_sales_by_state[[#This Row],[Avg_Price]])</f>
        <v>589500000</v>
      </c>
    </row>
    <row r="2188" spans="1:8" x14ac:dyDescent="0.3">
      <c r="A2188" s="1">
        <v>45078</v>
      </c>
      <c r="B2188">
        <f>VLOOKUP(electric_vehicle_sales_by_state[[#This Row],[date]], dim_date[#All],2, FALSE)</f>
        <v>2024</v>
      </c>
      <c r="C2188" t="s">
        <v>60</v>
      </c>
      <c r="D2188" t="s">
        <v>13</v>
      </c>
      <c r="E2188">
        <v>42</v>
      </c>
      <c r="F2188">
        <v>4393</v>
      </c>
      <c r="G2188">
        <f>IF(electric_vehicle_sales_by_state[[#This Row],[vehicle_category]]="2-Wheelers",85000,1500000)</f>
        <v>1500000</v>
      </c>
      <c r="H2188">
        <f>(electric_vehicle_sales_by_state[[#This Row],[electric_vehicles_sold]]*electric_vehicle_sales_by_state[[#This Row],[Avg_Price]])</f>
        <v>63000000</v>
      </c>
    </row>
    <row r="2189" spans="1:8" x14ac:dyDescent="0.3">
      <c r="A2189" s="1">
        <v>45078</v>
      </c>
      <c r="B2189">
        <f>VLOOKUP(electric_vehicle_sales_by_state[[#This Row],[date]], dim_date[#All],2, FALSE)</f>
        <v>2024</v>
      </c>
      <c r="C2189" t="s">
        <v>74</v>
      </c>
      <c r="D2189" t="s">
        <v>13</v>
      </c>
      <c r="E2189">
        <v>247</v>
      </c>
      <c r="F2189">
        <v>8471</v>
      </c>
      <c r="G2189">
        <f>IF(electric_vehicle_sales_by_state[[#This Row],[vehicle_category]]="2-Wheelers",85000,1500000)</f>
        <v>1500000</v>
      </c>
      <c r="H2189">
        <f>(electric_vehicle_sales_by_state[[#This Row],[electric_vehicles_sold]]*electric_vehicle_sales_by_state[[#This Row],[Avg_Price]])</f>
        <v>370500000</v>
      </c>
    </row>
    <row r="2190" spans="1:8" x14ac:dyDescent="0.3">
      <c r="A2190" s="1">
        <v>45108</v>
      </c>
      <c r="B2190">
        <f>VLOOKUP(electric_vehicle_sales_by_state[[#This Row],[date]], dim_date[#All],2, FALSE)</f>
        <v>2024</v>
      </c>
      <c r="C2190" t="s">
        <v>41</v>
      </c>
      <c r="D2190" t="s">
        <v>13</v>
      </c>
      <c r="E2190">
        <v>3</v>
      </c>
      <c r="F2190">
        <v>163</v>
      </c>
      <c r="G2190">
        <f>IF(electric_vehicle_sales_by_state[[#This Row],[vehicle_category]]="2-Wheelers",85000,1500000)</f>
        <v>1500000</v>
      </c>
      <c r="H2190">
        <f>(electric_vehicle_sales_by_state[[#This Row],[electric_vehicles_sold]]*electric_vehicle_sales_by_state[[#This Row],[Avg_Price]])</f>
        <v>4500000</v>
      </c>
    </row>
    <row r="2191" spans="1:8" x14ac:dyDescent="0.3">
      <c r="A2191" s="1">
        <v>45108</v>
      </c>
      <c r="B2191">
        <f>VLOOKUP(electric_vehicle_sales_by_state[[#This Row],[date]], dim_date[#All],2, FALSE)</f>
        <v>2024</v>
      </c>
      <c r="C2191" t="s">
        <v>65</v>
      </c>
      <c r="D2191" t="s">
        <v>13</v>
      </c>
      <c r="E2191">
        <v>157</v>
      </c>
      <c r="F2191">
        <v>6820</v>
      </c>
      <c r="G2191">
        <f>IF(electric_vehicle_sales_by_state[[#This Row],[vehicle_category]]="2-Wheelers",85000,1500000)</f>
        <v>1500000</v>
      </c>
      <c r="H2191">
        <f>(electric_vehicle_sales_by_state[[#This Row],[electric_vehicles_sold]]*electric_vehicle_sales_by_state[[#This Row],[Avg_Price]])</f>
        <v>235500000</v>
      </c>
    </row>
    <row r="2192" spans="1:8" x14ac:dyDescent="0.3">
      <c r="A2192" s="1">
        <v>45108</v>
      </c>
      <c r="B2192">
        <f>VLOOKUP(electric_vehicle_sales_by_state[[#This Row],[date]], dim_date[#All],2, FALSE)</f>
        <v>2024</v>
      </c>
      <c r="C2192" t="s">
        <v>42</v>
      </c>
      <c r="D2192" t="s">
        <v>13</v>
      </c>
      <c r="E2192">
        <v>2</v>
      </c>
      <c r="F2192">
        <v>1069</v>
      </c>
      <c r="G2192">
        <f>IF(electric_vehicle_sales_by_state[[#This Row],[vehicle_category]]="2-Wheelers",85000,1500000)</f>
        <v>1500000</v>
      </c>
      <c r="H2192">
        <f>(electric_vehicle_sales_by_state[[#This Row],[electric_vehicles_sold]]*electric_vehicle_sales_by_state[[#This Row],[Avg_Price]])</f>
        <v>3000000</v>
      </c>
    </row>
    <row r="2193" spans="1:8" x14ac:dyDescent="0.3">
      <c r="A2193" s="1">
        <v>45108</v>
      </c>
      <c r="B2193">
        <f>VLOOKUP(electric_vehicle_sales_by_state[[#This Row],[date]], dim_date[#All],2, FALSE)</f>
        <v>2024</v>
      </c>
      <c r="C2193" t="s">
        <v>43</v>
      </c>
      <c r="D2193" t="s">
        <v>13</v>
      </c>
      <c r="E2193">
        <v>23</v>
      </c>
      <c r="F2193">
        <v>7381</v>
      </c>
      <c r="G2193">
        <f>IF(electric_vehicle_sales_by_state[[#This Row],[vehicle_category]]="2-Wheelers",85000,1500000)</f>
        <v>1500000</v>
      </c>
      <c r="H2193">
        <f>(electric_vehicle_sales_by_state[[#This Row],[electric_vehicles_sold]]*electric_vehicle_sales_by_state[[#This Row],[Avg_Price]])</f>
        <v>34500000</v>
      </c>
    </row>
    <row r="2194" spans="1:8" x14ac:dyDescent="0.3">
      <c r="A2194" s="1">
        <v>45108</v>
      </c>
      <c r="B2194">
        <f>VLOOKUP(electric_vehicle_sales_by_state[[#This Row],[date]], dim_date[#All],2, FALSE)</f>
        <v>2024</v>
      </c>
      <c r="C2194" t="s">
        <v>54</v>
      </c>
      <c r="D2194" t="s">
        <v>13</v>
      </c>
      <c r="E2194">
        <v>58</v>
      </c>
      <c r="F2194">
        <v>5189</v>
      </c>
      <c r="G2194">
        <f>IF(electric_vehicle_sales_by_state[[#This Row],[vehicle_category]]="2-Wheelers",85000,1500000)</f>
        <v>1500000</v>
      </c>
      <c r="H2194">
        <f>(electric_vehicle_sales_by_state[[#This Row],[electric_vehicles_sold]]*electric_vehicle_sales_by_state[[#This Row],[Avg_Price]])</f>
        <v>87000000</v>
      </c>
    </row>
    <row r="2195" spans="1:8" x14ac:dyDescent="0.3">
      <c r="A2195" s="1">
        <v>45108</v>
      </c>
      <c r="B2195">
        <f>VLOOKUP(electric_vehicle_sales_by_state[[#This Row],[date]], dim_date[#All],2, FALSE)</f>
        <v>2024</v>
      </c>
      <c r="C2195" t="s">
        <v>55</v>
      </c>
      <c r="D2195" t="s">
        <v>13</v>
      </c>
      <c r="E2195">
        <v>71</v>
      </c>
      <c r="F2195">
        <v>2326</v>
      </c>
      <c r="G2195">
        <f>IF(electric_vehicle_sales_by_state[[#This Row],[vehicle_category]]="2-Wheelers",85000,1500000)</f>
        <v>1500000</v>
      </c>
      <c r="H2195">
        <f>(electric_vehicle_sales_by_state[[#This Row],[electric_vehicles_sold]]*electric_vehicle_sales_by_state[[#This Row],[Avg_Price]])</f>
        <v>106500000</v>
      </c>
    </row>
    <row r="2196" spans="1:8" x14ac:dyDescent="0.3">
      <c r="A2196" s="1">
        <v>45108</v>
      </c>
      <c r="B2196">
        <f>VLOOKUP(electric_vehicle_sales_by_state[[#This Row],[date]], dim_date[#All],2, FALSE)</f>
        <v>2024</v>
      </c>
      <c r="C2196" t="s">
        <v>44</v>
      </c>
      <c r="D2196" t="s">
        <v>13</v>
      </c>
      <c r="E2196">
        <v>94</v>
      </c>
      <c r="F2196">
        <v>3346</v>
      </c>
      <c r="G2196">
        <f>IF(electric_vehicle_sales_by_state[[#This Row],[vehicle_category]]="2-Wheelers",85000,1500000)</f>
        <v>1500000</v>
      </c>
      <c r="H2196">
        <f>(electric_vehicle_sales_by_state[[#This Row],[electric_vehicles_sold]]*electric_vehicle_sales_by_state[[#This Row],[Avg_Price]])</f>
        <v>141000000</v>
      </c>
    </row>
    <row r="2197" spans="1:8" x14ac:dyDescent="0.3">
      <c r="A2197" s="1">
        <v>45108</v>
      </c>
      <c r="B2197">
        <f>VLOOKUP(electric_vehicle_sales_by_state[[#This Row],[date]], dim_date[#All],2, FALSE)</f>
        <v>2024</v>
      </c>
      <c r="C2197" t="s">
        <v>45</v>
      </c>
      <c r="D2197" t="s">
        <v>13</v>
      </c>
      <c r="E2197">
        <v>4</v>
      </c>
      <c r="F2197">
        <v>391</v>
      </c>
      <c r="G2197">
        <f>IF(electric_vehicle_sales_by_state[[#This Row],[vehicle_category]]="2-Wheelers",85000,1500000)</f>
        <v>1500000</v>
      </c>
      <c r="H2197">
        <f>(electric_vehicle_sales_by_state[[#This Row],[electric_vehicles_sold]]*electric_vehicle_sales_by_state[[#This Row],[Avg_Price]])</f>
        <v>6000000</v>
      </c>
    </row>
    <row r="2198" spans="1:8" x14ac:dyDescent="0.3">
      <c r="A2198" s="1">
        <v>45108</v>
      </c>
      <c r="B2198">
        <f>VLOOKUP(electric_vehicle_sales_by_state[[#This Row],[date]], dim_date[#All],2, FALSE)</f>
        <v>2024</v>
      </c>
      <c r="C2198" t="s">
        <v>56</v>
      </c>
      <c r="D2198" t="s">
        <v>13</v>
      </c>
      <c r="E2198">
        <v>831</v>
      </c>
      <c r="F2198">
        <v>15285</v>
      </c>
      <c r="G2198">
        <f>IF(electric_vehicle_sales_by_state[[#This Row],[vehicle_category]]="2-Wheelers",85000,1500000)</f>
        <v>1500000</v>
      </c>
      <c r="H2198">
        <f>(electric_vehicle_sales_by_state[[#This Row],[electric_vehicles_sold]]*electric_vehicle_sales_by_state[[#This Row],[Avg_Price]])</f>
        <v>1246500000</v>
      </c>
    </row>
    <row r="2199" spans="1:8" x14ac:dyDescent="0.3">
      <c r="A2199" s="1">
        <v>45108</v>
      </c>
      <c r="B2199">
        <f>VLOOKUP(electric_vehicle_sales_by_state[[#This Row],[date]], dim_date[#All],2, FALSE)</f>
        <v>2024</v>
      </c>
      <c r="C2199" t="s">
        <v>66</v>
      </c>
      <c r="D2199" t="s">
        <v>13</v>
      </c>
      <c r="E2199">
        <v>84</v>
      </c>
      <c r="F2199">
        <v>1739</v>
      </c>
      <c r="G2199">
        <f>IF(electric_vehicle_sales_by_state[[#This Row],[vehicle_category]]="2-Wheelers",85000,1500000)</f>
        <v>1500000</v>
      </c>
      <c r="H2199">
        <f>(electric_vehicle_sales_by_state[[#This Row],[electric_vehicles_sold]]*electric_vehicle_sales_by_state[[#This Row],[Avg_Price]])</f>
        <v>126000000</v>
      </c>
    </row>
    <row r="2200" spans="1:8" x14ac:dyDescent="0.3">
      <c r="A2200" s="1">
        <v>45108</v>
      </c>
      <c r="B2200">
        <f>VLOOKUP(electric_vehicle_sales_by_state[[#This Row],[date]], dim_date[#All],2, FALSE)</f>
        <v>2024</v>
      </c>
      <c r="C2200" t="s">
        <v>67</v>
      </c>
      <c r="D2200" t="s">
        <v>13</v>
      </c>
      <c r="E2200">
        <v>692</v>
      </c>
      <c r="F2200">
        <v>27755</v>
      </c>
      <c r="G2200">
        <f>IF(electric_vehicle_sales_by_state[[#This Row],[vehicle_category]]="2-Wheelers",85000,1500000)</f>
        <v>1500000</v>
      </c>
      <c r="H2200">
        <f>(electric_vehicle_sales_by_state[[#This Row],[electric_vehicles_sold]]*electric_vehicle_sales_by_state[[#This Row],[Avg_Price]])</f>
        <v>1038000000</v>
      </c>
    </row>
    <row r="2201" spans="1:8" x14ac:dyDescent="0.3">
      <c r="A2201" s="1">
        <v>45108</v>
      </c>
      <c r="B2201">
        <f>VLOOKUP(electric_vehicle_sales_by_state[[#This Row],[date]], dim_date[#All],2, FALSE)</f>
        <v>2024</v>
      </c>
      <c r="C2201" t="s">
        <v>63</v>
      </c>
      <c r="D2201" t="s">
        <v>13</v>
      </c>
      <c r="E2201">
        <v>92</v>
      </c>
      <c r="F2201">
        <v>11915</v>
      </c>
      <c r="G2201">
        <f>IF(electric_vehicle_sales_by_state[[#This Row],[vehicle_category]]="2-Wheelers",85000,1500000)</f>
        <v>1500000</v>
      </c>
      <c r="H2201">
        <f>(electric_vehicle_sales_by_state[[#This Row],[electric_vehicles_sold]]*electric_vehicle_sales_by_state[[#This Row],[Avg_Price]])</f>
        <v>138000000</v>
      </c>
    </row>
    <row r="2202" spans="1:8" x14ac:dyDescent="0.3">
      <c r="A2202" s="1">
        <v>45108</v>
      </c>
      <c r="B2202">
        <f>VLOOKUP(electric_vehicle_sales_by_state[[#This Row],[date]], dim_date[#All],2, FALSE)</f>
        <v>2024</v>
      </c>
      <c r="C2202" t="s">
        <v>61</v>
      </c>
      <c r="D2202" t="s">
        <v>13</v>
      </c>
      <c r="E2202">
        <v>12</v>
      </c>
      <c r="F2202">
        <v>3956</v>
      </c>
      <c r="G2202">
        <f>IF(electric_vehicle_sales_by_state[[#This Row],[vehicle_category]]="2-Wheelers",85000,1500000)</f>
        <v>1500000</v>
      </c>
      <c r="H2202">
        <f>(electric_vehicle_sales_by_state[[#This Row],[electric_vehicles_sold]]*electric_vehicle_sales_by_state[[#This Row],[Avg_Price]])</f>
        <v>18000000</v>
      </c>
    </row>
    <row r="2203" spans="1:8" x14ac:dyDescent="0.3">
      <c r="A2203" s="1">
        <v>45108</v>
      </c>
      <c r="B2203">
        <f>VLOOKUP(electric_vehicle_sales_by_state[[#This Row],[date]], dim_date[#All],2, FALSE)</f>
        <v>2024</v>
      </c>
      <c r="C2203" t="s">
        <v>46</v>
      </c>
      <c r="D2203" t="s">
        <v>13</v>
      </c>
      <c r="E2203">
        <v>11</v>
      </c>
      <c r="F2203">
        <v>4435</v>
      </c>
      <c r="G2203">
        <f>IF(electric_vehicle_sales_by_state[[#This Row],[vehicle_category]]="2-Wheelers",85000,1500000)</f>
        <v>1500000</v>
      </c>
      <c r="H2203">
        <f>(electric_vehicle_sales_by_state[[#This Row],[electric_vehicles_sold]]*electric_vehicle_sales_by_state[[#This Row],[Avg_Price]])</f>
        <v>16500000</v>
      </c>
    </row>
    <row r="2204" spans="1:8" x14ac:dyDescent="0.3">
      <c r="A2204" s="1">
        <v>45108</v>
      </c>
      <c r="B2204">
        <f>VLOOKUP(electric_vehicle_sales_by_state[[#This Row],[date]], dim_date[#All],2, FALSE)</f>
        <v>2024</v>
      </c>
      <c r="C2204" t="s">
        <v>64</v>
      </c>
      <c r="D2204" t="s">
        <v>13</v>
      </c>
      <c r="E2204">
        <v>31</v>
      </c>
      <c r="F2204">
        <v>4010</v>
      </c>
      <c r="G2204">
        <f>IF(electric_vehicle_sales_by_state[[#This Row],[vehicle_category]]="2-Wheelers",85000,1500000)</f>
        <v>1500000</v>
      </c>
      <c r="H2204">
        <f>(electric_vehicle_sales_by_state[[#This Row],[electric_vehicles_sold]]*electric_vehicle_sales_by_state[[#This Row],[Avg_Price]])</f>
        <v>46500000</v>
      </c>
    </row>
    <row r="2205" spans="1:8" x14ac:dyDescent="0.3">
      <c r="A2205" s="1">
        <v>45108</v>
      </c>
      <c r="B2205">
        <f>VLOOKUP(electric_vehicle_sales_by_state[[#This Row],[date]], dim_date[#All],2, FALSE)</f>
        <v>2024</v>
      </c>
      <c r="C2205" t="s">
        <v>68</v>
      </c>
      <c r="D2205" t="s">
        <v>13</v>
      </c>
      <c r="E2205">
        <v>1221</v>
      </c>
      <c r="F2205">
        <v>23154</v>
      </c>
      <c r="G2205">
        <f>IF(electric_vehicle_sales_by_state[[#This Row],[vehicle_category]]="2-Wheelers",85000,1500000)</f>
        <v>1500000</v>
      </c>
      <c r="H2205">
        <f>(electric_vehicle_sales_by_state[[#This Row],[electric_vehicles_sold]]*electric_vehicle_sales_by_state[[#This Row],[Avg_Price]])</f>
        <v>1831500000</v>
      </c>
    </row>
    <row r="2206" spans="1:8" x14ac:dyDescent="0.3">
      <c r="A2206" s="1">
        <v>45108</v>
      </c>
      <c r="B2206">
        <f>VLOOKUP(electric_vehicle_sales_by_state[[#This Row],[date]], dim_date[#All],2, FALSE)</f>
        <v>2024</v>
      </c>
      <c r="C2206" t="s">
        <v>69</v>
      </c>
      <c r="D2206" t="s">
        <v>13</v>
      </c>
      <c r="E2206">
        <v>871</v>
      </c>
      <c r="F2206">
        <v>14002</v>
      </c>
      <c r="G2206">
        <f>IF(electric_vehicle_sales_by_state[[#This Row],[vehicle_category]]="2-Wheelers",85000,1500000)</f>
        <v>1500000</v>
      </c>
      <c r="H2206">
        <f>(electric_vehicle_sales_by_state[[#This Row],[electric_vehicles_sold]]*electric_vehicle_sales_by_state[[#This Row],[Avg_Price]])</f>
        <v>1306500000</v>
      </c>
    </row>
    <row r="2207" spans="1:8" x14ac:dyDescent="0.3">
      <c r="A2207" s="1">
        <v>45108</v>
      </c>
      <c r="B2207">
        <f>VLOOKUP(electric_vehicle_sales_by_state[[#This Row],[date]], dim_date[#All],2, FALSE)</f>
        <v>2024</v>
      </c>
      <c r="C2207" t="s">
        <v>57</v>
      </c>
      <c r="D2207" t="s">
        <v>13</v>
      </c>
      <c r="E2207">
        <v>138</v>
      </c>
      <c r="F2207">
        <v>10811</v>
      </c>
      <c r="G2207">
        <f>IF(electric_vehicle_sales_by_state[[#This Row],[vehicle_category]]="2-Wheelers",85000,1500000)</f>
        <v>1500000</v>
      </c>
      <c r="H2207">
        <f>(electric_vehicle_sales_by_state[[#This Row],[electric_vehicles_sold]]*electric_vehicle_sales_by_state[[#This Row],[Avg_Price]])</f>
        <v>207000000</v>
      </c>
    </row>
    <row r="2208" spans="1:8" x14ac:dyDescent="0.3">
      <c r="A2208" s="1">
        <v>45108</v>
      </c>
      <c r="B2208">
        <f>VLOOKUP(electric_vehicle_sales_by_state[[#This Row],[date]], dim_date[#All],2, FALSE)</f>
        <v>2024</v>
      </c>
      <c r="C2208" t="s">
        <v>70</v>
      </c>
      <c r="D2208" t="s">
        <v>13</v>
      </c>
      <c r="E2208">
        <v>1103</v>
      </c>
      <c r="F2208">
        <v>36082</v>
      </c>
      <c r="G2208">
        <f>IF(electric_vehicle_sales_by_state[[#This Row],[vehicle_category]]="2-Wheelers",85000,1500000)</f>
        <v>1500000</v>
      </c>
      <c r="H2208">
        <f>(electric_vehicle_sales_by_state[[#This Row],[electric_vehicles_sold]]*electric_vehicle_sales_by_state[[#This Row],[Avg_Price]])</f>
        <v>1654500000</v>
      </c>
    </row>
    <row r="2209" spans="1:8" x14ac:dyDescent="0.3">
      <c r="A2209" s="1">
        <v>45108</v>
      </c>
      <c r="B2209">
        <f>VLOOKUP(electric_vehicle_sales_by_state[[#This Row],[date]], dim_date[#All],2, FALSE)</f>
        <v>2024</v>
      </c>
      <c r="C2209" t="s">
        <v>48</v>
      </c>
      <c r="D2209" t="s">
        <v>13</v>
      </c>
      <c r="E2209">
        <v>6</v>
      </c>
      <c r="F2209">
        <v>427</v>
      </c>
      <c r="G2209">
        <f>IF(electric_vehicle_sales_by_state[[#This Row],[vehicle_category]]="2-Wheelers",85000,1500000)</f>
        <v>1500000</v>
      </c>
      <c r="H2209">
        <f>(electric_vehicle_sales_by_state[[#This Row],[electric_vehicles_sold]]*electric_vehicle_sales_by_state[[#This Row],[Avg_Price]])</f>
        <v>9000000</v>
      </c>
    </row>
    <row r="2210" spans="1:8" x14ac:dyDescent="0.3">
      <c r="A2210" s="1">
        <v>45108</v>
      </c>
      <c r="B2210">
        <f>VLOOKUP(electric_vehicle_sales_by_state[[#This Row],[date]], dim_date[#All],2, FALSE)</f>
        <v>2024</v>
      </c>
      <c r="C2210" t="s">
        <v>49</v>
      </c>
      <c r="D2210" t="s">
        <v>13</v>
      </c>
      <c r="E2210">
        <v>3</v>
      </c>
      <c r="F2210">
        <v>1030</v>
      </c>
      <c r="G2210">
        <f>IF(electric_vehicle_sales_by_state[[#This Row],[vehicle_category]]="2-Wheelers",85000,1500000)</f>
        <v>1500000</v>
      </c>
      <c r="H2210">
        <f>(electric_vehicle_sales_by_state[[#This Row],[electric_vehicles_sold]]*electric_vehicle_sales_by_state[[#This Row],[Avg_Price]])</f>
        <v>4500000</v>
      </c>
    </row>
    <row r="2211" spans="1:8" x14ac:dyDescent="0.3">
      <c r="A2211" s="1">
        <v>45108</v>
      </c>
      <c r="B2211">
        <f>VLOOKUP(electric_vehicle_sales_by_state[[#This Row],[date]], dim_date[#All],2, FALSE)</f>
        <v>2024</v>
      </c>
      <c r="C2211" t="s">
        <v>58</v>
      </c>
      <c r="D2211" t="s">
        <v>13</v>
      </c>
      <c r="E2211">
        <v>134</v>
      </c>
      <c r="F2211">
        <v>5745</v>
      </c>
      <c r="G2211">
        <f>IF(electric_vehicle_sales_by_state[[#This Row],[vehicle_category]]="2-Wheelers",85000,1500000)</f>
        <v>1500000</v>
      </c>
      <c r="H2211">
        <f>(electric_vehicle_sales_by_state[[#This Row],[electric_vehicles_sold]]*electric_vehicle_sales_by_state[[#This Row],[Avg_Price]])</f>
        <v>201000000</v>
      </c>
    </row>
    <row r="2212" spans="1:8" x14ac:dyDescent="0.3">
      <c r="A2212" s="1">
        <v>45108</v>
      </c>
      <c r="B2212">
        <f>VLOOKUP(electric_vehicle_sales_by_state[[#This Row],[date]], dim_date[#All],2, FALSE)</f>
        <v>2024</v>
      </c>
      <c r="C2212" t="s">
        <v>52</v>
      </c>
      <c r="D2212" t="s">
        <v>13</v>
      </c>
      <c r="E2212">
        <v>7</v>
      </c>
      <c r="F2212">
        <v>809</v>
      </c>
      <c r="G2212">
        <f>IF(electric_vehicle_sales_by_state[[#This Row],[vehicle_category]]="2-Wheelers",85000,1500000)</f>
        <v>1500000</v>
      </c>
      <c r="H2212">
        <f>(electric_vehicle_sales_by_state[[#This Row],[electric_vehicles_sold]]*electric_vehicle_sales_by_state[[#This Row],[Avg_Price]])</f>
        <v>10500000</v>
      </c>
    </row>
    <row r="2213" spans="1:8" x14ac:dyDescent="0.3">
      <c r="A2213" s="1">
        <v>45108</v>
      </c>
      <c r="B2213">
        <f>VLOOKUP(electric_vehicle_sales_by_state[[#This Row],[date]], dim_date[#All],2, FALSE)</f>
        <v>2024</v>
      </c>
      <c r="C2213" t="s">
        <v>59</v>
      </c>
      <c r="D2213" t="s">
        <v>13</v>
      </c>
      <c r="E2213">
        <v>92</v>
      </c>
      <c r="F2213">
        <v>10766</v>
      </c>
      <c r="G2213">
        <f>IF(electric_vehicle_sales_by_state[[#This Row],[vehicle_category]]="2-Wheelers",85000,1500000)</f>
        <v>1500000</v>
      </c>
      <c r="H2213">
        <f>(electric_vehicle_sales_by_state[[#This Row],[electric_vehicles_sold]]*electric_vehicle_sales_by_state[[#This Row],[Avg_Price]])</f>
        <v>138000000</v>
      </c>
    </row>
    <row r="2214" spans="1:8" x14ac:dyDescent="0.3">
      <c r="A2214" s="1">
        <v>45108</v>
      </c>
      <c r="B2214">
        <f>VLOOKUP(electric_vehicle_sales_by_state[[#This Row],[date]], dim_date[#All],2, FALSE)</f>
        <v>2024</v>
      </c>
      <c r="C2214" t="s">
        <v>71</v>
      </c>
      <c r="D2214" t="s">
        <v>13</v>
      </c>
      <c r="E2214">
        <v>405</v>
      </c>
      <c r="F2214">
        <v>14064</v>
      </c>
      <c r="G2214">
        <f>IF(electric_vehicle_sales_by_state[[#This Row],[vehicle_category]]="2-Wheelers",85000,1500000)</f>
        <v>1500000</v>
      </c>
      <c r="H2214">
        <f>(electric_vehicle_sales_by_state[[#This Row],[electric_vehicles_sold]]*electric_vehicle_sales_by_state[[#This Row],[Avg_Price]])</f>
        <v>607500000</v>
      </c>
    </row>
    <row r="2215" spans="1:8" x14ac:dyDescent="0.3">
      <c r="A2215" s="1">
        <v>45108</v>
      </c>
      <c r="B2215">
        <f>VLOOKUP(electric_vehicle_sales_by_state[[#This Row],[date]], dim_date[#All],2, FALSE)</f>
        <v>2024</v>
      </c>
      <c r="C2215" t="s">
        <v>72</v>
      </c>
      <c r="D2215" t="s">
        <v>13</v>
      </c>
      <c r="E2215">
        <v>630</v>
      </c>
      <c r="F2215">
        <v>20553</v>
      </c>
      <c r="G2215">
        <f>IF(electric_vehicle_sales_by_state[[#This Row],[vehicle_category]]="2-Wheelers",85000,1500000)</f>
        <v>1500000</v>
      </c>
      <c r="H2215">
        <f>(electric_vehicle_sales_by_state[[#This Row],[electric_vehicles_sold]]*electric_vehicle_sales_by_state[[#This Row],[Avg_Price]])</f>
        <v>945000000</v>
      </c>
    </row>
    <row r="2216" spans="1:8" x14ac:dyDescent="0.3">
      <c r="A2216" s="1">
        <v>45108</v>
      </c>
      <c r="B2216">
        <f>VLOOKUP(electric_vehicle_sales_by_state[[#This Row],[date]], dim_date[#All],2, FALSE)</f>
        <v>2024</v>
      </c>
      <c r="C2216" t="s">
        <v>53</v>
      </c>
      <c r="D2216" t="s">
        <v>13</v>
      </c>
      <c r="E2216">
        <v>2</v>
      </c>
      <c r="F2216">
        <v>578</v>
      </c>
      <c r="G2216">
        <f>IF(electric_vehicle_sales_by_state[[#This Row],[vehicle_category]]="2-Wheelers",85000,1500000)</f>
        <v>1500000</v>
      </c>
      <c r="H2216">
        <f>(electric_vehicle_sales_by_state[[#This Row],[electric_vehicles_sold]]*electric_vehicle_sales_by_state[[#This Row],[Avg_Price]])</f>
        <v>3000000</v>
      </c>
    </row>
    <row r="2217" spans="1:8" x14ac:dyDescent="0.3">
      <c r="A2217" s="1">
        <v>45108</v>
      </c>
      <c r="B2217">
        <f>VLOOKUP(electric_vehicle_sales_by_state[[#This Row],[date]], dim_date[#All],2, FALSE)</f>
        <v>2024</v>
      </c>
      <c r="C2217" t="s">
        <v>73</v>
      </c>
      <c r="D2217" t="s">
        <v>13</v>
      </c>
      <c r="E2217">
        <v>420</v>
      </c>
      <c r="F2217">
        <v>29214</v>
      </c>
      <c r="G2217">
        <f>IF(electric_vehicle_sales_by_state[[#This Row],[vehicle_category]]="2-Wheelers",85000,1500000)</f>
        <v>1500000</v>
      </c>
      <c r="H2217">
        <f>(electric_vehicle_sales_by_state[[#This Row],[electric_vehicles_sold]]*electric_vehicle_sales_by_state[[#This Row],[Avg_Price]])</f>
        <v>630000000</v>
      </c>
    </row>
    <row r="2218" spans="1:8" x14ac:dyDescent="0.3">
      <c r="A2218" s="1">
        <v>45108</v>
      </c>
      <c r="B2218">
        <f>VLOOKUP(electric_vehicle_sales_by_state[[#This Row],[date]], dim_date[#All],2, FALSE)</f>
        <v>2024</v>
      </c>
      <c r="C2218" t="s">
        <v>60</v>
      </c>
      <c r="D2218" t="s">
        <v>13</v>
      </c>
      <c r="E2218">
        <v>53</v>
      </c>
      <c r="F2218">
        <v>4216</v>
      </c>
      <c r="G2218">
        <f>IF(electric_vehicle_sales_by_state[[#This Row],[vehicle_category]]="2-Wheelers",85000,1500000)</f>
        <v>1500000</v>
      </c>
      <c r="H2218">
        <f>(electric_vehicle_sales_by_state[[#This Row],[electric_vehicles_sold]]*electric_vehicle_sales_by_state[[#This Row],[Avg_Price]])</f>
        <v>79500000</v>
      </c>
    </row>
    <row r="2219" spans="1:8" x14ac:dyDescent="0.3">
      <c r="A2219" s="1">
        <v>45108</v>
      </c>
      <c r="B2219">
        <f>VLOOKUP(electric_vehicle_sales_by_state[[#This Row],[date]], dim_date[#All],2, FALSE)</f>
        <v>2024</v>
      </c>
      <c r="C2219" t="s">
        <v>74</v>
      </c>
      <c r="D2219" t="s">
        <v>13</v>
      </c>
      <c r="E2219">
        <v>179</v>
      </c>
      <c r="F2219">
        <v>8111</v>
      </c>
      <c r="G2219">
        <f>IF(electric_vehicle_sales_by_state[[#This Row],[vehicle_category]]="2-Wheelers",85000,1500000)</f>
        <v>1500000</v>
      </c>
      <c r="H2219">
        <f>(electric_vehicle_sales_by_state[[#This Row],[electric_vehicles_sold]]*electric_vehicle_sales_by_state[[#This Row],[Avg_Price]])</f>
        <v>268500000</v>
      </c>
    </row>
    <row r="2220" spans="1:8" x14ac:dyDescent="0.3">
      <c r="A2220" s="1">
        <v>45139</v>
      </c>
      <c r="B2220">
        <f>VLOOKUP(electric_vehicle_sales_by_state[[#This Row],[date]], dim_date[#All],2, FALSE)</f>
        <v>2024</v>
      </c>
      <c r="C2220" t="s">
        <v>41</v>
      </c>
      <c r="D2220" t="s">
        <v>13</v>
      </c>
      <c r="E2220">
        <v>3</v>
      </c>
      <c r="F2220">
        <v>183</v>
      </c>
      <c r="G2220">
        <f>IF(electric_vehicle_sales_by_state[[#This Row],[vehicle_category]]="2-Wheelers",85000,1500000)</f>
        <v>1500000</v>
      </c>
      <c r="H2220">
        <f>(electric_vehicle_sales_by_state[[#This Row],[electric_vehicles_sold]]*electric_vehicle_sales_by_state[[#This Row],[Avg_Price]])</f>
        <v>4500000</v>
      </c>
    </row>
    <row r="2221" spans="1:8" x14ac:dyDescent="0.3">
      <c r="A2221" s="1">
        <v>45139</v>
      </c>
      <c r="B2221">
        <f>VLOOKUP(electric_vehicle_sales_by_state[[#This Row],[date]], dim_date[#All],2, FALSE)</f>
        <v>2024</v>
      </c>
      <c r="C2221" t="s">
        <v>65</v>
      </c>
      <c r="D2221" t="s">
        <v>13</v>
      </c>
      <c r="E2221">
        <v>104</v>
      </c>
      <c r="F2221">
        <v>7397</v>
      </c>
      <c r="G2221">
        <f>IF(electric_vehicle_sales_by_state[[#This Row],[vehicle_category]]="2-Wheelers",85000,1500000)</f>
        <v>1500000</v>
      </c>
      <c r="H2221">
        <f>(electric_vehicle_sales_by_state[[#This Row],[electric_vehicles_sold]]*electric_vehicle_sales_by_state[[#This Row],[Avg_Price]])</f>
        <v>156000000</v>
      </c>
    </row>
    <row r="2222" spans="1:8" x14ac:dyDescent="0.3">
      <c r="A2222" s="1">
        <v>45139</v>
      </c>
      <c r="B2222">
        <f>VLOOKUP(electric_vehicle_sales_by_state[[#This Row],[date]], dim_date[#All],2, FALSE)</f>
        <v>2024</v>
      </c>
      <c r="C2222" t="s">
        <v>42</v>
      </c>
      <c r="D2222" t="s">
        <v>13</v>
      </c>
      <c r="E2222">
        <v>4</v>
      </c>
      <c r="F2222">
        <v>1121</v>
      </c>
      <c r="G2222">
        <f>IF(electric_vehicle_sales_by_state[[#This Row],[vehicle_category]]="2-Wheelers",85000,1500000)</f>
        <v>1500000</v>
      </c>
      <c r="H2222">
        <f>(electric_vehicle_sales_by_state[[#This Row],[electric_vehicles_sold]]*electric_vehicle_sales_by_state[[#This Row],[Avg_Price]])</f>
        <v>6000000</v>
      </c>
    </row>
    <row r="2223" spans="1:8" x14ac:dyDescent="0.3">
      <c r="A2223" s="1">
        <v>45139</v>
      </c>
      <c r="B2223">
        <f>VLOOKUP(electric_vehicle_sales_by_state[[#This Row],[date]], dim_date[#All],2, FALSE)</f>
        <v>2024</v>
      </c>
      <c r="C2223" t="s">
        <v>43</v>
      </c>
      <c r="D2223" t="s">
        <v>13</v>
      </c>
      <c r="E2223">
        <v>27</v>
      </c>
      <c r="F2223">
        <v>7557</v>
      </c>
      <c r="G2223">
        <f>IF(electric_vehicle_sales_by_state[[#This Row],[vehicle_category]]="2-Wheelers",85000,1500000)</f>
        <v>1500000</v>
      </c>
      <c r="H2223">
        <f>(electric_vehicle_sales_by_state[[#This Row],[electric_vehicles_sold]]*electric_vehicle_sales_by_state[[#This Row],[Avg_Price]])</f>
        <v>40500000</v>
      </c>
    </row>
    <row r="2224" spans="1:8" x14ac:dyDescent="0.3">
      <c r="A2224" s="1">
        <v>45139</v>
      </c>
      <c r="B2224">
        <f>VLOOKUP(electric_vehicle_sales_by_state[[#This Row],[date]], dim_date[#All],2, FALSE)</f>
        <v>2024</v>
      </c>
      <c r="C2224" t="s">
        <v>54</v>
      </c>
      <c r="D2224" t="s">
        <v>13</v>
      </c>
      <c r="E2224">
        <v>53</v>
      </c>
      <c r="F2224">
        <v>5334</v>
      </c>
      <c r="G2224">
        <f>IF(electric_vehicle_sales_by_state[[#This Row],[vehicle_category]]="2-Wheelers",85000,1500000)</f>
        <v>1500000</v>
      </c>
      <c r="H2224">
        <f>(electric_vehicle_sales_by_state[[#This Row],[electric_vehicles_sold]]*electric_vehicle_sales_by_state[[#This Row],[Avg_Price]])</f>
        <v>79500000</v>
      </c>
    </row>
    <row r="2225" spans="1:8" x14ac:dyDescent="0.3">
      <c r="A2225" s="1">
        <v>45139</v>
      </c>
      <c r="B2225">
        <f>VLOOKUP(electric_vehicle_sales_by_state[[#This Row],[date]], dim_date[#All],2, FALSE)</f>
        <v>2024</v>
      </c>
      <c r="C2225" t="s">
        <v>55</v>
      </c>
      <c r="D2225" t="s">
        <v>13</v>
      </c>
      <c r="E2225">
        <v>80</v>
      </c>
      <c r="F2225">
        <v>1937</v>
      </c>
      <c r="G2225">
        <f>IF(electric_vehicle_sales_by_state[[#This Row],[vehicle_category]]="2-Wheelers",85000,1500000)</f>
        <v>1500000</v>
      </c>
      <c r="H2225">
        <f>(electric_vehicle_sales_by_state[[#This Row],[electric_vehicles_sold]]*electric_vehicle_sales_by_state[[#This Row],[Avg_Price]])</f>
        <v>120000000</v>
      </c>
    </row>
    <row r="2226" spans="1:8" x14ac:dyDescent="0.3">
      <c r="A2226" s="1">
        <v>45139</v>
      </c>
      <c r="B2226">
        <f>VLOOKUP(electric_vehicle_sales_by_state[[#This Row],[date]], dim_date[#All],2, FALSE)</f>
        <v>2024</v>
      </c>
      <c r="C2226" t="s">
        <v>44</v>
      </c>
      <c r="D2226" t="s">
        <v>13</v>
      </c>
      <c r="E2226">
        <v>107</v>
      </c>
      <c r="F2226">
        <v>3859</v>
      </c>
      <c r="G2226">
        <f>IF(electric_vehicle_sales_by_state[[#This Row],[vehicle_category]]="2-Wheelers",85000,1500000)</f>
        <v>1500000</v>
      </c>
      <c r="H2226">
        <f>(electric_vehicle_sales_by_state[[#This Row],[electric_vehicles_sold]]*electric_vehicle_sales_by_state[[#This Row],[Avg_Price]])</f>
        <v>160500000</v>
      </c>
    </row>
    <row r="2227" spans="1:8" x14ac:dyDescent="0.3">
      <c r="A2227" s="1">
        <v>45139</v>
      </c>
      <c r="B2227">
        <f>VLOOKUP(electric_vehicle_sales_by_state[[#This Row],[date]], dim_date[#All],2, FALSE)</f>
        <v>2024</v>
      </c>
      <c r="C2227" t="s">
        <v>56</v>
      </c>
      <c r="D2227" t="s">
        <v>13</v>
      </c>
      <c r="E2227">
        <v>440</v>
      </c>
      <c r="F2227">
        <v>15852</v>
      </c>
      <c r="G2227">
        <f>IF(electric_vehicle_sales_by_state[[#This Row],[vehicle_category]]="2-Wheelers",85000,1500000)</f>
        <v>1500000</v>
      </c>
      <c r="H2227">
        <f>(electric_vehicle_sales_by_state[[#This Row],[electric_vehicles_sold]]*electric_vehicle_sales_by_state[[#This Row],[Avg_Price]])</f>
        <v>660000000</v>
      </c>
    </row>
    <row r="2228" spans="1:8" x14ac:dyDescent="0.3">
      <c r="A2228" s="1">
        <v>45139</v>
      </c>
      <c r="B2228">
        <f>VLOOKUP(electric_vehicle_sales_by_state[[#This Row],[date]], dim_date[#All],2, FALSE)</f>
        <v>2024</v>
      </c>
      <c r="C2228" t="s">
        <v>66</v>
      </c>
      <c r="D2228" t="s">
        <v>13</v>
      </c>
      <c r="E2228">
        <v>98</v>
      </c>
      <c r="F2228">
        <v>2177</v>
      </c>
      <c r="G2228">
        <f>IF(electric_vehicle_sales_by_state[[#This Row],[vehicle_category]]="2-Wheelers",85000,1500000)</f>
        <v>1500000</v>
      </c>
      <c r="H2228">
        <f>(electric_vehicle_sales_by_state[[#This Row],[electric_vehicles_sold]]*electric_vehicle_sales_by_state[[#This Row],[Avg_Price]])</f>
        <v>147000000</v>
      </c>
    </row>
    <row r="2229" spans="1:8" x14ac:dyDescent="0.3">
      <c r="A2229" s="1">
        <v>45139</v>
      </c>
      <c r="B2229">
        <f>VLOOKUP(electric_vehicle_sales_by_state[[#This Row],[date]], dim_date[#All],2, FALSE)</f>
        <v>2024</v>
      </c>
      <c r="C2229" t="s">
        <v>67</v>
      </c>
      <c r="D2229" t="s">
        <v>13</v>
      </c>
      <c r="E2229">
        <v>512</v>
      </c>
      <c r="F2229">
        <v>25572</v>
      </c>
      <c r="G2229">
        <f>IF(electric_vehicle_sales_by_state[[#This Row],[vehicle_category]]="2-Wheelers",85000,1500000)</f>
        <v>1500000</v>
      </c>
      <c r="H2229">
        <f>(electric_vehicle_sales_by_state[[#This Row],[electric_vehicles_sold]]*electric_vehicle_sales_by_state[[#This Row],[Avg_Price]])</f>
        <v>768000000</v>
      </c>
    </row>
    <row r="2230" spans="1:8" x14ac:dyDescent="0.3">
      <c r="A2230" s="1">
        <v>45139</v>
      </c>
      <c r="B2230">
        <f>VLOOKUP(electric_vehicle_sales_by_state[[#This Row],[date]], dim_date[#All],2, FALSE)</f>
        <v>2024</v>
      </c>
      <c r="C2230" t="s">
        <v>63</v>
      </c>
      <c r="D2230" t="s">
        <v>13</v>
      </c>
      <c r="E2230">
        <v>189</v>
      </c>
      <c r="F2230">
        <v>24414</v>
      </c>
      <c r="G2230">
        <f>IF(electric_vehicle_sales_by_state[[#This Row],[vehicle_category]]="2-Wheelers",85000,1500000)</f>
        <v>1500000</v>
      </c>
      <c r="H2230">
        <f>(electric_vehicle_sales_by_state[[#This Row],[electric_vehicles_sold]]*electric_vehicle_sales_by_state[[#This Row],[Avg_Price]])</f>
        <v>283500000</v>
      </c>
    </row>
    <row r="2231" spans="1:8" x14ac:dyDescent="0.3">
      <c r="A2231" s="1">
        <v>45139</v>
      </c>
      <c r="B2231">
        <f>VLOOKUP(electric_vehicle_sales_by_state[[#This Row],[date]], dim_date[#All],2, FALSE)</f>
        <v>2024</v>
      </c>
      <c r="C2231" t="s">
        <v>61</v>
      </c>
      <c r="D2231" t="s">
        <v>13</v>
      </c>
      <c r="E2231">
        <v>11</v>
      </c>
      <c r="F2231">
        <v>3975</v>
      </c>
      <c r="G2231">
        <f>IF(electric_vehicle_sales_by_state[[#This Row],[vehicle_category]]="2-Wheelers",85000,1500000)</f>
        <v>1500000</v>
      </c>
      <c r="H2231">
        <f>(electric_vehicle_sales_by_state[[#This Row],[electric_vehicles_sold]]*electric_vehicle_sales_by_state[[#This Row],[Avg_Price]])</f>
        <v>16500000</v>
      </c>
    </row>
    <row r="2232" spans="1:8" x14ac:dyDescent="0.3">
      <c r="A2232" s="1">
        <v>45139</v>
      </c>
      <c r="B2232">
        <f>VLOOKUP(electric_vehicle_sales_by_state[[#This Row],[date]], dim_date[#All],2, FALSE)</f>
        <v>2024</v>
      </c>
      <c r="C2232" t="s">
        <v>46</v>
      </c>
      <c r="D2232" t="s">
        <v>13</v>
      </c>
      <c r="E2232">
        <v>15</v>
      </c>
      <c r="F2232">
        <v>4843</v>
      </c>
      <c r="G2232">
        <f>IF(electric_vehicle_sales_by_state[[#This Row],[vehicle_category]]="2-Wheelers",85000,1500000)</f>
        <v>1500000</v>
      </c>
      <c r="H2232">
        <f>(electric_vehicle_sales_by_state[[#This Row],[electric_vehicles_sold]]*electric_vehicle_sales_by_state[[#This Row],[Avg_Price]])</f>
        <v>22500000</v>
      </c>
    </row>
    <row r="2233" spans="1:8" x14ac:dyDescent="0.3">
      <c r="A2233" s="1">
        <v>45139</v>
      </c>
      <c r="B2233">
        <f>VLOOKUP(electric_vehicle_sales_by_state[[#This Row],[date]], dim_date[#All],2, FALSE)</f>
        <v>2024</v>
      </c>
      <c r="C2233" t="s">
        <v>64</v>
      </c>
      <c r="D2233" t="s">
        <v>13</v>
      </c>
      <c r="E2233">
        <v>52</v>
      </c>
      <c r="F2233">
        <v>4040</v>
      </c>
      <c r="G2233">
        <f>IF(electric_vehicle_sales_by_state[[#This Row],[vehicle_category]]="2-Wheelers",85000,1500000)</f>
        <v>1500000</v>
      </c>
      <c r="H2233">
        <f>(electric_vehicle_sales_by_state[[#This Row],[electric_vehicles_sold]]*electric_vehicle_sales_by_state[[#This Row],[Avg_Price]])</f>
        <v>78000000</v>
      </c>
    </row>
    <row r="2234" spans="1:8" x14ac:dyDescent="0.3">
      <c r="A2234" s="1">
        <v>45139</v>
      </c>
      <c r="B2234">
        <f>VLOOKUP(electric_vehicle_sales_by_state[[#This Row],[date]], dim_date[#All],2, FALSE)</f>
        <v>2024</v>
      </c>
      <c r="C2234" t="s">
        <v>68</v>
      </c>
      <c r="D2234" t="s">
        <v>13</v>
      </c>
      <c r="E2234">
        <v>1196</v>
      </c>
      <c r="F2234">
        <v>28235</v>
      </c>
      <c r="G2234">
        <f>IF(electric_vehicle_sales_by_state[[#This Row],[vehicle_category]]="2-Wheelers",85000,1500000)</f>
        <v>1500000</v>
      </c>
      <c r="H2234">
        <f>(electric_vehicle_sales_by_state[[#This Row],[electric_vehicles_sold]]*electric_vehicle_sales_by_state[[#This Row],[Avg_Price]])</f>
        <v>1794000000</v>
      </c>
    </row>
    <row r="2235" spans="1:8" x14ac:dyDescent="0.3">
      <c r="A2235" s="1">
        <v>45139</v>
      </c>
      <c r="B2235">
        <f>VLOOKUP(electric_vehicle_sales_by_state[[#This Row],[date]], dim_date[#All],2, FALSE)</f>
        <v>2024</v>
      </c>
      <c r="C2235" t="s">
        <v>69</v>
      </c>
      <c r="D2235" t="s">
        <v>13</v>
      </c>
      <c r="E2235">
        <v>736</v>
      </c>
      <c r="F2235">
        <v>18189</v>
      </c>
      <c r="G2235">
        <f>IF(electric_vehicle_sales_by_state[[#This Row],[vehicle_category]]="2-Wheelers",85000,1500000)</f>
        <v>1500000</v>
      </c>
      <c r="H2235">
        <f>(electric_vehicle_sales_by_state[[#This Row],[electric_vehicles_sold]]*electric_vehicle_sales_by_state[[#This Row],[Avg_Price]])</f>
        <v>1104000000</v>
      </c>
    </row>
    <row r="2236" spans="1:8" x14ac:dyDescent="0.3">
      <c r="A2236" s="1">
        <v>45139</v>
      </c>
      <c r="B2236">
        <f>VLOOKUP(electric_vehicle_sales_by_state[[#This Row],[date]], dim_date[#All],2, FALSE)</f>
        <v>2024</v>
      </c>
      <c r="C2236" t="s">
        <v>57</v>
      </c>
      <c r="D2236" t="s">
        <v>13</v>
      </c>
      <c r="E2236">
        <v>112</v>
      </c>
      <c r="F2236">
        <v>11479</v>
      </c>
      <c r="G2236">
        <f>IF(electric_vehicle_sales_by_state[[#This Row],[vehicle_category]]="2-Wheelers",85000,1500000)</f>
        <v>1500000</v>
      </c>
      <c r="H2236">
        <f>(electric_vehicle_sales_by_state[[#This Row],[electric_vehicles_sold]]*electric_vehicle_sales_by_state[[#This Row],[Avg_Price]])</f>
        <v>168000000</v>
      </c>
    </row>
    <row r="2237" spans="1:8" x14ac:dyDescent="0.3">
      <c r="A2237" s="1">
        <v>45139</v>
      </c>
      <c r="B2237">
        <f>VLOOKUP(electric_vehicle_sales_by_state[[#This Row],[date]], dim_date[#All],2, FALSE)</f>
        <v>2024</v>
      </c>
      <c r="C2237" t="s">
        <v>70</v>
      </c>
      <c r="D2237" t="s">
        <v>13</v>
      </c>
      <c r="E2237">
        <v>1070</v>
      </c>
      <c r="F2237">
        <v>40169</v>
      </c>
      <c r="G2237">
        <f>IF(electric_vehicle_sales_by_state[[#This Row],[vehicle_category]]="2-Wheelers",85000,1500000)</f>
        <v>1500000</v>
      </c>
      <c r="H2237">
        <f>(electric_vehicle_sales_by_state[[#This Row],[electric_vehicles_sold]]*electric_vehicle_sales_by_state[[#This Row],[Avg_Price]])</f>
        <v>1605000000</v>
      </c>
    </row>
    <row r="2238" spans="1:8" x14ac:dyDescent="0.3">
      <c r="A2238" s="1">
        <v>45139</v>
      </c>
      <c r="B2238">
        <f>VLOOKUP(electric_vehicle_sales_by_state[[#This Row],[date]], dim_date[#All],2, FALSE)</f>
        <v>2024</v>
      </c>
      <c r="C2238" t="s">
        <v>48</v>
      </c>
      <c r="D2238" t="s">
        <v>13</v>
      </c>
      <c r="E2238">
        <v>6</v>
      </c>
      <c r="F2238">
        <v>458</v>
      </c>
      <c r="G2238">
        <f>IF(electric_vehicle_sales_by_state[[#This Row],[vehicle_category]]="2-Wheelers",85000,1500000)</f>
        <v>1500000</v>
      </c>
      <c r="H2238">
        <f>(electric_vehicle_sales_by_state[[#This Row],[electric_vehicles_sold]]*electric_vehicle_sales_by_state[[#This Row],[Avg_Price]])</f>
        <v>9000000</v>
      </c>
    </row>
    <row r="2239" spans="1:8" x14ac:dyDescent="0.3">
      <c r="A2239" s="1">
        <v>45139</v>
      </c>
      <c r="B2239">
        <f>VLOOKUP(electric_vehicle_sales_by_state[[#This Row],[date]], dim_date[#All],2, FALSE)</f>
        <v>2024</v>
      </c>
      <c r="C2239" t="s">
        <v>49</v>
      </c>
      <c r="D2239" t="s">
        <v>13</v>
      </c>
      <c r="E2239">
        <v>3</v>
      </c>
      <c r="F2239">
        <v>1215</v>
      </c>
      <c r="G2239">
        <f>IF(electric_vehicle_sales_by_state[[#This Row],[vehicle_category]]="2-Wheelers",85000,1500000)</f>
        <v>1500000</v>
      </c>
      <c r="H2239">
        <f>(electric_vehicle_sales_by_state[[#This Row],[electric_vehicles_sold]]*electric_vehicle_sales_by_state[[#This Row],[Avg_Price]])</f>
        <v>4500000</v>
      </c>
    </row>
    <row r="2240" spans="1:8" x14ac:dyDescent="0.3">
      <c r="A2240" s="1">
        <v>45139</v>
      </c>
      <c r="B2240">
        <f>VLOOKUP(electric_vehicle_sales_by_state[[#This Row],[date]], dim_date[#All],2, FALSE)</f>
        <v>2024</v>
      </c>
      <c r="C2240" t="s">
        <v>58</v>
      </c>
      <c r="D2240" t="s">
        <v>13</v>
      </c>
      <c r="E2240">
        <v>146</v>
      </c>
      <c r="F2240">
        <v>6282</v>
      </c>
      <c r="G2240">
        <f>IF(electric_vehicle_sales_by_state[[#This Row],[vehicle_category]]="2-Wheelers",85000,1500000)</f>
        <v>1500000</v>
      </c>
      <c r="H2240">
        <f>(electric_vehicle_sales_by_state[[#This Row],[electric_vehicles_sold]]*electric_vehicle_sales_by_state[[#This Row],[Avg_Price]])</f>
        <v>219000000</v>
      </c>
    </row>
    <row r="2241" spans="1:8" x14ac:dyDescent="0.3">
      <c r="A2241" s="1">
        <v>45139</v>
      </c>
      <c r="B2241">
        <f>VLOOKUP(electric_vehicle_sales_by_state[[#This Row],[date]], dim_date[#All],2, FALSE)</f>
        <v>2024</v>
      </c>
      <c r="C2241" t="s">
        <v>52</v>
      </c>
      <c r="D2241" t="s">
        <v>13</v>
      </c>
      <c r="E2241">
        <v>14</v>
      </c>
      <c r="F2241">
        <v>955</v>
      </c>
      <c r="G2241">
        <f>IF(electric_vehicle_sales_by_state[[#This Row],[vehicle_category]]="2-Wheelers",85000,1500000)</f>
        <v>1500000</v>
      </c>
      <c r="H2241">
        <f>(electric_vehicle_sales_by_state[[#This Row],[electric_vehicles_sold]]*electric_vehicle_sales_by_state[[#This Row],[Avg_Price]])</f>
        <v>21000000</v>
      </c>
    </row>
    <row r="2242" spans="1:8" x14ac:dyDescent="0.3">
      <c r="A2242" s="1">
        <v>45139</v>
      </c>
      <c r="B2242">
        <f>VLOOKUP(electric_vehicle_sales_by_state[[#This Row],[date]], dim_date[#All],2, FALSE)</f>
        <v>2024</v>
      </c>
      <c r="C2242" t="s">
        <v>59</v>
      </c>
      <c r="D2242" t="s">
        <v>13</v>
      </c>
      <c r="E2242">
        <v>75</v>
      </c>
      <c r="F2242">
        <v>11493</v>
      </c>
      <c r="G2242">
        <f>IF(electric_vehicle_sales_by_state[[#This Row],[vehicle_category]]="2-Wheelers",85000,1500000)</f>
        <v>1500000</v>
      </c>
      <c r="H2242">
        <f>(electric_vehicle_sales_by_state[[#This Row],[electric_vehicles_sold]]*electric_vehicle_sales_by_state[[#This Row],[Avg_Price]])</f>
        <v>112500000</v>
      </c>
    </row>
    <row r="2243" spans="1:8" x14ac:dyDescent="0.3">
      <c r="A2243" s="1">
        <v>45139</v>
      </c>
      <c r="B2243">
        <f>VLOOKUP(electric_vehicle_sales_by_state[[#This Row],[date]], dim_date[#All],2, FALSE)</f>
        <v>2024</v>
      </c>
      <c r="C2243" t="s">
        <v>71</v>
      </c>
      <c r="D2243" t="s">
        <v>13</v>
      </c>
      <c r="E2243">
        <v>396</v>
      </c>
      <c r="F2243">
        <v>14786</v>
      </c>
      <c r="G2243">
        <f>IF(electric_vehicle_sales_by_state[[#This Row],[vehicle_category]]="2-Wheelers",85000,1500000)</f>
        <v>1500000</v>
      </c>
      <c r="H2243">
        <f>(electric_vehicle_sales_by_state[[#This Row],[electric_vehicles_sold]]*electric_vehicle_sales_by_state[[#This Row],[Avg_Price]])</f>
        <v>594000000</v>
      </c>
    </row>
    <row r="2244" spans="1:8" x14ac:dyDescent="0.3">
      <c r="A2244" s="1">
        <v>45139</v>
      </c>
      <c r="B2244">
        <f>VLOOKUP(electric_vehicle_sales_by_state[[#This Row],[date]], dim_date[#All],2, FALSE)</f>
        <v>2024</v>
      </c>
      <c r="C2244" t="s">
        <v>72</v>
      </c>
      <c r="D2244" t="s">
        <v>13</v>
      </c>
      <c r="E2244">
        <v>591</v>
      </c>
      <c r="F2244">
        <v>23537</v>
      </c>
      <c r="G2244">
        <f>IF(electric_vehicle_sales_by_state[[#This Row],[vehicle_category]]="2-Wheelers",85000,1500000)</f>
        <v>1500000</v>
      </c>
      <c r="H2244">
        <f>(electric_vehicle_sales_by_state[[#This Row],[electric_vehicles_sold]]*electric_vehicle_sales_by_state[[#This Row],[Avg_Price]])</f>
        <v>886500000</v>
      </c>
    </row>
    <row r="2245" spans="1:8" x14ac:dyDescent="0.3">
      <c r="A2245" s="1">
        <v>45139</v>
      </c>
      <c r="B2245">
        <f>VLOOKUP(electric_vehicle_sales_by_state[[#This Row],[date]], dim_date[#All],2, FALSE)</f>
        <v>2024</v>
      </c>
      <c r="C2245" t="s">
        <v>53</v>
      </c>
      <c r="D2245" t="s">
        <v>13</v>
      </c>
      <c r="E2245">
        <v>2</v>
      </c>
      <c r="F2245">
        <v>466</v>
      </c>
      <c r="G2245">
        <f>IF(electric_vehicle_sales_by_state[[#This Row],[vehicle_category]]="2-Wheelers",85000,1500000)</f>
        <v>1500000</v>
      </c>
      <c r="H2245">
        <f>(electric_vehicle_sales_by_state[[#This Row],[electric_vehicles_sold]]*electric_vehicle_sales_by_state[[#This Row],[Avg_Price]])</f>
        <v>3000000</v>
      </c>
    </row>
    <row r="2246" spans="1:8" x14ac:dyDescent="0.3">
      <c r="A2246" s="1">
        <v>45139</v>
      </c>
      <c r="B2246">
        <f>VLOOKUP(electric_vehicle_sales_by_state[[#This Row],[date]], dim_date[#All],2, FALSE)</f>
        <v>2024</v>
      </c>
      <c r="C2246" t="s">
        <v>73</v>
      </c>
      <c r="D2246" t="s">
        <v>13</v>
      </c>
      <c r="E2246">
        <v>482</v>
      </c>
      <c r="F2246">
        <v>29829</v>
      </c>
      <c r="G2246">
        <f>IF(electric_vehicle_sales_by_state[[#This Row],[vehicle_category]]="2-Wheelers",85000,1500000)</f>
        <v>1500000</v>
      </c>
      <c r="H2246">
        <f>(electric_vehicle_sales_by_state[[#This Row],[electric_vehicles_sold]]*electric_vehicle_sales_by_state[[#This Row],[Avg_Price]])</f>
        <v>723000000</v>
      </c>
    </row>
    <row r="2247" spans="1:8" x14ac:dyDescent="0.3">
      <c r="A2247" s="1">
        <v>45139</v>
      </c>
      <c r="B2247">
        <f>VLOOKUP(electric_vehicle_sales_by_state[[#This Row],[date]], dim_date[#All],2, FALSE)</f>
        <v>2024</v>
      </c>
      <c r="C2247" t="s">
        <v>60</v>
      </c>
      <c r="D2247" t="s">
        <v>13</v>
      </c>
      <c r="E2247">
        <v>50</v>
      </c>
      <c r="F2247">
        <v>4283</v>
      </c>
      <c r="G2247">
        <f>IF(electric_vehicle_sales_by_state[[#This Row],[vehicle_category]]="2-Wheelers",85000,1500000)</f>
        <v>1500000</v>
      </c>
      <c r="H2247">
        <f>(electric_vehicle_sales_by_state[[#This Row],[electric_vehicles_sold]]*electric_vehicle_sales_by_state[[#This Row],[Avg_Price]])</f>
        <v>75000000</v>
      </c>
    </row>
    <row r="2248" spans="1:8" x14ac:dyDescent="0.3">
      <c r="A2248" s="1">
        <v>45139</v>
      </c>
      <c r="B2248">
        <f>VLOOKUP(electric_vehicle_sales_by_state[[#This Row],[date]], dim_date[#All],2, FALSE)</f>
        <v>2024</v>
      </c>
      <c r="C2248" t="s">
        <v>74</v>
      </c>
      <c r="D2248" t="s">
        <v>13</v>
      </c>
      <c r="E2248">
        <v>178</v>
      </c>
      <c r="F2248">
        <v>9101</v>
      </c>
      <c r="G2248">
        <f>IF(electric_vehicle_sales_by_state[[#This Row],[vehicle_category]]="2-Wheelers",85000,1500000)</f>
        <v>1500000</v>
      </c>
      <c r="H2248">
        <f>(electric_vehicle_sales_by_state[[#This Row],[electric_vehicles_sold]]*electric_vehicle_sales_by_state[[#This Row],[Avg_Price]])</f>
        <v>267000000</v>
      </c>
    </row>
    <row r="2249" spans="1:8" x14ac:dyDescent="0.3">
      <c r="A2249" s="1">
        <v>45170</v>
      </c>
      <c r="B2249">
        <f>VLOOKUP(electric_vehicle_sales_by_state[[#This Row],[date]], dim_date[#All],2, FALSE)</f>
        <v>2024</v>
      </c>
      <c r="C2249" t="s">
        <v>65</v>
      </c>
      <c r="D2249" t="s">
        <v>13</v>
      </c>
      <c r="E2249">
        <v>59</v>
      </c>
      <c r="F2249">
        <v>7044</v>
      </c>
      <c r="G2249">
        <f>IF(electric_vehicle_sales_by_state[[#This Row],[vehicle_category]]="2-Wheelers",85000,1500000)</f>
        <v>1500000</v>
      </c>
      <c r="H2249">
        <f>(electric_vehicle_sales_by_state[[#This Row],[electric_vehicles_sold]]*electric_vehicle_sales_by_state[[#This Row],[Avg_Price]])</f>
        <v>88500000</v>
      </c>
    </row>
    <row r="2250" spans="1:8" x14ac:dyDescent="0.3">
      <c r="A2250" s="1">
        <v>45170</v>
      </c>
      <c r="B2250">
        <f>VLOOKUP(electric_vehicle_sales_by_state[[#This Row],[date]], dim_date[#All],2, FALSE)</f>
        <v>2024</v>
      </c>
      <c r="C2250" t="s">
        <v>42</v>
      </c>
      <c r="D2250" t="s">
        <v>13</v>
      </c>
      <c r="E2250">
        <v>4</v>
      </c>
      <c r="F2250">
        <v>1003</v>
      </c>
      <c r="G2250">
        <f>IF(electric_vehicle_sales_by_state[[#This Row],[vehicle_category]]="2-Wheelers",85000,1500000)</f>
        <v>1500000</v>
      </c>
      <c r="H2250">
        <f>(electric_vehicle_sales_by_state[[#This Row],[electric_vehicles_sold]]*electric_vehicle_sales_by_state[[#This Row],[Avg_Price]])</f>
        <v>6000000</v>
      </c>
    </row>
    <row r="2251" spans="1:8" x14ac:dyDescent="0.3">
      <c r="A2251" s="1">
        <v>45170</v>
      </c>
      <c r="B2251">
        <f>VLOOKUP(electric_vehicle_sales_by_state[[#This Row],[date]], dim_date[#All],2, FALSE)</f>
        <v>2024</v>
      </c>
      <c r="C2251" t="s">
        <v>43</v>
      </c>
      <c r="D2251" t="s">
        <v>13</v>
      </c>
      <c r="E2251">
        <v>23</v>
      </c>
      <c r="F2251">
        <v>8078</v>
      </c>
      <c r="G2251">
        <f>IF(electric_vehicle_sales_by_state[[#This Row],[vehicle_category]]="2-Wheelers",85000,1500000)</f>
        <v>1500000</v>
      </c>
      <c r="H2251">
        <f>(electric_vehicle_sales_by_state[[#This Row],[electric_vehicles_sold]]*electric_vehicle_sales_by_state[[#This Row],[Avg_Price]])</f>
        <v>34500000</v>
      </c>
    </row>
    <row r="2252" spans="1:8" x14ac:dyDescent="0.3">
      <c r="A2252" s="1">
        <v>45170</v>
      </c>
      <c r="B2252">
        <f>VLOOKUP(electric_vehicle_sales_by_state[[#This Row],[date]], dim_date[#All],2, FALSE)</f>
        <v>2024</v>
      </c>
      <c r="C2252" t="s">
        <v>54</v>
      </c>
      <c r="D2252" t="s">
        <v>13</v>
      </c>
      <c r="E2252">
        <v>60</v>
      </c>
      <c r="F2252">
        <v>5210</v>
      </c>
      <c r="G2252">
        <f>IF(electric_vehicle_sales_by_state[[#This Row],[vehicle_category]]="2-Wheelers",85000,1500000)</f>
        <v>1500000</v>
      </c>
      <c r="H2252">
        <f>(electric_vehicle_sales_by_state[[#This Row],[electric_vehicles_sold]]*electric_vehicle_sales_by_state[[#This Row],[Avg_Price]])</f>
        <v>90000000</v>
      </c>
    </row>
    <row r="2253" spans="1:8" x14ac:dyDescent="0.3">
      <c r="A2253" s="1">
        <v>45170</v>
      </c>
      <c r="B2253">
        <f>VLOOKUP(electric_vehicle_sales_by_state[[#This Row],[date]], dim_date[#All],2, FALSE)</f>
        <v>2024</v>
      </c>
      <c r="C2253" t="s">
        <v>55</v>
      </c>
      <c r="D2253" t="s">
        <v>13</v>
      </c>
      <c r="E2253">
        <v>54</v>
      </c>
      <c r="F2253">
        <v>1491</v>
      </c>
      <c r="G2253">
        <f>IF(electric_vehicle_sales_by_state[[#This Row],[vehicle_category]]="2-Wheelers",85000,1500000)</f>
        <v>1500000</v>
      </c>
      <c r="H2253">
        <f>(electric_vehicle_sales_by_state[[#This Row],[electric_vehicles_sold]]*electric_vehicle_sales_by_state[[#This Row],[Avg_Price]])</f>
        <v>81000000</v>
      </c>
    </row>
    <row r="2254" spans="1:8" x14ac:dyDescent="0.3">
      <c r="A2254" s="1">
        <v>45170</v>
      </c>
      <c r="B2254">
        <f>VLOOKUP(electric_vehicle_sales_by_state[[#This Row],[date]], dim_date[#All],2, FALSE)</f>
        <v>2024</v>
      </c>
      <c r="C2254" t="s">
        <v>44</v>
      </c>
      <c r="D2254" t="s">
        <v>13</v>
      </c>
      <c r="E2254">
        <v>83</v>
      </c>
      <c r="F2254">
        <v>3993</v>
      </c>
      <c r="G2254">
        <f>IF(electric_vehicle_sales_by_state[[#This Row],[vehicle_category]]="2-Wheelers",85000,1500000)</f>
        <v>1500000</v>
      </c>
      <c r="H2254">
        <f>(electric_vehicle_sales_by_state[[#This Row],[electric_vehicles_sold]]*electric_vehicle_sales_by_state[[#This Row],[Avg_Price]])</f>
        <v>124500000</v>
      </c>
    </row>
    <row r="2255" spans="1:8" x14ac:dyDescent="0.3">
      <c r="A2255" s="1">
        <v>45170</v>
      </c>
      <c r="B2255">
        <f>VLOOKUP(electric_vehicle_sales_by_state[[#This Row],[date]], dim_date[#All],2, FALSE)</f>
        <v>2024</v>
      </c>
      <c r="C2255" t="s">
        <v>45</v>
      </c>
      <c r="D2255" t="s">
        <v>13</v>
      </c>
      <c r="E2255">
        <v>6</v>
      </c>
      <c r="F2255">
        <v>468</v>
      </c>
      <c r="G2255">
        <f>IF(electric_vehicle_sales_by_state[[#This Row],[vehicle_category]]="2-Wheelers",85000,1500000)</f>
        <v>1500000</v>
      </c>
      <c r="H2255">
        <f>(electric_vehicle_sales_by_state[[#This Row],[electric_vehicles_sold]]*electric_vehicle_sales_by_state[[#This Row],[Avg_Price]])</f>
        <v>9000000</v>
      </c>
    </row>
    <row r="2256" spans="1:8" x14ac:dyDescent="0.3">
      <c r="A2256" s="1">
        <v>45170</v>
      </c>
      <c r="B2256">
        <f>VLOOKUP(electric_vehicle_sales_by_state[[#This Row],[date]], dim_date[#All],2, FALSE)</f>
        <v>2024</v>
      </c>
      <c r="C2256" t="s">
        <v>56</v>
      </c>
      <c r="D2256" t="s">
        <v>13</v>
      </c>
      <c r="E2256">
        <v>380</v>
      </c>
      <c r="F2256">
        <v>15776</v>
      </c>
      <c r="G2256">
        <f>IF(electric_vehicle_sales_by_state[[#This Row],[vehicle_category]]="2-Wheelers",85000,1500000)</f>
        <v>1500000</v>
      </c>
      <c r="H2256">
        <f>(electric_vehicle_sales_by_state[[#This Row],[electric_vehicles_sold]]*electric_vehicle_sales_by_state[[#This Row],[Avg_Price]])</f>
        <v>570000000</v>
      </c>
    </row>
    <row r="2257" spans="1:8" x14ac:dyDescent="0.3">
      <c r="A2257" s="1">
        <v>45170</v>
      </c>
      <c r="B2257">
        <f>VLOOKUP(electric_vehicle_sales_by_state[[#This Row],[date]], dim_date[#All],2, FALSE)</f>
        <v>2024</v>
      </c>
      <c r="C2257" t="s">
        <v>66</v>
      </c>
      <c r="D2257" t="s">
        <v>13</v>
      </c>
      <c r="E2257">
        <v>69</v>
      </c>
      <c r="F2257">
        <v>2801</v>
      </c>
      <c r="G2257">
        <f>IF(electric_vehicle_sales_by_state[[#This Row],[vehicle_category]]="2-Wheelers",85000,1500000)</f>
        <v>1500000</v>
      </c>
      <c r="H2257">
        <f>(electric_vehicle_sales_by_state[[#This Row],[electric_vehicles_sold]]*electric_vehicle_sales_by_state[[#This Row],[Avg_Price]])</f>
        <v>103500000</v>
      </c>
    </row>
    <row r="2258" spans="1:8" x14ac:dyDescent="0.3">
      <c r="A2258" s="1">
        <v>45170</v>
      </c>
      <c r="B2258">
        <f>VLOOKUP(electric_vehicle_sales_by_state[[#This Row],[date]], dim_date[#All],2, FALSE)</f>
        <v>2024</v>
      </c>
      <c r="C2258" t="s">
        <v>67</v>
      </c>
      <c r="D2258" t="s">
        <v>13</v>
      </c>
      <c r="E2258">
        <v>633</v>
      </c>
      <c r="F2258">
        <v>36818</v>
      </c>
      <c r="G2258">
        <f>IF(electric_vehicle_sales_by_state[[#This Row],[vehicle_category]]="2-Wheelers",85000,1500000)</f>
        <v>1500000</v>
      </c>
      <c r="H2258">
        <f>(electric_vehicle_sales_by_state[[#This Row],[electric_vehicles_sold]]*electric_vehicle_sales_by_state[[#This Row],[Avg_Price]])</f>
        <v>949500000</v>
      </c>
    </row>
    <row r="2259" spans="1:8" x14ac:dyDescent="0.3">
      <c r="A2259" s="1">
        <v>45170</v>
      </c>
      <c r="B2259">
        <f>VLOOKUP(electric_vehicle_sales_by_state[[#This Row],[date]], dim_date[#All],2, FALSE)</f>
        <v>2024</v>
      </c>
      <c r="C2259" t="s">
        <v>63</v>
      </c>
      <c r="D2259" t="s">
        <v>13</v>
      </c>
      <c r="E2259">
        <v>92</v>
      </c>
      <c r="F2259">
        <v>24045</v>
      </c>
      <c r="G2259">
        <f>IF(electric_vehicle_sales_by_state[[#This Row],[vehicle_category]]="2-Wheelers",85000,1500000)</f>
        <v>1500000</v>
      </c>
      <c r="H2259">
        <f>(electric_vehicle_sales_by_state[[#This Row],[electric_vehicles_sold]]*electric_vehicle_sales_by_state[[#This Row],[Avg_Price]])</f>
        <v>138000000</v>
      </c>
    </row>
    <row r="2260" spans="1:8" x14ac:dyDescent="0.3">
      <c r="A2260" s="1">
        <v>45170</v>
      </c>
      <c r="B2260">
        <f>VLOOKUP(electric_vehicle_sales_by_state[[#This Row],[date]], dim_date[#All],2, FALSE)</f>
        <v>2024</v>
      </c>
      <c r="C2260" t="s">
        <v>61</v>
      </c>
      <c r="D2260" t="s">
        <v>13</v>
      </c>
      <c r="E2260">
        <v>9</v>
      </c>
      <c r="F2260">
        <v>3683</v>
      </c>
      <c r="G2260">
        <f>IF(electric_vehicle_sales_by_state[[#This Row],[vehicle_category]]="2-Wheelers",85000,1500000)</f>
        <v>1500000</v>
      </c>
      <c r="H2260">
        <f>(electric_vehicle_sales_by_state[[#This Row],[electric_vehicles_sold]]*electric_vehicle_sales_by_state[[#This Row],[Avg_Price]])</f>
        <v>13500000</v>
      </c>
    </row>
    <row r="2261" spans="1:8" x14ac:dyDescent="0.3">
      <c r="A2261" s="1">
        <v>45170</v>
      </c>
      <c r="B2261">
        <f>VLOOKUP(electric_vehicle_sales_by_state[[#This Row],[date]], dim_date[#All],2, FALSE)</f>
        <v>2024</v>
      </c>
      <c r="C2261" t="s">
        <v>46</v>
      </c>
      <c r="D2261" t="s">
        <v>13</v>
      </c>
      <c r="E2261">
        <v>9</v>
      </c>
      <c r="F2261">
        <v>4430</v>
      </c>
      <c r="G2261">
        <f>IF(electric_vehicle_sales_by_state[[#This Row],[vehicle_category]]="2-Wheelers",85000,1500000)</f>
        <v>1500000</v>
      </c>
      <c r="H2261">
        <f>(electric_vehicle_sales_by_state[[#This Row],[electric_vehicles_sold]]*electric_vehicle_sales_by_state[[#This Row],[Avg_Price]])</f>
        <v>13500000</v>
      </c>
    </row>
    <row r="2262" spans="1:8" x14ac:dyDescent="0.3">
      <c r="A2262" s="1">
        <v>45170</v>
      </c>
      <c r="B2262">
        <f>VLOOKUP(electric_vehicle_sales_by_state[[#This Row],[date]], dim_date[#All],2, FALSE)</f>
        <v>2024</v>
      </c>
      <c r="C2262" t="s">
        <v>64</v>
      </c>
      <c r="D2262" t="s">
        <v>13</v>
      </c>
      <c r="E2262">
        <v>22</v>
      </c>
      <c r="F2262">
        <v>4600</v>
      </c>
      <c r="G2262">
        <f>IF(electric_vehicle_sales_by_state[[#This Row],[vehicle_category]]="2-Wheelers",85000,1500000)</f>
        <v>1500000</v>
      </c>
      <c r="H2262">
        <f>(electric_vehicle_sales_by_state[[#This Row],[electric_vehicles_sold]]*electric_vehicle_sales_by_state[[#This Row],[Avg_Price]])</f>
        <v>33000000</v>
      </c>
    </row>
    <row r="2263" spans="1:8" x14ac:dyDescent="0.3">
      <c r="A2263" s="1">
        <v>45170</v>
      </c>
      <c r="B2263">
        <f>VLOOKUP(electric_vehicle_sales_by_state[[#This Row],[date]], dim_date[#All],2, FALSE)</f>
        <v>2024</v>
      </c>
      <c r="C2263" t="s">
        <v>68</v>
      </c>
      <c r="D2263" t="s">
        <v>13</v>
      </c>
      <c r="E2263">
        <v>942</v>
      </c>
      <c r="F2263">
        <v>24184</v>
      </c>
      <c r="G2263">
        <f>IF(electric_vehicle_sales_by_state[[#This Row],[vehicle_category]]="2-Wheelers",85000,1500000)</f>
        <v>1500000</v>
      </c>
      <c r="H2263">
        <f>(electric_vehicle_sales_by_state[[#This Row],[electric_vehicles_sold]]*electric_vehicle_sales_by_state[[#This Row],[Avg_Price]])</f>
        <v>1413000000</v>
      </c>
    </row>
    <row r="2264" spans="1:8" x14ac:dyDescent="0.3">
      <c r="A2264" s="1">
        <v>45170</v>
      </c>
      <c r="B2264">
        <f>VLOOKUP(electric_vehicle_sales_by_state[[#This Row],[date]], dim_date[#All],2, FALSE)</f>
        <v>2024</v>
      </c>
      <c r="C2264" t="s">
        <v>69</v>
      </c>
      <c r="D2264" t="s">
        <v>13</v>
      </c>
      <c r="E2264">
        <v>773</v>
      </c>
      <c r="F2264">
        <v>21467</v>
      </c>
      <c r="G2264">
        <f>IF(electric_vehicle_sales_by_state[[#This Row],[vehicle_category]]="2-Wheelers",85000,1500000)</f>
        <v>1500000</v>
      </c>
      <c r="H2264">
        <f>(electric_vehicle_sales_by_state[[#This Row],[electric_vehicles_sold]]*electric_vehicle_sales_by_state[[#This Row],[Avg_Price]])</f>
        <v>1159500000</v>
      </c>
    </row>
    <row r="2265" spans="1:8" x14ac:dyDescent="0.3">
      <c r="A2265" s="1">
        <v>45170</v>
      </c>
      <c r="B2265">
        <f>VLOOKUP(electric_vehicle_sales_by_state[[#This Row],[date]], dim_date[#All],2, FALSE)</f>
        <v>2024</v>
      </c>
      <c r="C2265" t="s">
        <v>57</v>
      </c>
      <c r="D2265" t="s">
        <v>13</v>
      </c>
      <c r="E2265">
        <v>117</v>
      </c>
      <c r="F2265">
        <v>11748</v>
      </c>
      <c r="G2265">
        <f>IF(electric_vehicle_sales_by_state[[#This Row],[vehicle_category]]="2-Wheelers",85000,1500000)</f>
        <v>1500000</v>
      </c>
      <c r="H2265">
        <f>(electric_vehicle_sales_by_state[[#This Row],[electric_vehicles_sold]]*electric_vehicle_sales_by_state[[#This Row],[Avg_Price]])</f>
        <v>175500000</v>
      </c>
    </row>
    <row r="2266" spans="1:8" x14ac:dyDescent="0.3">
      <c r="A2266" s="1">
        <v>45170</v>
      </c>
      <c r="B2266">
        <f>VLOOKUP(electric_vehicle_sales_by_state[[#This Row],[date]], dim_date[#All],2, FALSE)</f>
        <v>2024</v>
      </c>
      <c r="C2266" t="s">
        <v>70</v>
      </c>
      <c r="D2266" t="s">
        <v>13</v>
      </c>
      <c r="E2266">
        <v>869</v>
      </c>
      <c r="F2266">
        <v>43063</v>
      </c>
      <c r="G2266">
        <f>IF(electric_vehicle_sales_by_state[[#This Row],[vehicle_category]]="2-Wheelers",85000,1500000)</f>
        <v>1500000</v>
      </c>
      <c r="H2266">
        <f>(electric_vehicle_sales_by_state[[#This Row],[electric_vehicles_sold]]*electric_vehicle_sales_by_state[[#This Row],[Avg_Price]])</f>
        <v>1303500000</v>
      </c>
    </row>
    <row r="2267" spans="1:8" x14ac:dyDescent="0.3">
      <c r="A2267" s="1">
        <v>45170</v>
      </c>
      <c r="B2267">
        <f>VLOOKUP(electric_vehicle_sales_by_state[[#This Row],[date]], dim_date[#All],2, FALSE)</f>
        <v>2024</v>
      </c>
      <c r="C2267" t="s">
        <v>49</v>
      </c>
      <c r="D2267" t="s">
        <v>13</v>
      </c>
      <c r="E2267">
        <v>3</v>
      </c>
      <c r="F2267">
        <v>1139</v>
      </c>
      <c r="G2267">
        <f>IF(electric_vehicle_sales_by_state[[#This Row],[vehicle_category]]="2-Wheelers",85000,1500000)</f>
        <v>1500000</v>
      </c>
      <c r="H2267">
        <f>(electric_vehicle_sales_by_state[[#This Row],[electric_vehicles_sold]]*electric_vehicle_sales_by_state[[#This Row],[Avg_Price]])</f>
        <v>4500000</v>
      </c>
    </row>
    <row r="2268" spans="1:8" x14ac:dyDescent="0.3">
      <c r="A2268" s="1">
        <v>45170</v>
      </c>
      <c r="B2268">
        <f>VLOOKUP(electric_vehicle_sales_by_state[[#This Row],[date]], dim_date[#All],2, FALSE)</f>
        <v>2024</v>
      </c>
      <c r="C2268" t="s">
        <v>58</v>
      </c>
      <c r="D2268" t="s">
        <v>13</v>
      </c>
      <c r="E2268">
        <v>101</v>
      </c>
      <c r="F2268">
        <v>6354</v>
      </c>
      <c r="G2268">
        <f>IF(electric_vehicle_sales_by_state[[#This Row],[vehicle_category]]="2-Wheelers",85000,1500000)</f>
        <v>1500000</v>
      </c>
      <c r="H2268">
        <f>(electric_vehicle_sales_by_state[[#This Row],[electric_vehicles_sold]]*electric_vehicle_sales_by_state[[#This Row],[Avg_Price]])</f>
        <v>151500000</v>
      </c>
    </row>
    <row r="2269" spans="1:8" x14ac:dyDescent="0.3">
      <c r="A2269" s="1">
        <v>45170</v>
      </c>
      <c r="B2269">
        <f>VLOOKUP(electric_vehicle_sales_by_state[[#This Row],[date]], dim_date[#All],2, FALSE)</f>
        <v>2024</v>
      </c>
      <c r="C2269" t="s">
        <v>52</v>
      </c>
      <c r="D2269" t="s">
        <v>13</v>
      </c>
      <c r="E2269">
        <v>10</v>
      </c>
      <c r="F2269">
        <v>912</v>
      </c>
      <c r="G2269">
        <f>IF(electric_vehicle_sales_by_state[[#This Row],[vehicle_category]]="2-Wheelers",85000,1500000)</f>
        <v>1500000</v>
      </c>
      <c r="H2269">
        <f>(electric_vehicle_sales_by_state[[#This Row],[electric_vehicles_sold]]*electric_vehicle_sales_by_state[[#This Row],[Avg_Price]])</f>
        <v>15000000</v>
      </c>
    </row>
    <row r="2270" spans="1:8" x14ac:dyDescent="0.3">
      <c r="A2270" s="1">
        <v>45170</v>
      </c>
      <c r="B2270">
        <f>VLOOKUP(electric_vehicle_sales_by_state[[#This Row],[date]], dim_date[#All],2, FALSE)</f>
        <v>2024</v>
      </c>
      <c r="C2270" t="s">
        <v>59</v>
      </c>
      <c r="D2270" t="s">
        <v>13</v>
      </c>
      <c r="E2270">
        <v>83</v>
      </c>
      <c r="F2270">
        <v>12368</v>
      </c>
      <c r="G2270">
        <f>IF(electric_vehicle_sales_by_state[[#This Row],[vehicle_category]]="2-Wheelers",85000,1500000)</f>
        <v>1500000</v>
      </c>
      <c r="H2270">
        <f>(electric_vehicle_sales_by_state[[#This Row],[electric_vehicles_sold]]*electric_vehicle_sales_by_state[[#This Row],[Avg_Price]])</f>
        <v>124500000</v>
      </c>
    </row>
    <row r="2271" spans="1:8" x14ac:dyDescent="0.3">
      <c r="A2271" s="1">
        <v>45170</v>
      </c>
      <c r="B2271">
        <f>VLOOKUP(electric_vehicle_sales_by_state[[#This Row],[date]], dim_date[#All],2, FALSE)</f>
        <v>2024</v>
      </c>
      <c r="C2271" t="s">
        <v>71</v>
      </c>
      <c r="D2271" t="s">
        <v>13</v>
      </c>
      <c r="E2271">
        <v>375</v>
      </c>
      <c r="F2271">
        <v>16356</v>
      </c>
      <c r="G2271">
        <f>IF(electric_vehicle_sales_by_state[[#This Row],[vehicle_category]]="2-Wheelers",85000,1500000)</f>
        <v>1500000</v>
      </c>
      <c r="H2271">
        <f>(electric_vehicle_sales_by_state[[#This Row],[electric_vehicles_sold]]*electric_vehicle_sales_by_state[[#This Row],[Avg_Price]])</f>
        <v>562500000</v>
      </c>
    </row>
    <row r="2272" spans="1:8" x14ac:dyDescent="0.3">
      <c r="A2272" s="1">
        <v>45170</v>
      </c>
      <c r="B2272">
        <f>VLOOKUP(electric_vehicle_sales_by_state[[#This Row],[date]], dim_date[#All],2, FALSE)</f>
        <v>2024</v>
      </c>
      <c r="C2272" t="s">
        <v>72</v>
      </c>
      <c r="D2272" t="s">
        <v>13</v>
      </c>
      <c r="E2272">
        <v>543</v>
      </c>
      <c r="F2272">
        <v>22461</v>
      </c>
      <c r="G2272">
        <f>IF(electric_vehicle_sales_by_state[[#This Row],[vehicle_category]]="2-Wheelers",85000,1500000)</f>
        <v>1500000</v>
      </c>
      <c r="H2272">
        <f>(electric_vehicle_sales_by_state[[#This Row],[electric_vehicles_sold]]*electric_vehicle_sales_by_state[[#This Row],[Avg_Price]])</f>
        <v>814500000</v>
      </c>
    </row>
    <row r="2273" spans="1:8" x14ac:dyDescent="0.3">
      <c r="A2273" s="1">
        <v>45170</v>
      </c>
      <c r="B2273">
        <f>VLOOKUP(electric_vehicle_sales_by_state[[#This Row],[date]], dim_date[#All],2, FALSE)</f>
        <v>2024</v>
      </c>
      <c r="C2273" t="s">
        <v>53</v>
      </c>
      <c r="D2273" t="s">
        <v>13</v>
      </c>
      <c r="E2273">
        <v>3</v>
      </c>
      <c r="F2273">
        <v>470</v>
      </c>
      <c r="G2273">
        <f>IF(electric_vehicle_sales_by_state[[#This Row],[vehicle_category]]="2-Wheelers",85000,1500000)</f>
        <v>1500000</v>
      </c>
      <c r="H2273">
        <f>(electric_vehicle_sales_by_state[[#This Row],[electric_vehicles_sold]]*electric_vehicle_sales_by_state[[#This Row],[Avg_Price]])</f>
        <v>4500000</v>
      </c>
    </row>
    <row r="2274" spans="1:8" x14ac:dyDescent="0.3">
      <c r="A2274" s="1">
        <v>45170</v>
      </c>
      <c r="B2274">
        <f>VLOOKUP(electric_vehicle_sales_by_state[[#This Row],[date]], dim_date[#All],2, FALSE)</f>
        <v>2024</v>
      </c>
      <c r="C2274" t="s">
        <v>73</v>
      </c>
      <c r="D2274" t="s">
        <v>13</v>
      </c>
      <c r="E2274">
        <v>476</v>
      </c>
      <c r="F2274">
        <v>29087</v>
      </c>
      <c r="G2274">
        <f>IF(electric_vehicle_sales_by_state[[#This Row],[vehicle_category]]="2-Wheelers",85000,1500000)</f>
        <v>1500000</v>
      </c>
      <c r="H2274">
        <f>(electric_vehicle_sales_by_state[[#This Row],[electric_vehicles_sold]]*electric_vehicle_sales_by_state[[#This Row],[Avg_Price]])</f>
        <v>714000000</v>
      </c>
    </row>
    <row r="2275" spans="1:8" x14ac:dyDescent="0.3">
      <c r="A2275" s="1">
        <v>45170</v>
      </c>
      <c r="B2275">
        <f>VLOOKUP(electric_vehicle_sales_by_state[[#This Row],[date]], dim_date[#All],2, FALSE)</f>
        <v>2024</v>
      </c>
      <c r="C2275" t="s">
        <v>60</v>
      </c>
      <c r="D2275" t="s">
        <v>13</v>
      </c>
      <c r="E2275">
        <v>30</v>
      </c>
      <c r="F2275">
        <v>4234</v>
      </c>
      <c r="G2275">
        <f>IF(electric_vehicle_sales_by_state[[#This Row],[vehicle_category]]="2-Wheelers",85000,1500000)</f>
        <v>1500000</v>
      </c>
      <c r="H2275">
        <f>(electric_vehicle_sales_by_state[[#This Row],[electric_vehicles_sold]]*electric_vehicle_sales_by_state[[#This Row],[Avg_Price]])</f>
        <v>45000000</v>
      </c>
    </row>
    <row r="2276" spans="1:8" x14ac:dyDescent="0.3">
      <c r="A2276" s="1">
        <v>45170</v>
      </c>
      <c r="B2276">
        <f>VLOOKUP(electric_vehicle_sales_by_state[[#This Row],[date]], dim_date[#All],2, FALSE)</f>
        <v>2024</v>
      </c>
      <c r="C2276" t="s">
        <v>74</v>
      </c>
      <c r="D2276" t="s">
        <v>13</v>
      </c>
      <c r="E2276">
        <v>218</v>
      </c>
      <c r="F2276">
        <v>9011</v>
      </c>
      <c r="G2276">
        <f>IF(electric_vehicle_sales_by_state[[#This Row],[vehicle_category]]="2-Wheelers",85000,1500000)</f>
        <v>1500000</v>
      </c>
      <c r="H2276">
        <f>(electric_vehicle_sales_by_state[[#This Row],[electric_vehicles_sold]]*electric_vehicle_sales_by_state[[#This Row],[Avg_Price]])</f>
        <v>327000000</v>
      </c>
    </row>
    <row r="2277" spans="1:8" x14ac:dyDescent="0.3">
      <c r="A2277" s="1">
        <v>45200</v>
      </c>
      <c r="B2277">
        <f>VLOOKUP(electric_vehicle_sales_by_state[[#This Row],[date]], dim_date[#All],2, FALSE)</f>
        <v>2024</v>
      </c>
      <c r="C2277" t="s">
        <v>65</v>
      </c>
      <c r="D2277" t="s">
        <v>13</v>
      </c>
      <c r="E2277">
        <v>68</v>
      </c>
      <c r="F2277">
        <v>7743</v>
      </c>
      <c r="G2277">
        <f>IF(electric_vehicle_sales_by_state[[#This Row],[vehicle_category]]="2-Wheelers",85000,1500000)</f>
        <v>1500000</v>
      </c>
      <c r="H2277">
        <f>(electric_vehicle_sales_by_state[[#This Row],[electric_vehicles_sold]]*electric_vehicle_sales_by_state[[#This Row],[Avg_Price]])</f>
        <v>102000000</v>
      </c>
    </row>
    <row r="2278" spans="1:8" x14ac:dyDescent="0.3">
      <c r="A2278" s="1">
        <v>45200</v>
      </c>
      <c r="B2278">
        <f>VLOOKUP(electric_vehicle_sales_by_state[[#This Row],[date]], dim_date[#All],2, FALSE)</f>
        <v>2024</v>
      </c>
      <c r="C2278" t="s">
        <v>42</v>
      </c>
      <c r="D2278" t="s">
        <v>13</v>
      </c>
      <c r="E2278">
        <v>2</v>
      </c>
      <c r="F2278">
        <v>1111</v>
      </c>
      <c r="G2278">
        <f>IF(electric_vehicle_sales_by_state[[#This Row],[vehicle_category]]="2-Wheelers",85000,1500000)</f>
        <v>1500000</v>
      </c>
      <c r="H2278">
        <f>(electric_vehicle_sales_by_state[[#This Row],[electric_vehicles_sold]]*electric_vehicle_sales_by_state[[#This Row],[Avg_Price]])</f>
        <v>3000000</v>
      </c>
    </row>
    <row r="2279" spans="1:8" x14ac:dyDescent="0.3">
      <c r="A2279" s="1">
        <v>45200</v>
      </c>
      <c r="B2279">
        <f>VLOOKUP(electric_vehicle_sales_by_state[[#This Row],[date]], dim_date[#All],2, FALSE)</f>
        <v>2024</v>
      </c>
      <c r="C2279" t="s">
        <v>43</v>
      </c>
      <c r="D2279" t="s">
        <v>13</v>
      </c>
      <c r="E2279">
        <v>24</v>
      </c>
      <c r="F2279">
        <v>9481</v>
      </c>
      <c r="G2279">
        <f>IF(electric_vehicle_sales_by_state[[#This Row],[vehicle_category]]="2-Wheelers",85000,1500000)</f>
        <v>1500000</v>
      </c>
      <c r="H2279">
        <f>(electric_vehicle_sales_by_state[[#This Row],[electric_vehicles_sold]]*electric_vehicle_sales_by_state[[#This Row],[Avg_Price]])</f>
        <v>36000000</v>
      </c>
    </row>
    <row r="2280" spans="1:8" x14ac:dyDescent="0.3">
      <c r="A2280" s="1">
        <v>45200</v>
      </c>
      <c r="B2280">
        <f>VLOOKUP(electric_vehicle_sales_by_state[[#This Row],[date]], dim_date[#All],2, FALSE)</f>
        <v>2024</v>
      </c>
      <c r="C2280" t="s">
        <v>54</v>
      </c>
      <c r="D2280" t="s">
        <v>13</v>
      </c>
      <c r="E2280">
        <v>57</v>
      </c>
      <c r="F2280">
        <v>6068</v>
      </c>
      <c r="G2280">
        <f>IF(electric_vehicle_sales_by_state[[#This Row],[vehicle_category]]="2-Wheelers",85000,1500000)</f>
        <v>1500000</v>
      </c>
      <c r="H2280">
        <f>(electric_vehicle_sales_by_state[[#This Row],[electric_vehicles_sold]]*electric_vehicle_sales_by_state[[#This Row],[Avg_Price]])</f>
        <v>85500000</v>
      </c>
    </row>
    <row r="2281" spans="1:8" x14ac:dyDescent="0.3">
      <c r="A2281" s="1">
        <v>45200</v>
      </c>
      <c r="B2281">
        <f>VLOOKUP(electric_vehicle_sales_by_state[[#This Row],[date]], dim_date[#All],2, FALSE)</f>
        <v>2024</v>
      </c>
      <c r="C2281" t="s">
        <v>55</v>
      </c>
      <c r="D2281" t="s">
        <v>13</v>
      </c>
      <c r="E2281">
        <v>71</v>
      </c>
      <c r="F2281">
        <v>1722</v>
      </c>
      <c r="G2281">
        <f>IF(electric_vehicle_sales_by_state[[#This Row],[vehicle_category]]="2-Wheelers",85000,1500000)</f>
        <v>1500000</v>
      </c>
      <c r="H2281">
        <f>(electric_vehicle_sales_by_state[[#This Row],[electric_vehicles_sold]]*electric_vehicle_sales_by_state[[#This Row],[Avg_Price]])</f>
        <v>106500000</v>
      </c>
    </row>
    <row r="2282" spans="1:8" x14ac:dyDescent="0.3">
      <c r="A2282" s="1">
        <v>45200</v>
      </c>
      <c r="B2282">
        <f>VLOOKUP(electric_vehicle_sales_by_state[[#This Row],[date]], dim_date[#All],2, FALSE)</f>
        <v>2024</v>
      </c>
      <c r="C2282" t="s">
        <v>44</v>
      </c>
      <c r="D2282" t="s">
        <v>13</v>
      </c>
      <c r="E2282">
        <v>79</v>
      </c>
      <c r="F2282">
        <v>4920</v>
      </c>
      <c r="G2282">
        <f>IF(electric_vehicle_sales_by_state[[#This Row],[vehicle_category]]="2-Wheelers",85000,1500000)</f>
        <v>1500000</v>
      </c>
      <c r="H2282">
        <f>(electric_vehicle_sales_by_state[[#This Row],[electric_vehicles_sold]]*electric_vehicle_sales_by_state[[#This Row],[Avg_Price]])</f>
        <v>118500000</v>
      </c>
    </row>
    <row r="2283" spans="1:8" x14ac:dyDescent="0.3">
      <c r="A2283" s="1">
        <v>45200</v>
      </c>
      <c r="B2283">
        <f>VLOOKUP(electric_vehicle_sales_by_state[[#This Row],[date]], dim_date[#All],2, FALSE)</f>
        <v>2024</v>
      </c>
      <c r="C2283" t="s">
        <v>45</v>
      </c>
      <c r="D2283" t="s">
        <v>13</v>
      </c>
      <c r="E2283">
        <v>12</v>
      </c>
      <c r="F2283">
        <v>620</v>
      </c>
      <c r="G2283">
        <f>IF(electric_vehicle_sales_by_state[[#This Row],[vehicle_category]]="2-Wheelers",85000,1500000)</f>
        <v>1500000</v>
      </c>
      <c r="H2283">
        <f>(electric_vehicle_sales_by_state[[#This Row],[electric_vehicles_sold]]*electric_vehicle_sales_by_state[[#This Row],[Avg_Price]])</f>
        <v>18000000</v>
      </c>
    </row>
    <row r="2284" spans="1:8" x14ac:dyDescent="0.3">
      <c r="A2284" s="1">
        <v>45200</v>
      </c>
      <c r="B2284">
        <f>VLOOKUP(electric_vehicle_sales_by_state[[#This Row],[date]], dim_date[#All],2, FALSE)</f>
        <v>2024</v>
      </c>
      <c r="C2284" t="s">
        <v>56</v>
      </c>
      <c r="D2284" t="s">
        <v>13</v>
      </c>
      <c r="E2284">
        <v>519</v>
      </c>
      <c r="F2284">
        <v>16459</v>
      </c>
      <c r="G2284">
        <f>IF(electric_vehicle_sales_by_state[[#This Row],[vehicle_category]]="2-Wheelers",85000,1500000)</f>
        <v>1500000</v>
      </c>
      <c r="H2284">
        <f>(electric_vehicle_sales_by_state[[#This Row],[electric_vehicles_sold]]*electric_vehicle_sales_by_state[[#This Row],[Avg_Price]])</f>
        <v>778500000</v>
      </c>
    </row>
    <row r="2285" spans="1:8" x14ac:dyDescent="0.3">
      <c r="A2285" s="1">
        <v>45200</v>
      </c>
      <c r="B2285">
        <f>VLOOKUP(electric_vehicle_sales_by_state[[#This Row],[date]], dim_date[#All],2, FALSE)</f>
        <v>2024</v>
      </c>
      <c r="C2285" t="s">
        <v>66</v>
      </c>
      <c r="D2285" t="s">
        <v>13</v>
      </c>
      <c r="E2285">
        <v>87</v>
      </c>
      <c r="F2285">
        <v>2094</v>
      </c>
      <c r="G2285">
        <f>IF(electric_vehicle_sales_by_state[[#This Row],[vehicle_category]]="2-Wheelers",85000,1500000)</f>
        <v>1500000</v>
      </c>
      <c r="H2285">
        <f>(electric_vehicle_sales_by_state[[#This Row],[electric_vehicles_sold]]*electric_vehicle_sales_by_state[[#This Row],[Avg_Price]])</f>
        <v>130500000</v>
      </c>
    </row>
    <row r="2286" spans="1:8" x14ac:dyDescent="0.3">
      <c r="A2286" s="1">
        <v>45200</v>
      </c>
      <c r="B2286">
        <f>VLOOKUP(electric_vehicle_sales_by_state[[#This Row],[date]], dim_date[#All],2, FALSE)</f>
        <v>2024</v>
      </c>
      <c r="C2286" t="s">
        <v>67</v>
      </c>
      <c r="D2286" t="s">
        <v>13</v>
      </c>
      <c r="E2286">
        <v>670</v>
      </c>
      <c r="F2286">
        <v>42365</v>
      </c>
      <c r="G2286">
        <f>IF(electric_vehicle_sales_by_state[[#This Row],[vehicle_category]]="2-Wheelers",85000,1500000)</f>
        <v>1500000</v>
      </c>
      <c r="H2286">
        <f>(electric_vehicle_sales_by_state[[#This Row],[electric_vehicles_sold]]*electric_vehicle_sales_by_state[[#This Row],[Avg_Price]])</f>
        <v>1005000000</v>
      </c>
    </row>
    <row r="2287" spans="1:8" x14ac:dyDescent="0.3">
      <c r="A2287" s="1">
        <v>45200</v>
      </c>
      <c r="B2287">
        <f>VLOOKUP(electric_vehicle_sales_by_state[[#This Row],[date]], dim_date[#All],2, FALSE)</f>
        <v>2024</v>
      </c>
      <c r="C2287" t="s">
        <v>63</v>
      </c>
      <c r="D2287" t="s">
        <v>13</v>
      </c>
      <c r="E2287">
        <v>220</v>
      </c>
      <c r="F2287">
        <v>20543</v>
      </c>
      <c r="G2287">
        <f>IF(electric_vehicle_sales_by_state[[#This Row],[vehicle_category]]="2-Wheelers",85000,1500000)</f>
        <v>1500000</v>
      </c>
      <c r="H2287">
        <f>(electric_vehicle_sales_by_state[[#This Row],[electric_vehicles_sold]]*electric_vehicle_sales_by_state[[#This Row],[Avg_Price]])</f>
        <v>330000000</v>
      </c>
    </row>
    <row r="2288" spans="1:8" x14ac:dyDescent="0.3">
      <c r="A2288" s="1">
        <v>45200</v>
      </c>
      <c r="B2288">
        <f>VLOOKUP(electric_vehicle_sales_by_state[[#This Row],[date]], dim_date[#All],2, FALSE)</f>
        <v>2024</v>
      </c>
      <c r="C2288" t="s">
        <v>61</v>
      </c>
      <c r="D2288" t="s">
        <v>13</v>
      </c>
      <c r="E2288">
        <v>7</v>
      </c>
      <c r="F2288">
        <v>3066</v>
      </c>
      <c r="G2288">
        <f>IF(electric_vehicle_sales_by_state[[#This Row],[vehicle_category]]="2-Wheelers",85000,1500000)</f>
        <v>1500000</v>
      </c>
      <c r="H2288">
        <f>(electric_vehicle_sales_by_state[[#This Row],[electric_vehicles_sold]]*electric_vehicle_sales_by_state[[#This Row],[Avg_Price]])</f>
        <v>10500000</v>
      </c>
    </row>
    <row r="2289" spans="1:8" x14ac:dyDescent="0.3">
      <c r="A2289" s="1">
        <v>45200</v>
      </c>
      <c r="B2289">
        <f>VLOOKUP(electric_vehicle_sales_by_state[[#This Row],[date]], dim_date[#All],2, FALSE)</f>
        <v>2024</v>
      </c>
      <c r="C2289" t="s">
        <v>46</v>
      </c>
      <c r="D2289" t="s">
        <v>13</v>
      </c>
      <c r="E2289">
        <v>10</v>
      </c>
      <c r="F2289">
        <v>4603</v>
      </c>
      <c r="G2289">
        <f>IF(electric_vehicle_sales_by_state[[#This Row],[vehicle_category]]="2-Wheelers",85000,1500000)</f>
        <v>1500000</v>
      </c>
      <c r="H2289">
        <f>(electric_vehicle_sales_by_state[[#This Row],[electric_vehicles_sold]]*electric_vehicle_sales_by_state[[#This Row],[Avg_Price]])</f>
        <v>15000000</v>
      </c>
    </row>
    <row r="2290" spans="1:8" x14ac:dyDescent="0.3">
      <c r="A2290" s="1">
        <v>45200</v>
      </c>
      <c r="B2290">
        <f>VLOOKUP(electric_vehicle_sales_by_state[[#This Row],[date]], dim_date[#All],2, FALSE)</f>
        <v>2024</v>
      </c>
      <c r="C2290" t="s">
        <v>64</v>
      </c>
      <c r="D2290" t="s">
        <v>13</v>
      </c>
      <c r="E2290">
        <v>30</v>
      </c>
      <c r="F2290">
        <v>4837</v>
      </c>
      <c r="G2290">
        <f>IF(electric_vehicle_sales_by_state[[#This Row],[vehicle_category]]="2-Wheelers",85000,1500000)</f>
        <v>1500000</v>
      </c>
      <c r="H2290">
        <f>(electric_vehicle_sales_by_state[[#This Row],[electric_vehicles_sold]]*electric_vehicle_sales_by_state[[#This Row],[Avg_Price]])</f>
        <v>45000000</v>
      </c>
    </row>
    <row r="2291" spans="1:8" x14ac:dyDescent="0.3">
      <c r="A2291" s="1">
        <v>45200</v>
      </c>
      <c r="B2291">
        <f>VLOOKUP(electric_vehicle_sales_by_state[[#This Row],[date]], dim_date[#All],2, FALSE)</f>
        <v>2024</v>
      </c>
      <c r="C2291" t="s">
        <v>68</v>
      </c>
      <c r="D2291" t="s">
        <v>13</v>
      </c>
      <c r="E2291">
        <v>1154</v>
      </c>
      <c r="F2291">
        <v>25652</v>
      </c>
      <c r="G2291">
        <f>IF(electric_vehicle_sales_by_state[[#This Row],[vehicle_category]]="2-Wheelers",85000,1500000)</f>
        <v>1500000</v>
      </c>
      <c r="H2291">
        <f>(electric_vehicle_sales_by_state[[#This Row],[electric_vehicles_sold]]*electric_vehicle_sales_by_state[[#This Row],[Avg_Price]])</f>
        <v>1731000000</v>
      </c>
    </row>
    <row r="2292" spans="1:8" x14ac:dyDescent="0.3">
      <c r="A2292" s="1">
        <v>45200</v>
      </c>
      <c r="B2292">
        <f>VLOOKUP(electric_vehicle_sales_by_state[[#This Row],[date]], dim_date[#All],2, FALSE)</f>
        <v>2024</v>
      </c>
      <c r="C2292" t="s">
        <v>69</v>
      </c>
      <c r="D2292" t="s">
        <v>13</v>
      </c>
      <c r="E2292">
        <v>642</v>
      </c>
      <c r="F2292">
        <v>14522</v>
      </c>
      <c r="G2292">
        <f>IF(electric_vehicle_sales_by_state[[#This Row],[vehicle_category]]="2-Wheelers",85000,1500000)</f>
        <v>1500000</v>
      </c>
      <c r="H2292">
        <f>(electric_vehicle_sales_by_state[[#This Row],[electric_vehicles_sold]]*electric_vehicle_sales_by_state[[#This Row],[Avg_Price]])</f>
        <v>963000000</v>
      </c>
    </row>
    <row r="2293" spans="1:8" x14ac:dyDescent="0.3">
      <c r="A2293" s="1">
        <v>45200</v>
      </c>
      <c r="B2293">
        <f>VLOOKUP(electric_vehicle_sales_by_state[[#This Row],[date]], dim_date[#All],2, FALSE)</f>
        <v>2024</v>
      </c>
      <c r="C2293" t="s">
        <v>57</v>
      </c>
      <c r="D2293" t="s">
        <v>13</v>
      </c>
      <c r="E2293">
        <v>112</v>
      </c>
      <c r="F2293">
        <v>13646</v>
      </c>
      <c r="G2293">
        <f>IF(electric_vehicle_sales_by_state[[#This Row],[vehicle_category]]="2-Wheelers",85000,1500000)</f>
        <v>1500000</v>
      </c>
      <c r="H2293">
        <f>(electric_vehicle_sales_by_state[[#This Row],[electric_vehicles_sold]]*electric_vehicle_sales_by_state[[#This Row],[Avg_Price]])</f>
        <v>168000000</v>
      </c>
    </row>
    <row r="2294" spans="1:8" x14ac:dyDescent="0.3">
      <c r="A2294" s="1">
        <v>45200</v>
      </c>
      <c r="B2294">
        <f>VLOOKUP(electric_vehicle_sales_by_state[[#This Row],[date]], dim_date[#All],2, FALSE)</f>
        <v>2024</v>
      </c>
      <c r="C2294" t="s">
        <v>70</v>
      </c>
      <c r="D2294" t="s">
        <v>13</v>
      </c>
      <c r="E2294">
        <v>1404</v>
      </c>
      <c r="F2294">
        <v>47126</v>
      </c>
      <c r="G2294">
        <f>IF(electric_vehicle_sales_by_state[[#This Row],[vehicle_category]]="2-Wheelers",85000,1500000)</f>
        <v>1500000</v>
      </c>
      <c r="H2294">
        <f>(electric_vehicle_sales_by_state[[#This Row],[electric_vehicles_sold]]*electric_vehicle_sales_by_state[[#This Row],[Avg_Price]])</f>
        <v>2106000000</v>
      </c>
    </row>
    <row r="2295" spans="1:8" x14ac:dyDescent="0.3">
      <c r="A2295" s="1">
        <v>45200</v>
      </c>
      <c r="B2295">
        <f>VLOOKUP(electric_vehicle_sales_by_state[[#This Row],[date]], dim_date[#All],2, FALSE)</f>
        <v>2024</v>
      </c>
      <c r="C2295" t="s">
        <v>48</v>
      </c>
      <c r="D2295" t="s">
        <v>13</v>
      </c>
      <c r="E2295">
        <v>2</v>
      </c>
      <c r="F2295">
        <v>272</v>
      </c>
      <c r="G2295">
        <f>IF(electric_vehicle_sales_by_state[[#This Row],[vehicle_category]]="2-Wheelers",85000,1500000)</f>
        <v>1500000</v>
      </c>
      <c r="H2295">
        <f>(electric_vehicle_sales_by_state[[#This Row],[electric_vehicles_sold]]*electric_vehicle_sales_by_state[[#This Row],[Avg_Price]])</f>
        <v>3000000</v>
      </c>
    </row>
    <row r="2296" spans="1:8" x14ac:dyDescent="0.3">
      <c r="A2296" s="1">
        <v>45200</v>
      </c>
      <c r="B2296">
        <f>VLOOKUP(electric_vehicle_sales_by_state[[#This Row],[date]], dim_date[#All],2, FALSE)</f>
        <v>2024</v>
      </c>
      <c r="C2296" t="s">
        <v>58</v>
      </c>
      <c r="D2296" t="s">
        <v>13</v>
      </c>
      <c r="E2296">
        <v>130</v>
      </c>
      <c r="F2296">
        <v>8500</v>
      </c>
      <c r="G2296">
        <f>IF(electric_vehicle_sales_by_state[[#This Row],[vehicle_category]]="2-Wheelers",85000,1500000)</f>
        <v>1500000</v>
      </c>
      <c r="H2296">
        <f>(electric_vehicle_sales_by_state[[#This Row],[electric_vehicles_sold]]*electric_vehicle_sales_by_state[[#This Row],[Avg_Price]])</f>
        <v>195000000</v>
      </c>
    </row>
    <row r="2297" spans="1:8" x14ac:dyDescent="0.3">
      <c r="A2297" s="1">
        <v>45200</v>
      </c>
      <c r="B2297">
        <f>VLOOKUP(electric_vehicle_sales_by_state[[#This Row],[date]], dim_date[#All],2, FALSE)</f>
        <v>2024</v>
      </c>
      <c r="C2297" t="s">
        <v>52</v>
      </c>
      <c r="D2297" t="s">
        <v>13</v>
      </c>
      <c r="E2297">
        <v>7</v>
      </c>
      <c r="F2297">
        <v>990</v>
      </c>
      <c r="G2297">
        <f>IF(electric_vehicle_sales_by_state[[#This Row],[vehicle_category]]="2-Wheelers",85000,1500000)</f>
        <v>1500000</v>
      </c>
      <c r="H2297">
        <f>(electric_vehicle_sales_by_state[[#This Row],[electric_vehicles_sold]]*electric_vehicle_sales_by_state[[#This Row],[Avg_Price]])</f>
        <v>10500000</v>
      </c>
    </row>
    <row r="2298" spans="1:8" x14ac:dyDescent="0.3">
      <c r="A2298" s="1">
        <v>45200</v>
      </c>
      <c r="B2298">
        <f>VLOOKUP(electric_vehicle_sales_by_state[[#This Row],[date]], dim_date[#All],2, FALSE)</f>
        <v>2024</v>
      </c>
      <c r="C2298" t="s">
        <v>59</v>
      </c>
      <c r="D2298" t="s">
        <v>13</v>
      </c>
      <c r="E2298">
        <v>94</v>
      </c>
      <c r="F2298">
        <v>11396</v>
      </c>
      <c r="G2298">
        <f>IF(electric_vehicle_sales_by_state[[#This Row],[vehicle_category]]="2-Wheelers",85000,1500000)</f>
        <v>1500000</v>
      </c>
      <c r="H2298">
        <f>(electric_vehicle_sales_by_state[[#This Row],[electric_vehicles_sold]]*electric_vehicle_sales_by_state[[#This Row],[Avg_Price]])</f>
        <v>141000000</v>
      </c>
    </row>
    <row r="2299" spans="1:8" x14ac:dyDescent="0.3">
      <c r="A2299" s="1">
        <v>45200</v>
      </c>
      <c r="B2299">
        <f>VLOOKUP(electric_vehicle_sales_by_state[[#This Row],[date]], dim_date[#All],2, FALSE)</f>
        <v>2024</v>
      </c>
      <c r="C2299" t="s">
        <v>71</v>
      </c>
      <c r="D2299" t="s">
        <v>13</v>
      </c>
      <c r="E2299">
        <v>464</v>
      </c>
      <c r="F2299">
        <v>18951</v>
      </c>
      <c r="G2299">
        <f>IF(electric_vehicle_sales_by_state[[#This Row],[vehicle_category]]="2-Wheelers",85000,1500000)</f>
        <v>1500000</v>
      </c>
      <c r="H2299">
        <f>(electric_vehicle_sales_by_state[[#This Row],[electric_vehicles_sold]]*electric_vehicle_sales_by_state[[#This Row],[Avg_Price]])</f>
        <v>696000000</v>
      </c>
    </row>
    <row r="2300" spans="1:8" x14ac:dyDescent="0.3">
      <c r="A2300" s="1">
        <v>45200</v>
      </c>
      <c r="B2300">
        <f>VLOOKUP(electric_vehicle_sales_by_state[[#This Row],[date]], dim_date[#All],2, FALSE)</f>
        <v>2024</v>
      </c>
      <c r="C2300" t="s">
        <v>72</v>
      </c>
      <c r="D2300" t="s">
        <v>13</v>
      </c>
      <c r="E2300">
        <v>556</v>
      </c>
      <c r="F2300">
        <v>28342</v>
      </c>
      <c r="G2300">
        <f>IF(electric_vehicle_sales_by_state[[#This Row],[vehicle_category]]="2-Wheelers",85000,1500000)</f>
        <v>1500000</v>
      </c>
      <c r="H2300">
        <f>(electric_vehicle_sales_by_state[[#This Row],[electric_vehicles_sold]]*electric_vehicle_sales_by_state[[#This Row],[Avg_Price]])</f>
        <v>834000000</v>
      </c>
    </row>
    <row r="2301" spans="1:8" x14ac:dyDescent="0.3">
      <c r="A2301" s="1">
        <v>45200</v>
      </c>
      <c r="B2301">
        <f>VLOOKUP(electric_vehicle_sales_by_state[[#This Row],[date]], dim_date[#All],2, FALSE)</f>
        <v>2024</v>
      </c>
      <c r="C2301" t="s">
        <v>53</v>
      </c>
      <c r="D2301" t="s">
        <v>13</v>
      </c>
      <c r="E2301">
        <v>3</v>
      </c>
      <c r="F2301">
        <v>497</v>
      </c>
      <c r="G2301">
        <f>IF(electric_vehicle_sales_by_state[[#This Row],[vehicle_category]]="2-Wheelers",85000,1500000)</f>
        <v>1500000</v>
      </c>
      <c r="H2301">
        <f>(electric_vehicle_sales_by_state[[#This Row],[electric_vehicles_sold]]*electric_vehicle_sales_by_state[[#This Row],[Avg_Price]])</f>
        <v>4500000</v>
      </c>
    </row>
    <row r="2302" spans="1:8" x14ac:dyDescent="0.3">
      <c r="A2302" s="1">
        <v>45200</v>
      </c>
      <c r="B2302">
        <f>VLOOKUP(electric_vehicle_sales_by_state[[#This Row],[date]], dim_date[#All],2, FALSE)</f>
        <v>2024</v>
      </c>
      <c r="C2302" t="s">
        <v>73</v>
      </c>
      <c r="D2302" t="s">
        <v>13</v>
      </c>
      <c r="E2302">
        <v>512</v>
      </c>
      <c r="F2302">
        <v>33774</v>
      </c>
      <c r="G2302">
        <f>IF(electric_vehicle_sales_by_state[[#This Row],[vehicle_category]]="2-Wheelers",85000,1500000)</f>
        <v>1500000</v>
      </c>
      <c r="H2302">
        <f>(electric_vehicle_sales_by_state[[#This Row],[electric_vehicles_sold]]*electric_vehicle_sales_by_state[[#This Row],[Avg_Price]])</f>
        <v>768000000</v>
      </c>
    </row>
    <row r="2303" spans="1:8" x14ac:dyDescent="0.3">
      <c r="A2303" s="1">
        <v>45200</v>
      </c>
      <c r="B2303">
        <f>VLOOKUP(electric_vehicle_sales_by_state[[#This Row],[date]], dim_date[#All],2, FALSE)</f>
        <v>2024</v>
      </c>
      <c r="C2303" t="s">
        <v>60</v>
      </c>
      <c r="D2303" t="s">
        <v>13</v>
      </c>
      <c r="E2303">
        <v>34</v>
      </c>
      <c r="F2303">
        <v>4562</v>
      </c>
      <c r="G2303">
        <f>IF(electric_vehicle_sales_by_state[[#This Row],[vehicle_category]]="2-Wheelers",85000,1500000)</f>
        <v>1500000</v>
      </c>
      <c r="H2303">
        <f>(electric_vehicle_sales_by_state[[#This Row],[electric_vehicles_sold]]*electric_vehicle_sales_by_state[[#This Row],[Avg_Price]])</f>
        <v>51000000</v>
      </c>
    </row>
    <row r="2304" spans="1:8" x14ac:dyDescent="0.3">
      <c r="A2304" s="1">
        <v>45200</v>
      </c>
      <c r="B2304">
        <f>VLOOKUP(electric_vehicle_sales_by_state[[#This Row],[date]], dim_date[#All],2, FALSE)</f>
        <v>2024</v>
      </c>
      <c r="C2304" t="s">
        <v>74</v>
      </c>
      <c r="D2304" t="s">
        <v>13</v>
      </c>
      <c r="E2304">
        <v>238</v>
      </c>
      <c r="F2304">
        <v>9972</v>
      </c>
      <c r="G2304">
        <f>IF(electric_vehicle_sales_by_state[[#This Row],[vehicle_category]]="2-Wheelers",85000,1500000)</f>
        <v>1500000</v>
      </c>
      <c r="H2304">
        <f>(electric_vehicle_sales_by_state[[#This Row],[electric_vehicles_sold]]*electric_vehicle_sales_by_state[[#This Row],[Avg_Price]])</f>
        <v>357000000</v>
      </c>
    </row>
    <row r="2305" spans="1:8" x14ac:dyDescent="0.3">
      <c r="A2305" s="1">
        <v>45231</v>
      </c>
      <c r="B2305">
        <f>VLOOKUP(electric_vehicle_sales_by_state[[#This Row],[date]], dim_date[#All],2, FALSE)</f>
        <v>2024</v>
      </c>
      <c r="C2305" t="s">
        <v>65</v>
      </c>
      <c r="D2305" t="s">
        <v>13</v>
      </c>
      <c r="E2305">
        <v>98</v>
      </c>
      <c r="F2305">
        <v>8220</v>
      </c>
      <c r="G2305">
        <f>IF(electric_vehicle_sales_by_state[[#This Row],[vehicle_category]]="2-Wheelers",85000,1500000)</f>
        <v>1500000</v>
      </c>
      <c r="H2305">
        <f>(electric_vehicle_sales_by_state[[#This Row],[electric_vehicles_sold]]*electric_vehicle_sales_by_state[[#This Row],[Avg_Price]])</f>
        <v>147000000</v>
      </c>
    </row>
    <row r="2306" spans="1:8" x14ac:dyDescent="0.3">
      <c r="A2306" s="1">
        <v>45231</v>
      </c>
      <c r="B2306">
        <f>VLOOKUP(electric_vehicle_sales_by_state[[#This Row],[date]], dim_date[#All],2, FALSE)</f>
        <v>2024</v>
      </c>
      <c r="C2306" t="s">
        <v>42</v>
      </c>
      <c r="D2306" t="s">
        <v>13</v>
      </c>
      <c r="E2306">
        <v>3</v>
      </c>
      <c r="F2306">
        <v>1226</v>
      </c>
      <c r="G2306">
        <f>IF(electric_vehicle_sales_by_state[[#This Row],[vehicle_category]]="2-Wheelers",85000,1500000)</f>
        <v>1500000</v>
      </c>
      <c r="H2306">
        <f>(electric_vehicle_sales_by_state[[#This Row],[electric_vehicles_sold]]*electric_vehicle_sales_by_state[[#This Row],[Avg_Price]])</f>
        <v>4500000</v>
      </c>
    </row>
    <row r="2307" spans="1:8" x14ac:dyDescent="0.3">
      <c r="A2307" s="1">
        <v>45231</v>
      </c>
      <c r="B2307">
        <f>VLOOKUP(electric_vehicle_sales_by_state[[#This Row],[date]], dim_date[#All],2, FALSE)</f>
        <v>2024</v>
      </c>
      <c r="C2307" t="s">
        <v>43</v>
      </c>
      <c r="D2307" t="s">
        <v>13</v>
      </c>
      <c r="E2307">
        <v>26</v>
      </c>
      <c r="F2307">
        <v>7960</v>
      </c>
      <c r="G2307">
        <f>IF(electric_vehicle_sales_by_state[[#This Row],[vehicle_category]]="2-Wheelers",85000,1500000)</f>
        <v>1500000</v>
      </c>
      <c r="H2307">
        <f>(electric_vehicle_sales_by_state[[#This Row],[electric_vehicles_sold]]*electric_vehicle_sales_by_state[[#This Row],[Avg_Price]])</f>
        <v>39000000</v>
      </c>
    </row>
    <row r="2308" spans="1:8" x14ac:dyDescent="0.3">
      <c r="A2308" s="1">
        <v>45231</v>
      </c>
      <c r="B2308">
        <f>VLOOKUP(electric_vehicle_sales_by_state[[#This Row],[date]], dim_date[#All],2, FALSE)</f>
        <v>2024</v>
      </c>
      <c r="C2308" t="s">
        <v>54</v>
      </c>
      <c r="D2308" t="s">
        <v>13</v>
      </c>
      <c r="E2308">
        <v>50</v>
      </c>
      <c r="F2308">
        <v>9075</v>
      </c>
      <c r="G2308">
        <f>IF(electric_vehicle_sales_by_state[[#This Row],[vehicle_category]]="2-Wheelers",85000,1500000)</f>
        <v>1500000</v>
      </c>
      <c r="H2308">
        <f>(electric_vehicle_sales_by_state[[#This Row],[electric_vehicles_sold]]*electric_vehicle_sales_by_state[[#This Row],[Avg_Price]])</f>
        <v>75000000</v>
      </c>
    </row>
    <row r="2309" spans="1:8" x14ac:dyDescent="0.3">
      <c r="A2309" s="1">
        <v>45231</v>
      </c>
      <c r="B2309">
        <f>VLOOKUP(electric_vehicle_sales_by_state[[#This Row],[date]], dim_date[#All],2, FALSE)</f>
        <v>2024</v>
      </c>
      <c r="C2309" t="s">
        <v>55</v>
      </c>
      <c r="D2309" t="s">
        <v>13</v>
      </c>
      <c r="E2309">
        <v>88</v>
      </c>
      <c r="F2309">
        <v>1805</v>
      </c>
      <c r="G2309">
        <f>IF(electric_vehicle_sales_by_state[[#This Row],[vehicle_category]]="2-Wheelers",85000,1500000)</f>
        <v>1500000</v>
      </c>
      <c r="H2309">
        <f>(electric_vehicle_sales_by_state[[#This Row],[electric_vehicles_sold]]*electric_vehicle_sales_by_state[[#This Row],[Avg_Price]])</f>
        <v>132000000</v>
      </c>
    </row>
    <row r="2310" spans="1:8" x14ac:dyDescent="0.3">
      <c r="A2310" s="1">
        <v>45231</v>
      </c>
      <c r="B2310">
        <f>VLOOKUP(electric_vehicle_sales_by_state[[#This Row],[date]], dim_date[#All],2, FALSE)</f>
        <v>2024</v>
      </c>
      <c r="C2310" t="s">
        <v>44</v>
      </c>
      <c r="D2310" t="s">
        <v>13</v>
      </c>
      <c r="E2310">
        <v>99</v>
      </c>
      <c r="F2310">
        <v>5877</v>
      </c>
      <c r="G2310">
        <f>IF(electric_vehicle_sales_by_state[[#This Row],[vehicle_category]]="2-Wheelers",85000,1500000)</f>
        <v>1500000</v>
      </c>
      <c r="H2310">
        <f>(electric_vehicle_sales_by_state[[#This Row],[electric_vehicles_sold]]*electric_vehicle_sales_by_state[[#This Row],[Avg_Price]])</f>
        <v>148500000</v>
      </c>
    </row>
    <row r="2311" spans="1:8" x14ac:dyDescent="0.3">
      <c r="A2311" s="1">
        <v>45231</v>
      </c>
      <c r="B2311">
        <f>VLOOKUP(electric_vehicle_sales_by_state[[#This Row],[date]], dim_date[#All],2, FALSE)</f>
        <v>2024</v>
      </c>
      <c r="C2311" t="s">
        <v>45</v>
      </c>
      <c r="D2311" t="s">
        <v>13</v>
      </c>
      <c r="E2311">
        <v>3</v>
      </c>
      <c r="F2311">
        <v>590</v>
      </c>
      <c r="G2311">
        <f>IF(electric_vehicle_sales_by_state[[#This Row],[vehicle_category]]="2-Wheelers",85000,1500000)</f>
        <v>1500000</v>
      </c>
      <c r="H2311">
        <f>(electric_vehicle_sales_by_state[[#This Row],[electric_vehicles_sold]]*electric_vehicle_sales_by_state[[#This Row],[Avg_Price]])</f>
        <v>4500000</v>
      </c>
    </row>
    <row r="2312" spans="1:8" x14ac:dyDescent="0.3">
      <c r="A2312" s="1">
        <v>45231</v>
      </c>
      <c r="B2312">
        <f>VLOOKUP(electric_vehicle_sales_by_state[[#This Row],[date]], dim_date[#All],2, FALSE)</f>
        <v>2024</v>
      </c>
      <c r="C2312" t="s">
        <v>56</v>
      </c>
      <c r="D2312" t="s">
        <v>13</v>
      </c>
      <c r="E2312">
        <v>538</v>
      </c>
      <c r="F2312">
        <v>18675</v>
      </c>
      <c r="G2312">
        <f>IF(electric_vehicle_sales_by_state[[#This Row],[vehicle_category]]="2-Wheelers",85000,1500000)</f>
        <v>1500000</v>
      </c>
      <c r="H2312">
        <f>(electric_vehicle_sales_by_state[[#This Row],[electric_vehicles_sold]]*electric_vehicle_sales_by_state[[#This Row],[Avg_Price]])</f>
        <v>807000000</v>
      </c>
    </row>
    <row r="2313" spans="1:8" x14ac:dyDescent="0.3">
      <c r="A2313" s="1">
        <v>45231</v>
      </c>
      <c r="B2313">
        <f>VLOOKUP(electric_vehicle_sales_by_state[[#This Row],[date]], dim_date[#All],2, FALSE)</f>
        <v>2024</v>
      </c>
      <c r="C2313" t="s">
        <v>66</v>
      </c>
      <c r="D2313" t="s">
        <v>13</v>
      </c>
      <c r="E2313">
        <v>97</v>
      </c>
      <c r="F2313">
        <v>2521</v>
      </c>
      <c r="G2313">
        <f>IF(electric_vehicle_sales_by_state[[#This Row],[vehicle_category]]="2-Wheelers",85000,1500000)</f>
        <v>1500000</v>
      </c>
      <c r="H2313">
        <f>(electric_vehicle_sales_by_state[[#This Row],[electric_vehicles_sold]]*electric_vehicle_sales_by_state[[#This Row],[Avg_Price]])</f>
        <v>145500000</v>
      </c>
    </row>
    <row r="2314" spans="1:8" x14ac:dyDescent="0.3">
      <c r="A2314" s="1">
        <v>45231</v>
      </c>
      <c r="B2314">
        <f>VLOOKUP(electric_vehicle_sales_by_state[[#This Row],[date]], dim_date[#All],2, FALSE)</f>
        <v>2024</v>
      </c>
      <c r="C2314" t="s">
        <v>67</v>
      </c>
      <c r="D2314" t="s">
        <v>13</v>
      </c>
      <c r="E2314">
        <v>592</v>
      </c>
      <c r="F2314">
        <v>32601</v>
      </c>
      <c r="G2314">
        <f>IF(electric_vehicle_sales_by_state[[#This Row],[vehicle_category]]="2-Wheelers",85000,1500000)</f>
        <v>1500000</v>
      </c>
      <c r="H2314">
        <f>(electric_vehicle_sales_by_state[[#This Row],[electric_vehicles_sold]]*electric_vehicle_sales_by_state[[#This Row],[Avg_Price]])</f>
        <v>888000000</v>
      </c>
    </row>
    <row r="2315" spans="1:8" x14ac:dyDescent="0.3">
      <c r="A2315" s="1">
        <v>45231</v>
      </c>
      <c r="B2315">
        <f>VLOOKUP(electric_vehicle_sales_by_state[[#This Row],[date]], dim_date[#All],2, FALSE)</f>
        <v>2024</v>
      </c>
      <c r="C2315" t="s">
        <v>63</v>
      </c>
      <c r="D2315" t="s">
        <v>13</v>
      </c>
      <c r="E2315">
        <v>215</v>
      </c>
      <c r="F2315">
        <v>22002</v>
      </c>
      <c r="G2315">
        <f>IF(electric_vehicle_sales_by_state[[#This Row],[vehicle_category]]="2-Wheelers",85000,1500000)</f>
        <v>1500000</v>
      </c>
      <c r="H2315">
        <f>(electric_vehicle_sales_by_state[[#This Row],[electric_vehicles_sold]]*electric_vehicle_sales_by_state[[#This Row],[Avg_Price]])</f>
        <v>322500000</v>
      </c>
    </row>
    <row r="2316" spans="1:8" x14ac:dyDescent="0.3">
      <c r="A2316" s="1">
        <v>45231</v>
      </c>
      <c r="B2316">
        <f>VLOOKUP(electric_vehicle_sales_by_state[[#This Row],[date]], dim_date[#All],2, FALSE)</f>
        <v>2024</v>
      </c>
      <c r="C2316" t="s">
        <v>61</v>
      </c>
      <c r="D2316" t="s">
        <v>13</v>
      </c>
      <c r="E2316">
        <v>15</v>
      </c>
      <c r="F2316">
        <v>4242</v>
      </c>
      <c r="G2316">
        <f>IF(electric_vehicle_sales_by_state[[#This Row],[vehicle_category]]="2-Wheelers",85000,1500000)</f>
        <v>1500000</v>
      </c>
      <c r="H2316">
        <f>(electric_vehicle_sales_by_state[[#This Row],[electric_vehicles_sold]]*electric_vehicle_sales_by_state[[#This Row],[Avg_Price]])</f>
        <v>22500000</v>
      </c>
    </row>
    <row r="2317" spans="1:8" x14ac:dyDescent="0.3">
      <c r="A2317" s="1">
        <v>45231</v>
      </c>
      <c r="B2317">
        <f>VLOOKUP(electric_vehicle_sales_by_state[[#This Row],[date]], dim_date[#All],2, FALSE)</f>
        <v>2024</v>
      </c>
      <c r="C2317" t="s">
        <v>46</v>
      </c>
      <c r="D2317" t="s">
        <v>13</v>
      </c>
      <c r="E2317">
        <v>18</v>
      </c>
      <c r="F2317">
        <v>4981</v>
      </c>
      <c r="G2317">
        <f>IF(electric_vehicle_sales_by_state[[#This Row],[vehicle_category]]="2-Wheelers",85000,1500000)</f>
        <v>1500000</v>
      </c>
      <c r="H2317">
        <f>(electric_vehicle_sales_by_state[[#This Row],[electric_vehicles_sold]]*electric_vehicle_sales_by_state[[#This Row],[Avg_Price]])</f>
        <v>27000000</v>
      </c>
    </row>
    <row r="2318" spans="1:8" x14ac:dyDescent="0.3">
      <c r="A2318" s="1">
        <v>45231</v>
      </c>
      <c r="B2318">
        <f>VLOOKUP(electric_vehicle_sales_by_state[[#This Row],[date]], dim_date[#All],2, FALSE)</f>
        <v>2024</v>
      </c>
      <c r="C2318" t="s">
        <v>64</v>
      </c>
      <c r="D2318" t="s">
        <v>13</v>
      </c>
      <c r="E2318">
        <v>40</v>
      </c>
      <c r="F2318">
        <v>6684</v>
      </c>
      <c r="G2318">
        <f>IF(electric_vehicle_sales_by_state[[#This Row],[vehicle_category]]="2-Wheelers",85000,1500000)</f>
        <v>1500000</v>
      </c>
      <c r="H2318">
        <f>(electric_vehicle_sales_by_state[[#This Row],[electric_vehicles_sold]]*electric_vehicle_sales_by_state[[#This Row],[Avg_Price]])</f>
        <v>60000000</v>
      </c>
    </row>
    <row r="2319" spans="1:8" x14ac:dyDescent="0.3">
      <c r="A2319" s="1">
        <v>45231</v>
      </c>
      <c r="B2319">
        <f>VLOOKUP(electric_vehicle_sales_by_state[[#This Row],[date]], dim_date[#All],2, FALSE)</f>
        <v>2024</v>
      </c>
      <c r="C2319" t="s">
        <v>68</v>
      </c>
      <c r="D2319" t="s">
        <v>13</v>
      </c>
      <c r="E2319">
        <v>822</v>
      </c>
      <c r="F2319">
        <v>26232</v>
      </c>
      <c r="G2319">
        <f>IF(electric_vehicle_sales_by_state[[#This Row],[vehicle_category]]="2-Wheelers",85000,1500000)</f>
        <v>1500000</v>
      </c>
      <c r="H2319">
        <f>(electric_vehicle_sales_by_state[[#This Row],[electric_vehicles_sold]]*electric_vehicle_sales_by_state[[#This Row],[Avg_Price]])</f>
        <v>1233000000</v>
      </c>
    </row>
    <row r="2320" spans="1:8" x14ac:dyDescent="0.3">
      <c r="A2320" s="1">
        <v>45231</v>
      </c>
      <c r="B2320">
        <f>VLOOKUP(electric_vehicle_sales_by_state[[#This Row],[date]], dim_date[#All],2, FALSE)</f>
        <v>2024</v>
      </c>
      <c r="C2320" t="s">
        <v>69</v>
      </c>
      <c r="D2320" t="s">
        <v>13</v>
      </c>
      <c r="E2320">
        <v>641</v>
      </c>
      <c r="F2320">
        <v>12551</v>
      </c>
      <c r="G2320">
        <f>IF(electric_vehicle_sales_by_state[[#This Row],[vehicle_category]]="2-Wheelers",85000,1500000)</f>
        <v>1500000</v>
      </c>
      <c r="H2320">
        <f>(electric_vehicle_sales_by_state[[#This Row],[electric_vehicles_sold]]*electric_vehicle_sales_by_state[[#This Row],[Avg_Price]])</f>
        <v>961500000</v>
      </c>
    </row>
    <row r="2321" spans="1:8" x14ac:dyDescent="0.3">
      <c r="A2321" s="1">
        <v>45231</v>
      </c>
      <c r="B2321">
        <f>VLOOKUP(electric_vehicle_sales_by_state[[#This Row],[date]], dim_date[#All],2, FALSE)</f>
        <v>2024</v>
      </c>
      <c r="C2321" t="s">
        <v>57</v>
      </c>
      <c r="D2321" t="s">
        <v>13</v>
      </c>
      <c r="E2321">
        <v>137</v>
      </c>
      <c r="F2321">
        <v>17166</v>
      </c>
      <c r="G2321">
        <f>IF(electric_vehicle_sales_by_state[[#This Row],[vehicle_category]]="2-Wheelers",85000,1500000)</f>
        <v>1500000</v>
      </c>
      <c r="H2321">
        <f>(electric_vehicle_sales_by_state[[#This Row],[electric_vehicles_sold]]*electric_vehicle_sales_by_state[[#This Row],[Avg_Price]])</f>
        <v>205500000</v>
      </c>
    </row>
    <row r="2322" spans="1:8" x14ac:dyDescent="0.3">
      <c r="A2322" s="1">
        <v>45231</v>
      </c>
      <c r="B2322">
        <f>VLOOKUP(electric_vehicle_sales_by_state[[#This Row],[date]], dim_date[#All],2, FALSE)</f>
        <v>2024</v>
      </c>
      <c r="C2322" t="s">
        <v>70</v>
      </c>
      <c r="D2322" t="s">
        <v>13</v>
      </c>
      <c r="E2322">
        <v>1315</v>
      </c>
      <c r="F2322">
        <v>48131</v>
      </c>
      <c r="G2322">
        <f>IF(electric_vehicle_sales_by_state[[#This Row],[vehicle_category]]="2-Wheelers",85000,1500000)</f>
        <v>1500000</v>
      </c>
      <c r="H2322">
        <f>(electric_vehicle_sales_by_state[[#This Row],[electric_vehicles_sold]]*electric_vehicle_sales_by_state[[#This Row],[Avg_Price]])</f>
        <v>1972500000</v>
      </c>
    </row>
    <row r="2323" spans="1:8" x14ac:dyDescent="0.3">
      <c r="A2323" s="1">
        <v>45231</v>
      </c>
      <c r="B2323">
        <f>VLOOKUP(electric_vehicle_sales_by_state[[#This Row],[date]], dim_date[#All],2, FALSE)</f>
        <v>2024</v>
      </c>
      <c r="C2323" t="s">
        <v>48</v>
      </c>
      <c r="D2323" t="s">
        <v>13</v>
      </c>
      <c r="E2323">
        <v>2</v>
      </c>
      <c r="F2323">
        <v>246</v>
      </c>
      <c r="G2323">
        <f>IF(electric_vehicle_sales_by_state[[#This Row],[vehicle_category]]="2-Wheelers",85000,1500000)</f>
        <v>1500000</v>
      </c>
      <c r="H2323">
        <f>(electric_vehicle_sales_by_state[[#This Row],[electric_vehicles_sold]]*electric_vehicle_sales_by_state[[#This Row],[Avg_Price]])</f>
        <v>3000000</v>
      </c>
    </row>
    <row r="2324" spans="1:8" x14ac:dyDescent="0.3">
      <c r="A2324" s="1">
        <v>45231</v>
      </c>
      <c r="B2324">
        <f>VLOOKUP(electric_vehicle_sales_by_state[[#This Row],[date]], dim_date[#All],2, FALSE)</f>
        <v>2024</v>
      </c>
      <c r="C2324" t="s">
        <v>49</v>
      </c>
      <c r="D2324" t="s">
        <v>13</v>
      </c>
      <c r="E2324">
        <v>2</v>
      </c>
      <c r="F2324">
        <v>1387</v>
      </c>
      <c r="G2324">
        <f>IF(electric_vehicle_sales_by_state[[#This Row],[vehicle_category]]="2-Wheelers",85000,1500000)</f>
        <v>1500000</v>
      </c>
      <c r="H2324">
        <f>(electric_vehicle_sales_by_state[[#This Row],[electric_vehicles_sold]]*electric_vehicle_sales_by_state[[#This Row],[Avg_Price]])</f>
        <v>3000000</v>
      </c>
    </row>
    <row r="2325" spans="1:8" x14ac:dyDescent="0.3">
      <c r="A2325" s="1">
        <v>45231</v>
      </c>
      <c r="B2325">
        <f>VLOOKUP(electric_vehicle_sales_by_state[[#This Row],[date]], dim_date[#All],2, FALSE)</f>
        <v>2024</v>
      </c>
      <c r="C2325" t="s">
        <v>58</v>
      </c>
      <c r="D2325" t="s">
        <v>13</v>
      </c>
      <c r="E2325">
        <v>177</v>
      </c>
      <c r="F2325">
        <v>7105</v>
      </c>
      <c r="G2325">
        <f>IF(electric_vehicle_sales_by_state[[#This Row],[vehicle_category]]="2-Wheelers",85000,1500000)</f>
        <v>1500000</v>
      </c>
      <c r="H2325">
        <f>(electric_vehicle_sales_by_state[[#This Row],[electric_vehicles_sold]]*electric_vehicle_sales_by_state[[#This Row],[Avg_Price]])</f>
        <v>265500000</v>
      </c>
    </row>
    <row r="2326" spans="1:8" x14ac:dyDescent="0.3">
      <c r="A2326" s="1">
        <v>45231</v>
      </c>
      <c r="B2326">
        <f>VLOOKUP(electric_vehicle_sales_by_state[[#This Row],[date]], dim_date[#All],2, FALSE)</f>
        <v>2024</v>
      </c>
      <c r="C2326" t="s">
        <v>52</v>
      </c>
      <c r="D2326" t="s">
        <v>13</v>
      </c>
      <c r="E2326">
        <v>11</v>
      </c>
      <c r="F2326">
        <v>990</v>
      </c>
      <c r="G2326">
        <f>IF(electric_vehicle_sales_by_state[[#This Row],[vehicle_category]]="2-Wheelers",85000,1500000)</f>
        <v>1500000</v>
      </c>
      <c r="H2326">
        <f>(electric_vehicle_sales_by_state[[#This Row],[electric_vehicles_sold]]*electric_vehicle_sales_by_state[[#This Row],[Avg_Price]])</f>
        <v>16500000</v>
      </c>
    </row>
    <row r="2327" spans="1:8" x14ac:dyDescent="0.3">
      <c r="A2327" s="1">
        <v>45231</v>
      </c>
      <c r="B2327">
        <f>VLOOKUP(electric_vehicle_sales_by_state[[#This Row],[date]], dim_date[#All],2, FALSE)</f>
        <v>2024</v>
      </c>
      <c r="C2327" t="s">
        <v>59</v>
      </c>
      <c r="D2327" t="s">
        <v>13</v>
      </c>
      <c r="E2327">
        <v>128</v>
      </c>
      <c r="F2327">
        <v>12992</v>
      </c>
      <c r="G2327">
        <f>IF(electric_vehicle_sales_by_state[[#This Row],[vehicle_category]]="2-Wheelers",85000,1500000)</f>
        <v>1500000</v>
      </c>
      <c r="H2327">
        <f>(electric_vehicle_sales_by_state[[#This Row],[electric_vehicles_sold]]*electric_vehicle_sales_by_state[[#This Row],[Avg_Price]])</f>
        <v>192000000</v>
      </c>
    </row>
    <row r="2328" spans="1:8" x14ac:dyDescent="0.3">
      <c r="A2328" s="1">
        <v>45231</v>
      </c>
      <c r="B2328">
        <f>VLOOKUP(electric_vehicle_sales_by_state[[#This Row],[date]], dim_date[#All],2, FALSE)</f>
        <v>2024</v>
      </c>
      <c r="C2328" t="s">
        <v>71</v>
      </c>
      <c r="D2328" t="s">
        <v>13</v>
      </c>
      <c r="E2328">
        <v>539</v>
      </c>
      <c r="F2328">
        <v>24386</v>
      </c>
      <c r="G2328">
        <f>IF(electric_vehicle_sales_by_state[[#This Row],[vehicle_category]]="2-Wheelers",85000,1500000)</f>
        <v>1500000</v>
      </c>
      <c r="H2328">
        <f>(electric_vehicle_sales_by_state[[#This Row],[electric_vehicles_sold]]*electric_vehicle_sales_by_state[[#This Row],[Avg_Price]])</f>
        <v>808500000</v>
      </c>
    </row>
    <row r="2329" spans="1:8" x14ac:dyDescent="0.3">
      <c r="A2329" s="1">
        <v>45231</v>
      </c>
      <c r="B2329">
        <f>VLOOKUP(electric_vehicle_sales_by_state[[#This Row],[date]], dim_date[#All],2, FALSE)</f>
        <v>2024</v>
      </c>
      <c r="C2329" t="s">
        <v>72</v>
      </c>
      <c r="D2329" t="s">
        <v>13</v>
      </c>
      <c r="E2329">
        <v>599</v>
      </c>
      <c r="F2329">
        <v>19015</v>
      </c>
      <c r="G2329">
        <f>IF(electric_vehicle_sales_by_state[[#This Row],[vehicle_category]]="2-Wheelers",85000,1500000)</f>
        <v>1500000</v>
      </c>
      <c r="H2329">
        <f>(electric_vehicle_sales_by_state[[#This Row],[electric_vehicles_sold]]*electric_vehicle_sales_by_state[[#This Row],[Avg_Price]])</f>
        <v>898500000</v>
      </c>
    </row>
    <row r="2330" spans="1:8" x14ac:dyDescent="0.3">
      <c r="A2330" s="1">
        <v>45231</v>
      </c>
      <c r="B2330">
        <f>VLOOKUP(electric_vehicle_sales_by_state[[#This Row],[date]], dim_date[#All],2, FALSE)</f>
        <v>2024</v>
      </c>
      <c r="C2330" t="s">
        <v>53</v>
      </c>
      <c r="D2330" t="s">
        <v>13</v>
      </c>
      <c r="E2330">
        <v>2</v>
      </c>
      <c r="F2330">
        <v>657</v>
      </c>
      <c r="G2330">
        <f>IF(electric_vehicle_sales_by_state[[#This Row],[vehicle_category]]="2-Wheelers",85000,1500000)</f>
        <v>1500000</v>
      </c>
      <c r="H2330">
        <f>(electric_vehicle_sales_by_state[[#This Row],[electric_vehicles_sold]]*electric_vehicle_sales_by_state[[#This Row],[Avg_Price]])</f>
        <v>3000000</v>
      </c>
    </row>
    <row r="2331" spans="1:8" x14ac:dyDescent="0.3">
      <c r="A2331" s="1">
        <v>45231</v>
      </c>
      <c r="B2331">
        <f>VLOOKUP(electric_vehicle_sales_by_state[[#This Row],[date]], dim_date[#All],2, FALSE)</f>
        <v>2024</v>
      </c>
      <c r="C2331" t="s">
        <v>73</v>
      </c>
      <c r="D2331" t="s">
        <v>13</v>
      </c>
      <c r="E2331">
        <v>446</v>
      </c>
      <c r="F2331">
        <v>42692</v>
      </c>
      <c r="G2331">
        <f>IF(electric_vehicle_sales_by_state[[#This Row],[vehicle_category]]="2-Wheelers",85000,1500000)</f>
        <v>1500000</v>
      </c>
      <c r="H2331">
        <f>(electric_vehicle_sales_by_state[[#This Row],[electric_vehicles_sold]]*electric_vehicle_sales_by_state[[#This Row],[Avg_Price]])</f>
        <v>669000000</v>
      </c>
    </row>
    <row r="2332" spans="1:8" x14ac:dyDescent="0.3">
      <c r="A2332" s="1">
        <v>45231</v>
      </c>
      <c r="B2332">
        <f>VLOOKUP(electric_vehicle_sales_by_state[[#This Row],[date]], dim_date[#All],2, FALSE)</f>
        <v>2024</v>
      </c>
      <c r="C2332" t="s">
        <v>60</v>
      </c>
      <c r="D2332" t="s">
        <v>13</v>
      </c>
      <c r="E2332">
        <v>47</v>
      </c>
      <c r="F2332">
        <v>5398</v>
      </c>
      <c r="G2332">
        <f>IF(electric_vehicle_sales_by_state[[#This Row],[vehicle_category]]="2-Wheelers",85000,1500000)</f>
        <v>1500000</v>
      </c>
      <c r="H2332">
        <f>(electric_vehicle_sales_by_state[[#This Row],[electric_vehicles_sold]]*electric_vehicle_sales_by_state[[#This Row],[Avg_Price]])</f>
        <v>70500000</v>
      </c>
    </row>
    <row r="2333" spans="1:8" x14ac:dyDescent="0.3">
      <c r="A2333" s="1">
        <v>45231</v>
      </c>
      <c r="B2333">
        <f>VLOOKUP(electric_vehicle_sales_by_state[[#This Row],[date]], dim_date[#All],2, FALSE)</f>
        <v>2024</v>
      </c>
      <c r="C2333" t="s">
        <v>74</v>
      </c>
      <c r="D2333" t="s">
        <v>13</v>
      </c>
      <c r="E2333">
        <v>290</v>
      </c>
      <c r="F2333">
        <v>9743</v>
      </c>
      <c r="G2333">
        <f>IF(electric_vehicle_sales_by_state[[#This Row],[vehicle_category]]="2-Wheelers",85000,1500000)</f>
        <v>1500000</v>
      </c>
      <c r="H2333">
        <f>(electric_vehicle_sales_by_state[[#This Row],[electric_vehicles_sold]]*electric_vehicle_sales_by_state[[#This Row],[Avg_Price]])</f>
        <v>435000000</v>
      </c>
    </row>
    <row r="2334" spans="1:8" x14ac:dyDescent="0.3">
      <c r="A2334" s="1">
        <v>45261</v>
      </c>
      <c r="B2334">
        <f>VLOOKUP(electric_vehicle_sales_by_state[[#This Row],[date]], dim_date[#All],2, FALSE)</f>
        <v>2024</v>
      </c>
      <c r="C2334" t="s">
        <v>41</v>
      </c>
      <c r="D2334" t="s">
        <v>13</v>
      </c>
      <c r="E2334">
        <v>2</v>
      </c>
      <c r="F2334">
        <v>175</v>
      </c>
      <c r="G2334">
        <f>IF(electric_vehicle_sales_by_state[[#This Row],[vehicle_category]]="2-Wheelers",85000,1500000)</f>
        <v>1500000</v>
      </c>
      <c r="H2334">
        <f>(electric_vehicle_sales_by_state[[#This Row],[electric_vehicles_sold]]*electric_vehicle_sales_by_state[[#This Row],[Avg_Price]])</f>
        <v>3000000</v>
      </c>
    </row>
    <row r="2335" spans="1:8" x14ac:dyDescent="0.3">
      <c r="A2335" s="1">
        <v>45261</v>
      </c>
      <c r="B2335">
        <f>VLOOKUP(electric_vehicle_sales_by_state[[#This Row],[date]], dim_date[#All],2, FALSE)</f>
        <v>2024</v>
      </c>
      <c r="C2335" t="s">
        <v>65</v>
      </c>
      <c r="D2335" t="s">
        <v>13</v>
      </c>
      <c r="E2335">
        <v>130</v>
      </c>
      <c r="F2335">
        <v>7155</v>
      </c>
      <c r="G2335">
        <f>IF(electric_vehicle_sales_by_state[[#This Row],[vehicle_category]]="2-Wheelers",85000,1500000)</f>
        <v>1500000</v>
      </c>
      <c r="H2335">
        <f>(electric_vehicle_sales_by_state[[#This Row],[electric_vehicles_sold]]*electric_vehicle_sales_by_state[[#This Row],[Avg_Price]])</f>
        <v>195000000</v>
      </c>
    </row>
    <row r="2336" spans="1:8" x14ac:dyDescent="0.3">
      <c r="A2336" s="1">
        <v>45261</v>
      </c>
      <c r="B2336">
        <f>VLOOKUP(electric_vehicle_sales_by_state[[#This Row],[date]], dim_date[#All],2, FALSE)</f>
        <v>2024</v>
      </c>
      <c r="C2336" t="s">
        <v>42</v>
      </c>
      <c r="D2336" t="s">
        <v>13</v>
      </c>
      <c r="E2336">
        <v>2</v>
      </c>
      <c r="F2336">
        <v>1137</v>
      </c>
      <c r="G2336">
        <f>IF(electric_vehicle_sales_by_state[[#This Row],[vehicle_category]]="2-Wheelers",85000,1500000)</f>
        <v>1500000</v>
      </c>
      <c r="H2336">
        <f>(electric_vehicle_sales_by_state[[#This Row],[electric_vehicles_sold]]*electric_vehicle_sales_by_state[[#This Row],[Avg_Price]])</f>
        <v>3000000</v>
      </c>
    </row>
    <row r="2337" spans="1:8" x14ac:dyDescent="0.3">
      <c r="A2337" s="1">
        <v>45261</v>
      </c>
      <c r="B2337">
        <f>VLOOKUP(electric_vehicle_sales_by_state[[#This Row],[date]], dim_date[#All],2, FALSE)</f>
        <v>2024</v>
      </c>
      <c r="C2337" t="s">
        <v>43</v>
      </c>
      <c r="D2337" t="s">
        <v>13</v>
      </c>
      <c r="E2337">
        <v>30</v>
      </c>
      <c r="F2337">
        <v>8111</v>
      </c>
      <c r="G2337">
        <f>IF(electric_vehicle_sales_by_state[[#This Row],[vehicle_category]]="2-Wheelers",85000,1500000)</f>
        <v>1500000</v>
      </c>
      <c r="H2337">
        <f>(electric_vehicle_sales_by_state[[#This Row],[electric_vehicles_sold]]*electric_vehicle_sales_by_state[[#This Row],[Avg_Price]])</f>
        <v>45000000</v>
      </c>
    </row>
    <row r="2338" spans="1:8" x14ac:dyDescent="0.3">
      <c r="A2338" s="1">
        <v>45261</v>
      </c>
      <c r="B2338">
        <f>VLOOKUP(electric_vehicle_sales_by_state[[#This Row],[date]], dim_date[#All],2, FALSE)</f>
        <v>2024</v>
      </c>
      <c r="C2338" t="s">
        <v>54</v>
      </c>
      <c r="D2338" t="s">
        <v>13</v>
      </c>
      <c r="E2338">
        <v>59</v>
      </c>
      <c r="F2338">
        <v>4788</v>
      </c>
      <c r="G2338">
        <f>IF(electric_vehicle_sales_by_state[[#This Row],[vehicle_category]]="2-Wheelers",85000,1500000)</f>
        <v>1500000</v>
      </c>
      <c r="H2338">
        <f>(electric_vehicle_sales_by_state[[#This Row],[electric_vehicles_sold]]*electric_vehicle_sales_by_state[[#This Row],[Avg_Price]])</f>
        <v>88500000</v>
      </c>
    </row>
    <row r="2339" spans="1:8" x14ac:dyDescent="0.3">
      <c r="A2339" s="1">
        <v>45261</v>
      </c>
      <c r="B2339">
        <f>VLOOKUP(electric_vehicle_sales_by_state[[#This Row],[date]], dim_date[#All],2, FALSE)</f>
        <v>2024</v>
      </c>
      <c r="C2339" t="s">
        <v>55</v>
      </c>
      <c r="D2339" t="s">
        <v>13</v>
      </c>
      <c r="E2339">
        <v>130</v>
      </c>
      <c r="F2339">
        <v>1496</v>
      </c>
      <c r="G2339">
        <f>IF(electric_vehicle_sales_by_state[[#This Row],[vehicle_category]]="2-Wheelers",85000,1500000)</f>
        <v>1500000</v>
      </c>
      <c r="H2339">
        <f>(electric_vehicle_sales_by_state[[#This Row],[electric_vehicles_sold]]*electric_vehicle_sales_by_state[[#This Row],[Avg_Price]])</f>
        <v>195000000</v>
      </c>
    </row>
    <row r="2340" spans="1:8" x14ac:dyDescent="0.3">
      <c r="A2340" s="1">
        <v>45261</v>
      </c>
      <c r="B2340">
        <f>VLOOKUP(electric_vehicle_sales_by_state[[#This Row],[date]], dim_date[#All],2, FALSE)</f>
        <v>2024</v>
      </c>
      <c r="C2340" t="s">
        <v>44</v>
      </c>
      <c r="D2340" t="s">
        <v>13</v>
      </c>
      <c r="E2340">
        <v>93</v>
      </c>
      <c r="F2340">
        <v>3575</v>
      </c>
      <c r="G2340">
        <f>IF(electric_vehicle_sales_by_state[[#This Row],[vehicle_category]]="2-Wheelers",85000,1500000)</f>
        <v>1500000</v>
      </c>
      <c r="H2340">
        <f>(electric_vehicle_sales_by_state[[#This Row],[electric_vehicles_sold]]*electric_vehicle_sales_by_state[[#This Row],[Avg_Price]])</f>
        <v>139500000</v>
      </c>
    </row>
    <row r="2341" spans="1:8" x14ac:dyDescent="0.3">
      <c r="A2341" s="1">
        <v>45261</v>
      </c>
      <c r="B2341">
        <f>VLOOKUP(electric_vehicle_sales_by_state[[#This Row],[date]], dim_date[#All],2, FALSE)</f>
        <v>2024</v>
      </c>
      <c r="C2341" t="s">
        <v>45</v>
      </c>
      <c r="D2341" t="s">
        <v>13</v>
      </c>
      <c r="E2341">
        <v>5</v>
      </c>
      <c r="F2341">
        <v>488</v>
      </c>
      <c r="G2341">
        <f>IF(electric_vehicle_sales_by_state[[#This Row],[vehicle_category]]="2-Wheelers",85000,1500000)</f>
        <v>1500000</v>
      </c>
      <c r="H2341">
        <f>(electric_vehicle_sales_by_state[[#This Row],[electric_vehicles_sold]]*electric_vehicle_sales_by_state[[#This Row],[Avg_Price]])</f>
        <v>7500000</v>
      </c>
    </row>
    <row r="2342" spans="1:8" x14ac:dyDescent="0.3">
      <c r="A2342" s="1">
        <v>45261</v>
      </c>
      <c r="B2342">
        <f>VLOOKUP(electric_vehicle_sales_by_state[[#This Row],[date]], dim_date[#All],2, FALSE)</f>
        <v>2024</v>
      </c>
      <c r="C2342" t="s">
        <v>56</v>
      </c>
      <c r="D2342" t="s">
        <v>13</v>
      </c>
      <c r="E2342">
        <v>811</v>
      </c>
      <c r="F2342">
        <v>16567</v>
      </c>
      <c r="G2342">
        <f>IF(electric_vehicle_sales_by_state[[#This Row],[vehicle_category]]="2-Wheelers",85000,1500000)</f>
        <v>1500000</v>
      </c>
      <c r="H2342">
        <f>(electric_vehicle_sales_by_state[[#This Row],[electric_vehicles_sold]]*electric_vehicle_sales_by_state[[#This Row],[Avg_Price]])</f>
        <v>1216500000</v>
      </c>
    </row>
    <row r="2343" spans="1:8" x14ac:dyDescent="0.3">
      <c r="A2343" s="1">
        <v>45261</v>
      </c>
      <c r="B2343">
        <f>VLOOKUP(electric_vehicle_sales_by_state[[#This Row],[date]], dim_date[#All],2, FALSE)</f>
        <v>2024</v>
      </c>
      <c r="C2343" t="s">
        <v>66</v>
      </c>
      <c r="D2343" t="s">
        <v>13</v>
      </c>
      <c r="E2343">
        <v>71</v>
      </c>
      <c r="F2343">
        <v>1859</v>
      </c>
      <c r="G2343">
        <f>IF(electric_vehicle_sales_by_state[[#This Row],[vehicle_category]]="2-Wheelers",85000,1500000)</f>
        <v>1500000</v>
      </c>
      <c r="H2343">
        <f>(electric_vehicle_sales_by_state[[#This Row],[electric_vehicles_sold]]*electric_vehicle_sales_by_state[[#This Row],[Avg_Price]])</f>
        <v>106500000</v>
      </c>
    </row>
    <row r="2344" spans="1:8" x14ac:dyDescent="0.3">
      <c r="A2344" s="1">
        <v>45261</v>
      </c>
      <c r="B2344">
        <f>VLOOKUP(electric_vehicle_sales_by_state[[#This Row],[date]], dim_date[#All],2, FALSE)</f>
        <v>2024</v>
      </c>
      <c r="C2344" t="s">
        <v>67</v>
      </c>
      <c r="D2344" t="s">
        <v>13</v>
      </c>
      <c r="E2344">
        <v>548</v>
      </c>
      <c r="F2344">
        <v>26023</v>
      </c>
      <c r="G2344">
        <f>IF(electric_vehicle_sales_by_state[[#This Row],[vehicle_category]]="2-Wheelers",85000,1500000)</f>
        <v>1500000</v>
      </c>
      <c r="H2344">
        <f>(electric_vehicle_sales_by_state[[#This Row],[electric_vehicles_sold]]*electric_vehicle_sales_by_state[[#This Row],[Avg_Price]])</f>
        <v>822000000</v>
      </c>
    </row>
    <row r="2345" spans="1:8" x14ac:dyDescent="0.3">
      <c r="A2345" s="1">
        <v>45261</v>
      </c>
      <c r="B2345">
        <f>VLOOKUP(electric_vehicle_sales_by_state[[#This Row],[date]], dim_date[#All],2, FALSE)</f>
        <v>2024</v>
      </c>
      <c r="C2345" t="s">
        <v>63</v>
      </c>
      <c r="D2345" t="s">
        <v>13</v>
      </c>
      <c r="E2345">
        <v>218</v>
      </c>
      <c r="F2345">
        <v>23698</v>
      </c>
      <c r="G2345">
        <f>IF(electric_vehicle_sales_by_state[[#This Row],[vehicle_category]]="2-Wheelers",85000,1500000)</f>
        <v>1500000</v>
      </c>
      <c r="H2345">
        <f>(electric_vehicle_sales_by_state[[#This Row],[electric_vehicles_sold]]*electric_vehicle_sales_by_state[[#This Row],[Avg_Price]])</f>
        <v>327000000</v>
      </c>
    </row>
    <row r="2346" spans="1:8" x14ac:dyDescent="0.3">
      <c r="A2346" s="1">
        <v>45261</v>
      </c>
      <c r="B2346">
        <f>VLOOKUP(electric_vehicle_sales_by_state[[#This Row],[date]], dim_date[#All],2, FALSE)</f>
        <v>2024</v>
      </c>
      <c r="C2346" t="s">
        <v>61</v>
      </c>
      <c r="D2346" t="s">
        <v>13</v>
      </c>
      <c r="E2346">
        <v>16</v>
      </c>
      <c r="F2346">
        <v>5710</v>
      </c>
      <c r="G2346">
        <f>IF(electric_vehicle_sales_by_state[[#This Row],[vehicle_category]]="2-Wheelers",85000,1500000)</f>
        <v>1500000</v>
      </c>
      <c r="H2346">
        <f>(electric_vehicle_sales_by_state[[#This Row],[electric_vehicles_sold]]*electric_vehicle_sales_by_state[[#This Row],[Avg_Price]])</f>
        <v>24000000</v>
      </c>
    </row>
    <row r="2347" spans="1:8" x14ac:dyDescent="0.3">
      <c r="A2347" s="1">
        <v>45261</v>
      </c>
      <c r="B2347">
        <f>VLOOKUP(electric_vehicle_sales_by_state[[#This Row],[date]], dim_date[#All],2, FALSE)</f>
        <v>2024</v>
      </c>
      <c r="C2347" t="s">
        <v>46</v>
      </c>
      <c r="D2347" t="s">
        <v>13</v>
      </c>
      <c r="E2347">
        <v>15</v>
      </c>
      <c r="F2347">
        <v>4531</v>
      </c>
      <c r="G2347">
        <f>IF(electric_vehicle_sales_by_state[[#This Row],[vehicle_category]]="2-Wheelers",85000,1500000)</f>
        <v>1500000</v>
      </c>
      <c r="H2347">
        <f>(electric_vehicle_sales_by_state[[#This Row],[electric_vehicles_sold]]*electric_vehicle_sales_by_state[[#This Row],[Avg_Price]])</f>
        <v>22500000</v>
      </c>
    </row>
    <row r="2348" spans="1:8" x14ac:dyDescent="0.3">
      <c r="A2348" s="1">
        <v>45261</v>
      </c>
      <c r="B2348">
        <f>VLOOKUP(electric_vehicle_sales_by_state[[#This Row],[date]], dim_date[#All],2, FALSE)</f>
        <v>2024</v>
      </c>
      <c r="C2348" t="s">
        <v>64</v>
      </c>
      <c r="D2348" t="s">
        <v>13</v>
      </c>
      <c r="E2348">
        <v>27</v>
      </c>
      <c r="F2348">
        <v>4375</v>
      </c>
      <c r="G2348">
        <f>IF(electric_vehicle_sales_by_state[[#This Row],[vehicle_category]]="2-Wheelers",85000,1500000)</f>
        <v>1500000</v>
      </c>
      <c r="H2348">
        <f>(electric_vehicle_sales_by_state[[#This Row],[electric_vehicles_sold]]*electric_vehicle_sales_by_state[[#This Row],[Avg_Price]])</f>
        <v>40500000</v>
      </c>
    </row>
    <row r="2349" spans="1:8" x14ac:dyDescent="0.3">
      <c r="A2349" s="1">
        <v>45261</v>
      </c>
      <c r="B2349">
        <f>VLOOKUP(electric_vehicle_sales_by_state[[#This Row],[date]], dim_date[#All],2, FALSE)</f>
        <v>2024</v>
      </c>
      <c r="C2349" t="s">
        <v>68</v>
      </c>
      <c r="D2349" t="s">
        <v>13</v>
      </c>
      <c r="E2349">
        <v>1155</v>
      </c>
      <c r="F2349">
        <v>22859</v>
      </c>
      <c r="G2349">
        <f>IF(electric_vehicle_sales_by_state[[#This Row],[vehicle_category]]="2-Wheelers",85000,1500000)</f>
        <v>1500000</v>
      </c>
      <c r="H2349">
        <f>(electric_vehicle_sales_by_state[[#This Row],[electric_vehicles_sold]]*electric_vehicle_sales_by_state[[#This Row],[Avg_Price]])</f>
        <v>1732500000</v>
      </c>
    </row>
    <row r="2350" spans="1:8" x14ac:dyDescent="0.3">
      <c r="A2350" s="1">
        <v>45261</v>
      </c>
      <c r="B2350">
        <f>VLOOKUP(electric_vehicle_sales_by_state[[#This Row],[date]], dim_date[#All],2, FALSE)</f>
        <v>2024</v>
      </c>
      <c r="C2350" t="s">
        <v>69</v>
      </c>
      <c r="D2350" t="s">
        <v>13</v>
      </c>
      <c r="E2350">
        <v>736</v>
      </c>
      <c r="F2350">
        <v>13811</v>
      </c>
      <c r="G2350">
        <f>IF(electric_vehicle_sales_by_state[[#This Row],[vehicle_category]]="2-Wheelers",85000,1500000)</f>
        <v>1500000</v>
      </c>
      <c r="H2350">
        <f>(electric_vehicle_sales_by_state[[#This Row],[electric_vehicles_sold]]*electric_vehicle_sales_by_state[[#This Row],[Avg_Price]])</f>
        <v>1104000000</v>
      </c>
    </row>
    <row r="2351" spans="1:8" x14ac:dyDescent="0.3">
      <c r="A2351" s="1">
        <v>45261</v>
      </c>
      <c r="B2351">
        <f>VLOOKUP(electric_vehicle_sales_by_state[[#This Row],[date]], dim_date[#All],2, FALSE)</f>
        <v>2024</v>
      </c>
      <c r="C2351" t="s">
        <v>57</v>
      </c>
      <c r="D2351" t="s">
        <v>13</v>
      </c>
      <c r="E2351">
        <v>134</v>
      </c>
      <c r="F2351">
        <v>9736</v>
      </c>
      <c r="G2351">
        <f>IF(electric_vehicle_sales_by_state[[#This Row],[vehicle_category]]="2-Wheelers",85000,1500000)</f>
        <v>1500000</v>
      </c>
      <c r="H2351">
        <f>(electric_vehicle_sales_by_state[[#This Row],[electric_vehicles_sold]]*electric_vehicle_sales_by_state[[#This Row],[Avg_Price]])</f>
        <v>201000000</v>
      </c>
    </row>
    <row r="2352" spans="1:8" x14ac:dyDescent="0.3">
      <c r="A2352" s="1">
        <v>45261</v>
      </c>
      <c r="B2352">
        <f>VLOOKUP(electric_vehicle_sales_by_state[[#This Row],[date]], dim_date[#All],2, FALSE)</f>
        <v>2024</v>
      </c>
      <c r="C2352" t="s">
        <v>70</v>
      </c>
      <c r="D2352" t="s">
        <v>13</v>
      </c>
      <c r="E2352">
        <v>1125</v>
      </c>
      <c r="F2352">
        <v>32212</v>
      </c>
      <c r="G2352">
        <f>IF(electric_vehicle_sales_by_state[[#This Row],[vehicle_category]]="2-Wheelers",85000,1500000)</f>
        <v>1500000</v>
      </c>
      <c r="H2352">
        <f>(electric_vehicle_sales_by_state[[#This Row],[electric_vehicles_sold]]*electric_vehicle_sales_by_state[[#This Row],[Avg_Price]])</f>
        <v>1687500000</v>
      </c>
    </row>
    <row r="2353" spans="1:8" x14ac:dyDescent="0.3">
      <c r="A2353" s="1">
        <v>45261</v>
      </c>
      <c r="B2353">
        <f>VLOOKUP(electric_vehicle_sales_by_state[[#This Row],[date]], dim_date[#All],2, FALSE)</f>
        <v>2024</v>
      </c>
      <c r="C2353" t="s">
        <v>48</v>
      </c>
      <c r="D2353" t="s">
        <v>13</v>
      </c>
      <c r="E2353">
        <v>2</v>
      </c>
      <c r="F2353">
        <v>206</v>
      </c>
      <c r="G2353">
        <f>IF(electric_vehicle_sales_by_state[[#This Row],[vehicle_category]]="2-Wheelers",85000,1500000)</f>
        <v>1500000</v>
      </c>
      <c r="H2353">
        <f>(electric_vehicle_sales_by_state[[#This Row],[electric_vehicles_sold]]*electric_vehicle_sales_by_state[[#This Row],[Avg_Price]])</f>
        <v>3000000</v>
      </c>
    </row>
    <row r="2354" spans="1:8" x14ac:dyDescent="0.3">
      <c r="A2354" s="1">
        <v>45261</v>
      </c>
      <c r="B2354">
        <f>VLOOKUP(electric_vehicle_sales_by_state[[#This Row],[date]], dim_date[#All],2, FALSE)</f>
        <v>2024</v>
      </c>
      <c r="C2354" t="s">
        <v>58</v>
      </c>
      <c r="D2354" t="s">
        <v>13</v>
      </c>
      <c r="E2354">
        <v>186</v>
      </c>
      <c r="F2354">
        <v>7280</v>
      </c>
      <c r="G2354">
        <f>IF(electric_vehicle_sales_by_state[[#This Row],[vehicle_category]]="2-Wheelers",85000,1500000)</f>
        <v>1500000</v>
      </c>
      <c r="H2354">
        <f>(electric_vehicle_sales_by_state[[#This Row],[electric_vehicles_sold]]*electric_vehicle_sales_by_state[[#This Row],[Avg_Price]])</f>
        <v>279000000</v>
      </c>
    </row>
    <row r="2355" spans="1:8" x14ac:dyDescent="0.3">
      <c r="A2355" s="1">
        <v>45261</v>
      </c>
      <c r="B2355">
        <f>VLOOKUP(electric_vehicle_sales_by_state[[#This Row],[date]], dim_date[#All],2, FALSE)</f>
        <v>2024</v>
      </c>
      <c r="C2355" t="s">
        <v>52</v>
      </c>
      <c r="D2355" t="s">
        <v>13</v>
      </c>
      <c r="E2355">
        <v>12</v>
      </c>
      <c r="F2355">
        <v>860</v>
      </c>
      <c r="G2355">
        <f>IF(electric_vehicle_sales_by_state[[#This Row],[vehicle_category]]="2-Wheelers",85000,1500000)</f>
        <v>1500000</v>
      </c>
      <c r="H2355">
        <f>(electric_vehicle_sales_by_state[[#This Row],[electric_vehicles_sold]]*electric_vehicle_sales_by_state[[#This Row],[Avg_Price]])</f>
        <v>18000000</v>
      </c>
    </row>
    <row r="2356" spans="1:8" x14ac:dyDescent="0.3">
      <c r="A2356" s="1">
        <v>45261</v>
      </c>
      <c r="B2356">
        <f>VLOOKUP(electric_vehicle_sales_by_state[[#This Row],[date]], dim_date[#All],2, FALSE)</f>
        <v>2024</v>
      </c>
      <c r="C2356" t="s">
        <v>59</v>
      </c>
      <c r="D2356" t="s">
        <v>13</v>
      </c>
      <c r="E2356">
        <v>116</v>
      </c>
      <c r="F2356">
        <v>13632</v>
      </c>
      <c r="G2356">
        <f>IF(electric_vehicle_sales_by_state[[#This Row],[vehicle_category]]="2-Wheelers",85000,1500000)</f>
        <v>1500000</v>
      </c>
      <c r="H2356">
        <f>(electric_vehicle_sales_by_state[[#This Row],[electric_vehicles_sold]]*electric_vehicle_sales_by_state[[#This Row],[Avg_Price]])</f>
        <v>174000000</v>
      </c>
    </row>
    <row r="2357" spans="1:8" x14ac:dyDescent="0.3">
      <c r="A2357" s="1">
        <v>45261</v>
      </c>
      <c r="B2357">
        <f>VLOOKUP(electric_vehicle_sales_by_state[[#This Row],[date]], dim_date[#All],2, FALSE)</f>
        <v>2024</v>
      </c>
      <c r="C2357" t="s">
        <v>71</v>
      </c>
      <c r="D2357" t="s">
        <v>13</v>
      </c>
      <c r="E2357">
        <v>348</v>
      </c>
      <c r="F2357">
        <v>13082</v>
      </c>
      <c r="G2357">
        <f>IF(electric_vehicle_sales_by_state[[#This Row],[vehicle_category]]="2-Wheelers",85000,1500000)</f>
        <v>1500000</v>
      </c>
      <c r="H2357">
        <f>(electric_vehicle_sales_by_state[[#This Row],[electric_vehicles_sold]]*electric_vehicle_sales_by_state[[#This Row],[Avg_Price]])</f>
        <v>522000000</v>
      </c>
    </row>
    <row r="2358" spans="1:8" x14ac:dyDescent="0.3">
      <c r="A2358" s="1">
        <v>45261</v>
      </c>
      <c r="B2358">
        <f>VLOOKUP(electric_vehicle_sales_by_state[[#This Row],[date]], dim_date[#All],2, FALSE)</f>
        <v>2024</v>
      </c>
      <c r="C2358" t="s">
        <v>72</v>
      </c>
      <c r="D2358" t="s">
        <v>13</v>
      </c>
      <c r="E2358">
        <v>520</v>
      </c>
      <c r="F2358">
        <v>19246</v>
      </c>
      <c r="G2358">
        <f>IF(electric_vehicle_sales_by_state[[#This Row],[vehicle_category]]="2-Wheelers",85000,1500000)</f>
        <v>1500000</v>
      </c>
      <c r="H2358">
        <f>(electric_vehicle_sales_by_state[[#This Row],[electric_vehicles_sold]]*electric_vehicle_sales_by_state[[#This Row],[Avg_Price]])</f>
        <v>780000000</v>
      </c>
    </row>
    <row r="2359" spans="1:8" x14ac:dyDescent="0.3">
      <c r="A2359" s="1">
        <v>45261</v>
      </c>
      <c r="B2359">
        <f>VLOOKUP(electric_vehicle_sales_by_state[[#This Row],[date]], dim_date[#All],2, FALSE)</f>
        <v>2024</v>
      </c>
      <c r="C2359" t="s">
        <v>53</v>
      </c>
      <c r="D2359" t="s">
        <v>13</v>
      </c>
      <c r="E2359">
        <v>4</v>
      </c>
      <c r="F2359">
        <v>489</v>
      </c>
      <c r="G2359">
        <f>IF(electric_vehicle_sales_by_state[[#This Row],[vehicle_category]]="2-Wheelers",85000,1500000)</f>
        <v>1500000</v>
      </c>
      <c r="H2359">
        <f>(electric_vehicle_sales_by_state[[#This Row],[electric_vehicles_sold]]*electric_vehicle_sales_by_state[[#This Row],[Avg_Price]])</f>
        <v>6000000</v>
      </c>
    </row>
    <row r="2360" spans="1:8" x14ac:dyDescent="0.3">
      <c r="A2360" s="1">
        <v>45261</v>
      </c>
      <c r="B2360">
        <f>VLOOKUP(electric_vehicle_sales_by_state[[#This Row],[date]], dim_date[#All],2, FALSE)</f>
        <v>2024</v>
      </c>
      <c r="C2360" t="s">
        <v>73</v>
      </c>
      <c r="D2360" t="s">
        <v>13</v>
      </c>
      <c r="E2360">
        <v>498</v>
      </c>
      <c r="F2360">
        <v>29434</v>
      </c>
      <c r="G2360">
        <f>IF(electric_vehicle_sales_by_state[[#This Row],[vehicle_category]]="2-Wheelers",85000,1500000)</f>
        <v>1500000</v>
      </c>
      <c r="H2360">
        <f>(electric_vehicle_sales_by_state[[#This Row],[electric_vehicles_sold]]*electric_vehicle_sales_by_state[[#This Row],[Avg_Price]])</f>
        <v>747000000</v>
      </c>
    </row>
    <row r="2361" spans="1:8" x14ac:dyDescent="0.3">
      <c r="A2361" s="1">
        <v>45261</v>
      </c>
      <c r="B2361">
        <f>VLOOKUP(electric_vehicle_sales_by_state[[#This Row],[date]], dim_date[#All],2, FALSE)</f>
        <v>2024</v>
      </c>
      <c r="C2361" t="s">
        <v>60</v>
      </c>
      <c r="D2361" t="s">
        <v>13</v>
      </c>
      <c r="E2361">
        <v>37</v>
      </c>
      <c r="F2361">
        <v>5430</v>
      </c>
      <c r="G2361">
        <f>IF(electric_vehicle_sales_by_state[[#This Row],[vehicle_category]]="2-Wheelers",85000,1500000)</f>
        <v>1500000</v>
      </c>
      <c r="H2361">
        <f>(electric_vehicle_sales_by_state[[#This Row],[electric_vehicles_sold]]*electric_vehicle_sales_by_state[[#This Row],[Avg_Price]])</f>
        <v>55500000</v>
      </c>
    </row>
    <row r="2362" spans="1:8" x14ac:dyDescent="0.3">
      <c r="A2362" s="1">
        <v>45261</v>
      </c>
      <c r="B2362">
        <f>VLOOKUP(electric_vehicle_sales_by_state[[#This Row],[date]], dim_date[#All],2, FALSE)</f>
        <v>2024</v>
      </c>
      <c r="C2362" t="s">
        <v>74</v>
      </c>
      <c r="D2362" t="s">
        <v>13</v>
      </c>
      <c r="E2362">
        <v>160</v>
      </c>
      <c r="F2362">
        <v>8435</v>
      </c>
      <c r="G2362">
        <f>IF(electric_vehicle_sales_by_state[[#This Row],[vehicle_category]]="2-Wheelers",85000,1500000)</f>
        <v>1500000</v>
      </c>
      <c r="H2362">
        <f>(electric_vehicle_sales_by_state[[#This Row],[electric_vehicles_sold]]*electric_vehicle_sales_by_state[[#This Row],[Avg_Price]])</f>
        <v>240000000</v>
      </c>
    </row>
    <row r="2363" spans="1:8" x14ac:dyDescent="0.3">
      <c r="A2363" s="1">
        <v>45292</v>
      </c>
      <c r="B2363">
        <f>VLOOKUP(electric_vehicle_sales_by_state[[#This Row],[date]], dim_date[#All],2, FALSE)</f>
        <v>2024</v>
      </c>
      <c r="C2363" t="s">
        <v>73</v>
      </c>
      <c r="D2363" t="s">
        <v>13</v>
      </c>
      <c r="E2363">
        <v>399</v>
      </c>
      <c r="F2363">
        <v>44334</v>
      </c>
      <c r="G2363">
        <f>IF(electric_vehicle_sales_by_state[[#This Row],[vehicle_category]]="2-Wheelers",85000,1500000)</f>
        <v>1500000</v>
      </c>
      <c r="H2363">
        <f>(electric_vehicle_sales_by_state[[#This Row],[electric_vehicles_sold]]*electric_vehicle_sales_by_state[[#This Row],[Avg_Price]])</f>
        <v>598500000</v>
      </c>
    </row>
    <row r="2364" spans="1:8" x14ac:dyDescent="0.3">
      <c r="A2364" s="1">
        <v>45292</v>
      </c>
      <c r="B2364">
        <f>VLOOKUP(electric_vehicle_sales_by_state[[#This Row],[date]], dim_date[#All],2, FALSE)</f>
        <v>2024</v>
      </c>
      <c r="C2364" t="s">
        <v>70</v>
      </c>
      <c r="D2364" t="s">
        <v>13</v>
      </c>
      <c r="E2364">
        <v>1289</v>
      </c>
      <c r="F2364">
        <v>50156</v>
      </c>
      <c r="G2364">
        <f>IF(electric_vehicle_sales_by_state[[#This Row],[vehicle_category]]="2-Wheelers",85000,1500000)</f>
        <v>1500000</v>
      </c>
      <c r="H2364">
        <f>(electric_vehicle_sales_by_state[[#This Row],[electric_vehicles_sold]]*electric_vehicle_sales_by_state[[#This Row],[Avg_Price]])</f>
        <v>1933500000</v>
      </c>
    </row>
    <row r="2365" spans="1:8" x14ac:dyDescent="0.3">
      <c r="A2365" s="1">
        <v>45292</v>
      </c>
      <c r="B2365">
        <f>VLOOKUP(electric_vehicle_sales_by_state[[#This Row],[date]], dim_date[#All],2, FALSE)</f>
        <v>2024</v>
      </c>
      <c r="C2365" t="s">
        <v>68</v>
      </c>
      <c r="D2365" t="s">
        <v>13</v>
      </c>
      <c r="E2365">
        <v>1080</v>
      </c>
      <c r="F2365">
        <v>30770</v>
      </c>
      <c r="G2365">
        <f>IF(electric_vehicle_sales_by_state[[#This Row],[vehicle_category]]="2-Wheelers",85000,1500000)</f>
        <v>1500000</v>
      </c>
      <c r="H2365">
        <f>(electric_vehicle_sales_by_state[[#This Row],[electric_vehicles_sold]]*electric_vehicle_sales_by_state[[#This Row],[Avg_Price]])</f>
        <v>1620000000</v>
      </c>
    </row>
    <row r="2366" spans="1:8" x14ac:dyDescent="0.3">
      <c r="A2366" s="1">
        <v>45292</v>
      </c>
      <c r="B2366">
        <f>VLOOKUP(electric_vehicle_sales_by_state[[#This Row],[date]], dim_date[#All],2, FALSE)</f>
        <v>2024</v>
      </c>
      <c r="C2366" t="s">
        <v>72</v>
      </c>
      <c r="D2366" t="s">
        <v>13</v>
      </c>
      <c r="E2366">
        <v>626</v>
      </c>
      <c r="F2366">
        <v>28455</v>
      </c>
      <c r="G2366">
        <f>IF(electric_vehicle_sales_by_state[[#This Row],[vehicle_category]]="2-Wheelers",85000,1500000)</f>
        <v>1500000</v>
      </c>
      <c r="H2366">
        <f>(electric_vehicle_sales_by_state[[#This Row],[electric_vehicles_sold]]*electric_vehicle_sales_by_state[[#This Row],[Avg_Price]])</f>
        <v>939000000</v>
      </c>
    </row>
    <row r="2367" spans="1:8" x14ac:dyDescent="0.3">
      <c r="A2367" s="1">
        <v>45292</v>
      </c>
      <c r="B2367">
        <f>VLOOKUP(electric_vehicle_sales_by_state[[#This Row],[date]], dim_date[#All],2, FALSE)</f>
        <v>2024</v>
      </c>
      <c r="C2367" t="s">
        <v>54</v>
      </c>
      <c r="D2367" t="s">
        <v>13</v>
      </c>
      <c r="E2367">
        <v>58</v>
      </c>
      <c r="F2367">
        <v>6824</v>
      </c>
      <c r="G2367">
        <f>IF(electric_vehicle_sales_by_state[[#This Row],[vehicle_category]]="2-Wheelers",85000,1500000)</f>
        <v>1500000</v>
      </c>
      <c r="H2367">
        <f>(electric_vehicle_sales_by_state[[#This Row],[electric_vehicles_sold]]*electric_vehicle_sales_by_state[[#This Row],[Avg_Price]])</f>
        <v>87000000</v>
      </c>
    </row>
    <row r="2368" spans="1:8" x14ac:dyDescent="0.3">
      <c r="A2368" s="1">
        <v>45292</v>
      </c>
      <c r="B2368">
        <f>VLOOKUP(electric_vehicle_sales_by_state[[#This Row],[date]], dim_date[#All],2, FALSE)</f>
        <v>2024</v>
      </c>
      <c r="C2368" t="s">
        <v>69</v>
      </c>
      <c r="D2368" t="s">
        <v>13</v>
      </c>
      <c r="E2368">
        <v>734</v>
      </c>
      <c r="F2368">
        <v>164</v>
      </c>
      <c r="G2368">
        <f>IF(electric_vehicle_sales_by_state[[#This Row],[vehicle_category]]="2-Wheelers",85000,1500000)</f>
        <v>1500000</v>
      </c>
      <c r="H2368">
        <f>(electric_vehicle_sales_by_state[[#This Row],[electric_vehicles_sold]]*electric_vehicle_sales_by_state[[#This Row],[Avg_Price]])</f>
        <v>1101000000</v>
      </c>
    </row>
    <row r="2369" spans="1:8" x14ac:dyDescent="0.3">
      <c r="A2369" s="1">
        <v>45292</v>
      </c>
      <c r="B2369">
        <f>VLOOKUP(electric_vehicle_sales_by_state[[#This Row],[date]], dim_date[#All],2, FALSE)</f>
        <v>2024</v>
      </c>
      <c r="C2369" t="s">
        <v>71</v>
      </c>
      <c r="D2369" t="s">
        <v>13</v>
      </c>
      <c r="E2369">
        <v>498</v>
      </c>
      <c r="F2369">
        <v>21747</v>
      </c>
      <c r="G2369">
        <f>IF(electric_vehicle_sales_by_state[[#This Row],[vehicle_category]]="2-Wheelers",85000,1500000)</f>
        <v>1500000</v>
      </c>
      <c r="H2369">
        <f>(electric_vehicle_sales_by_state[[#This Row],[electric_vehicles_sold]]*electric_vehicle_sales_by_state[[#This Row],[Avg_Price]])</f>
        <v>747000000</v>
      </c>
    </row>
    <row r="2370" spans="1:8" x14ac:dyDescent="0.3">
      <c r="A2370" s="1">
        <v>45292</v>
      </c>
      <c r="B2370">
        <f>VLOOKUP(electric_vehicle_sales_by_state[[#This Row],[date]], dim_date[#All],2, FALSE)</f>
        <v>2024</v>
      </c>
      <c r="C2370" t="s">
        <v>56</v>
      </c>
      <c r="D2370" t="s">
        <v>13</v>
      </c>
      <c r="E2370">
        <v>1345</v>
      </c>
      <c r="F2370">
        <v>21520</v>
      </c>
      <c r="G2370">
        <f>IF(electric_vehicle_sales_by_state[[#This Row],[vehicle_category]]="2-Wheelers",85000,1500000)</f>
        <v>1500000</v>
      </c>
      <c r="H2370">
        <f>(electric_vehicle_sales_by_state[[#This Row],[electric_vehicles_sold]]*electric_vehicle_sales_by_state[[#This Row],[Avg_Price]])</f>
        <v>2017500000</v>
      </c>
    </row>
    <row r="2371" spans="1:8" x14ac:dyDescent="0.3">
      <c r="A2371" s="1">
        <v>45292</v>
      </c>
      <c r="B2371">
        <f>VLOOKUP(electric_vehicle_sales_by_state[[#This Row],[date]], dim_date[#All],2, FALSE)</f>
        <v>2024</v>
      </c>
      <c r="C2371" t="s">
        <v>57</v>
      </c>
      <c r="D2371" t="s">
        <v>13</v>
      </c>
      <c r="E2371">
        <v>172</v>
      </c>
      <c r="F2371">
        <v>19326</v>
      </c>
      <c r="G2371">
        <f>IF(electric_vehicle_sales_by_state[[#This Row],[vehicle_category]]="2-Wheelers",85000,1500000)</f>
        <v>1500000</v>
      </c>
      <c r="H2371">
        <f>(electric_vehicle_sales_by_state[[#This Row],[electric_vehicles_sold]]*electric_vehicle_sales_by_state[[#This Row],[Avg_Price]])</f>
        <v>258000000</v>
      </c>
    </row>
    <row r="2372" spans="1:8" x14ac:dyDescent="0.3">
      <c r="A2372" s="1">
        <v>45292</v>
      </c>
      <c r="B2372">
        <f>VLOOKUP(electric_vehicle_sales_by_state[[#This Row],[date]], dim_date[#All],2, FALSE)</f>
        <v>2024</v>
      </c>
      <c r="C2372" t="s">
        <v>67</v>
      </c>
      <c r="D2372" t="s">
        <v>13</v>
      </c>
      <c r="E2372">
        <v>494</v>
      </c>
      <c r="F2372">
        <v>33379</v>
      </c>
      <c r="G2372">
        <f>IF(electric_vehicle_sales_by_state[[#This Row],[vehicle_category]]="2-Wheelers",85000,1500000)</f>
        <v>1500000</v>
      </c>
      <c r="H2372">
        <f>(electric_vehicle_sales_by_state[[#This Row],[electric_vehicles_sold]]*electric_vehicle_sales_by_state[[#This Row],[Avg_Price]])</f>
        <v>741000000</v>
      </c>
    </row>
    <row r="2373" spans="1:8" x14ac:dyDescent="0.3">
      <c r="A2373" s="1">
        <v>45292</v>
      </c>
      <c r="B2373">
        <f>VLOOKUP(electric_vehicle_sales_by_state[[#This Row],[date]], dim_date[#All],2, FALSE)</f>
        <v>2024</v>
      </c>
      <c r="C2373" t="s">
        <v>58</v>
      </c>
      <c r="D2373" t="s">
        <v>13</v>
      </c>
      <c r="E2373">
        <v>150</v>
      </c>
      <c r="F2373">
        <v>7500</v>
      </c>
      <c r="G2373">
        <f>IF(electric_vehicle_sales_by_state[[#This Row],[vehicle_category]]="2-Wheelers",85000,1500000)</f>
        <v>1500000</v>
      </c>
      <c r="H2373">
        <f>(electric_vehicle_sales_by_state[[#This Row],[electric_vehicles_sold]]*electric_vehicle_sales_by_state[[#This Row],[Avg_Price]])</f>
        <v>225000000</v>
      </c>
    </row>
    <row r="2374" spans="1:8" x14ac:dyDescent="0.3">
      <c r="A2374" s="1">
        <v>45292</v>
      </c>
      <c r="B2374">
        <f>VLOOKUP(electric_vehicle_sales_by_state[[#This Row],[date]], dim_date[#All],2, FALSE)</f>
        <v>2024</v>
      </c>
      <c r="C2374" t="s">
        <v>43</v>
      </c>
      <c r="D2374" t="s">
        <v>13</v>
      </c>
      <c r="E2374">
        <v>21</v>
      </c>
      <c r="F2374">
        <v>7242</v>
      </c>
      <c r="G2374">
        <f>IF(electric_vehicle_sales_by_state[[#This Row],[vehicle_category]]="2-Wheelers",85000,1500000)</f>
        <v>1500000</v>
      </c>
      <c r="H2374">
        <f>(electric_vehicle_sales_by_state[[#This Row],[electric_vehicles_sold]]*electric_vehicle_sales_by_state[[#This Row],[Avg_Price]])</f>
        <v>31500000</v>
      </c>
    </row>
    <row r="2375" spans="1:8" x14ac:dyDescent="0.3">
      <c r="A2375" s="1">
        <v>45292</v>
      </c>
      <c r="B2375">
        <f>VLOOKUP(electric_vehicle_sales_by_state[[#This Row],[date]], dim_date[#All],2, FALSE)</f>
        <v>2024</v>
      </c>
      <c r="C2375" t="s">
        <v>63</v>
      </c>
      <c r="D2375" t="s">
        <v>13</v>
      </c>
      <c r="E2375">
        <v>282</v>
      </c>
      <c r="F2375">
        <v>28776</v>
      </c>
      <c r="G2375">
        <f>IF(electric_vehicle_sales_by_state[[#This Row],[vehicle_category]]="2-Wheelers",85000,1500000)</f>
        <v>1500000</v>
      </c>
      <c r="H2375">
        <f>(electric_vehicle_sales_by_state[[#This Row],[electric_vehicles_sold]]*electric_vehicle_sales_by_state[[#This Row],[Avg_Price]])</f>
        <v>423000000</v>
      </c>
    </row>
    <row r="2376" spans="1:8" x14ac:dyDescent="0.3">
      <c r="A2376" s="1">
        <v>45292</v>
      </c>
      <c r="B2376">
        <f>VLOOKUP(electric_vehicle_sales_by_state[[#This Row],[date]], dim_date[#All],2, FALSE)</f>
        <v>2024</v>
      </c>
      <c r="C2376" t="s">
        <v>44</v>
      </c>
      <c r="D2376" t="s">
        <v>13</v>
      </c>
      <c r="E2376">
        <v>91</v>
      </c>
      <c r="F2376">
        <v>4946</v>
      </c>
      <c r="G2376">
        <f>IF(electric_vehicle_sales_by_state[[#This Row],[vehicle_category]]="2-Wheelers",85000,1500000)</f>
        <v>1500000</v>
      </c>
      <c r="H2376">
        <f>(electric_vehicle_sales_by_state[[#This Row],[electric_vehicles_sold]]*electric_vehicle_sales_by_state[[#This Row],[Avg_Price]])</f>
        <v>136500000</v>
      </c>
    </row>
    <row r="2377" spans="1:8" x14ac:dyDescent="0.3">
      <c r="A2377" s="1">
        <v>45292</v>
      </c>
      <c r="B2377">
        <f>VLOOKUP(electric_vehicle_sales_by_state[[#This Row],[date]], dim_date[#All],2, FALSE)</f>
        <v>2024</v>
      </c>
      <c r="C2377" t="s">
        <v>74</v>
      </c>
      <c r="D2377" t="s">
        <v>13</v>
      </c>
      <c r="E2377">
        <v>184</v>
      </c>
      <c r="F2377">
        <v>10223</v>
      </c>
      <c r="G2377">
        <f>IF(electric_vehicle_sales_by_state[[#This Row],[vehicle_category]]="2-Wheelers",85000,1500000)</f>
        <v>1500000</v>
      </c>
      <c r="H2377">
        <f>(electric_vehicle_sales_by_state[[#This Row],[electric_vehicles_sold]]*electric_vehicle_sales_by_state[[#This Row],[Avg_Price]])</f>
        <v>276000000</v>
      </c>
    </row>
    <row r="2378" spans="1:8" x14ac:dyDescent="0.3">
      <c r="A2378" s="1">
        <v>45292</v>
      </c>
      <c r="B2378">
        <f>VLOOKUP(electric_vehicle_sales_by_state[[#This Row],[date]], dim_date[#All],2, FALSE)</f>
        <v>2024</v>
      </c>
      <c r="C2378" t="s">
        <v>59</v>
      </c>
      <c r="D2378" t="s">
        <v>13</v>
      </c>
      <c r="E2378">
        <v>105</v>
      </c>
      <c r="F2378">
        <v>15000</v>
      </c>
      <c r="G2378">
        <f>IF(electric_vehicle_sales_by_state[[#This Row],[vehicle_category]]="2-Wheelers",85000,1500000)</f>
        <v>1500000</v>
      </c>
      <c r="H2378">
        <f>(electric_vehicle_sales_by_state[[#This Row],[electric_vehicles_sold]]*electric_vehicle_sales_by_state[[#This Row],[Avg_Price]])</f>
        <v>157500000</v>
      </c>
    </row>
    <row r="2379" spans="1:8" x14ac:dyDescent="0.3">
      <c r="A2379" s="1">
        <v>45292</v>
      </c>
      <c r="B2379">
        <f>VLOOKUP(electric_vehicle_sales_by_state[[#This Row],[date]], dim_date[#All],2, FALSE)</f>
        <v>2024</v>
      </c>
      <c r="C2379" t="s">
        <v>65</v>
      </c>
      <c r="D2379" t="s">
        <v>13</v>
      </c>
      <c r="E2379">
        <v>123</v>
      </c>
      <c r="F2379">
        <v>8483</v>
      </c>
      <c r="G2379">
        <f>IF(electric_vehicle_sales_by_state[[#This Row],[vehicle_category]]="2-Wheelers",85000,1500000)</f>
        <v>1500000</v>
      </c>
      <c r="H2379">
        <f>(electric_vehicle_sales_by_state[[#This Row],[electric_vehicles_sold]]*electric_vehicle_sales_by_state[[#This Row],[Avg_Price]])</f>
        <v>184500000</v>
      </c>
    </row>
    <row r="2380" spans="1:8" x14ac:dyDescent="0.3">
      <c r="A2380" s="1">
        <v>45292</v>
      </c>
      <c r="B2380">
        <f>VLOOKUP(electric_vehicle_sales_by_state[[#This Row],[date]], dim_date[#All],2, FALSE)</f>
        <v>2024</v>
      </c>
      <c r="C2380" t="s">
        <v>64</v>
      </c>
      <c r="D2380" t="s">
        <v>13</v>
      </c>
      <c r="E2380">
        <v>29</v>
      </c>
      <c r="F2380">
        <v>4678</v>
      </c>
      <c r="G2380">
        <f>IF(electric_vehicle_sales_by_state[[#This Row],[vehicle_category]]="2-Wheelers",85000,1500000)</f>
        <v>1500000</v>
      </c>
      <c r="H2380">
        <f>(electric_vehicle_sales_by_state[[#This Row],[electric_vehicles_sold]]*electric_vehicle_sales_by_state[[#This Row],[Avg_Price]])</f>
        <v>43500000</v>
      </c>
    </row>
    <row r="2381" spans="1:8" x14ac:dyDescent="0.3">
      <c r="A2381" s="1">
        <v>45292</v>
      </c>
      <c r="B2381">
        <f>VLOOKUP(electric_vehicle_sales_by_state[[#This Row],[date]], dim_date[#All],2, FALSE)</f>
        <v>2024</v>
      </c>
      <c r="C2381" t="s">
        <v>60</v>
      </c>
      <c r="D2381" t="s">
        <v>13</v>
      </c>
      <c r="E2381">
        <v>49</v>
      </c>
      <c r="F2381">
        <v>5385</v>
      </c>
      <c r="G2381">
        <f>IF(electric_vehicle_sales_by_state[[#This Row],[vehicle_category]]="2-Wheelers",85000,1500000)</f>
        <v>1500000</v>
      </c>
      <c r="H2381">
        <f>(electric_vehicle_sales_by_state[[#This Row],[electric_vehicles_sold]]*electric_vehicle_sales_by_state[[#This Row],[Avg_Price]])</f>
        <v>73500000</v>
      </c>
    </row>
    <row r="2382" spans="1:8" x14ac:dyDescent="0.3">
      <c r="A2382" s="1">
        <v>45292</v>
      </c>
      <c r="B2382">
        <f>VLOOKUP(electric_vehicle_sales_by_state[[#This Row],[date]], dim_date[#All],2, FALSE)</f>
        <v>2024</v>
      </c>
      <c r="C2382" t="s">
        <v>46</v>
      </c>
      <c r="D2382" t="s">
        <v>13</v>
      </c>
      <c r="E2382">
        <v>10</v>
      </c>
      <c r="F2382">
        <v>5264</v>
      </c>
      <c r="G2382">
        <f>IF(electric_vehicle_sales_by_state[[#This Row],[vehicle_category]]="2-Wheelers",85000,1500000)</f>
        <v>1500000</v>
      </c>
      <c r="H2382">
        <f>(electric_vehicle_sales_by_state[[#This Row],[electric_vehicles_sold]]*electric_vehicle_sales_by_state[[#This Row],[Avg_Price]])</f>
        <v>15000000</v>
      </c>
    </row>
    <row r="2383" spans="1:8" x14ac:dyDescent="0.3">
      <c r="A2383" s="1">
        <v>45292</v>
      </c>
      <c r="B2383">
        <f>VLOOKUP(electric_vehicle_sales_by_state[[#This Row],[date]], dim_date[#All],2, FALSE)</f>
        <v>2024</v>
      </c>
      <c r="C2383" t="s">
        <v>66</v>
      </c>
      <c r="D2383" t="s">
        <v>13</v>
      </c>
      <c r="E2383">
        <v>86</v>
      </c>
      <c r="F2383">
        <v>2331</v>
      </c>
      <c r="G2383">
        <f>IF(electric_vehicle_sales_by_state[[#This Row],[vehicle_category]]="2-Wheelers",85000,1500000)</f>
        <v>1500000</v>
      </c>
      <c r="H2383">
        <f>(electric_vehicle_sales_by_state[[#This Row],[electric_vehicles_sold]]*electric_vehicle_sales_by_state[[#This Row],[Avg_Price]])</f>
        <v>129000000</v>
      </c>
    </row>
    <row r="2384" spans="1:8" x14ac:dyDescent="0.3">
      <c r="A2384" s="1">
        <v>45292</v>
      </c>
      <c r="B2384">
        <f>VLOOKUP(electric_vehicle_sales_by_state[[#This Row],[date]], dim_date[#All],2, FALSE)</f>
        <v>2024</v>
      </c>
      <c r="C2384" t="s">
        <v>55</v>
      </c>
      <c r="D2384" t="s">
        <v>13</v>
      </c>
      <c r="E2384">
        <v>101</v>
      </c>
      <c r="F2384">
        <v>1624</v>
      </c>
      <c r="G2384">
        <f>IF(electric_vehicle_sales_by_state[[#This Row],[vehicle_category]]="2-Wheelers",85000,1500000)</f>
        <v>1500000</v>
      </c>
      <c r="H2384">
        <f>(electric_vehicle_sales_by_state[[#This Row],[electric_vehicles_sold]]*electric_vehicle_sales_by_state[[#This Row],[Avg_Price]])</f>
        <v>151500000</v>
      </c>
    </row>
    <row r="2385" spans="1:8" x14ac:dyDescent="0.3">
      <c r="A2385" s="1">
        <v>45292</v>
      </c>
      <c r="B2385">
        <f>VLOOKUP(electric_vehicle_sales_by_state[[#This Row],[date]], dim_date[#All],2, FALSE)</f>
        <v>2024</v>
      </c>
      <c r="C2385" t="s">
        <v>53</v>
      </c>
      <c r="D2385" t="s">
        <v>13</v>
      </c>
      <c r="E2385">
        <v>2</v>
      </c>
      <c r="F2385">
        <v>466</v>
      </c>
      <c r="G2385">
        <f>IF(electric_vehicle_sales_by_state[[#This Row],[vehicle_category]]="2-Wheelers",85000,1500000)</f>
        <v>1500000</v>
      </c>
      <c r="H2385">
        <f>(electric_vehicle_sales_by_state[[#This Row],[electric_vehicles_sold]]*electric_vehicle_sales_by_state[[#This Row],[Avg_Price]])</f>
        <v>3000000</v>
      </c>
    </row>
    <row r="2386" spans="1:8" x14ac:dyDescent="0.3">
      <c r="A2386" s="1">
        <v>45292</v>
      </c>
      <c r="B2386">
        <f>VLOOKUP(electric_vehicle_sales_by_state[[#This Row],[date]], dim_date[#All],2, FALSE)</f>
        <v>2024</v>
      </c>
      <c r="C2386" t="s">
        <v>52</v>
      </c>
      <c r="D2386" t="s">
        <v>13</v>
      </c>
      <c r="E2386">
        <v>10</v>
      </c>
      <c r="F2386">
        <v>1250</v>
      </c>
      <c r="G2386">
        <f>IF(electric_vehicle_sales_by_state[[#This Row],[vehicle_category]]="2-Wheelers",85000,1500000)</f>
        <v>1500000</v>
      </c>
      <c r="H2386">
        <f>(electric_vehicle_sales_by_state[[#This Row],[electric_vehicles_sold]]*electric_vehicle_sales_by_state[[#This Row],[Avg_Price]])</f>
        <v>15000000</v>
      </c>
    </row>
    <row r="2387" spans="1:8" x14ac:dyDescent="0.3">
      <c r="A2387" s="1">
        <v>45292</v>
      </c>
      <c r="B2387">
        <f>VLOOKUP(electric_vehicle_sales_by_state[[#This Row],[date]], dim_date[#All],2, FALSE)</f>
        <v>2024</v>
      </c>
      <c r="C2387" t="s">
        <v>61</v>
      </c>
      <c r="D2387" t="s">
        <v>13</v>
      </c>
      <c r="E2387">
        <v>13</v>
      </c>
      <c r="F2387">
        <v>4815</v>
      </c>
      <c r="G2387">
        <f>IF(electric_vehicle_sales_by_state[[#This Row],[vehicle_category]]="2-Wheelers",85000,1500000)</f>
        <v>1500000</v>
      </c>
      <c r="H2387">
        <f>(electric_vehicle_sales_by_state[[#This Row],[electric_vehicles_sold]]*electric_vehicle_sales_by_state[[#This Row],[Avg_Price]])</f>
        <v>19500000</v>
      </c>
    </row>
    <row r="2388" spans="1:8" x14ac:dyDescent="0.3">
      <c r="A2388" s="1">
        <v>45292</v>
      </c>
      <c r="B2388">
        <f>VLOOKUP(electric_vehicle_sales_by_state[[#This Row],[date]], dim_date[#All],2, FALSE)</f>
        <v>2024</v>
      </c>
      <c r="C2388" t="s">
        <v>45</v>
      </c>
      <c r="D2388" t="s">
        <v>13</v>
      </c>
      <c r="E2388">
        <v>3</v>
      </c>
      <c r="F2388">
        <v>527</v>
      </c>
      <c r="G2388">
        <f>IF(electric_vehicle_sales_by_state[[#This Row],[vehicle_category]]="2-Wheelers",85000,1500000)</f>
        <v>1500000</v>
      </c>
      <c r="H2388">
        <f>(electric_vehicle_sales_by_state[[#This Row],[electric_vehicles_sold]]*electric_vehicle_sales_by_state[[#This Row],[Avg_Price]])</f>
        <v>4500000</v>
      </c>
    </row>
    <row r="2389" spans="1:8" x14ac:dyDescent="0.3">
      <c r="A2389" s="1">
        <v>45292</v>
      </c>
      <c r="B2389">
        <f>VLOOKUP(electric_vehicle_sales_by_state[[#This Row],[date]], dim_date[#All],2, FALSE)</f>
        <v>2024</v>
      </c>
      <c r="C2389" t="s">
        <v>48</v>
      </c>
      <c r="D2389" t="s">
        <v>13</v>
      </c>
      <c r="E2389">
        <v>7</v>
      </c>
      <c r="F2389">
        <v>433</v>
      </c>
      <c r="G2389">
        <f>IF(electric_vehicle_sales_by_state[[#This Row],[vehicle_category]]="2-Wheelers",85000,1500000)</f>
        <v>1500000</v>
      </c>
      <c r="H2389">
        <f>(electric_vehicle_sales_by_state[[#This Row],[electric_vehicles_sold]]*electric_vehicle_sales_by_state[[#This Row],[Avg_Price]])</f>
        <v>10500000</v>
      </c>
    </row>
    <row r="2390" spans="1:8" x14ac:dyDescent="0.3">
      <c r="A2390" s="1">
        <v>45292</v>
      </c>
      <c r="B2390">
        <f>VLOOKUP(electric_vehicle_sales_by_state[[#This Row],[date]], dim_date[#All],2, FALSE)</f>
        <v>2024</v>
      </c>
      <c r="C2390" t="s">
        <v>42</v>
      </c>
      <c r="D2390" t="s">
        <v>13</v>
      </c>
      <c r="E2390">
        <v>5</v>
      </c>
      <c r="F2390">
        <v>1174</v>
      </c>
      <c r="G2390">
        <f>IF(electric_vehicle_sales_by_state[[#This Row],[vehicle_category]]="2-Wheelers",85000,1500000)</f>
        <v>1500000</v>
      </c>
      <c r="H2390">
        <f>(electric_vehicle_sales_by_state[[#This Row],[electric_vehicles_sold]]*electric_vehicle_sales_by_state[[#This Row],[Avg_Price]])</f>
        <v>7500000</v>
      </c>
    </row>
    <row r="2391" spans="1:8" x14ac:dyDescent="0.3">
      <c r="A2391" s="1">
        <v>45323</v>
      </c>
      <c r="B2391">
        <f>VLOOKUP(electric_vehicle_sales_by_state[[#This Row],[date]], dim_date[#All],2, FALSE)</f>
        <v>2024</v>
      </c>
      <c r="C2391" t="s">
        <v>73</v>
      </c>
      <c r="D2391" t="s">
        <v>13</v>
      </c>
      <c r="E2391">
        <v>394</v>
      </c>
      <c r="F2391">
        <v>37170</v>
      </c>
      <c r="G2391">
        <f>IF(electric_vehicle_sales_by_state[[#This Row],[vehicle_category]]="2-Wheelers",85000,1500000)</f>
        <v>1500000</v>
      </c>
      <c r="H2391">
        <f>(electric_vehicle_sales_by_state[[#This Row],[electric_vehicles_sold]]*electric_vehicle_sales_by_state[[#This Row],[Avg_Price]])</f>
        <v>591000000</v>
      </c>
    </row>
    <row r="2392" spans="1:8" x14ac:dyDescent="0.3">
      <c r="A2392" s="1">
        <v>45323</v>
      </c>
      <c r="B2392">
        <f>VLOOKUP(electric_vehicle_sales_by_state[[#This Row],[date]], dim_date[#All],2, FALSE)</f>
        <v>2024</v>
      </c>
      <c r="C2392" t="s">
        <v>70</v>
      </c>
      <c r="D2392" t="s">
        <v>13</v>
      </c>
      <c r="E2392">
        <v>1227</v>
      </c>
      <c r="F2392">
        <v>36302</v>
      </c>
      <c r="G2392">
        <f>IF(electric_vehicle_sales_by_state[[#This Row],[vehicle_category]]="2-Wheelers",85000,1500000)</f>
        <v>1500000</v>
      </c>
      <c r="H2392">
        <f>(electric_vehicle_sales_by_state[[#This Row],[electric_vehicles_sold]]*electric_vehicle_sales_by_state[[#This Row],[Avg_Price]])</f>
        <v>1840500000</v>
      </c>
    </row>
    <row r="2393" spans="1:8" x14ac:dyDescent="0.3">
      <c r="A2393" s="1">
        <v>45323</v>
      </c>
      <c r="B2393">
        <f>VLOOKUP(electric_vehicle_sales_by_state[[#This Row],[date]], dim_date[#All],2, FALSE)</f>
        <v>2024</v>
      </c>
      <c r="C2393" t="s">
        <v>68</v>
      </c>
      <c r="D2393" t="s">
        <v>13</v>
      </c>
      <c r="E2393">
        <v>923</v>
      </c>
      <c r="F2393">
        <v>24812</v>
      </c>
      <c r="G2393">
        <f>IF(electric_vehicle_sales_by_state[[#This Row],[vehicle_category]]="2-Wheelers",85000,1500000)</f>
        <v>1500000</v>
      </c>
      <c r="H2393">
        <f>(electric_vehicle_sales_by_state[[#This Row],[electric_vehicles_sold]]*electric_vehicle_sales_by_state[[#This Row],[Avg_Price]])</f>
        <v>1384500000</v>
      </c>
    </row>
    <row r="2394" spans="1:8" x14ac:dyDescent="0.3">
      <c r="A2394" s="1">
        <v>45323</v>
      </c>
      <c r="B2394">
        <f>VLOOKUP(electric_vehicle_sales_by_state[[#This Row],[date]], dim_date[#All],2, FALSE)</f>
        <v>2024</v>
      </c>
      <c r="C2394" t="s">
        <v>72</v>
      </c>
      <c r="D2394" t="s">
        <v>13</v>
      </c>
      <c r="E2394">
        <v>595</v>
      </c>
      <c r="F2394">
        <v>23063</v>
      </c>
      <c r="G2394">
        <f>IF(electric_vehicle_sales_by_state[[#This Row],[vehicle_category]]="2-Wheelers",85000,1500000)</f>
        <v>1500000</v>
      </c>
      <c r="H2394">
        <f>(electric_vehicle_sales_by_state[[#This Row],[electric_vehicles_sold]]*electric_vehicle_sales_by_state[[#This Row],[Avg_Price]])</f>
        <v>892500000</v>
      </c>
    </row>
    <row r="2395" spans="1:8" x14ac:dyDescent="0.3">
      <c r="A2395" s="1">
        <v>45323</v>
      </c>
      <c r="B2395">
        <f>VLOOKUP(electric_vehicle_sales_by_state[[#This Row],[date]], dim_date[#All],2, FALSE)</f>
        <v>2024</v>
      </c>
      <c r="C2395" t="s">
        <v>71</v>
      </c>
      <c r="D2395" t="s">
        <v>13</v>
      </c>
      <c r="E2395">
        <v>517</v>
      </c>
      <c r="F2395">
        <v>19149</v>
      </c>
      <c r="G2395">
        <f>IF(electric_vehicle_sales_by_state[[#This Row],[vehicle_category]]="2-Wheelers",85000,1500000)</f>
        <v>1500000</v>
      </c>
      <c r="H2395">
        <f>(electric_vehicle_sales_by_state[[#This Row],[electric_vehicles_sold]]*electric_vehicle_sales_by_state[[#This Row],[Avg_Price]])</f>
        <v>775500000</v>
      </c>
    </row>
    <row r="2396" spans="1:8" x14ac:dyDescent="0.3">
      <c r="A2396" s="1">
        <v>45323</v>
      </c>
      <c r="B2396">
        <f>VLOOKUP(electric_vehicle_sales_by_state[[#This Row],[date]], dim_date[#All],2, FALSE)</f>
        <v>2024</v>
      </c>
      <c r="C2396" t="s">
        <v>54</v>
      </c>
      <c r="D2396" t="s">
        <v>13</v>
      </c>
      <c r="E2396">
        <v>71</v>
      </c>
      <c r="F2396">
        <v>6762</v>
      </c>
      <c r="G2396">
        <f>IF(electric_vehicle_sales_by_state[[#This Row],[vehicle_category]]="2-Wheelers",85000,1500000)</f>
        <v>1500000</v>
      </c>
      <c r="H2396">
        <f>(electric_vehicle_sales_by_state[[#This Row],[electric_vehicles_sold]]*electric_vehicle_sales_by_state[[#This Row],[Avg_Price]])</f>
        <v>106500000</v>
      </c>
    </row>
    <row r="2397" spans="1:8" x14ac:dyDescent="0.3">
      <c r="A2397" s="1">
        <v>45323</v>
      </c>
      <c r="B2397">
        <f>VLOOKUP(electric_vehicle_sales_by_state[[#This Row],[date]], dim_date[#All],2, FALSE)</f>
        <v>2024</v>
      </c>
      <c r="C2397" t="s">
        <v>57</v>
      </c>
      <c r="D2397" t="s">
        <v>13</v>
      </c>
      <c r="E2397">
        <v>146</v>
      </c>
      <c r="F2397">
        <v>18025</v>
      </c>
      <c r="G2397">
        <f>IF(electric_vehicle_sales_by_state[[#This Row],[vehicle_category]]="2-Wheelers",85000,1500000)</f>
        <v>1500000</v>
      </c>
      <c r="H2397">
        <f>(electric_vehicle_sales_by_state[[#This Row],[electric_vehicles_sold]]*electric_vehicle_sales_by_state[[#This Row],[Avg_Price]])</f>
        <v>219000000</v>
      </c>
    </row>
    <row r="2398" spans="1:8" x14ac:dyDescent="0.3">
      <c r="A2398" s="1">
        <v>45323</v>
      </c>
      <c r="B2398">
        <f>VLOOKUP(electric_vehicle_sales_by_state[[#This Row],[date]], dim_date[#All],2, FALSE)</f>
        <v>2024</v>
      </c>
      <c r="C2398" t="s">
        <v>69</v>
      </c>
      <c r="D2398" t="s">
        <v>13</v>
      </c>
      <c r="E2398">
        <v>684</v>
      </c>
      <c r="F2398">
        <v>12281</v>
      </c>
      <c r="G2398">
        <f>IF(electric_vehicle_sales_by_state[[#This Row],[vehicle_category]]="2-Wheelers",85000,1500000)</f>
        <v>1500000</v>
      </c>
      <c r="H2398">
        <f>(electric_vehicle_sales_by_state[[#This Row],[electric_vehicles_sold]]*electric_vehicle_sales_by_state[[#This Row],[Avg_Price]])</f>
        <v>1026000000</v>
      </c>
    </row>
    <row r="2399" spans="1:8" x14ac:dyDescent="0.3">
      <c r="A2399" s="1">
        <v>45323</v>
      </c>
      <c r="B2399">
        <f>VLOOKUP(electric_vehicle_sales_by_state[[#This Row],[date]], dim_date[#All],2, FALSE)</f>
        <v>2024</v>
      </c>
      <c r="C2399" t="s">
        <v>67</v>
      </c>
      <c r="D2399" t="s">
        <v>13</v>
      </c>
      <c r="E2399">
        <v>510</v>
      </c>
      <c r="F2399">
        <v>25758</v>
      </c>
      <c r="G2399">
        <f>IF(electric_vehicle_sales_by_state[[#This Row],[vehicle_category]]="2-Wheelers",85000,1500000)</f>
        <v>1500000</v>
      </c>
      <c r="H2399">
        <f>(electric_vehicle_sales_by_state[[#This Row],[electric_vehicles_sold]]*electric_vehicle_sales_by_state[[#This Row],[Avg_Price]])</f>
        <v>765000000</v>
      </c>
    </row>
    <row r="2400" spans="1:8" x14ac:dyDescent="0.3">
      <c r="A2400" s="1">
        <v>45323</v>
      </c>
      <c r="B2400">
        <f>VLOOKUP(electric_vehicle_sales_by_state[[#This Row],[date]], dim_date[#All],2, FALSE)</f>
        <v>2024</v>
      </c>
      <c r="C2400" t="s">
        <v>56</v>
      </c>
      <c r="D2400" t="s">
        <v>13</v>
      </c>
      <c r="E2400">
        <v>596</v>
      </c>
      <c r="F2400">
        <v>17898</v>
      </c>
      <c r="G2400">
        <f>IF(electric_vehicle_sales_by_state[[#This Row],[vehicle_category]]="2-Wheelers",85000,1500000)</f>
        <v>1500000</v>
      </c>
      <c r="H2400">
        <f>(electric_vehicle_sales_by_state[[#This Row],[electric_vehicles_sold]]*electric_vehicle_sales_by_state[[#This Row],[Avg_Price]])</f>
        <v>894000000</v>
      </c>
    </row>
    <row r="2401" spans="1:8" x14ac:dyDescent="0.3">
      <c r="A2401" s="1">
        <v>45323</v>
      </c>
      <c r="B2401">
        <f>VLOOKUP(electric_vehicle_sales_by_state[[#This Row],[date]], dim_date[#All],2, FALSE)</f>
        <v>2024</v>
      </c>
      <c r="C2401" t="s">
        <v>43</v>
      </c>
      <c r="D2401" t="s">
        <v>13</v>
      </c>
      <c r="E2401">
        <v>24</v>
      </c>
      <c r="F2401">
        <v>6858</v>
      </c>
      <c r="G2401">
        <f>IF(electric_vehicle_sales_by_state[[#This Row],[vehicle_category]]="2-Wheelers",85000,1500000)</f>
        <v>1500000</v>
      </c>
      <c r="H2401">
        <f>(electric_vehicle_sales_by_state[[#This Row],[electric_vehicles_sold]]*electric_vehicle_sales_by_state[[#This Row],[Avg_Price]])</f>
        <v>36000000</v>
      </c>
    </row>
    <row r="2402" spans="1:8" x14ac:dyDescent="0.3">
      <c r="A2402" s="1">
        <v>45323</v>
      </c>
      <c r="B2402">
        <f>VLOOKUP(electric_vehicle_sales_by_state[[#This Row],[date]], dim_date[#All],2, FALSE)</f>
        <v>2024</v>
      </c>
      <c r="C2402" t="s">
        <v>58</v>
      </c>
      <c r="D2402" t="s">
        <v>13</v>
      </c>
      <c r="E2402">
        <v>203</v>
      </c>
      <c r="F2402">
        <v>6305</v>
      </c>
      <c r="G2402">
        <f>IF(electric_vehicle_sales_by_state[[#This Row],[vehicle_category]]="2-Wheelers",85000,1500000)</f>
        <v>1500000</v>
      </c>
      <c r="H2402">
        <f>(electric_vehicle_sales_by_state[[#This Row],[electric_vehicles_sold]]*electric_vehicle_sales_by_state[[#This Row],[Avg_Price]])</f>
        <v>304500000</v>
      </c>
    </row>
    <row r="2403" spans="1:8" x14ac:dyDescent="0.3">
      <c r="A2403" s="1">
        <v>45323</v>
      </c>
      <c r="B2403">
        <f>VLOOKUP(electric_vehicle_sales_by_state[[#This Row],[date]], dim_date[#All],2, FALSE)</f>
        <v>2024</v>
      </c>
      <c r="C2403" t="s">
        <v>44</v>
      </c>
      <c r="D2403" t="s">
        <v>13</v>
      </c>
      <c r="E2403">
        <v>99</v>
      </c>
      <c r="F2403">
        <v>4125</v>
      </c>
      <c r="G2403">
        <f>IF(electric_vehicle_sales_by_state[[#This Row],[vehicle_category]]="2-Wheelers",85000,1500000)</f>
        <v>1500000</v>
      </c>
      <c r="H2403">
        <f>(electric_vehicle_sales_by_state[[#This Row],[electric_vehicles_sold]]*electric_vehicle_sales_by_state[[#This Row],[Avg_Price]])</f>
        <v>148500000</v>
      </c>
    </row>
    <row r="2404" spans="1:8" x14ac:dyDescent="0.3">
      <c r="A2404" s="1">
        <v>45323</v>
      </c>
      <c r="B2404">
        <f>VLOOKUP(electric_vehicle_sales_by_state[[#This Row],[date]], dim_date[#All],2, FALSE)</f>
        <v>2024</v>
      </c>
      <c r="C2404" t="s">
        <v>59</v>
      </c>
      <c r="D2404" t="s">
        <v>13</v>
      </c>
      <c r="E2404">
        <v>111</v>
      </c>
      <c r="F2404">
        <v>14051</v>
      </c>
      <c r="G2404">
        <f>IF(electric_vehicle_sales_by_state[[#This Row],[vehicle_category]]="2-Wheelers",85000,1500000)</f>
        <v>1500000</v>
      </c>
      <c r="H2404">
        <f>(electric_vehicle_sales_by_state[[#This Row],[electric_vehicles_sold]]*electric_vehicle_sales_by_state[[#This Row],[Avg_Price]])</f>
        <v>166500000</v>
      </c>
    </row>
    <row r="2405" spans="1:8" x14ac:dyDescent="0.3">
      <c r="A2405" s="1">
        <v>45323</v>
      </c>
      <c r="B2405">
        <f>VLOOKUP(electric_vehicle_sales_by_state[[#This Row],[date]], dim_date[#All],2, FALSE)</f>
        <v>2024</v>
      </c>
      <c r="C2405" t="s">
        <v>65</v>
      </c>
      <c r="D2405" t="s">
        <v>13</v>
      </c>
      <c r="E2405">
        <v>128</v>
      </c>
      <c r="F2405">
        <v>6125</v>
      </c>
      <c r="G2405">
        <f>IF(electric_vehicle_sales_by_state[[#This Row],[vehicle_category]]="2-Wheelers",85000,1500000)</f>
        <v>1500000</v>
      </c>
      <c r="H2405">
        <f>(electric_vehicle_sales_by_state[[#This Row],[electric_vehicles_sold]]*electric_vehicle_sales_by_state[[#This Row],[Avg_Price]])</f>
        <v>192000000</v>
      </c>
    </row>
    <row r="2406" spans="1:8" x14ac:dyDescent="0.3">
      <c r="A2406" s="1">
        <v>45323</v>
      </c>
      <c r="B2406">
        <f>VLOOKUP(electric_vehicle_sales_by_state[[#This Row],[date]], dim_date[#All],2, FALSE)</f>
        <v>2024</v>
      </c>
      <c r="C2406" t="s">
        <v>63</v>
      </c>
      <c r="D2406" t="s">
        <v>13</v>
      </c>
      <c r="E2406">
        <v>312</v>
      </c>
      <c r="F2406">
        <v>26000</v>
      </c>
      <c r="G2406">
        <f>IF(electric_vehicle_sales_by_state[[#This Row],[vehicle_category]]="2-Wheelers",85000,1500000)</f>
        <v>1500000</v>
      </c>
      <c r="H2406">
        <f>(electric_vehicle_sales_by_state[[#This Row],[electric_vehicles_sold]]*electric_vehicle_sales_by_state[[#This Row],[Avg_Price]])</f>
        <v>468000000</v>
      </c>
    </row>
    <row r="2407" spans="1:8" x14ac:dyDescent="0.3">
      <c r="A2407" s="1">
        <v>45323</v>
      </c>
      <c r="B2407">
        <f>VLOOKUP(electric_vehicle_sales_by_state[[#This Row],[date]], dim_date[#All],2, FALSE)</f>
        <v>2024</v>
      </c>
      <c r="C2407" t="s">
        <v>74</v>
      </c>
      <c r="D2407" t="s">
        <v>13</v>
      </c>
      <c r="E2407">
        <v>185</v>
      </c>
      <c r="F2407">
        <v>8487</v>
      </c>
      <c r="G2407">
        <f>IF(electric_vehicle_sales_by_state[[#This Row],[vehicle_category]]="2-Wheelers",85000,1500000)</f>
        <v>1500000</v>
      </c>
      <c r="H2407">
        <f>(electric_vehicle_sales_by_state[[#This Row],[electric_vehicles_sold]]*electric_vehicle_sales_by_state[[#This Row],[Avg_Price]])</f>
        <v>277500000</v>
      </c>
    </row>
    <row r="2408" spans="1:8" x14ac:dyDescent="0.3">
      <c r="A2408" s="1">
        <v>45323</v>
      </c>
      <c r="B2408">
        <f>VLOOKUP(electric_vehicle_sales_by_state[[#This Row],[date]], dim_date[#All],2, FALSE)</f>
        <v>2024</v>
      </c>
      <c r="C2408" t="s">
        <v>64</v>
      </c>
      <c r="D2408" t="s">
        <v>13</v>
      </c>
      <c r="E2408">
        <v>42</v>
      </c>
      <c r="F2408">
        <v>4667</v>
      </c>
      <c r="G2408">
        <f>IF(electric_vehicle_sales_by_state[[#This Row],[vehicle_category]]="2-Wheelers",85000,1500000)</f>
        <v>1500000</v>
      </c>
      <c r="H2408">
        <f>(electric_vehicle_sales_by_state[[#This Row],[electric_vehicles_sold]]*electric_vehicle_sales_by_state[[#This Row],[Avg_Price]])</f>
        <v>63000000</v>
      </c>
    </row>
    <row r="2409" spans="1:8" x14ac:dyDescent="0.3">
      <c r="A2409" s="1">
        <v>45323</v>
      </c>
      <c r="B2409">
        <f>VLOOKUP(electric_vehicle_sales_by_state[[#This Row],[date]], dim_date[#All],2, FALSE)</f>
        <v>2024</v>
      </c>
      <c r="C2409" t="s">
        <v>60</v>
      </c>
      <c r="D2409" t="s">
        <v>13</v>
      </c>
      <c r="E2409">
        <v>60</v>
      </c>
      <c r="F2409">
        <v>5826</v>
      </c>
      <c r="G2409">
        <f>IF(electric_vehicle_sales_by_state[[#This Row],[vehicle_category]]="2-Wheelers",85000,1500000)</f>
        <v>1500000</v>
      </c>
      <c r="H2409">
        <f>(electric_vehicle_sales_by_state[[#This Row],[electric_vehicles_sold]]*electric_vehicle_sales_by_state[[#This Row],[Avg_Price]])</f>
        <v>90000000</v>
      </c>
    </row>
    <row r="2410" spans="1:8" x14ac:dyDescent="0.3">
      <c r="A2410" s="1">
        <v>45323</v>
      </c>
      <c r="B2410">
        <f>VLOOKUP(electric_vehicle_sales_by_state[[#This Row],[date]], dim_date[#All],2, FALSE)</f>
        <v>2024</v>
      </c>
      <c r="C2410" t="s">
        <v>46</v>
      </c>
      <c r="D2410" t="s">
        <v>13</v>
      </c>
      <c r="E2410">
        <v>24</v>
      </c>
      <c r="F2410">
        <v>4211</v>
      </c>
      <c r="G2410">
        <f>IF(electric_vehicle_sales_by_state[[#This Row],[vehicle_category]]="2-Wheelers",85000,1500000)</f>
        <v>1500000</v>
      </c>
      <c r="H2410">
        <f>(electric_vehicle_sales_by_state[[#This Row],[electric_vehicles_sold]]*electric_vehicle_sales_by_state[[#This Row],[Avg_Price]])</f>
        <v>36000000</v>
      </c>
    </row>
    <row r="2411" spans="1:8" x14ac:dyDescent="0.3">
      <c r="A2411" s="1">
        <v>45323</v>
      </c>
      <c r="B2411">
        <f>VLOOKUP(electric_vehicle_sales_by_state[[#This Row],[date]], dim_date[#All],2, FALSE)</f>
        <v>2024</v>
      </c>
      <c r="C2411" t="s">
        <v>66</v>
      </c>
      <c r="D2411" t="s">
        <v>13</v>
      </c>
      <c r="E2411">
        <v>99</v>
      </c>
      <c r="F2411">
        <v>1772</v>
      </c>
      <c r="G2411">
        <f>IF(electric_vehicle_sales_by_state[[#This Row],[vehicle_category]]="2-Wheelers",85000,1500000)</f>
        <v>1500000</v>
      </c>
      <c r="H2411">
        <f>(electric_vehicle_sales_by_state[[#This Row],[electric_vehicles_sold]]*electric_vehicle_sales_by_state[[#This Row],[Avg_Price]])</f>
        <v>148500000</v>
      </c>
    </row>
    <row r="2412" spans="1:8" x14ac:dyDescent="0.3">
      <c r="A2412" s="1">
        <v>45323</v>
      </c>
      <c r="B2412">
        <f>VLOOKUP(electric_vehicle_sales_by_state[[#This Row],[date]], dim_date[#All],2, FALSE)</f>
        <v>2024</v>
      </c>
      <c r="C2412" t="s">
        <v>53</v>
      </c>
      <c r="D2412" t="s">
        <v>13</v>
      </c>
      <c r="E2412">
        <v>5</v>
      </c>
      <c r="F2412">
        <v>538</v>
      </c>
      <c r="G2412">
        <f>IF(electric_vehicle_sales_by_state[[#This Row],[vehicle_category]]="2-Wheelers",85000,1500000)</f>
        <v>1500000</v>
      </c>
      <c r="H2412">
        <f>(electric_vehicle_sales_by_state[[#This Row],[electric_vehicles_sold]]*electric_vehicle_sales_by_state[[#This Row],[Avg_Price]])</f>
        <v>7500000</v>
      </c>
    </row>
    <row r="2413" spans="1:8" x14ac:dyDescent="0.3">
      <c r="A2413" s="1">
        <v>45323</v>
      </c>
      <c r="B2413">
        <f>VLOOKUP(electric_vehicle_sales_by_state[[#This Row],[date]], dim_date[#All],2, FALSE)</f>
        <v>2024</v>
      </c>
      <c r="C2413" t="s">
        <v>55</v>
      </c>
      <c r="D2413" t="s">
        <v>13</v>
      </c>
      <c r="E2413">
        <v>84</v>
      </c>
      <c r="F2413">
        <v>1321</v>
      </c>
      <c r="G2413">
        <f>IF(electric_vehicle_sales_by_state[[#This Row],[vehicle_category]]="2-Wheelers",85000,1500000)</f>
        <v>1500000</v>
      </c>
      <c r="H2413">
        <f>(electric_vehicle_sales_by_state[[#This Row],[electric_vehicles_sold]]*electric_vehicle_sales_by_state[[#This Row],[Avg_Price]])</f>
        <v>126000000</v>
      </c>
    </row>
    <row r="2414" spans="1:8" x14ac:dyDescent="0.3">
      <c r="A2414" s="1">
        <v>45323</v>
      </c>
      <c r="B2414">
        <f>VLOOKUP(electric_vehicle_sales_by_state[[#This Row],[date]], dim_date[#All],2, FALSE)</f>
        <v>2024</v>
      </c>
      <c r="C2414" t="s">
        <v>52</v>
      </c>
      <c r="D2414" t="s">
        <v>13</v>
      </c>
      <c r="E2414">
        <v>16</v>
      </c>
      <c r="F2414">
        <v>1177</v>
      </c>
      <c r="G2414">
        <f>IF(electric_vehicle_sales_by_state[[#This Row],[vehicle_category]]="2-Wheelers",85000,1500000)</f>
        <v>1500000</v>
      </c>
      <c r="H2414">
        <f>(electric_vehicle_sales_by_state[[#This Row],[electric_vehicles_sold]]*electric_vehicle_sales_by_state[[#This Row],[Avg_Price]])</f>
        <v>24000000</v>
      </c>
    </row>
    <row r="2415" spans="1:8" x14ac:dyDescent="0.3">
      <c r="A2415" s="1">
        <v>45323</v>
      </c>
      <c r="B2415">
        <f>VLOOKUP(electric_vehicle_sales_by_state[[#This Row],[date]], dim_date[#All],2, FALSE)</f>
        <v>2024</v>
      </c>
      <c r="C2415" t="s">
        <v>61</v>
      </c>
      <c r="D2415" t="s">
        <v>13</v>
      </c>
      <c r="E2415">
        <v>11</v>
      </c>
      <c r="F2415">
        <v>4584</v>
      </c>
      <c r="G2415">
        <f>IF(electric_vehicle_sales_by_state[[#This Row],[vehicle_category]]="2-Wheelers",85000,1500000)</f>
        <v>1500000</v>
      </c>
      <c r="H2415">
        <f>(electric_vehicle_sales_by_state[[#This Row],[electric_vehicles_sold]]*electric_vehicle_sales_by_state[[#This Row],[Avg_Price]])</f>
        <v>16500000</v>
      </c>
    </row>
    <row r="2416" spans="1:8" x14ac:dyDescent="0.3">
      <c r="A2416" s="1">
        <v>45323</v>
      </c>
      <c r="B2416">
        <f>VLOOKUP(electric_vehicle_sales_by_state[[#This Row],[date]], dim_date[#All],2, FALSE)</f>
        <v>2024</v>
      </c>
      <c r="C2416" t="s">
        <v>48</v>
      </c>
      <c r="D2416" t="s">
        <v>13</v>
      </c>
      <c r="E2416">
        <v>7</v>
      </c>
      <c r="F2416">
        <v>310</v>
      </c>
      <c r="G2416">
        <f>IF(electric_vehicle_sales_by_state[[#This Row],[vehicle_category]]="2-Wheelers",85000,1500000)</f>
        <v>1500000</v>
      </c>
      <c r="H2416">
        <f>(electric_vehicle_sales_by_state[[#This Row],[electric_vehicles_sold]]*electric_vehicle_sales_by_state[[#This Row],[Avg_Price]])</f>
        <v>10500000</v>
      </c>
    </row>
    <row r="2417" spans="1:8" x14ac:dyDescent="0.3">
      <c r="A2417" s="1">
        <v>45323</v>
      </c>
      <c r="B2417">
        <f>VLOOKUP(electric_vehicle_sales_by_state[[#This Row],[date]], dim_date[#All],2, FALSE)</f>
        <v>2024</v>
      </c>
      <c r="C2417" t="s">
        <v>45</v>
      </c>
      <c r="D2417" t="s">
        <v>13</v>
      </c>
      <c r="E2417">
        <v>5</v>
      </c>
      <c r="F2417">
        <v>444</v>
      </c>
      <c r="G2417">
        <f>IF(electric_vehicle_sales_by_state[[#This Row],[vehicle_category]]="2-Wheelers",85000,1500000)</f>
        <v>1500000</v>
      </c>
      <c r="H2417">
        <f>(electric_vehicle_sales_by_state[[#This Row],[electric_vehicles_sold]]*electric_vehicle_sales_by_state[[#This Row],[Avg_Price]])</f>
        <v>7500000</v>
      </c>
    </row>
    <row r="2418" spans="1:8" x14ac:dyDescent="0.3">
      <c r="A2418" s="1">
        <v>45323</v>
      </c>
      <c r="B2418">
        <f>VLOOKUP(electric_vehicle_sales_by_state[[#This Row],[date]], dim_date[#All],2, FALSE)</f>
        <v>2024</v>
      </c>
      <c r="C2418" t="s">
        <v>49</v>
      </c>
      <c r="D2418" t="s">
        <v>13</v>
      </c>
      <c r="E2418">
        <v>4</v>
      </c>
      <c r="F2418">
        <v>1261</v>
      </c>
      <c r="G2418">
        <f>IF(electric_vehicle_sales_by_state[[#This Row],[vehicle_category]]="2-Wheelers",85000,1500000)</f>
        <v>1500000</v>
      </c>
      <c r="H2418">
        <f>(electric_vehicle_sales_by_state[[#This Row],[electric_vehicles_sold]]*electric_vehicle_sales_by_state[[#This Row],[Avg_Price]])</f>
        <v>6000000</v>
      </c>
    </row>
    <row r="2419" spans="1:8" x14ac:dyDescent="0.3">
      <c r="A2419" s="1">
        <v>45323</v>
      </c>
      <c r="B2419">
        <f>VLOOKUP(electric_vehicle_sales_by_state[[#This Row],[date]], dim_date[#All],2, FALSE)</f>
        <v>2024</v>
      </c>
      <c r="C2419" t="s">
        <v>42</v>
      </c>
      <c r="D2419" t="s">
        <v>13</v>
      </c>
      <c r="E2419">
        <v>4</v>
      </c>
      <c r="F2419">
        <v>1184</v>
      </c>
      <c r="G2419">
        <f>IF(electric_vehicle_sales_by_state[[#This Row],[vehicle_category]]="2-Wheelers",85000,1500000)</f>
        <v>1500000</v>
      </c>
      <c r="H2419">
        <f>(electric_vehicle_sales_by_state[[#This Row],[electric_vehicles_sold]]*electric_vehicle_sales_by_state[[#This Row],[Avg_Price]])</f>
        <v>6000000</v>
      </c>
    </row>
    <row r="2420" spans="1:8" x14ac:dyDescent="0.3">
      <c r="A2420" s="1">
        <v>45352</v>
      </c>
      <c r="B2420">
        <f>VLOOKUP(electric_vehicle_sales_by_state[[#This Row],[date]], dim_date[#All],2, FALSE)</f>
        <v>2024</v>
      </c>
      <c r="C2420" t="s">
        <v>70</v>
      </c>
      <c r="D2420" t="s">
        <v>13</v>
      </c>
      <c r="E2420">
        <v>1079</v>
      </c>
      <c r="F2420">
        <v>36826</v>
      </c>
      <c r="G2420">
        <f>IF(electric_vehicle_sales_by_state[[#This Row],[vehicle_category]]="2-Wheelers",85000,1500000)</f>
        <v>1500000</v>
      </c>
      <c r="H2420">
        <f>(electric_vehicle_sales_by_state[[#This Row],[electric_vehicles_sold]]*electric_vehicle_sales_by_state[[#This Row],[Avg_Price]])</f>
        <v>1618500000</v>
      </c>
    </row>
    <row r="2421" spans="1:8" x14ac:dyDescent="0.3">
      <c r="A2421" s="1">
        <v>45352</v>
      </c>
      <c r="B2421">
        <f>VLOOKUP(electric_vehicle_sales_by_state[[#This Row],[date]], dim_date[#All],2, FALSE)</f>
        <v>2024</v>
      </c>
      <c r="C2421" t="s">
        <v>73</v>
      </c>
      <c r="D2421" t="s">
        <v>13</v>
      </c>
      <c r="E2421">
        <v>389</v>
      </c>
      <c r="F2421">
        <v>34425</v>
      </c>
      <c r="G2421">
        <f>IF(electric_vehicle_sales_by_state[[#This Row],[vehicle_category]]="2-Wheelers",85000,1500000)</f>
        <v>1500000</v>
      </c>
      <c r="H2421">
        <f>(electric_vehicle_sales_by_state[[#This Row],[electric_vehicles_sold]]*electric_vehicle_sales_by_state[[#This Row],[Avg_Price]])</f>
        <v>583500000</v>
      </c>
    </row>
    <row r="2422" spans="1:8" x14ac:dyDescent="0.3">
      <c r="A2422" s="1">
        <v>45352</v>
      </c>
      <c r="B2422">
        <f>VLOOKUP(electric_vehicle_sales_by_state[[#This Row],[date]], dim_date[#All],2, FALSE)</f>
        <v>2024</v>
      </c>
      <c r="C2422" t="s">
        <v>68</v>
      </c>
      <c r="D2422" t="s">
        <v>13</v>
      </c>
      <c r="E2422">
        <v>1482</v>
      </c>
      <c r="F2422">
        <v>26751</v>
      </c>
      <c r="G2422">
        <f>IF(electric_vehicle_sales_by_state[[#This Row],[vehicle_category]]="2-Wheelers",85000,1500000)</f>
        <v>1500000</v>
      </c>
      <c r="H2422">
        <f>(electric_vehicle_sales_by_state[[#This Row],[electric_vehicles_sold]]*electric_vehicle_sales_by_state[[#This Row],[Avg_Price]])</f>
        <v>2223000000</v>
      </c>
    </row>
    <row r="2423" spans="1:8" x14ac:dyDescent="0.3">
      <c r="A2423" s="1">
        <v>45352</v>
      </c>
      <c r="B2423">
        <f>VLOOKUP(electric_vehicle_sales_by_state[[#This Row],[date]], dim_date[#All],2, FALSE)</f>
        <v>2024</v>
      </c>
      <c r="C2423" t="s">
        <v>72</v>
      </c>
      <c r="D2423" t="s">
        <v>13</v>
      </c>
      <c r="E2423">
        <v>749</v>
      </c>
      <c r="F2423">
        <v>22095</v>
      </c>
      <c r="G2423">
        <f>IF(electric_vehicle_sales_by_state[[#This Row],[vehicle_category]]="2-Wheelers",85000,1500000)</f>
        <v>1500000</v>
      </c>
      <c r="H2423">
        <f>(electric_vehicle_sales_by_state[[#This Row],[electric_vehicles_sold]]*electric_vehicle_sales_by_state[[#This Row],[Avg_Price]])</f>
        <v>1123500000</v>
      </c>
    </row>
    <row r="2424" spans="1:8" x14ac:dyDescent="0.3">
      <c r="A2424" s="1">
        <v>45352</v>
      </c>
      <c r="B2424">
        <f>VLOOKUP(electric_vehicle_sales_by_state[[#This Row],[date]], dim_date[#All],2, FALSE)</f>
        <v>2024</v>
      </c>
      <c r="C2424" t="s">
        <v>71</v>
      </c>
      <c r="D2424" t="s">
        <v>13</v>
      </c>
      <c r="E2424">
        <v>493</v>
      </c>
      <c r="F2424">
        <v>16942</v>
      </c>
      <c r="G2424">
        <f>IF(electric_vehicle_sales_by_state[[#This Row],[vehicle_category]]="2-Wheelers",85000,1500000)</f>
        <v>1500000</v>
      </c>
      <c r="H2424">
        <f>(electric_vehicle_sales_by_state[[#This Row],[electric_vehicles_sold]]*electric_vehicle_sales_by_state[[#This Row],[Avg_Price]])</f>
        <v>739500000</v>
      </c>
    </row>
    <row r="2425" spans="1:8" x14ac:dyDescent="0.3">
      <c r="A2425" s="1">
        <v>45352</v>
      </c>
      <c r="B2425">
        <f>VLOOKUP(electric_vehicle_sales_by_state[[#This Row],[date]], dim_date[#All],2, FALSE)</f>
        <v>2024</v>
      </c>
      <c r="C2425" t="s">
        <v>56</v>
      </c>
      <c r="D2425" t="s">
        <v>13</v>
      </c>
      <c r="E2425">
        <v>897</v>
      </c>
      <c r="F2425">
        <v>15905</v>
      </c>
      <c r="G2425">
        <f>IF(electric_vehicle_sales_by_state[[#This Row],[vehicle_category]]="2-Wheelers",85000,1500000)</f>
        <v>1500000</v>
      </c>
      <c r="H2425">
        <f>(electric_vehicle_sales_by_state[[#This Row],[electric_vehicles_sold]]*electric_vehicle_sales_by_state[[#This Row],[Avg_Price]])</f>
        <v>1345500000</v>
      </c>
    </row>
    <row r="2426" spans="1:8" x14ac:dyDescent="0.3">
      <c r="A2426" s="1">
        <v>45352</v>
      </c>
      <c r="B2426">
        <f>VLOOKUP(electric_vehicle_sales_by_state[[#This Row],[date]], dim_date[#All],2, FALSE)</f>
        <v>2024</v>
      </c>
      <c r="C2426" t="s">
        <v>69</v>
      </c>
      <c r="D2426" t="s">
        <v>13</v>
      </c>
      <c r="E2426">
        <v>876</v>
      </c>
      <c r="F2426">
        <v>13861</v>
      </c>
      <c r="G2426">
        <f>IF(electric_vehicle_sales_by_state[[#This Row],[vehicle_category]]="2-Wheelers",85000,1500000)</f>
        <v>1500000</v>
      </c>
      <c r="H2426">
        <f>(electric_vehicle_sales_by_state[[#This Row],[electric_vehicles_sold]]*electric_vehicle_sales_by_state[[#This Row],[Avg_Price]])</f>
        <v>1314000000</v>
      </c>
    </row>
    <row r="2427" spans="1:8" x14ac:dyDescent="0.3">
      <c r="A2427" s="1">
        <v>45352</v>
      </c>
      <c r="B2427">
        <f>VLOOKUP(electric_vehicle_sales_by_state[[#This Row],[date]], dim_date[#All],2, FALSE)</f>
        <v>2024</v>
      </c>
      <c r="C2427" t="s">
        <v>67</v>
      </c>
      <c r="D2427" t="s">
        <v>13</v>
      </c>
      <c r="E2427">
        <v>661</v>
      </c>
      <c r="F2427">
        <v>25424</v>
      </c>
      <c r="G2427">
        <f>IF(electric_vehicle_sales_by_state[[#This Row],[vehicle_category]]="2-Wheelers",85000,1500000)</f>
        <v>1500000</v>
      </c>
      <c r="H2427">
        <f>(electric_vehicle_sales_by_state[[#This Row],[electric_vehicles_sold]]*electric_vehicle_sales_by_state[[#This Row],[Avg_Price]])</f>
        <v>991500000</v>
      </c>
    </row>
    <row r="2428" spans="1:8" x14ac:dyDescent="0.3">
      <c r="A2428" s="1">
        <v>45352</v>
      </c>
      <c r="B2428">
        <f>VLOOKUP(electric_vehicle_sales_by_state[[#This Row],[date]], dim_date[#All],2, FALSE)</f>
        <v>2024</v>
      </c>
      <c r="C2428" t="s">
        <v>54</v>
      </c>
      <c r="D2428" t="s">
        <v>13</v>
      </c>
      <c r="E2428">
        <v>99</v>
      </c>
      <c r="F2428">
        <v>6972</v>
      </c>
      <c r="G2428">
        <f>IF(electric_vehicle_sales_by_state[[#This Row],[vehicle_category]]="2-Wheelers",85000,1500000)</f>
        <v>1500000</v>
      </c>
      <c r="H2428">
        <f>(electric_vehicle_sales_by_state[[#This Row],[electric_vehicles_sold]]*electric_vehicle_sales_by_state[[#This Row],[Avg_Price]])</f>
        <v>148500000</v>
      </c>
    </row>
    <row r="2429" spans="1:8" x14ac:dyDescent="0.3">
      <c r="A2429" s="1">
        <v>45352</v>
      </c>
      <c r="B2429">
        <f>VLOOKUP(electric_vehicle_sales_by_state[[#This Row],[date]], dim_date[#All],2, FALSE)</f>
        <v>2024</v>
      </c>
      <c r="C2429" t="s">
        <v>57</v>
      </c>
      <c r="D2429" t="s">
        <v>13</v>
      </c>
      <c r="E2429">
        <v>143</v>
      </c>
      <c r="F2429">
        <v>14743</v>
      </c>
      <c r="G2429">
        <f>IF(electric_vehicle_sales_by_state[[#This Row],[vehicle_category]]="2-Wheelers",85000,1500000)</f>
        <v>1500000</v>
      </c>
      <c r="H2429">
        <f>(electric_vehicle_sales_by_state[[#This Row],[electric_vehicles_sold]]*electric_vehicle_sales_by_state[[#This Row],[Avg_Price]])</f>
        <v>214500000</v>
      </c>
    </row>
    <row r="2430" spans="1:8" x14ac:dyDescent="0.3">
      <c r="A2430" s="1">
        <v>45352</v>
      </c>
      <c r="B2430">
        <f>VLOOKUP(electric_vehicle_sales_by_state[[#This Row],[date]], dim_date[#All],2, FALSE)</f>
        <v>2024</v>
      </c>
      <c r="C2430" t="s">
        <v>65</v>
      </c>
      <c r="D2430" t="s">
        <v>13</v>
      </c>
      <c r="E2430">
        <v>366</v>
      </c>
      <c r="F2430">
        <v>7838</v>
      </c>
      <c r="G2430">
        <f>IF(electric_vehicle_sales_by_state[[#This Row],[vehicle_category]]="2-Wheelers",85000,1500000)</f>
        <v>1500000</v>
      </c>
      <c r="H2430">
        <f>(electric_vehicle_sales_by_state[[#This Row],[electric_vehicles_sold]]*electric_vehicle_sales_by_state[[#This Row],[Avg_Price]])</f>
        <v>549000000</v>
      </c>
    </row>
    <row r="2431" spans="1:8" x14ac:dyDescent="0.3">
      <c r="A2431" s="1">
        <v>45352</v>
      </c>
      <c r="B2431">
        <f>VLOOKUP(electric_vehicle_sales_by_state[[#This Row],[date]], dim_date[#All],2, FALSE)</f>
        <v>2024</v>
      </c>
      <c r="C2431" t="s">
        <v>43</v>
      </c>
      <c r="D2431" t="s">
        <v>13</v>
      </c>
      <c r="E2431">
        <v>53</v>
      </c>
      <c r="F2431">
        <v>7465</v>
      </c>
      <c r="G2431">
        <f>IF(electric_vehicle_sales_by_state[[#This Row],[vehicle_category]]="2-Wheelers",85000,1500000)</f>
        <v>1500000</v>
      </c>
      <c r="H2431">
        <f>(electric_vehicle_sales_by_state[[#This Row],[electric_vehicles_sold]]*electric_vehicle_sales_by_state[[#This Row],[Avg_Price]])</f>
        <v>79500000</v>
      </c>
    </row>
    <row r="2432" spans="1:8" x14ac:dyDescent="0.3">
      <c r="A2432" s="1">
        <v>45352</v>
      </c>
      <c r="B2432">
        <f>VLOOKUP(electric_vehicle_sales_by_state[[#This Row],[date]], dim_date[#All],2, FALSE)</f>
        <v>2024</v>
      </c>
      <c r="C2432" t="s">
        <v>44</v>
      </c>
      <c r="D2432" t="s">
        <v>13</v>
      </c>
      <c r="E2432">
        <v>120</v>
      </c>
      <c r="F2432">
        <v>4348</v>
      </c>
      <c r="G2432">
        <f>IF(electric_vehicle_sales_by_state[[#This Row],[vehicle_category]]="2-Wheelers",85000,1500000)</f>
        <v>1500000</v>
      </c>
      <c r="H2432">
        <f>(electric_vehicle_sales_by_state[[#This Row],[electric_vehicles_sold]]*electric_vehicle_sales_by_state[[#This Row],[Avg_Price]])</f>
        <v>180000000</v>
      </c>
    </row>
    <row r="2433" spans="1:8" x14ac:dyDescent="0.3">
      <c r="A2433" s="1">
        <v>45352</v>
      </c>
      <c r="B2433">
        <f>VLOOKUP(electric_vehicle_sales_by_state[[#This Row],[date]], dim_date[#All],2, FALSE)</f>
        <v>2024</v>
      </c>
      <c r="C2433" t="s">
        <v>59</v>
      </c>
      <c r="D2433" t="s">
        <v>13</v>
      </c>
      <c r="E2433">
        <v>132</v>
      </c>
      <c r="F2433">
        <v>14348</v>
      </c>
      <c r="G2433">
        <f>IF(electric_vehicle_sales_by_state[[#This Row],[vehicle_category]]="2-Wheelers",85000,1500000)</f>
        <v>1500000</v>
      </c>
      <c r="H2433">
        <f>(electric_vehicle_sales_by_state[[#This Row],[electric_vehicles_sold]]*electric_vehicle_sales_by_state[[#This Row],[Avg_Price]])</f>
        <v>198000000</v>
      </c>
    </row>
    <row r="2434" spans="1:8" x14ac:dyDescent="0.3">
      <c r="A2434" s="1">
        <v>45352</v>
      </c>
      <c r="B2434">
        <f>VLOOKUP(electric_vehicle_sales_by_state[[#This Row],[date]], dim_date[#All],2, FALSE)</f>
        <v>2024</v>
      </c>
      <c r="C2434" t="s">
        <v>74</v>
      </c>
      <c r="D2434" t="s">
        <v>13</v>
      </c>
      <c r="E2434">
        <v>495</v>
      </c>
      <c r="F2434">
        <v>8089</v>
      </c>
      <c r="G2434">
        <f>IF(electric_vehicle_sales_by_state[[#This Row],[vehicle_category]]="2-Wheelers",85000,1500000)</f>
        <v>1500000</v>
      </c>
      <c r="H2434">
        <f>(electric_vehicle_sales_by_state[[#This Row],[electric_vehicles_sold]]*electric_vehicle_sales_by_state[[#This Row],[Avg_Price]])</f>
        <v>742500000</v>
      </c>
    </row>
    <row r="2435" spans="1:8" x14ac:dyDescent="0.3">
      <c r="A2435" s="1">
        <v>45352</v>
      </c>
      <c r="B2435">
        <f>VLOOKUP(electric_vehicle_sales_by_state[[#This Row],[date]], dim_date[#All],2, FALSE)</f>
        <v>2024</v>
      </c>
      <c r="C2435" t="s">
        <v>63</v>
      </c>
      <c r="D2435" t="s">
        <v>13</v>
      </c>
      <c r="E2435">
        <v>305</v>
      </c>
      <c r="F2435">
        <v>23644</v>
      </c>
      <c r="G2435">
        <f>IF(electric_vehicle_sales_by_state[[#This Row],[vehicle_category]]="2-Wheelers",85000,1500000)</f>
        <v>1500000</v>
      </c>
      <c r="H2435">
        <f>(electric_vehicle_sales_by_state[[#This Row],[electric_vehicles_sold]]*electric_vehicle_sales_by_state[[#This Row],[Avg_Price]])</f>
        <v>457500000</v>
      </c>
    </row>
    <row r="2436" spans="1:8" x14ac:dyDescent="0.3">
      <c r="A2436" s="1">
        <v>45352</v>
      </c>
      <c r="B2436">
        <f>VLOOKUP(electric_vehicle_sales_by_state[[#This Row],[date]], dim_date[#All],2, FALSE)</f>
        <v>2024</v>
      </c>
      <c r="C2436" t="s">
        <v>64</v>
      </c>
      <c r="D2436" t="s">
        <v>13</v>
      </c>
      <c r="E2436">
        <v>52</v>
      </c>
      <c r="F2436">
        <v>4483</v>
      </c>
      <c r="G2436">
        <f>IF(electric_vehicle_sales_by_state[[#This Row],[vehicle_category]]="2-Wheelers",85000,1500000)</f>
        <v>1500000</v>
      </c>
      <c r="H2436">
        <f>(electric_vehicle_sales_by_state[[#This Row],[electric_vehicles_sold]]*electric_vehicle_sales_by_state[[#This Row],[Avg_Price]])</f>
        <v>78000000</v>
      </c>
    </row>
    <row r="2437" spans="1:8" x14ac:dyDescent="0.3">
      <c r="A2437" s="1">
        <v>45352</v>
      </c>
      <c r="B2437">
        <f>VLOOKUP(electric_vehicle_sales_by_state[[#This Row],[date]], dim_date[#All],2, FALSE)</f>
        <v>2024</v>
      </c>
      <c r="C2437" t="s">
        <v>66</v>
      </c>
      <c r="D2437" t="s">
        <v>13</v>
      </c>
      <c r="E2437">
        <v>123</v>
      </c>
      <c r="F2437">
        <v>1730</v>
      </c>
      <c r="G2437">
        <f>IF(electric_vehicle_sales_by_state[[#This Row],[vehicle_category]]="2-Wheelers",85000,1500000)</f>
        <v>1500000</v>
      </c>
      <c r="H2437">
        <f>(electric_vehicle_sales_by_state[[#This Row],[electric_vehicles_sold]]*electric_vehicle_sales_by_state[[#This Row],[Avg_Price]])</f>
        <v>184500000</v>
      </c>
    </row>
    <row r="2438" spans="1:8" x14ac:dyDescent="0.3">
      <c r="A2438" s="1">
        <v>45352</v>
      </c>
      <c r="B2438">
        <f>VLOOKUP(electric_vehicle_sales_by_state[[#This Row],[date]], dim_date[#All],2, FALSE)</f>
        <v>2024</v>
      </c>
      <c r="C2438" t="s">
        <v>60</v>
      </c>
      <c r="D2438" t="s">
        <v>13</v>
      </c>
      <c r="E2438">
        <v>51</v>
      </c>
      <c r="F2438">
        <v>4812</v>
      </c>
      <c r="G2438">
        <f>IF(electric_vehicle_sales_by_state[[#This Row],[vehicle_category]]="2-Wheelers",85000,1500000)</f>
        <v>1500000</v>
      </c>
      <c r="H2438">
        <f>(electric_vehicle_sales_by_state[[#This Row],[electric_vehicles_sold]]*electric_vehicle_sales_by_state[[#This Row],[Avg_Price]])</f>
        <v>76500000</v>
      </c>
    </row>
    <row r="2439" spans="1:8" x14ac:dyDescent="0.3">
      <c r="A2439" s="1">
        <v>45352</v>
      </c>
      <c r="B2439">
        <f>VLOOKUP(electric_vehicle_sales_by_state[[#This Row],[date]], dim_date[#All],2, FALSE)</f>
        <v>2024</v>
      </c>
      <c r="C2439" t="s">
        <v>46</v>
      </c>
      <c r="D2439" t="s">
        <v>13</v>
      </c>
      <c r="E2439">
        <v>18</v>
      </c>
      <c r="F2439">
        <v>4500</v>
      </c>
      <c r="G2439">
        <f>IF(electric_vehicle_sales_by_state[[#This Row],[vehicle_category]]="2-Wheelers",85000,1500000)</f>
        <v>1500000</v>
      </c>
      <c r="H2439">
        <f>(electric_vehicle_sales_by_state[[#This Row],[electric_vehicles_sold]]*electric_vehicle_sales_by_state[[#This Row],[Avg_Price]])</f>
        <v>27000000</v>
      </c>
    </row>
    <row r="2440" spans="1:8" x14ac:dyDescent="0.3">
      <c r="A2440" s="1">
        <v>45352</v>
      </c>
      <c r="B2440">
        <f>VLOOKUP(electric_vehicle_sales_by_state[[#This Row],[date]], dim_date[#All],2, FALSE)</f>
        <v>2024</v>
      </c>
      <c r="C2440" t="s">
        <v>53</v>
      </c>
      <c r="D2440" t="s">
        <v>13</v>
      </c>
      <c r="E2440">
        <v>3</v>
      </c>
      <c r="F2440">
        <v>556</v>
      </c>
      <c r="G2440">
        <f>IF(electric_vehicle_sales_by_state[[#This Row],[vehicle_category]]="2-Wheelers",85000,1500000)</f>
        <v>1500000</v>
      </c>
      <c r="H2440">
        <f>(electric_vehicle_sales_by_state[[#This Row],[electric_vehicles_sold]]*electric_vehicle_sales_by_state[[#This Row],[Avg_Price]])</f>
        <v>4500000</v>
      </c>
    </row>
    <row r="2441" spans="1:8" x14ac:dyDescent="0.3">
      <c r="A2441" s="1">
        <v>45352</v>
      </c>
      <c r="B2441">
        <f>VLOOKUP(electric_vehicle_sales_by_state[[#This Row],[date]], dim_date[#All],2, FALSE)</f>
        <v>2024</v>
      </c>
      <c r="C2441" t="s">
        <v>55</v>
      </c>
      <c r="D2441" t="s">
        <v>13</v>
      </c>
      <c r="E2441">
        <v>119</v>
      </c>
      <c r="F2441">
        <v>1294</v>
      </c>
      <c r="G2441">
        <f>IF(electric_vehicle_sales_by_state[[#This Row],[vehicle_category]]="2-Wheelers",85000,1500000)</f>
        <v>1500000</v>
      </c>
      <c r="H2441">
        <f>(electric_vehicle_sales_by_state[[#This Row],[electric_vehicles_sold]]*electric_vehicle_sales_by_state[[#This Row],[Avg_Price]])</f>
        <v>178500000</v>
      </c>
    </row>
    <row r="2442" spans="1:8" x14ac:dyDescent="0.3">
      <c r="A2442" s="1">
        <v>45352</v>
      </c>
      <c r="B2442">
        <f>VLOOKUP(electric_vehicle_sales_by_state[[#This Row],[date]], dim_date[#All],2, FALSE)</f>
        <v>2024</v>
      </c>
      <c r="C2442" t="s">
        <v>52</v>
      </c>
      <c r="D2442" t="s">
        <v>13</v>
      </c>
      <c r="E2442">
        <v>5</v>
      </c>
      <c r="F2442">
        <v>1042</v>
      </c>
      <c r="G2442">
        <f>IF(electric_vehicle_sales_by_state[[#This Row],[vehicle_category]]="2-Wheelers",85000,1500000)</f>
        <v>1500000</v>
      </c>
      <c r="H2442">
        <f>(electric_vehicle_sales_by_state[[#This Row],[electric_vehicles_sold]]*electric_vehicle_sales_by_state[[#This Row],[Avg_Price]])</f>
        <v>7500000</v>
      </c>
    </row>
    <row r="2443" spans="1:8" x14ac:dyDescent="0.3">
      <c r="A2443" s="1">
        <v>45352</v>
      </c>
      <c r="B2443">
        <f>VLOOKUP(electric_vehicle_sales_by_state[[#This Row],[date]], dim_date[#All],2, FALSE)</f>
        <v>2024</v>
      </c>
      <c r="C2443" t="s">
        <v>49</v>
      </c>
      <c r="D2443" t="s">
        <v>13</v>
      </c>
      <c r="E2443">
        <v>3</v>
      </c>
      <c r="F2443">
        <v>1200</v>
      </c>
      <c r="G2443">
        <f>IF(electric_vehicle_sales_by_state[[#This Row],[vehicle_category]]="2-Wheelers",85000,1500000)</f>
        <v>1500000</v>
      </c>
      <c r="H2443">
        <f>(electric_vehicle_sales_by_state[[#This Row],[electric_vehicles_sold]]*electric_vehicle_sales_by_state[[#This Row],[Avg_Price]])</f>
        <v>4500000</v>
      </c>
    </row>
    <row r="2444" spans="1:8" x14ac:dyDescent="0.3">
      <c r="A2444" s="1">
        <v>45352</v>
      </c>
      <c r="B2444">
        <f>VLOOKUP(electric_vehicle_sales_by_state[[#This Row],[date]], dim_date[#All],2, FALSE)</f>
        <v>2024</v>
      </c>
      <c r="C2444" t="s">
        <v>61</v>
      </c>
      <c r="D2444" t="s">
        <v>13</v>
      </c>
      <c r="E2444">
        <v>17</v>
      </c>
      <c r="F2444">
        <v>4147</v>
      </c>
      <c r="G2444">
        <f>IF(electric_vehicle_sales_by_state[[#This Row],[vehicle_category]]="2-Wheelers",85000,1500000)</f>
        <v>1500000</v>
      </c>
      <c r="H2444">
        <f>(electric_vehicle_sales_by_state[[#This Row],[electric_vehicles_sold]]*electric_vehicle_sales_by_state[[#This Row],[Avg_Price]])</f>
        <v>25500000</v>
      </c>
    </row>
    <row r="2445" spans="1:8" x14ac:dyDescent="0.3">
      <c r="A2445" s="1">
        <v>45352</v>
      </c>
      <c r="B2445">
        <f>VLOOKUP(electric_vehicle_sales_by_state[[#This Row],[date]], dim_date[#All],2, FALSE)</f>
        <v>2024</v>
      </c>
      <c r="C2445" t="s">
        <v>45</v>
      </c>
      <c r="D2445" t="s">
        <v>13</v>
      </c>
      <c r="E2445">
        <v>4</v>
      </c>
      <c r="F2445">
        <v>429</v>
      </c>
      <c r="G2445">
        <f>IF(electric_vehicle_sales_by_state[[#This Row],[vehicle_category]]="2-Wheelers",85000,1500000)</f>
        <v>1500000</v>
      </c>
      <c r="H2445">
        <f>(electric_vehicle_sales_by_state[[#This Row],[electric_vehicles_sold]]*electric_vehicle_sales_by_state[[#This Row],[Avg_Price]])</f>
        <v>6000000</v>
      </c>
    </row>
    <row r="2446" spans="1:8" x14ac:dyDescent="0.3">
      <c r="A2446" s="1">
        <v>45352</v>
      </c>
      <c r="B2446">
        <f>VLOOKUP(electric_vehicle_sales_by_state[[#This Row],[date]], dim_date[#All],2, FALSE)</f>
        <v>2024</v>
      </c>
      <c r="C2446" t="s">
        <v>48</v>
      </c>
      <c r="D2446" t="s">
        <v>13</v>
      </c>
      <c r="E2446">
        <v>2</v>
      </c>
      <c r="F2446">
        <v>370</v>
      </c>
      <c r="G2446">
        <f>IF(electric_vehicle_sales_by_state[[#This Row],[vehicle_category]]="2-Wheelers",85000,1500000)</f>
        <v>1500000</v>
      </c>
      <c r="H2446">
        <f>(electric_vehicle_sales_by_state[[#This Row],[electric_vehicles_sold]]*electric_vehicle_sales_by_state[[#This Row],[Avg_Price]])</f>
        <v>3000000</v>
      </c>
    </row>
    <row r="2447" spans="1:8" x14ac:dyDescent="0.3">
      <c r="B2447" s="1"/>
    </row>
  </sheetData>
  <phoneticPr fontId="19"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26BE-5279-4C51-81F2-4CDD2B3E56B0}">
  <sheetPr codeName="Sheet5"/>
  <dimension ref="A1:S37"/>
  <sheetViews>
    <sheetView workbookViewId="0">
      <selection activeCell="CG1" sqref="CG1:CG1048576"/>
    </sheetView>
  </sheetViews>
  <sheetFormatPr defaultRowHeight="14.4" x14ac:dyDescent="0.3"/>
  <cols>
    <col min="1" max="1" width="22.77734375" customWidth="1"/>
    <col min="2" max="2" width="17.6640625" customWidth="1"/>
    <col min="3" max="3" width="22.109375" customWidth="1"/>
    <col min="4" max="4" width="16.5546875" customWidth="1"/>
    <col min="5" max="5" width="20.21875" customWidth="1"/>
    <col min="6" max="6" width="17.44140625" customWidth="1"/>
    <col min="7" max="7" width="20.21875" customWidth="1"/>
    <col min="8" max="8" width="15.88671875" customWidth="1"/>
    <col min="9" max="9" width="12.44140625" customWidth="1"/>
    <col min="10" max="10" width="11.33203125" customWidth="1"/>
    <col min="11" max="12" width="15.88671875" customWidth="1"/>
    <col min="13" max="14" width="19.44140625" customWidth="1"/>
    <col min="15" max="15" width="20" customWidth="1"/>
    <col min="16" max="18" width="19.44140625" customWidth="1"/>
    <col min="19" max="19" width="17.88671875" customWidth="1"/>
  </cols>
  <sheetData>
    <row r="1" spans="1:19" x14ac:dyDescent="0.3">
      <c r="A1" s="9" t="s">
        <v>80</v>
      </c>
      <c r="B1" s="27">
        <v>2022</v>
      </c>
      <c r="C1" s="27"/>
      <c r="D1" s="28">
        <v>2023</v>
      </c>
      <c r="E1" s="28"/>
      <c r="F1" s="27">
        <v>2024</v>
      </c>
      <c r="G1" s="27"/>
      <c r="H1" s="29" t="s">
        <v>92</v>
      </c>
      <c r="I1" s="29"/>
      <c r="J1" s="29"/>
      <c r="K1" s="30" t="s">
        <v>94</v>
      </c>
      <c r="L1" s="30"/>
      <c r="M1" s="30"/>
      <c r="N1" s="26" t="s">
        <v>104</v>
      </c>
      <c r="O1" s="26"/>
      <c r="P1" s="26"/>
      <c r="Q1" s="26"/>
      <c r="R1" s="26"/>
      <c r="S1" s="26"/>
    </row>
    <row r="2" spans="1:19" x14ac:dyDescent="0.3">
      <c r="A2" s="8" t="s">
        <v>86</v>
      </c>
      <c r="B2" s="8" t="s">
        <v>87</v>
      </c>
      <c r="C2" s="8" t="s">
        <v>88</v>
      </c>
      <c r="D2" s="8" t="s">
        <v>176</v>
      </c>
      <c r="E2" s="8" t="s">
        <v>177</v>
      </c>
      <c r="F2" s="8" t="s">
        <v>178</v>
      </c>
      <c r="G2" s="8" t="s">
        <v>179</v>
      </c>
      <c r="H2" s="8" t="s">
        <v>89</v>
      </c>
      <c r="I2" s="8" t="s">
        <v>90</v>
      </c>
      <c r="J2" s="8" t="s">
        <v>91</v>
      </c>
      <c r="K2" s="8" t="s">
        <v>93</v>
      </c>
      <c r="L2" s="8" t="s">
        <v>95</v>
      </c>
      <c r="M2" s="8" t="s">
        <v>180</v>
      </c>
      <c r="N2" s="8" t="s">
        <v>98</v>
      </c>
      <c r="O2" s="8" t="s">
        <v>101</v>
      </c>
      <c r="P2" s="8" t="s">
        <v>99</v>
      </c>
      <c r="Q2" s="8" t="s">
        <v>102</v>
      </c>
      <c r="R2" s="8" t="s">
        <v>100</v>
      </c>
      <c r="S2" s="8" t="s">
        <v>103</v>
      </c>
    </row>
    <row r="3" spans="1:19" x14ac:dyDescent="0.3">
      <c r="A3" s="16" t="s">
        <v>40</v>
      </c>
      <c r="B3">
        <f>SUMIFS(electric_vehicle_sales_by_state[electric_vehicles_sold],electric_vehicle_sales_by_state[state], A3,electric_vehicle_sales_by_state[fiscal_year],2022)</f>
        <v>0</v>
      </c>
      <c r="C3">
        <f>SUMIFS(electric_vehicle_sales_by_state[total_vehicles_sold],electric_vehicle_sales_by_state[state], A3,electric_vehicle_sales_by_state[fiscal_year],2022)</f>
        <v>8897</v>
      </c>
      <c r="D3">
        <f>SUMIFS(electric_vehicle_sales_by_state[electric_vehicles_sold],electric_vehicle_sales_by_state[state], A3,electric_vehicle_sales_by_state[fiscal_year],2023)</f>
        <v>0</v>
      </c>
      <c r="E3">
        <f>SUMIFS(electric_vehicle_sales_by_state[total_vehicles_sold],electric_vehicle_sales_by_state[state], A3,electric_vehicle_sales_by_state[fiscal_year],2023)</f>
        <v>9931</v>
      </c>
      <c r="F3">
        <f>SUMIFS(electric_vehicle_sales_by_state[electric_vehicles_sold],electric_vehicle_sales_by_state[state], A3,electric_vehicle_sales_by_state[fiscal_year],2024)</f>
        <v>0</v>
      </c>
      <c r="G3">
        <f>SUMIFS(electric_vehicle_sales_by_state[total_vehicles_sold],electric_vehicle_sales_by_state[state], A3,electric_vehicle_sales_by_state[fiscal_year],2024)</f>
        <v>10518</v>
      </c>
      <c r="H3" s="4">
        <f>IFERROR((B3/C3), 0)</f>
        <v>0</v>
      </c>
      <c r="I3" s="4">
        <f>IFERROR((D3/E3), 0)</f>
        <v>0</v>
      </c>
      <c r="J3" s="5">
        <f>IFERROR((F3/G3), 0)</f>
        <v>0</v>
      </c>
      <c r="K3" s="4">
        <f>IFERROR((I3-H3),0)</f>
        <v>0</v>
      </c>
      <c r="L3" s="4">
        <f>IFERROR((J3-I3),0)</f>
        <v>0</v>
      </c>
      <c r="M3" s="4">
        <f>IFERROR((Table8[[#This Row],[PR_2024]]-Table8[[#This Row],[PR_2022]]),0)</f>
        <v>0</v>
      </c>
      <c r="N3" s="4">
        <f xml:space="preserve"> IFERROR(
    SUMIFS(
        electric_vehicle_sales_by_state[electric_vehicles_sold],
        electric_vehicle_sales_by_state[state], A3,
        electric_vehicle_sales_by_state[vehicle_category], "2-Wheelers",
        electric_vehicle_sales_by_state[fiscal_year], 2022
    )
  /
    SUMIFS(
        electric_vehicle_sales_by_state[total_vehicles_sold],
        electric_vehicle_sales_by_state[state], A3,
        electric_vehicle_sales_by_state[vehicle_category], "2-Wheelers",
        electric_vehicle_sales_by_state[fiscal_year], 2022
    ), 0)</f>
        <v>0</v>
      </c>
      <c r="O3" s="5">
        <f xml:space="preserve"> IFERROR(
    SUMIFS(
        electric_vehicle_sales_by_state[electric_vehicles_sold],
        electric_vehicle_sales_by_state[state], A3,
        electric_vehicle_sales_by_state[vehicle_category], "4-Wheelers",
        electric_vehicle_sales_by_state[fiscal_year], 2022
    )
  /
    SUMIFS(
        electric_vehicle_sales_by_state[total_vehicles_sold],
        electric_vehicle_sales_by_state[state], A3,
        electric_vehicle_sales_by_state[vehicle_category], "4-Wheelers",
        electric_vehicle_sales_by_state[fiscal_year], 2022
    ), 0)</f>
        <v>0</v>
      </c>
      <c r="P3" s="4">
        <f xml:space="preserve"> IFERROR(
    SUMIFS(
        electric_vehicle_sales_by_state[electric_vehicles_sold],
        electric_vehicle_sales_by_state[state], A3,
        electric_vehicle_sales_by_state[vehicle_category], "2-Wheelers",
        electric_vehicle_sales_by_state[fiscal_year], 2023
    )
  /
    SUMIFS(
        electric_vehicle_sales_by_state[total_vehicles_sold],
        electric_vehicle_sales_by_state[state], A3,
        electric_vehicle_sales_by_state[vehicle_category], "2-Wheelers",
        electric_vehicle_sales_by_state[fiscal_year], 2023
    ), 0)</f>
        <v>0</v>
      </c>
      <c r="Q3" s="5">
        <f xml:space="preserve"> IFERROR(
    SUMIFS(
        electric_vehicle_sales_by_state[electric_vehicles_sold],
        electric_vehicle_sales_by_state[state], A3,
        electric_vehicle_sales_by_state[vehicle_category], "4-Wheelers",
        electric_vehicle_sales_by_state[fiscal_year], 2023
    )
  /
    SUMIFS(
        electric_vehicle_sales_by_state[total_vehicles_sold],
        electric_vehicle_sales_by_state[state], A3,
        electric_vehicle_sales_by_state[vehicle_category], "4-Wheelers",
        electric_vehicle_sales_by_state[fiscal_year], 2023
    ), 0)</f>
        <v>0</v>
      </c>
      <c r="R3" s="5">
        <f xml:space="preserve"> IFERROR(
    SUMIFS(
        electric_vehicle_sales_by_state[electric_vehicles_sold],
        electric_vehicle_sales_by_state[state], A3,
        electric_vehicle_sales_by_state[vehicle_category], "2-Wheelers",
        electric_vehicle_sales_by_state[fiscal_year], 2024
    )
  /
    SUMIFS(
        electric_vehicle_sales_by_state[total_vehicles_sold],
        electric_vehicle_sales_by_state[state], A3,
        electric_vehicle_sales_by_state[vehicle_category], "2-Wheelers",
        electric_vehicle_sales_by_state[fiscal_year], 2024
    ), 0)</f>
        <v>0</v>
      </c>
      <c r="S3" s="5">
        <f xml:space="preserve"> IFERROR(
    SUMIFS(
        electric_vehicle_sales_by_state[electric_vehicles_sold],
        electric_vehicle_sales_by_state[state], A3,
        electric_vehicle_sales_by_state[vehicle_category], "4-Wheelers",
        electric_vehicle_sales_by_state[fiscal_year], 2024
    )
  /
    SUMIFS(
        electric_vehicle_sales_by_state[total_vehicles_sold],
        electric_vehicle_sales_by_state[state], A3,
        electric_vehicle_sales_by_state[vehicle_category], "4-Wheelers",
        electric_vehicle_sales_by_state[fiscal_year], 2024
    ), 0)</f>
        <v>0</v>
      </c>
    </row>
    <row r="4" spans="1:19" x14ac:dyDescent="0.3">
      <c r="A4" s="16" t="s">
        <v>41</v>
      </c>
      <c r="B4">
        <f>SUMIFS(electric_vehicle_sales_by_state[electric_vehicles_sold],electric_vehicle_sales_by_state[state], A4,electric_vehicle_sales_by_state[fiscal_year],2022)</f>
        <v>22</v>
      </c>
      <c r="C4">
        <f>SUMIFS(electric_vehicle_sales_by_state[total_vehicles_sold],electric_vehicle_sales_by_state[state], A4,electric_vehicle_sales_by_state[fiscal_year],2022)</f>
        <v>5148</v>
      </c>
      <c r="D4">
        <f>SUMIFS(electric_vehicle_sales_by_state[electric_vehicles_sold],electric_vehicle_sales_by_state[state], A4,electric_vehicle_sales_by_state[fiscal_year],2023)</f>
        <v>23</v>
      </c>
      <c r="E4">
        <f>SUMIFS(electric_vehicle_sales_by_state[total_vehicles_sold],electric_vehicle_sales_by_state[state], A4,electric_vehicle_sales_by_state[fiscal_year],2023)</f>
        <v>6534</v>
      </c>
      <c r="F4">
        <f>SUMIFS(electric_vehicle_sales_by_state[electric_vehicles_sold],electric_vehicle_sales_by_state[state], A4,electric_vehicle_sales_by_state[fiscal_year],2024)</f>
        <v>33</v>
      </c>
      <c r="G4">
        <f>SUMIFS(electric_vehicle_sales_by_state[total_vehicles_sold],electric_vehicle_sales_by_state[state], A4,electric_vehicle_sales_by_state[fiscal_year],2024)</f>
        <v>6543</v>
      </c>
      <c r="H4" s="4">
        <f t="shared" ref="H4:H37" si="0">IFERROR((B4/C4), 0)</f>
        <v>4.2735042735042739E-3</v>
      </c>
      <c r="I4" s="4">
        <f t="shared" ref="I4:I37" si="1">IFERROR((D4/E4), 0)</f>
        <v>3.520048974594429E-3</v>
      </c>
      <c r="J4" s="5">
        <f t="shared" ref="J4:J37" si="2">IFERROR((F4/G4), 0)</f>
        <v>5.0435580009170105E-3</v>
      </c>
      <c r="K4" s="4">
        <f t="shared" ref="K4:K37" si="3">IFERROR((I4-H4),0)</f>
        <v>-7.5345529890984489E-4</v>
      </c>
      <c r="L4" s="4">
        <f t="shared" ref="L4:L37" si="4">IFERROR((J4-I4),0)</f>
        <v>1.5235090263225814E-3</v>
      </c>
      <c r="M4" s="4">
        <f>IFERROR((Table8[[#This Row],[PR_2024]]-Table8[[#This Row],[PR_2022]]),0)</f>
        <v>7.7005372741273653E-4</v>
      </c>
      <c r="N4" s="4">
        <f xml:space="preserve"> IFERROR(
    SUMIFS(
        electric_vehicle_sales_by_state[electric_vehicles_sold],
        electric_vehicle_sales_by_state[state], A4,
        electric_vehicle_sales_by_state[vehicle_category], "2-Wheelers",
        electric_vehicle_sales_by_state[fiscal_year], 2022
    )
  /
    SUMIFS(
        electric_vehicle_sales_by_state[total_vehicles_sold],
        electric_vehicle_sales_by_state[state], A4,
        electric_vehicle_sales_by_state[vehicle_category], "2-Wheelers",
        electric_vehicle_sales_by_state[fiscal_year], 2022
    ), 0)</f>
        <v>0</v>
      </c>
      <c r="O4" s="5">
        <f xml:space="preserve"> IFERROR(
    SUMIFS(
        electric_vehicle_sales_by_state[electric_vehicles_sold],
        electric_vehicle_sales_by_state[state], A4,
        electric_vehicle_sales_by_state[vehicle_category], "4-Wheelers",
        electric_vehicle_sales_by_state[fiscal_year], 2022
    )
  /
    SUMIFS(
        electric_vehicle_sales_by_state[total_vehicles_sold],
        electric_vehicle_sales_by_state[state], A4,
        electric_vehicle_sales_by_state[vehicle_category], "4-Wheelers",
        electric_vehicle_sales_by_state[fiscal_year], 2022
    ), 0)</f>
        <v>1.8819503849443968E-2</v>
      </c>
      <c r="P4" s="4">
        <f xml:space="preserve"> IFERROR(
    SUMIFS(
        electric_vehicle_sales_by_state[electric_vehicles_sold],
        electric_vehicle_sales_by_state[state], A4,
        electric_vehicle_sales_by_state[vehicle_category], "2-Wheelers",
        electric_vehicle_sales_by_state[fiscal_year], 2023
    )
  /
    SUMIFS(
        electric_vehicle_sales_by_state[total_vehicles_sold],
        electric_vehicle_sales_by_state[state], A4,
        electric_vehicle_sales_by_state[vehicle_category], "2-Wheelers",
        electric_vehicle_sales_by_state[fiscal_year], 2023
    ), 0)</f>
        <v>3.5729298024379992E-3</v>
      </c>
      <c r="Q4" s="5">
        <f xml:space="preserve"> IFERROR(
    SUMIFS(
        electric_vehicle_sales_by_state[electric_vehicles_sold],
        electric_vehicle_sales_by_state[state], A4,
        electric_vehicle_sales_by_state[vehicle_category], "4-Wheelers",
        electric_vehicle_sales_by_state[fiscal_year], 2023
    )
  /
    SUMIFS(
        electric_vehicle_sales_by_state[total_vehicles_sold],
        electric_vehicle_sales_by_state[state], A4,
        electric_vehicle_sales_by_state[vehicle_category], "4-Wheelers",
        electric_vehicle_sales_by_state[fiscal_year], 2023
    ), 0)</f>
        <v>3.3783783783783786E-3</v>
      </c>
      <c r="R4" s="5">
        <f xml:space="preserve"> IFERROR(
    SUMIFS(
        electric_vehicle_sales_by_state[electric_vehicles_sold],
        electric_vehicle_sales_by_state[state], A4,
        electric_vehicle_sales_by_state[vehicle_category], "2-Wheelers",
        electric_vehicle_sales_by_state[fiscal_year], 2024
    )
  /
    SUMIFS(
        electric_vehicle_sales_by_state[total_vehicles_sold],
        electric_vehicle_sales_by_state[state], A4,
        electric_vehicle_sales_by_state[vehicle_category], "2-Wheelers",
        electric_vehicle_sales_by_state[fiscal_year], 2024
    ), 0)</f>
        <v>3.7767519932857744E-3</v>
      </c>
      <c r="S4" s="5">
        <f xml:space="preserve"> IFERROR(
    SUMIFS(
        electric_vehicle_sales_by_state[electric_vehicles_sold],
        electric_vehicle_sales_by_state[state], A4,
        electric_vehicle_sales_by_state[vehicle_category], "4-Wheelers",
        electric_vehicle_sales_by_state[fiscal_year], 2024
    )
  /
    SUMIFS(
        electric_vehicle_sales_by_state[total_vehicles_sold],
        electric_vehicle_sales_by_state[state], A4,
        electric_vehicle_sales_by_state[vehicle_category], "4-Wheelers",
        electric_vehicle_sales_by_state[fiscal_year], 2024
    ), 0)</f>
        <v>8.4411930219471017E-3</v>
      </c>
    </row>
    <row r="5" spans="1:19" x14ac:dyDescent="0.3">
      <c r="A5" s="16" t="s">
        <v>42</v>
      </c>
      <c r="B5">
        <f>SUMIFS(electric_vehicle_sales_by_state[electric_vehicles_sold],electric_vehicle_sales_by_state[state], A5,electric_vehicle_sales_by_state[fiscal_year],2022)</f>
        <v>0</v>
      </c>
      <c r="C5">
        <f>SUMIFS(electric_vehicle_sales_by_state[total_vehicles_sold],electric_vehicle_sales_by_state[state], A5,electric_vehicle_sales_by_state[fiscal_year],2022)</f>
        <v>19929</v>
      </c>
      <c r="D5">
        <f>SUMIFS(electric_vehicle_sales_by_state[electric_vehicles_sold],electric_vehicle_sales_by_state[state], A5,electric_vehicle_sales_by_state[fiscal_year],2023)</f>
        <v>2</v>
      </c>
      <c r="E5">
        <f>SUMIFS(electric_vehicle_sales_by_state[total_vehicles_sold],electric_vehicle_sales_by_state[state], A5,electric_vehicle_sales_by_state[fiscal_year],2023)</f>
        <v>23726</v>
      </c>
      <c r="F5">
        <f>SUMIFS(electric_vehicle_sales_by_state[electric_vehicles_sold],electric_vehicle_sales_by_state[state], A5,electric_vehicle_sales_by_state[fiscal_year],2024)</f>
        <v>31</v>
      </c>
      <c r="G5">
        <f>SUMIFS(electric_vehicle_sales_by_state[total_vehicles_sold],electric_vehicle_sales_by_state[state], A5,electric_vehicle_sales_by_state[fiscal_year],2024)</f>
        <v>27892</v>
      </c>
      <c r="H5" s="4">
        <f t="shared" si="0"/>
        <v>0</v>
      </c>
      <c r="I5" s="4">
        <f t="shared" si="1"/>
        <v>8.429570934839417E-5</v>
      </c>
      <c r="J5" s="5">
        <f t="shared" si="2"/>
        <v>1.1114298006596874E-3</v>
      </c>
      <c r="K5" s="4">
        <f t="shared" si="3"/>
        <v>8.429570934839417E-5</v>
      </c>
      <c r="L5" s="4">
        <f t="shared" si="4"/>
        <v>1.0271340913112932E-3</v>
      </c>
      <c r="M5" s="4">
        <f>IFERROR((Table8[[#This Row],[PR_2024]]-Table8[[#This Row],[PR_2022]]),0)</f>
        <v>1.1114298006596874E-3</v>
      </c>
      <c r="N5" s="4">
        <f xml:space="preserve"> IFERROR(
    SUMIFS(
        electric_vehicle_sales_by_state[electric_vehicles_sold],
        electric_vehicle_sales_by_state[state], A5,
        electric_vehicle_sales_by_state[vehicle_category], "2-Wheelers",
        electric_vehicle_sales_by_state[fiscal_year], 2022
    )
  /
    SUMIFS(
        electric_vehicle_sales_by_state[total_vehicles_sold],
        electric_vehicle_sales_by_state[state], A5,
        electric_vehicle_sales_by_state[vehicle_category], "2-Wheelers",
        electric_vehicle_sales_by_state[fiscal_year], 2022
    ), 0)</f>
        <v>0</v>
      </c>
      <c r="O5" s="5">
        <f xml:space="preserve"> IFERROR(
    SUMIFS(
        electric_vehicle_sales_by_state[electric_vehicles_sold],
        electric_vehicle_sales_by_state[state], A5,
        electric_vehicle_sales_by_state[vehicle_category], "4-Wheelers",
        electric_vehicle_sales_by_state[fiscal_year], 2022
    )
  /
    SUMIFS(
        electric_vehicle_sales_by_state[total_vehicles_sold],
        electric_vehicle_sales_by_state[state], A5,
        electric_vehicle_sales_by_state[vehicle_category], "4-Wheelers",
        electric_vehicle_sales_by_state[fiscal_year], 2022
    ), 0)</f>
        <v>0</v>
      </c>
      <c r="P5" s="4">
        <f xml:space="preserve"> IFERROR(
    SUMIFS(
        electric_vehicle_sales_by_state[electric_vehicles_sold],
        electric_vehicle_sales_by_state[state], A5,
        electric_vehicle_sales_by_state[vehicle_category], "2-Wheelers",
        electric_vehicle_sales_by_state[fiscal_year], 2023
    )
  /
    SUMIFS(
        electric_vehicle_sales_by_state[total_vehicles_sold],
        electric_vehicle_sales_by_state[state], A5,
        electric_vehicle_sales_by_state[vehicle_category], "2-Wheelers",
        electric_vehicle_sales_by_state[fiscal_year], 2023
    ), 0)</f>
        <v>7.8486774978416137E-5</v>
      </c>
      <c r="Q5" s="5">
        <f xml:space="preserve"> IFERROR(
    SUMIFS(
        electric_vehicle_sales_by_state[electric_vehicles_sold],
        electric_vehicle_sales_by_state[state], A5,
        electric_vehicle_sales_by_state[vehicle_category], "4-Wheelers",
        electric_vehicle_sales_by_state[fiscal_year], 2023
    )
  /
    SUMIFS(
        electric_vehicle_sales_by_state[total_vehicles_sold],
        electric_vehicle_sales_by_state[state], A5,
        electric_vehicle_sales_by_state[vehicle_category], "4-Wheelers",
        electric_vehicle_sales_by_state[fiscal_year], 2023
    ), 0)</f>
        <v>9.1033227127901685E-5</v>
      </c>
      <c r="R5" s="5">
        <f xml:space="preserve"> IFERROR(
    SUMIFS(
        electric_vehicle_sales_by_state[electric_vehicles_sold],
        electric_vehicle_sales_by_state[state], A5,
        electric_vehicle_sales_by_state[vehicle_category], "2-Wheelers",
        electric_vehicle_sales_by_state[fiscal_year], 2024
    )
  /
    SUMIFS(
        electric_vehicle_sales_by_state[total_vehicles_sold],
        electric_vehicle_sales_by_state[state], A5,
        electric_vehicle_sales_by_state[vehicle_category], "2-Wheelers",
        electric_vehicle_sales_by_state[fiscal_year], 2024
    ), 0)</f>
        <v>2.0445716622367614E-4</v>
      </c>
      <c r="S5" s="5">
        <f xml:space="preserve"> IFERROR(
    SUMIFS(
        electric_vehicle_sales_by_state[electric_vehicles_sold],
        electric_vehicle_sales_by_state[state], A5,
        electric_vehicle_sales_by_state[vehicle_category], "4-Wheelers",
        electric_vehicle_sales_by_state[fiscal_year], 2024
    )
  /
    SUMIFS(
        electric_vehicle_sales_by_state[total_vehicles_sold],
        electric_vehicle_sales_by_state[state], A5,
        electric_vehicle_sales_by_state[vehicle_category], "4-Wheelers",
        electric_vehicle_sales_by_state[fiscal_year], 2024
    ), 0)</f>
        <v>2.1181632498676146E-3</v>
      </c>
    </row>
    <row r="6" spans="1:19" x14ac:dyDescent="0.3">
      <c r="A6" s="16" t="s">
        <v>43</v>
      </c>
      <c r="B6">
        <f>SUMIFS(electric_vehicle_sales_by_state[electric_vehicles_sold],electric_vehicle_sales_by_state[state], A6,electric_vehicle_sales_by_state[fiscal_year],2022)</f>
        <v>730</v>
      </c>
      <c r="C6">
        <f>SUMIFS(electric_vehicle_sales_by_state[total_vehicles_sold],electric_vehicle_sales_by_state[state], A6,electric_vehicle_sales_by_state[fiscal_year],2022)</f>
        <v>379450</v>
      </c>
      <c r="D6">
        <f>SUMIFS(electric_vehicle_sales_by_state[electric_vehicles_sold],electric_vehicle_sales_by_state[state], A6,electric_vehicle_sales_by_state[fiscal_year],2023)</f>
        <v>2191</v>
      </c>
      <c r="E6">
        <f>SUMIFS(electric_vehicle_sales_by_state[total_vehicles_sold],electric_vehicle_sales_by_state[state], A6,electric_vehicle_sales_by_state[fiscal_year],2023)</f>
        <v>476195</v>
      </c>
      <c r="F6">
        <f>SUMIFS(electric_vehicle_sales_by_state[electric_vehicles_sold],electric_vehicle_sales_by_state[state], A6,electric_vehicle_sales_by_state[fiscal_year],2024)</f>
        <v>3497</v>
      </c>
      <c r="G6">
        <f>SUMIFS(electric_vehicle_sales_by_state[total_vehicles_sold],electric_vehicle_sales_by_state[state], A6,electric_vehicle_sales_by_state[fiscal_year],2024)</f>
        <v>547626</v>
      </c>
      <c r="H6" s="4">
        <f t="shared" si="0"/>
        <v>1.9238371326920542E-3</v>
      </c>
      <c r="I6" s="4">
        <f t="shared" si="1"/>
        <v>4.6010562899652455E-3</v>
      </c>
      <c r="J6" s="5">
        <f t="shared" si="2"/>
        <v>6.3857450157589306E-3</v>
      </c>
      <c r="K6" s="4">
        <f t="shared" si="3"/>
        <v>2.6772191572731912E-3</v>
      </c>
      <c r="L6" s="4">
        <f t="shared" si="4"/>
        <v>1.7846887257936851E-3</v>
      </c>
      <c r="M6" s="4">
        <f>IFERROR((Table8[[#This Row],[PR_2024]]-Table8[[#This Row],[PR_2022]]),0)</f>
        <v>4.4619078830668759E-3</v>
      </c>
      <c r="N6" s="4">
        <f xml:space="preserve"> IFERROR(
    SUMIFS(
        electric_vehicle_sales_by_state[electric_vehicles_sold],
        electric_vehicle_sales_by_state[state], A6,
        electric_vehicle_sales_by_state[vehicle_category], "2-Wheelers",
        electric_vehicle_sales_by_state[fiscal_year], 2022
    )
  /
    SUMIFS(
        electric_vehicle_sales_by_state[total_vehicles_sold],
        electric_vehicle_sales_by_state[state], A6,
        electric_vehicle_sales_by_state[vehicle_category], "2-Wheelers",
        electric_vehicle_sales_by_state[fiscal_year], 2022
    ), 0)</f>
        <v>2.311518046879772E-3</v>
      </c>
      <c r="O6" s="5">
        <f xml:space="preserve"> IFERROR(
    SUMIFS(
        electric_vehicle_sales_by_state[electric_vehicles_sold],
        electric_vehicle_sales_by_state[state], A6,
        electric_vehicle_sales_by_state[vehicle_category], "4-Wheelers",
        electric_vehicle_sales_by_state[fiscal_year], 2022
    )
  /
    SUMIFS(
        electric_vehicle_sales_by_state[total_vehicles_sold],
        electric_vehicle_sales_by_state[state], A6,
        electric_vehicle_sales_by_state[vehicle_category], "4-Wheelers",
        electric_vehicle_sales_by_state[fiscal_year], 2022
    ), 0)</f>
        <v>1.6082106463544788E-4</v>
      </c>
      <c r="P6" s="4">
        <f xml:space="preserve"> IFERROR(
    SUMIFS(
        electric_vehicle_sales_by_state[electric_vehicles_sold],
        electric_vehicle_sales_by_state[state], A6,
        electric_vehicle_sales_by_state[vehicle_category], "2-Wheelers",
        electric_vehicle_sales_by_state[fiscal_year], 2023
    )
  /
    SUMIFS(
        electric_vehicle_sales_by_state[total_vehicles_sold],
        electric_vehicle_sales_by_state[state], A6,
        electric_vehicle_sales_by_state[vehicle_category], "2-Wheelers",
        electric_vehicle_sales_by_state[fiscal_year], 2023
    ), 0)</f>
        <v>5.3391765940374054E-3</v>
      </c>
      <c r="Q6" s="5">
        <f xml:space="preserve"> IFERROR(
    SUMIFS(
        electric_vehicle_sales_by_state[electric_vehicles_sold],
        electric_vehicle_sales_by_state[state], A6,
        electric_vehicle_sales_by_state[vehicle_category], "4-Wheelers",
        electric_vehicle_sales_by_state[fiscal_year], 2023
    )
  /
    SUMIFS(
        electric_vehicle_sales_by_state[total_vehicles_sold],
        electric_vehicle_sales_by_state[state], A6,
        electric_vehicle_sales_by_state[vehicle_category], "4-Wheelers",
        electric_vehicle_sales_by_state[fiscal_year], 2023
    ), 0)</f>
        <v>1.3162262077806137E-3</v>
      </c>
      <c r="R6" s="5">
        <f xml:space="preserve"> IFERROR(
    SUMIFS(
        electric_vehicle_sales_by_state[electric_vehicles_sold],
        electric_vehicle_sales_by_state[state], A6,
        electric_vehicle_sales_by_state[vehicle_category], "2-Wheelers",
        electric_vehicle_sales_by_state[fiscal_year], 2024
    )
  /
    SUMIFS(
        electric_vehicle_sales_by_state[total_vehicles_sold],
        electric_vehicle_sales_by_state[state], A6,
        electric_vehicle_sales_by_state[vehicle_category], "2-Wheelers",
        electric_vehicle_sales_by_state[fiscal_year], 2024
    ), 0)</f>
        <v>6.9363250614153781E-3</v>
      </c>
      <c r="S6" s="5">
        <f xml:space="preserve"> IFERROR(
    SUMIFS(
        electric_vehicle_sales_by_state[electric_vehicles_sold],
        electric_vehicle_sales_by_state[state], A6,
        electric_vehicle_sales_by_state[vehicle_category], "4-Wheelers",
        electric_vehicle_sales_by_state[fiscal_year], 2024
    )
  /
    SUMIFS(
        electric_vehicle_sales_by_state[total_vehicles_sold],
        electric_vehicle_sales_by_state[state], A6,
        electric_vehicle_sales_by_state[vehicle_category], "4-Wheelers",
        electric_vehicle_sales_by_state[fiscal_year], 2024
    ), 0)</f>
        <v>3.6193619361936193E-3</v>
      </c>
    </row>
    <row r="7" spans="1:19" x14ac:dyDescent="0.3">
      <c r="A7" s="16" t="s">
        <v>44</v>
      </c>
      <c r="B7">
        <f>SUMIFS(electric_vehicle_sales_by_state[electric_vehicles_sold],electric_vehicle_sales_by_state[state], A7,electric_vehicle_sales_by_state[fiscal_year],2022)</f>
        <v>4534</v>
      </c>
      <c r="C7">
        <f>SUMIFS(electric_vehicle_sales_by_state[total_vehicles_sold],electric_vehicle_sales_by_state[state], A7,electric_vehicle_sales_by_state[fiscal_year],2022)</f>
        <v>390272</v>
      </c>
      <c r="D7">
        <f>SUMIFS(electric_vehicle_sales_by_state[electric_vehicles_sold],electric_vehicle_sales_by_state[state], A7,electric_vehicle_sales_by_state[fiscal_year],2023)</f>
        <v>20730</v>
      </c>
      <c r="E7">
        <f>SUMIFS(electric_vehicle_sales_by_state[total_vehicles_sold],electric_vehicle_sales_by_state[state], A7,electric_vehicle_sales_by_state[fiscal_year],2023)</f>
        <v>441649</v>
      </c>
      <c r="F7">
        <f>SUMIFS(electric_vehicle_sales_by_state[electric_vehicles_sold],electric_vehicle_sales_by_state[state], A7,electric_vehicle_sales_by_state[fiscal_year],2024)</f>
        <v>28540</v>
      </c>
      <c r="G7">
        <f>SUMIFS(electric_vehicle_sales_by_state[total_vehicles_sold],electric_vehicle_sales_by_state[state], A7,electric_vehicle_sales_by_state[fiscal_year],2024)</f>
        <v>503068</v>
      </c>
      <c r="H7" s="4">
        <f t="shared" si="0"/>
        <v>1.161753853722532E-2</v>
      </c>
      <c r="I7" s="4">
        <f t="shared" si="1"/>
        <v>4.6937726565666402E-2</v>
      </c>
      <c r="J7" s="5">
        <f t="shared" si="2"/>
        <v>5.6731893103914383E-2</v>
      </c>
      <c r="K7" s="4">
        <f t="shared" si="3"/>
        <v>3.5320188028441085E-2</v>
      </c>
      <c r="L7" s="4">
        <f t="shared" si="4"/>
        <v>9.7941665382479809E-3</v>
      </c>
      <c r="M7" s="4">
        <f>IFERROR((Table8[[#This Row],[PR_2024]]-Table8[[#This Row],[PR_2022]]),0)</f>
        <v>4.5114354566689066E-2</v>
      </c>
      <c r="N7" s="4">
        <f xml:space="preserve"> IFERROR(
    SUMIFS(
        electric_vehicle_sales_by_state[electric_vehicles_sold],
        electric_vehicle_sales_by_state[state], A7,
        electric_vehicle_sales_by_state[vehicle_category], "2-Wheelers",
        electric_vehicle_sales_by_state[fiscal_year], 2022
    )
  /
    SUMIFS(
        electric_vehicle_sales_by_state[total_vehicles_sold],
        electric_vehicle_sales_by_state[state], A7,
        electric_vehicle_sales_by_state[vehicle_category], "2-Wheelers",
        electric_vehicle_sales_by_state[fiscal_year], 2022
    ), 0)</f>
        <v>1.2855274769120547E-2</v>
      </c>
      <c r="O7" s="5">
        <f xml:space="preserve"> IFERROR(
    SUMIFS(
        electric_vehicle_sales_by_state[electric_vehicles_sold],
        electric_vehicle_sales_by_state[state], A7,
        electric_vehicle_sales_by_state[vehicle_category], "4-Wheelers",
        electric_vehicle_sales_by_state[fiscal_year], 2022
    )
  /
    SUMIFS(
        electric_vehicle_sales_by_state[total_vehicles_sold],
        electric_vehicle_sales_by_state[state], A7,
        electric_vehicle_sales_by_state[vehicle_category], "4-Wheelers",
        electric_vehicle_sales_by_state[fiscal_year], 2022
    ), 0)</f>
        <v>2.5580354287906889E-3</v>
      </c>
      <c r="P7" s="4">
        <f xml:space="preserve"> IFERROR(
    SUMIFS(
        electric_vehicle_sales_by_state[electric_vehicles_sold],
        electric_vehicle_sales_by_state[state], A7,
        electric_vehicle_sales_by_state[vehicle_category], "2-Wheelers",
        electric_vehicle_sales_by_state[fiscal_year], 2023
    )
  /
    SUMIFS(
        electric_vehicle_sales_by_state[total_vehicles_sold],
        electric_vehicle_sales_by_state[state], A7,
        electric_vehicle_sales_by_state[vehicle_category], "2-Wheelers",
        electric_vehicle_sales_by_state[fiscal_year], 2023
    ), 0)</f>
        <v>5.2200124606081914E-2</v>
      </c>
      <c r="Q7" s="5">
        <f xml:space="preserve"> IFERROR(
    SUMIFS(
        electric_vehicle_sales_by_state[electric_vehicles_sold],
        electric_vehicle_sales_by_state[state], A7,
        electric_vehicle_sales_by_state[vehicle_category], "4-Wheelers",
        electric_vehicle_sales_by_state[fiscal_year], 2023
    )
  /
    SUMIFS(
        electric_vehicle_sales_by_state[total_vehicles_sold],
        electric_vehicle_sales_by_state[state], A7,
        electric_vehicle_sales_by_state[vehicle_category], "4-Wheelers",
        electric_vehicle_sales_by_state[fiscal_year], 2023
    ), 0)</f>
        <v>9.812146635053802E-3</v>
      </c>
      <c r="R7" s="5">
        <f xml:space="preserve"> IFERROR(
    SUMIFS(
        electric_vehicle_sales_by_state[electric_vehicles_sold],
        electric_vehicle_sales_by_state[state], A7,
        electric_vehicle_sales_by_state[vehicle_category], "2-Wheelers",
        electric_vehicle_sales_by_state[fiscal_year], 2024
    )
  /
    SUMIFS(
        electric_vehicle_sales_by_state[total_vehicles_sold],
        electric_vehicle_sales_by_state[state], A7,
        electric_vehicle_sales_by_state[vehicle_category], "2-Wheelers",
        electric_vehicle_sales_by_state[fiscal_year], 2024
    ), 0)</f>
        <v>6.048292343366897E-2</v>
      </c>
      <c r="S7" s="5">
        <f xml:space="preserve"> IFERROR(
    SUMIFS(
        electric_vehicle_sales_by_state[electric_vehicles_sold],
        electric_vehicle_sales_by_state[state], A7,
        electric_vehicle_sales_by_state[vehicle_category], "4-Wheelers",
        electric_vehicle_sales_by_state[fiscal_year], 2024
    )
  /
    SUMIFS(
        electric_vehicle_sales_by_state[total_vehicles_sold],
        electric_vehicle_sales_by_state[state], A7,
        electric_vehicle_sales_by_state[vehicle_category], "4-Wheelers",
        electric_vehicle_sales_by_state[fiscal_year], 2024
    ), 0)</f>
        <v>2.4181447424108344E-2</v>
      </c>
    </row>
    <row r="8" spans="1:19" x14ac:dyDescent="0.3">
      <c r="A8" s="16" t="s">
        <v>45</v>
      </c>
      <c r="B8">
        <f>SUMIFS(electric_vehicle_sales_by_state[electric_vehicles_sold],electric_vehicle_sales_by_state[state], A8,electric_vehicle_sales_by_state[fiscal_year],2022)</f>
        <v>35</v>
      </c>
      <c r="C8">
        <f>SUMIFS(electric_vehicle_sales_by_state[total_vehicles_sold],electric_vehicle_sales_by_state[state], A8,electric_vehicle_sales_by_state[fiscal_year],2022)</f>
        <v>12413</v>
      </c>
      <c r="D8">
        <f>SUMIFS(electric_vehicle_sales_by_state[electric_vehicles_sold],electric_vehicle_sales_by_state[state], A8,electric_vehicle_sales_by_state[fiscal_year],2023)</f>
        <v>122</v>
      </c>
      <c r="E8">
        <f>SUMIFS(electric_vehicle_sales_by_state[total_vehicles_sold],electric_vehicle_sales_by_state[state], A8,electric_vehicle_sales_by_state[fiscal_year],2023)</f>
        <v>14584</v>
      </c>
      <c r="F8">
        <f>SUMIFS(electric_vehicle_sales_by_state[electric_vehicles_sold],electric_vehicle_sales_by_state[state], A8,electric_vehicle_sales_by_state[fiscal_year],2024)</f>
        <v>198</v>
      </c>
      <c r="G8">
        <f>SUMIFS(electric_vehicle_sales_by_state[total_vehicles_sold],electric_vehicle_sales_by_state[state], A8,electric_vehicle_sales_by_state[fiscal_year],2024)</f>
        <v>16400</v>
      </c>
      <c r="H8" s="4">
        <f t="shared" si="0"/>
        <v>2.8196245871263998E-3</v>
      </c>
      <c r="I8" s="4">
        <f t="shared" si="1"/>
        <v>8.3653318705430614E-3</v>
      </c>
      <c r="J8" s="5">
        <f t="shared" si="2"/>
        <v>1.2073170731707317E-2</v>
      </c>
      <c r="K8" s="4">
        <f t="shared" si="3"/>
        <v>5.5457072834166621E-3</v>
      </c>
      <c r="L8" s="4">
        <f t="shared" si="4"/>
        <v>3.707838861164256E-3</v>
      </c>
      <c r="M8" s="4">
        <f>IFERROR((Table8[[#This Row],[PR_2024]]-Table8[[#This Row],[PR_2022]]),0)</f>
        <v>9.2535461445809181E-3</v>
      </c>
      <c r="N8" s="4">
        <f xml:space="preserve"> IFERROR(
    SUMIFS(
        electric_vehicle_sales_by_state[electric_vehicles_sold],
        electric_vehicle_sales_by_state[state], A8,
        electric_vehicle_sales_by_state[vehicle_category], "2-Wheelers",
        electric_vehicle_sales_by_state[fiscal_year], 2022
    )
  /
    SUMIFS(
        electric_vehicle_sales_by_state[total_vehicles_sold],
        electric_vehicle_sales_by_state[state], A8,
        electric_vehicle_sales_by_state[vehicle_category], "2-Wheelers",
        electric_vehicle_sales_by_state[fiscal_year], 2022
    ), 0)</f>
        <v>3.453038674033149E-3</v>
      </c>
      <c r="O8" s="5">
        <f xml:space="preserve"> IFERROR(
    SUMIFS(
        electric_vehicle_sales_by_state[electric_vehicles_sold],
        electric_vehicle_sales_by_state[state], A8,
        electric_vehicle_sales_by_state[vehicle_category], "4-Wheelers",
        electric_vehicle_sales_by_state[fiscal_year], 2022
    )
  /
    SUMIFS(
        electric_vehicle_sales_by_state[total_vehicles_sold],
        electric_vehicle_sales_by_state[state], A8,
        electric_vehicle_sales_by_state[vehicle_category], "4-Wheelers",
        electric_vehicle_sales_by_state[fiscal_year], 2022
    ), 0)</f>
        <v>1.3422818791946308E-3</v>
      </c>
      <c r="P8" s="4">
        <f xml:space="preserve"> IFERROR(
    SUMIFS(
        electric_vehicle_sales_by_state[electric_vehicles_sold],
        electric_vehicle_sales_by_state[state], A8,
        electric_vehicle_sales_by_state[vehicle_category], "2-Wheelers",
        electric_vehicle_sales_by_state[fiscal_year], 2023
    )
  /
    SUMIFS(
        electric_vehicle_sales_by_state[total_vehicles_sold],
        electric_vehicle_sales_by_state[state], A8,
        electric_vehicle_sales_by_state[vehicle_category], "2-Wheelers",
        electric_vehicle_sales_by_state[fiscal_year], 2023
    ), 0)</f>
        <v>1.0339584389254941E-2</v>
      </c>
      <c r="Q8" s="5">
        <f xml:space="preserve"> IFERROR(
    SUMIFS(
        electric_vehicle_sales_by_state[electric_vehicles_sold],
        electric_vehicle_sales_by_state[state], A8,
        electric_vehicle_sales_by_state[vehicle_category], "4-Wheelers",
        electric_vehicle_sales_by_state[fiscal_year], 2023
    )
  /
    SUMIFS(
        electric_vehicle_sales_by_state[total_vehicles_sold],
        electric_vehicle_sales_by_state[state], A8,
        electric_vehicle_sales_by_state[vehicle_category], "4-Wheelers",
        electric_vehicle_sales_by_state[fiscal_year], 2023
    ), 0)</f>
        <v>4.2381860563678745E-3</v>
      </c>
      <c r="R8" s="5">
        <f xml:space="preserve"> IFERROR(
    SUMIFS(
        electric_vehicle_sales_by_state[electric_vehicles_sold],
        electric_vehicle_sales_by_state[state], A8,
        electric_vehicle_sales_by_state[vehicle_category], "2-Wheelers",
        electric_vehicle_sales_by_state[fiscal_year], 2024
    )
  /
    SUMIFS(
        electric_vehicle_sales_by_state[total_vehicles_sold],
        electric_vehicle_sales_by_state[state], A8,
        electric_vehicle_sales_by_state[vehicle_category], "2-Wheelers",
        electric_vehicle_sales_by_state[fiscal_year], 2024
    ), 0)</f>
        <v>1.3678509134306436E-2</v>
      </c>
      <c r="S8" s="5">
        <f xml:space="preserve"> IFERROR(
    SUMIFS(
        electric_vehicle_sales_by_state[electric_vehicles_sold],
        electric_vehicle_sales_by_state[state], A8,
        electric_vehicle_sales_by_state[vehicle_category], "4-Wheelers",
        electric_vehicle_sales_by_state[fiscal_year], 2024
    )
  /
    SUMIFS(
        electric_vehicle_sales_by_state[total_vehicles_sold],
        electric_vehicle_sales_by_state[state], A8,
        electric_vehicle_sales_by_state[vehicle_category], "4-Wheelers",
        electric_vehicle_sales_by_state[fiscal_year], 2024
    ), 0)</f>
        <v>8.897766479026693E-3</v>
      </c>
    </row>
    <row r="9" spans="1:19" x14ac:dyDescent="0.3">
      <c r="A9" s="16" t="s">
        <v>46</v>
      </c>
      <c r="B9">
        <f>SUMIFS(electric_vehicle_sales_by_state[electric_vehicles_sold],electric_vehicle_sales_by_state[state], A9,electric_vehicle_sales_by_state[fiscal_year],2022)</f>
        <v>1434</v>
      </c>
      <c r="C9">
        <f>SUMIFS(electric_vehicle_sales_by_state[total_vehicles_sold],electric_vehicle_sales_by_state[state], A9,electric_vehicle_sales_by_state[fiscal_year],2022)</f>
        <v>133943</v>
      </c>
      <c r="D9">
        <f>SUMIFS(electric_vehicle_sales_by_state[electric_vehicles_sold],electric_vehicle_sales_by_state[state], A9,electric_vehicle_sales_by_state[fiscal_year],2023)</f>
        <v>2254</v>
      </c>
      <c r="E9">
        <f>SUMIFS(electric_vehicle_sales_by_state[total_vehicles_sold],electric_vehicle_sales_by_state[state], A9,electric_vehicle_sales_by_state[fiscal_year],2023)</f>
        <v>141251</v>
      </c>
      <c r="F9">
        <f>SUMIFS(electric_vehicle_sales_by_state[electric_vehicles_sold],electric_vehicle_sales_by_state[state], A9,electric_vehicle_sales_by_state[fiscal_year],2024)</f>
        <v>2283</v>
      </c>
      <c r="G9">
        <f>SUMIFS(electric_vehicle_sales_by_state[total_vehicles_sold],electric_vehicle_sales_by_state[state], A9,electric_vehicle_sales_by_state[fiscal_year],2024)</f>
        <v>139359</v>
      </c>
      <c r="H9" s="4">
        <f t="shared" si="0"/>
        <v>1.0706046601912754E-2</v>
      </c>
      <c r="I9" s="4">
        <f t="shared" si="1"/>
        <v>1.5957409151085657E-2</v>
      </c>
      <c r="J9" s="5">
        <f t="shared" si="2"/>
        <v>1.6382149699696466E-2</v>
      </c>
      <c r="K9" s="4">
        <f t="shared" si="3"/>
        <v>5.2513625491729023E-3</v>
      </c>
      <c r="L9" s="4">
        <f t="shared" si="4"/>
        <v>4.247405486108094E-4</v>
      </c>
      <c r="M9" s="4">
        <f>IFERROR((Table8[[#This Row],[PR_2024]]-Table8[[#This Row],[PR_2022]]),0)</f>
        <v>5.6761030977837117E-3</v>
      </c>
      <c r="N9" s="4">
        <f xml:space="preserve"> IFERROR(
    SUMIFS(
        electric_vehicle_sales_by_state[electric_vehicles_sold],
        electric_vehicle_sales_by_state[state], A9,
        electric_vehicle_sales_by_state[vehicle_category], "2-Wheelers",
        electric_vehicle_sales_by_state[fiscal_year], 2022
    )
  /
    SUMIFS(
        electric_vehicle_sales_by_state[total_vehicles_sold],
        electric_vehicle_sales_by_state[state], A9,
        electric_vehicle_sales_by_state[vehicle_category], "2-Wheelers",
        electric_vehicle_sales_by_state[fiscal_year], 2022
    ), 0)</f>
        <v>1.7782794080762478E-2</v>
      </c>
      <c r="O9" s="5">
        <f xml:space="preserve"> IFERROR(
    SUMIFS(
        electric_vehicle_sales_by_state[electric_vehicles_sold],
        electric_vehicle_sales_by_state[state], A9,
        electric_vehicle_sales_by_state[vehicle_category], "4-Wheelers",
        electric_vehicle_sales_by_state[fiscal_year], 2022
    )
  /
    SUMIFS(
        electric_vehicle_sales_by_state[total_vehicles_sold],
        electric_vehicle_sales_by_state[state], A9,
        electric_vehicle_sales_by_state[vehicle_category], "4-Wheelers",
        electric_vehicle_sales_by_state[fiscal_year], 2022
    ), 0)</f>
        <v>2.9518661328708742E-4</v>
      </c>
      <c r="P9" s="4">
        <f xml:space="preserve"> IFERROR(
    SUMIFS(
        electric_vehicle_sales_by_state[electric_vehicles_sold],
        electric_vehicle_sales_by_state[state], A9,
        electric_vehicle_sales_by_state[vehicle_category], "2-Wheelers",
        electric_vehicle_sales_by_state[fiscal_year], 2023
    )
  /
    SUMIFS(
        electric_vehicle_sales_by_state[total_vehicles_sold],
        electric_vehicle_sales_by_state[state], A9,
        electric_vehicle_sales_by_state[vehicle_category], "2-Wheelers",
        electric_vehicle_sales_by_state[fiscal_year], 2023
    ), 0)</f>
        <v>2.531909230822639E-2</v>
      </c>
      <c r="Q9" s="5">
        <f xml:space="preserve"> IFERROR(
    SUMIFS(
        electric_vehicle_sales_by_state[electric_vehicles_sold],
        electric_vehicle_sales_by_state[state], A9,
        electric_vehicle_sales_by_state[vehicle_category], "4-Wheelers",
        electric_vehicle_sales_by_state[fiscal_year], 2023
    )
  /
    SUMIFS(
        electric_vehicle_sales_by_state[total_vehicles_sold],
        electric_vehicle_sales_by_state[state], A9,
        electric_vehicle_sales_by_state[vehicle_category], "4-Wheelers",
        electric_vehicle_sales_by_state[fiscal_year], 2023
    ), 0)</f>
        <v>1.2036327825801509E-3</v>
      </c>
      <c r="R9" s="5">
        <f xml:space="preserve"> IFERROR(
    SUMIFS(
        electric_vehicle_sales_by_state[electric_vehicles_sold],
        electric_vehicle_sales_by_state[state], A9,
        electric_vehicle_sales_by_state[vehicle_category], "2-Wheelers",
        electric_vehicle_sales_by_state[fiscal_year], 2024
    )
  /
    SUMIFS(
        electric_vehicle_sales_by_state[total_vehicles_sold],
        electric_vehicle_sales_by_state[state], A9,
        electric_vehicle_sales_by_state[vehicle_category], "2-Wheelers",
        electric_vehicle_sales_by_state[fiscal_year], 2024
    ), 0)</f>
        <v>2.5112394870760727E-2</v>
      </c>
      <c r="S9" s="5">
        <f xml:space="preserve"> IFERROR(
    SUMIFS(
        electric_vehicle_sales_by_state[electric_vehicles_sold],
        electric_vehicle_sales_by_state[state], A9,
        electric_vehicle_sales_by_state[vehicle_category], "4-Wheelers",
        electric_vehicle_sales_by_state[fiscal_year], 2024
    )
  /
    SUMIFS(
        electric_vehicle_sales_by_state[total_vehicles_sold],
        electric_vehicle_sales_by_state[state], A9,
        electric_vehicle_sales_by_state[vehicle_category], "4-Wheelers",
        electric_vehicle_sales_by_state[fiscal_year], 2024
    ), 0)</f>
        <v>3.0150023611464276E-3</v>
      </c>
    </row>
    <row r="10" spans="1:19" x14ac:dyDescent="0.3">
      <c r="A10" s="16" t="s">
        <v>47</v>
      </c>
      <c r="B10">
        <f>SUMIFS(electric_vehicle_sales_by_state[electric_vehicles_sold],electric_vehicle_sales_by_state[state], A10,electric_vehicle_sales_by_state[fiscal_year],2022)</f>
        <v>12</v>
      </c>
      <c r="C10">
        <f>SUMIFS(electric_vehicle_sales_by_state[total_vehicles_sold],electric_vehicle_sales_by_state[state], A10,electric_vehicle_sales_by_state[fiscal_year],2022)</f>
        <v>2911</v>
      </c>
      <c r="D10">
        <f>SUMIFS(electric_vehicle_sales_by_state[electric_vehicles_sold],electric_vehicle_sales_by_state[state], A10,electric_vehicle_sales_by_state[fiscal_year],2023)</f>
        <v>25</v>
      </c>
      <c r="E10">
        <f>SUMIFS(electric_vehicle_sales_by_state[total_vehicles_sold],electric_vehicle_sales_by_state[state], A10,electric_vehicle_sales_by_state[fiscal_year],2023)</f>
        <v>4379</v>
      </c>
      <c r="F10">
        <f>SUMIFS(electric_vehicle_sales_by_state[electric_vehicles_sold],electric_vehicle_sales_by_state[state], A10,electric_vehicle_sales_by_state[fiscal_year],2024)</f>
        <v>31</v>
      </c>
      <c r="G10">
        <f>SUMIFS(electric_vehicle_sales_by_state[total_vehicles_sold],electric_vehicle_sales_by_state[state], A10,electric_vehicle_sales_by_state[fiscal_year],2024)</f>
        <v>3206</v>
      </c>
      <c r="H10" s="4">
        <f t="shared" si="0"/>
        <v>4.122294744074201E-3</v>
      </c>
      <c r="I10" s="4">
        <f t="shared" si="1"/>
        <v>5.7090659968029233E-3</v>
      </c>
      <c r="J10" s="5">
        <f t="shared" si="2"/>
        <v>9.6693699313786657E-3</v>
      </c>
      <c r="K10" s="4">
        <f t="shared" si="3"/>
        <v>1.5867712527287223E-3</v>
      </c>
      <c r="L10" s="4">
        <f t="shared" si="4"/>
        <v>3.9603039345757424E-3</v>
      </c>
      <c r="M10" s="4">
        <f>IFERROR((Table8[[#This Row],[PR_2024]]-Table8[[#This Row],[PR_2022]]),0)</f>
        <v>5.5470751873044647E-3</v>
      </c>
      <c r="N10" s="4">
        <f xml:space="preserve"> IFERROR(
    SUMIFS(
        electric_vehicle_sales_by_state[electric_vehicles_sold],
        electric_vehicle_sales_by_state[state], A10,
        electric_vehicle_sales_by_state[vehicle_category], "2-Wheelers",
        electric_vehicle_sales_by_state[fiscal_year], 2022
    )
  /
    SUMIFS(
        electric_vehicle_sales_by_state[total_vehicles_sold],
        electric_vehicle_sales_by_state[state], A10,
        electric_vehicle_sales_by_state[vehicle_category], "2-Wheelers",
        electric_vehicle_sales_by_state[fiscal_year], 2022
    ), 0)</f>
        <v>4.4776119402985072E-2</v>
      </c>
      <c r="O10" s="5">
        <f xml:space="preserve"> IFERROR(
    SUMIFS(
        electric_vehicle_sales_by_state[electric_vehicles_sold],
        electric_vehicle_sales_by_state[state], A10,
        electric_vehicle_sales_by_state[vehicle_category], "4-Wheelers",
        electric_vehicle_sales_by_state[fiscal_year], 2022
    )
  /
    SUMIFS(
        electric_vehicle_sales_by_state[total_vehicles_sold],
        electric_vehicle_sales_by_state[state], A10,
        electric_vehicle_sales_by_state[vehicle_category], "4-Wheelers",
        electric_vehicle_sales_by_state[fiscal_year], 2022
    ), 0)</f>
        <v>0</v>
      </c>
      <c r="P10" s="4">
        <f xml:space="preserve"> IFERROR(
    SUMIFS(
        electric_vehicle_sales_by_state[electric_vehicles_sold],
        electric_vehicle_sales_by_state[state], A10,
        electric_vehicle_sales_by_state[vehicle_category], "2-Wheelers",
        electric_vehicle_sales_by_state[fiscal_year], 2023
    )
  /
    SUMIFS(
        electric_vehicle_sales_by_state[total_vehicles_sold],
        electric_vehicle_sales_by_state[state], A10,
        electric_vehicle_sales_by_state[vehicle_category], "2-Wheelers",
        electric_vehicle_sales_by_state[fiscal_year], 2023
    ), 0)</f>
        <v>7.3277967757694185E-3</v>
      </c>
      <c r="Q10" s="5">
        <f xml:space="preserve"> IFERROR(
    SUMIFS(
        electric_vehicle_sales_by_state[electric_vehicles_sold],
        electric_vehicle_sales_by_state[state], A10,
        electric_vehicle_sales_by_state[vehicle_category], "4-Wheelers",
        electric_vehicle_sales_by_state[fiscal_year], 2023
    )
  /
    SUMIFS(
        electric_vehicle_sales_by_state[total_vehicles_sold],
        electric_vehicle_sales_by_state[state], A10,
        electric_vehicle_sales_by_state[vehicle_category], "4-Wheelers",
        electric_vehicle_sales_by_state[fiscal_year], 2023
    ), 0)</f>
        <v>4.2881646655231562E-3</v>
      </c>
      <c r="R10" s="5">
        <f xml:space="preserve"> IFERROR(
    SUMIFS(
        electric_vehicle_sales_by_state[electric_vehicles_sold],
        electric_vehicle_sales_by_state[state], A10,
        electric_vehicle_sales_by_state[vehicle_category], "2-Wheelers",
        electric_vehicle_sales_by_state[fiscal_year], 2024
    )
  /
    SUMIFS(
        electric_vehicle_sales_by_state[total_vehicles_sold],
        electric_vehicle_sales_by_state[state], A10,
        electric_vehicle_sales_by_state[vehicle_category], "2-Wheelers",
        electric_vehicle_sales_by_state[fiscal_year], 2024
    ), 0)</f>
        <v>4.0629095674967232E-2</v>
      </c>
      <c r="S10" s="5">
        <f xml:space="preserve"> IFERROR(
    SUMIFS(
        electric_vehicle_sales_by_state[electric_vehicles_sold],
        electric_vehicle_sales_by_state[state], A10,
        electric_vehicle_sales_by_state[vehicle_category], "4-Wheelers",
        electric_vehicle_sales_by_state[fiscal_year], 2024
    )
  /
    SUMIFS(
        electric_vehicle_sales_by_state[total_vehicles_sold],
        electric_vehicle_sales_by_state[state], A10,
        electric_vehicle_sales_by_state[vehicle_category], "4-Wheelers",
        electric_vehicle_sales_by_state[fiscal_year], 2024
    ), 0)</f>
        <v>0</v>
      </c>
    </row>
    <row r="11" spans="1:19" x14ac:dyDescent="0.3">
      <c r="A11" s="16" t="s">
        <v>48</v>
      </c>
      <c r="B11">
        <f>SUMIFS(electric_vehicle_sales_by_state[electric_vehicles_sold],electric_vehicle_sales_by_state[state], A11,electric_vehicle_sales_by_state[fiscal_year],2022)</f>
        <v>25</v>
      </c>
      <c r="C11">
        <f>SUMIFS(electric_vehicle_sales_by_state[total_vehicles_sold],electric_vehicle_sales_by_state[state], A11,electric_vehicle_sales_by_state[fiscal_year],2022)</f>
        <v>36129</v>
      </c>
      <c r="D11">
        <f>SUMIFS(electric_vehicle_sales_by_state[electric_vehicles_sold],electric_vehicle_sales_by_state[state], A11,electric_vehicle_sales_by_state[fiscal_year],2023)</f>
        <v>148</v>
      </c>
      <c r="E11">
        <f>SUMIFS(electric_vehicle_sales_by_state[total_vehicles_sold],electric_vehicle_sales_by_state[state], A11,electric_vehicle_sales_by_state[fiscal_year],2023)</f>
        <v>49962</v>
      </c>
      <c r="F11">
        <f>SUMIFS(electric_vehicle_sales_by_state[electric_vehicles_sold],electric_vehicle_sales_by_state[state], A11,electric_vehicle_sales_by_state[fiscal_year],2024)</f>
        <v>126</v>
      </c>
      <c r="G11">
        <f>SUMIFS(electric_vehicle_sales_by_state[total_vehicles_sold],electric_vehicle_sales_by_state[state], A11,electric_vehicle_sales_by_state[fiscal_year],2024)</f>
        <v>18422</v>
      </c>
      <c r="H11" s="4">
        <f>IFERROR((B11/C11), 0)</f>
        <v>6.9196490354009245E-4</v>
      </c>
      <c r="I11" s="4">
        <f t="shared" si="1"/>
        <v>2.9622513109963571E-3</v>
      </c>
      <c r="J11" s="5">
        <f t="shared" si="2"/>
        <v>6.8396482466616003E-3</v>
      </c>
      <c r="K11" s="4">
        <f t="shared" si="3"/>
        <v>2.2702864074562647E-3</v>
      </c>
      <c r="L11" s="4">
        <f t="shared" si="4"/>
        <v>3.8773969356652432E-3</v>
      </c>
      <c r="M11" s="4">
        <f>IFERROR((Table8[[#This Row],[PR_2024]]-Table8[[#This Row],[PR_2022]]),0)</f>
        <v>6.1476833431215079E-3</v>
      </c>
      <c r="N11" s="4">
        <f xml:space="preserve"> IFERROR(
    SUMIFS(
        electric_vehicle_sales_by_state[electric_vehicles_sold],
        electric_vehicle_sales_by_state[state], A11,
        electric_vehicle_sales_by_state[vehicle_category], "2-Wheelers",
        electric_vehicle_sales_by_state[fiscal_year], 2022
    )
  /
    SUMIFS(
        electric_vehicle_sales_by_state[total_vehicles_sold],
        electric_vehicle_sales_by_state[state], A11,
        electric_vehicle_sales_by_state[vehicle_category], "2-Wheelers",
        electric_vehicle_sales_by_state[fiscal_year], 2022
    ), 0)</f>
        <v>8.7458457232814416E-4</v>
      </c>
      <c r="O11" s="5">
        <f xml:space="preserve"> IFERROR(
    SUMIFS(
        electric_vehicle_sales_by_state[electric_vehicles_sold],
        electric_vehicle_sales_by_state[state], A11,
        electric_vehicle_sales_by_state[vehicle_category], "4-Wheelers",
        electric_vehicle_sales_by_state[fiscal_year], 2022
    )
  /
    SUMIFS(
        electric_vehicle_sales_by_state[total_vehicles_sold],
        electric_vehicle_sales_by_state[state], A11,
        electric_vehicle_sales_by_state[vehicle_category], "4-Wheelers",
        electric_vehicle_sales_by_state[fiscal_year], 2022
    ), 0)</f>
        <v>0</v>
      </c>
      <c r="P11" s="4">
        <f xml:space="preserve"> IFERROR(
    SUMIFS(
        electric_vehicle_sales_by_state[electric_vehicles_sold],
        electric_vehicle_sales_by_state[state], A11,
        electric_vehicle_sales_by_state[vehicle_category], "2-Wheelers",
        electric_vehicle_sales_by_state[fiscal_year], 2023
    )
  /
    SUMIFS(
        electric_vehicle_sales_by_state[total_vehicles_sold],
        electric_vehicle_sales_by_state[state], A11,
        electric_vehicle_sales_by_state[vehicle_category], "2-Wheelers",
        electric_vehicle_sales_by_state[fiscal_year], 2023
    ), 0)</f>
        <v>3.5059399197921661E-3</v>
      </c>
      <c r="Q11" s="5">
        <f xml:space="preserve"> IFERROR(
    SUMIFS(
        electric_vehicle_sales_by_state[electric_vehicles_sold],
        electric_vehicle_sales_by_state[state], A11,
        electric_vehicle_sales_by_state[vehicle_category], "4-Wheelers",
        electric_vehicle_sales_by_state[fiscal_year], 2023
    )
  /
    SUMIFS(
        electric_vehicle_sales_by_state[total_vehicles_sold],
        electric_vehicle_sales_by_state[state], A11,
        electric_vehicle_sales_by_state[vehicle_category], "4-Wheelers",
        electric_vehicle_sales_by_state[fiscal_year], 2023
    ), 0)</f>
        <v>8.7251575375666508E-4</v>
      </c>
      <c r="R11" s="5">
        <f xml:space="preserve"> IFERROR(
    SUMIFS(
        electric_vehicle_sales_by_state[electric_vehicles_sold],
        electric_vehicle_sales_by_state[state], A11,
        electric_vehicle_sales_by_state[vehicle_category], "2-Wheelers",
        electric_vehicle_sales_by_state[fiscal_year], 2024
    )
  /
    SUMIFS(
        electric_vehicle_sales_by_state[total_vehicles_sold],
        electric_vehicle_sales_by_state[state], A11,
        electric_vehicle_sales_by_state[vehicle_category], "2-Wheelers",
        electric_vehicle_sales_by_state[fiscal_year], 2024
    ), 0)</f>
        <v>6.2059238363892811E-3</v>
      </c>
      <c r="S11" s="5">
        <f xml:space="preserve"> IFERROR(
    SUMIFS(
        electric_vehicle_sales_by_state[electric_vehicles_sold],
        electric_vehicle_sales_by_state[state], A11,
        electric_vehicle_sales_by_state[vehicle_category], "4-Wheelers",
        electric_vehicle_sales_by_state[fiscal_year], 2024
    )
  /
    SUMIFS(
        electric_vehicle_sales_by_state[total_vehicles_sold],
        electric_vehicle_sales_by_state[state], A11,
        electric_vehicle_sales_by_state[vehicle_category], "4-Wheelers",
        electric_vehicle_sales_by_state[fiscal_year], 2024
    ), 0)</f>
        <v>8.9580386610089574E-3</v>
      </c>
    </row>
    <row r="12" spans="1:19" x14ac:dyDescent="0.3">
      <c r="A12" s="16" t="s">
        <v>49</v>
      </c>
      <c r="B12">
        <f>SUMIFS(electric_vehicle_sales_by_state[electric_vehicles_sold],electric_vehicle_sales_by_state[state], A12,electric_vehicle_sales_by_state[fiscal_year],2022)</f>
        <v>4</v>
      </c>
      <c r="C12">
        <f>SUMIFS(electric_vehicle_sales_by_state[total_vehicles_sold],electric_vehicle_sales_by_state[state], A12,electric_vehicle_sales_by_state[fiscal_year],2022)</f>
        <v>22193</v>
      </c>
      <c r="D12">
        <f>SUMIFS(electric_vehicle_sales_by_state[electric_vehicles_sold],electric_vehicle_sales_by_state[state], A12,electric_vehicle_sales_by_state[fiscal_year],2023)</f>
        <v>40</v>
      </c>
      <c r="E12">
        <f>SUMIFS(electric_vehicle_sales_by_state[total_vehicles_sold],electric_vehicle_sales_by_state[state], A12,electric_vehicle_sales_by_state[fiscal_year],2023)</f>
        <v>31362</v>
      </c>
      <c r="F12">
        <f>SUMIFS(electric_vehicle_sales_by_state[electric_vehicles_sold],electric_vehicle_sales_by_state[state], A12,electric_vehicle_sales_by_state[fiscal_year],2024)</f>
        <v>133</v>
      </c>
      <c r="G12">
        <f>SUMIFS(electric_vehicle_sales_by_state[total_vehicles_sold],electric_vehicle_sales_by_state[state], A12,electric_vehicle_sales_by_state[fiscal_year],2024)</f>
        <v>36628</v>
      </c>
      <c r="H12" s="4">
        <f t="shared" si="0"/>
        <v>1.802370116703465E-4</v>
      </c>
      <c r="I12" s="4">
        <f t="shared" si="1"/>
        <v>1.2754288629551686E-3</v>
      </c>
      <c r="J12" s="5">
        <f t="shared" si="2"/>
        <v>3.631101889265043E-3</v>
      </c>
      <c r="K12" s="4">
        <f t="shared" si="3"/>
        <v>1.0951918512848221E-3</v>
      </c>
      <c r="L12" s="4">
        <f t="shared" si="4"/>
        <v>2.3556730263098744E-3</v>
      </c>
      <c r="M12" s="4">
        <f>IFERROR((Table8[[#This Row],[PR_2024]]-Table8[[#This Row],[PR_2022]]),0)</f>
        <v>3.4508648775946967E-3</v>
      </c>
      <c r="N12" s="4">
        <f xml:space="preserve"> IFERROR(
    SUMIFS(
        electric_vehicle_sales_by_state[electric_vehicles_sold],
        electric_vehicle_sales_by_state[state], A12,
        electric_vehicle_sales_by_state[vehicle_category], "2-Wheelers",
        electric_vehicle_sales_by_state[fiscal_year], 2022
    )
  /
    SUMIFS(
        electric_vehicle_sales_by_state[total_vehicles_sold],
        electric_vehicle_sales_by_state[state], A12,
        electric_vehicle_sales_by_state[vehicle_category], "2-Wheelers",
        electric_vehicle_sales_by_state[fiscal_year], 2022
    ), 0)</f>
        <v>0</v>
      </c>
      <c r="O12" s="5">
        <f xml:space="preserve"> IFERROR(
    SUMIFS(
        electric_vehicle_sales_by_state[electric_vehicles_sold],
        electric_vehicle_sales_by_state[state], A12,
        electric_vehicle_sales_by_state[vehicle_category], "4-Wheelers",
        electric_vehicle_sales_by_state[fiscal_year], 2022
    )
  /
    SUMIFS(
        electric_vehicle_sales_by_state[total_vehicles_sold],
        electric_vehicle_sales_by_state[state], A12,
        electric_vehicle_sales_by_state[vehicle_category], "4-Wheelers",
        electric_vehicle_sales_by_state[fiscal_year], 2022
    ), 0)</f>
        <v>4.3224551545277719E-4</v>
      </c>
      <c r="P12" s="4">
        <f xml:space="preserve"> IFERROR(
    SUMIFS(
        electric_vehicle_sales_by_state[electric_vehicles_sold],
        electric_vehicle_sales_by_state[state], A12,
        electric_vehicle_sales_by_state[vehicle_category], "2-Wheelers",
        electric_vehicle_sales_by_state[fiscal_year], 2023
    )
  /
    SUMIFS(
        electric_vehicle_sales_by_state[total_vehicles_sold],
        electric_vehicle_sales_by_state[state], A12,
        electric_vehicle_sales_by_state[vehicle_category], "2-Wheelers",
        electric_vehicle_sales_by_state[fiscal_year], 2023
    ), 0)</f>
        <v>1.6105742530267688E-3</v>
      </c>
      <c r="Q12" s="5">
        <f xml:space="preserve"> IFERROR(
    SUMIFS(
        electric_vehicle_sales_by_state[electric_vehicles_sold],
        electric_vehicle_sales_by_state[state], A12,
        electric_vehicle_sales_by_state[vehicle_category], "4-Wheelers",
        electric_vehicle_sales_by_state[fiscal_year], 2023
    )
  /
    SUMIFS(
        electric_vehicle_sales_by_state[total_vehicles_sold],
        electric_vehicle_sales_by_state[state], A12,
        electric_vehicle_sales_by_state[vehicle_category], "4-Wheelers",
        electric_vehicle_sales_by_state[fiscal_year], 2023
    ), 0)</f>
        <v>8.2359988020365383E-4</v>
      </c>
      <c r="R12" s="5">
        <f xml:space="preserve"> IFERROR(
    SUMIFS(
        electric_vehicle_sales_by_state[electric_vehicles_sold],
        electric_vehicle_sales_by_state[state], A12,
        electric_vehicle_sales_by_state[vehicle_category], "2-Wheelers",
        electric_vehicle_sales_by_state[fiscal_year], 2024
    )
  /
    SUMIFS(
        electric_vehicle_sales_by_state[total_vehicles_sold],
        electric_vehicle_sales_by_state[state], A12,
        electric_vehicle_sales_by_state[vehicle_category], "2-Wheelers",
        electric_vehicle_sales_by_state[fiscal_year], 2024
    ), 0)</f>
        <v>4.7148830175251311E-3</v>
      </c>
      <c r="S12" s="5">
        <f xml:space="preserve"> IFERROR(
    SUMIFS(
        electric_vehicle_sales_by_state[electric_vehicles_sold],
        electric_vehicle_sales_by_state[state], A12,
        electric_vehicle_sales_by_state[vehicle_category], "4-Wheelers",
        electric_vehicle_sales_by_state[fiscal_year], 2024
    )
  /
    SUMIFS(
        electric_vehicle_sales_by_state[total_vehicles_sold],
        electric_vehicle_sales_by_state[state], A12,
        electric_vehicle_sales_by_state[vehicle_category], "4-Wheelers",
        electric_vehicle_sales_by_state[fiscal_year], 2024
    ), 0)</f>
        <v>1.9086667609218154E-3</v>
      </c>
    </row>
    <row r="13" spans="1:19" x14ac:dyDescent="0.3">
      <c r="A13" s="16" t="s">
        <v>50</v>
      </c>
      <c r="B13">
        <f>SUMIFS(electric_vehicle_sales_by_state[electric_vehicles_sold],electric_vehicle_sales_by_state[state], A13,electric_vehicle_sales_by_state[fiscal_year],2022)</f>
        <v>0</v>
      </c>
      <c r="C13">
        <f>SUMIFS(electric_vehicle_sales_by_state[total_vehicles_sold],electric_vehicle_sales_by_state[state], A13,electric_vehicle_sales_by_state[fiscal_year],2022)</f>
        <v>19439</v>
      </c>
      <c r="D13">
        <f>SUMIFS(electric_vehicle_sales_by_state[electric_vehicles_sold],electric_vehicle_sales_by_state[state], A13,electric_vehicle_sales_by_state[fiscal_year],2023)</f>
        <v>65</v>
      </c>
      <c r="E13">
        <f>SUMIFS(electric_vehicle_sales_by_state[total_vehicles_sold],electric_vehicle_sales_by_state[state], A13,electric_vehicle_sales_by_state[fiscal_year],2023)</f>
        <v>24446</v>
      </c>
      <c r="F13">
        <f>SUMIFS(electric_vehicle_sales_by_state[electric_vehicles_sold],electric_vehicle_sales_by_state[state], A13,electric_vehicle_sales_by_state[fiscal_year],2024)</f>
        <v>275</v>
      </c>
      <c r="G13">
        <f>SUMIFS(electric_vehicle_sales_by_state[total_vehicles_sold],electric_vehicle_sales_by_state[state], A13,electric_vehicle_sales_by_state[fiscal_year],2024)</f>
        <v>27422</v>
      </c>
      <c r="H13" s="4">
        <f t="shared" si="0"/>
        <v>0</v>
      </c>
      <c r="I13" s="4">
        <f t="shared" si="1"/>
        <v>2.6589217049824104E-3</v>
      </c>
      <c r="J13" s="5">
        <f t="shared" si="2"/>
        <v>1.002844431478375E-2</v>
      </c>
      <c r="K13" s="4">
        <f t="shared" si="3"/>
        <v>2.6589217049824104E-3</v>
      </c>
      <c r="L13" s="4">
        <f t="shared" si="4"/>
        <v>7.3695226098013395E-3</v>
      </c>
      <c r="M13" s="4">
        <f>IFERROR((Table8[[#This Row],[PR_2024]]-Table8[[#This Row],[PR_2022]]),0)</f>
        <v>1.002844431478375E-2</v>
      </c>
      <c r="N13" s="4">
        <f xml:space="preserve"> IFERROR(
    SUMIFS(
        electric_vehicle_sales_by_state[electric_vehicles_sold],
        electric_vehicle_sales_by_state[state], A13,
        electric_vehicle_sales_by_state[vehicle_category], "2-Wheelers",
        electric_vehicle_sales_by_state[fiscal_year], 2022
    )
  /
    SUMIFS(
        electric_vehicle_sales_by_state[total_vehicles_sold],
        electric_vehicle_sales_by_state[state], A13,
        electric_vehicle_sales_by_state[vehicle_category], "2-Wheelers",
        electric_vehicle_sales_by_state[fiscal_year], 2022
    ), 0)</f>
        <v>0</v>
      </c>
      <c r="O13" s="5">
        <f xml:space="preserve"> IFERROR(
    SUMIFS(
        electric_vehicle_sales_by_state[electric_vehicles_sold],
        electric_vehicle_sales_by_state[state], A13,
        electric_vehicle_sales_by_state[vehicle_category], "4-Wheelers",
        electric_vehicle_sales_by_state[fiscal_year], 2022
    )
  /
    SUMIFS(
        electric_vehicle_sales_by_state[total_vehicles_sold],
        electric_vehicle_sales_by_state[state], A13,
        electric_vehicle_sales_by_state[vehicle_category], "4-Wheelers",
        electric_vehicle_sales_by_state[fiscal_year], 2022
    ), 0)</f>
        <v>0</v>
      </c>
      <c r="P13" s="4">
        <f xml:space="preserve"> IFERROR(
    SUMIFS(
        electric_vehicle_sales_by_state[electric_vehicles_sold],
        electric_vehicle_sales_by_state[state], A13,
        electric_vehicle_sales_by_state[vehicle_category], "2-Wheelers",
        electric_vehicle_sales_by_state[fiscal_year], 2023
    )
  /
    SUMIFS(
        electric_vehicle_sales_by_state[total_vehicles_sold],
        electric_vehicle_sales_by_state[state], A13,
        electric_vehicle_sales_by_state[vehicle_category], "2-Wheelers",
        electric_vehicle_sales_by_state[fiscal_year], 2023
    ), 0)</f>
        <v>3.2801776342349614E-3</v>
      </c>
      <c r="Q13" s="5">
        <f xml:space="preserve"> IFERROR(
    SUMIFS(
        electric_vehicle_sales_by_state[electric_vehicles_sold],
        electric_vehicle_sales_by_state[state], A13,
        electric_vehicle_sales_by_state[vehicle_category], "4-Wheelers",
        electric_vehicle_sales_by_state[fiscal_year], 2023
    )
  /
    SUMIFS(
        electric_vehicle_sales_by_state[total_vehicles_sold],
        electric_vehicle_sales_by_state[state], A13,
        electric_vehicle_sales_by_state[vehicle_category], "4-Wheelers",
        electric_vehicle_sales_by_state[fiscal_year], 2023
    ), 0)</f>
        <v>0</v>
      </c>
      <c r="R13" s="5">
        <f xml:space="preserve"> IFERROR(
    SUMIFS(
        electric_vehicle_sales_by_state[electric_vehicles_sold],
        electric_vehicle_sales_by_state[state], A13,
        electric_vehicle_sales_by_state[vehicle_category], "2-Wheelers",
        electric_vehicle_sales_by_state[fiscal_year], 2024
    )
  /
    SUMIFS(
        electric_vehicle_sales_by_state[total_vehicles_sold],
        electric_vehicle_sales_by_state[state], A13,
        electric_vehicle_sales_by_state[vehicle_category], "2-Wheelers",
        electric_vehicle_sales_by_state[fiscal_year], 2024
    ), 0)</f>
        <v>1.2434762877240753E-2</v>
      </c>
      <c r="S13" s="5">
        <f xml:space="preserve"> IFERROR(
    SUMIFS(
        electric_vehicle_sales_by_state[electric_vehicles_sold],
        electric_vehicle_sales_by_state[state], A13,
        electric_vehicle_sales_by_state[vehicle_category], "4-Wheelers",
        electric_vehicle_sales_by_state[fiscal_year], 2024
    )
  /
    SUMIFS(
        electric_vehicle_sales_by_state[total_vehicles_sold],
        electric_vehicle_sales_by_state[state], A13,
        electric_vehicle_sales_by_state[vehicle_category], "4-Wheelers",
        electric_vehicle_sales_by_state[fiscal_year], 2024
    ), 0)</f>
        <v>1.8563207722294413E-4</v>
      </c>
    </row>
    <row r="14" spans="1:19" x14ac:dyDescent="0.3">
      <c r="A14" s="16" t="s">
        <v>51</v>
      </c>
      <c r="B14">
        <f>SUMIFS(electric_vehicle_sales_by_state[electric_vehicles_sold],electric_vehicle_sales_by_state[state], A14,electric_vehicle_sales_by_state[fiscal_year],2022)</f>
        <v>1</v>
      </c>
      <c r="C14">
        <f>SUMIFS(electric_vehicle_sales_by_state[total_vehicles_sold],electric_vehicle_sales_by_state[state], A14,electric_vehicle_sales_by_state[fiscal_year],2022)</f>
        <v>12852</v>
      </c>
      <c r="D14">
        <f>SUMIFS(electric_vehicle_sales_by_state[electric_vehicles_sold],electric_vehicle_sales_by_state[state], A14,electric_vehicle_sales_by_state[fiscal_year],2023)</f>
        <v>3</v>
      </c>
      <c r="E14">
        <f>SUMIFS(electric_vehicle_sales_by_state[total_vehicles_sold],electric_vehicle_sales_by_state[state], A14,electric_vehicle_sales_by_state[fiscal_year],2023)</f>
        <v>14268</v>
      </c>
      <c r="F14">
        <f>SUMIFS(electric_vehicle_sales_by_state[electric_vehicles_sold],electric_vehicle_sales_by_state[state], A14,electric_vehicle_sales_by_state[fiscal_year],2024)</f>
        <v>9</v>
      </c>
      <c r="G14">
        <f>SUMIFS(electric_vehicle_sales_by_state[total_vehicles_sold],electric_vehicle_sales_by_state[state], A14,electric_vehicle_sales_by_state[fiscal_year],2024)</f>
        <v>16972</v>
      </c>
      <c r="H14" s="4">
        <f t="shared" si="0"/>
        <v>7.7808901338313107E-5</v>
      </c>
      <c r="I14" s="4">
        <f t="shared" si="1"/>
        <v>2.1026072329688813E-4</v>
      </c>
      <c r="J14" s="5">
        <f t="shared" si="2"/>
        <v>5.3028517558331364E-4</v>
      </c>
      <c r="K14" s="4">
        <f t="shared" si="3"/>
        <v>1.3245182195857503E-4</v>
      </c>
      <c r="L14" s="4">
        <f t="shared" si="4"/>
        <v>3.2002445228642551E-4</v>
      </c>
      <c r="M14" s="4">
        <f>IFERROR((Table8[[#This Row],[PR_2024]]-Table8[[#This Row],[PR_2022]]),0)</f>
        <v>4.5247627424500057E-4</v>
      </c>
      <c r="N14" s="4">
        <f xml:space="preserve"> IFERROR(
    SUMIFS(
        electric_vehicle_sales_by_state[electric_vehicles_sold],
        electric_vehicle_sales_by_state[state], A14,
        electric_vehicle_sales_by_state[vehicle_category], "2-Wheelers",
        electric_vehicle_sales_by_state[fiscal_year], 2022
    )
  /
    SUMIFS(
        electric_vehicle_sales_by_state[total_vehicles_sold],
        electric_vehicle_sales_by_state[state], A14,
        electric_vehicle_sales_by_state[vehicle_category], "2-Wheelers",
        electric_vehicle_sales_by_state[fiscal_year], 2022
    ), 0)</f>
        <v>1.8129079042784627E-4</v>
      </c>
      <c r="O14" s="5">
        <f xml:space="preserve"> IFERROR(
    SUMIFS(
        electric_vehicle_sales_by_state[electric_vehicles_sold],
        electric_vehicle_sales_by_state[state], A14,
        electric_vehicle_sales_by_state[vehicle_category], "4-Wheelers",
        electric_vehicle_sales_by_state[fiscal_year], 2022
    )
  /
    SUMIFS(
        electric_vehicle_sales_by_state[total_vehicles_sold],
        electric_vehicle_sales_by_state[state], A14,
        electric_vehicle_sales_by_state[vehicle_category], "4-Wheelers",
        electric_vehicle_sales_by_state[fiscal_year], 2022
    ), 0)</f>
        <v>0</v>
      </c>
      <c r="P14" s="4">
        <f xml:space="preserve"> IFERROR(
    SUMIFS(
        electric_vehicle_sales_by_state[electric_vehicles_sold],
        electric_vehicle_sales_by_state[state], A14,
        electric_vehicle_sales_by_state[vehicle_category], "2-Wheelers",
        electric_vehicle_sales_by_state[fiscal_year], 2023
    )
  /
    SUMIFS(
        electric_vehicle_sales_by_state[total_vehicles_sold],
        electric_vehicle_sales_by_state[state], A14,
        electric_vehicle_sales_by_state[vehicle_category], "2-Wheelers",
        electric_vehicle_sales_by_state[fiscal_year], 2023
    ), 0)</f>
        <v>5.0933786078098469E-4</v>
      </c>
      <c r="Q14" s="5">
        <f xml:space="preserve"> IFERROR(
    SUMIFS(
        electric_vehicle_sales_by_state[electric_vehicles_sold],
        electric_vehicle_sales_by_state[state], A14,
        electric_vehicle_sales_by_state[vehicle_category], "4-Wheelers",
        electric_vehicle_sales_by_state[fiscal_year], 2023
    )
  /
    SUMIFS(
        electric_vehicle_sales_by_state[total_vehicles_sold],
        electric_vehicle_sales_by_state[state], A14,
        electric_vehicle_sales_by_state[vehicle_category], "4-Wheelers",
        electric_vehicle_sales_by_state[fiscal_year], 2023
    ), 0)</f>
        <v>0</v>
      </c>
      <c r="R14" s="5">
        <f xml:space="preserve"> IFERROR(
    SUMIFS(
        electric_vehicle_sales_by_state[electric_vehicles_sold],
        electric_vehicle_sales_by_state[state], A14,
        electric_vehicle_sales_by_state[vehicle_category], "2-Wheelers",
        electric_vehicle_sales_by_state[fiscal_year], 2024
    )
  /
    SUMIFS(
        electric_vehicle_sales_by_state[total_vehicles_sold],
        electric_vehicle_sales_by_state[state], A14,
        electric_vehicle_sales_by_state[vehicle_category], "2-Wheelers",
        electric_vehicle_sales_by_state[fiscal_year], 2024
    ), 0)</f>
        <v>6.6524747205960614E-4</v>
      </c>
      <c r="S14" s="5">
        <f xml:space="preserve"> IFERROR(
    SUMIFS(
        electric_vehicle_sales_by_state[electric_vehicles_sold],
        electric_vehicle_sales_by_state[state], A14,
        electric_vehicle_sales_by_state[vehicle_category], "4-Wheelers",
        electric_vehicle_sales_by_state[fiscal_year], 2024
    )
  /
    SUMIFS(
        electric_vehicle_sales_by_state[total_vehicles_sold],
        electric_vehicle_sales_by_state[state], A14,
        electric_vehicle_sales_by_state[vehicle_category], "4-Wheelers",
        electric_vehicle_sales_by_state[fiscal_year], 2024
    ), 0)</f>
        <v>4.2301184433164127E-4</v>
      </c>
    </row>
    <row r="15" spans="1:19" x14ac:dyDescent="0.3">
      <c r="A15" s="16" t="s">
        <v>52</v>
      </c>
      <c r="B15">
        <f>SUMIFS(electric_vehicle_sales_by_state[electric_vehicles_sold],electric_vehicle_sales_by_state[state], A15,electric_vehicle_sales_by_state[fiscal_year],2022)</f>
        <v>734</v>
      </c>
      <c r="C15">
        <f>SUMIFS(electric_vehicle_sales_by_state[total_vehicles_sold],electric_vehicle_sales_by_state[state], A15,electric_vehicle_sales_by_state[fiscal_year],2022)</f>
        <v>42945</v>
      </c>
      <c r="D15">
        <f>SUMIFS(electric_vehicle_sales_by_state[electric_vehicles_sold],electric_vehicle_sales_by_state[state], A15,electric_vehicle_sales_by_state[fiscal_year],2023)</f>
        <v>1704</v>
      </c>
      <c r="E15">
        <f>SUMIFS(electric_vehicle_sales_by_state[total_vehicles_sold],electric_vehicle_sales_by_state[state], A15,electric_vehicle_sales_by_state[fiscal_year],2023)</f>
        <v>50161</v>
      </c>
      <c r="F15">
        <f>SUMIFS(electric_vehicle_sales_by_state[electric_vehicles_sold],electric_vehicle_sales_by_state[state], A15,electric_vehicle_sales_by_state[fiscal_year],2024)</f>
        <v>3098</v>
      </c>
      <c r="G15">
        <f>SUMIFS(electric_vehicle_sales_by_state[total_vehicles_sold],electric_vehicle_sales_by_state[state], A15,electric_vehicle_sales_by_state[fiscal_year],2024)</f>
        <v>57692</v>
      </c>
      <c r="H15" s="4">
        <f t="shared" si="0"/>
        <v>1.7091628827570149E-2</v>
      </c>
      <c r="I15" s="4">
        <f t="shared" si="1"/>
        <v>3.3970614620920637E-2</v>
      </c>
      <c r="J15" s="5">
        <f t="shared" si="2"/>
        <v>5.3698953061082993E-2</v>
      </c>
      <c r="K15" s="4">
        <f t="shared" si="3"/>
        <v>1.6878985793350489E-2</v>
      </c>
      <c r="L15" s="4">
        <f t="shared" si="4"/>
        <v>1.9728338440162356E-2</v>
      </c>
      <c r="M15" s="4">
        <f>IFERROR((Table8[[#This Row],[PR_2024]]-Table8[[#This Row],[PR_2022]]),0)</f>
        <v>3.6607324233512845E-2</v>
      </c>
      <c r="N15" s="4">
        <f xml:space="preserve"> IFERROR(
    SUMIFS(
        electric_vehicle_sales_by_state[electric_vehicles_sold],
        electric_vehicle_sales_by_state[state], A15,
        electric_vehicle_sales_by_state[vehicle_category], "2-Wheelers",
        electric_vehicle_sales_by_state[fiscal_year], 2022
    )
  /
    SUMIFS(
        electric_vehicle_sales_by_state[total_vehicles_sold],
        electric_vehicle_sales_by_state[state], A15,
        electric_vehicle_sales_by_state[vehicle_category], "2-Wheelers",
        electric_vehicle_sales_by_state[fiscal_year], 2022
    ), 0)</f>
        <v>2.0402404266726869E-2</v>
      </c>
      <c r="O15" s="5">
        <f xml:space="preserve"> IFERROR(
    SUMIFS(
        electric_vehicle_sales_by_state[electric_vehicles_sold],
        electric_vehicle_sales_by_state[state], A15,
        electric_vehicle_sales_by_state[vehicle_category], "4-Wheelers",
        electric_vehicle_sales_by_state[fiscal_year], 2022
    )
  /
    SUMIFS(
        electric_vehicle_sales_by_state[total_vehicles_sold],
        electric_vehicle_sales_by_state[state], A15,
        electric_vehicle_sales_by_state[vehicle_category], "4-Wheelers",
        electric_vehicle_sales_by_state[fiscal_year], 2022
    ), 0)</f>
        <v>1.4651038891848695E-3</v>
      </c>
      <c r="P15" s="4">
        <f xml:space="preserve"> IFERROR(
    SUMIFS(
        electric_vehicle_sales_by_state[electric_vehicles_sold],
        electric_vehicle_sales_by_state[state], A15,
        electric_vehicle_sales_by_state[vehicle_category], "2-Wheelers",
        electric_vehicle_sales_by_state[fiscal_year], 2023
    )
  /
    SUMIFS(
        electric_vehicle_sales_by_state[total_vehicles_sold],
        electric_vehicle_sales_by_state[state], A15,
        electric_vehicle_sales_by_state[vehicle_category], "2-Wheelers",
        electric_vehicle_sales_by_state[fiscal_year], 2023
    ), 0)</f>
        <v>4.0618242579123255E-2</v>
      </c>
      <c r="Q15" s="5">
        <f xml:space="preserve"> IFERROR(
    SUMIFS(
        electric_vehicle_sales_by_state[electric_vehicles_sold],
        electric_vehicle_sales_by_state[state], A15,
        electric_vehicle_sales_by_state[vehicle_category], "4-Wheelers",
        electric_vehicle_sales_by_state[fiscal_year], 2023
    )
  /
    SUMIFS(
        electric_vehicle_sales_by_state[total_vehicles_sold],
        electric_vehicle_sales_by_state[state], A15,
        electric_vehicle_sales_by_state[vehicle_category], "4-Wheelers",
        electric_vehicle_sales_by_state[fiscal_year], 2023
    ), 0)</f>
        <v>5.388272583201268E-3</v>
      </c>
      <c r="R15" s="5">
        <f xml:space="preserve"> IFERROR(
    SUMIFS(
        electric_vehicle_sales_by_state[electric_vehicles_sold],
        electric_vehicle_sales_by_state[state], A15,
        electric_vehicle_sales_by_state[vehicle_category], "2-Wheelers",
        electric_vehicle_sales_by_state[fiscal_year], 2024
    )
  /
    SUMIFS(
        electric_vehicle_sales_by_state[total_vehicles_sold],
        electric_vehicle_sales_by_state[state], A15,
        electric_vehicle_sales_by_state[vehicle_category], "2-Wheelers",
        electric_vehicle_sales_by_state[fiscal_year], 2024
    ), 0)</f>
        <v>6.4767232593941765E-2</v>
      </c>
      <c r="S15" s="5">
        <f xml:space="preserve"> IFERROR(
    SUMIFS(
        electric_vehicle_sales_by_state[electric_vehicles_sold],
        electric_vehicle_sales_by_state[state], A15,
        electric_vehicle_sales_by_state[vehicle_category], "4-Wheelers",
        electric_vehicle_sales_by_state[fiscal_year], 2024
    )
  /
    SUMIFS(
        electric_vehicle_sales_by_state[total_vehicles_sold],
        electric_vehicle_sales_by_state[state], A15,
        electric_vehicle_sales_by_state[vehicle_category], "4-Wheelers",
        electric_vehicle_sales_by_state[fiscal_year], 2024
    ), 0)</f>
        <v>9.5912900717186559E-3</v>
      </c>
    </row>
    <row r="16" spans="1:19" x14ac:dyDescent="0.3">
      <c r="A16" s="16" t="s">
        <v>53</v>
      </c>
      <c r="B16">
        <f>SUMIFS(electric_vehicle_sales_by_state[electric_vehicles_sold],electric_vehicle_sales_by_state[state], A16,electric_vehicle_sales_by_state[fiscal_year],2022)</f>
        <v>28</v>
      </c>
      <c r="C16">
        <f>SUMIFS(electric_vehicle_sales_by_state[total_vehicles_sold],electric_vehicle_sales_by_state[state], A16,electric_vehicle_sales_by_state[fiscal_year],2022)</f>
        <v>37735</v>
      </c>
      <c r="D16">
        <f>SUMIFS(electric_vehicle_sales_by_state[electric_vehicles_sold],electric_vehicle_sales_by_state[state], A16,electric_vehicle_sales_by_state[fiscal_year],2023)</f>
        <v>230</v>
      </c>
      <c r="E16">
        <f>SUMIFS(electric_vehicle_sales_by_state[total_vehicles_sold],electric_vehicle_sales_by_state[state], A16,electric_vehicle_sales_by_state[fiscal_year],2023)</f>
        <v>41034</v>
      </c>
      <c r="F16">
        <f>SUMIFS(electric_vehicle_sales_by_state[electric_vehicles_sold],electric_vehicle_sales_by_state[state], A16,electric_vehicle_sales_by_state[fiscal_year],2024)</f>
        <v>304</v>
      </c>
      <c r="G16">
        <f>SUMIFS(electric_vehicle_sales_by_state[total_vehicles_sold],electric_vehicle_sales_by_state[state], A16,electric_vehicle_sales_by_state[fiscal_year],2024)</f>
        <v>46447</v>
      </c>
      <c r="H16" s="4">
        <f t="shared" si="0"/>
        <v>7.4201669537564592E-4</v>
      </c>
      <c r="I16" s="4">
        <f t="shared" si="1"/>
        <v>5.6051079592533025E-3</v>
      </c>
      <c r="J16" s="5">
        <f t="shared" si="2"/>
        <v>6.5450944086808622E-3</v>
      </c>
      <c r="K16" s="4">
        <f t="shared" si="3"/>
        <v>4.8630912638776566E-3</v>
      </c>
      <c r="L16" s="4">
        <f t="shared" si="4"/>
        <v>9.399864494275597E-4</v>
      </c>
      <c r="M16" s="4">
        <f>IFERROR((Table8[[#This Row],[PR_2024]]-Table8[[#This Row],[PR_2022]]),0)</f>
        <v>5.8030777133052163E-3</v>
      </c>
      <c r="N16" s="4">
        <f xml:space="preserve"> IFERROR(
    SUMIFS(
        electric_vehicle_sales_by_state[electric_vehicles_sold],
        electric_vehicle_sales_by_state[state], A16,
        electric_vehicle_sales_by_state[vehicle_category], "2-Wheelers",
        electric_vehicle_sales_by_state[fiscal_year], 2022
    )
  /
    SUMIFS(
        electric_vehicle_sales_by_state[total_vehicles_sold],
        electric_vehicle_sales_by_state[state], A16,
        electric_vehicle_sales_by_state[vehicle_category], "2-Wheelers",
        electric_vehicle_sales_by_state[fiscal_year], 2022
    ), 0)</f>
        <v>8.3358142304257223E-4</v>
      </c>
      <c r="O16" s="5">
        <f xml:space="preserve"> IFERROR(
    SUMIFS(
        electric_vehicle_sales_by_state[electric_vehicles_sold],
        electric_vehicle_sales_by_state[state], A16,
        electric_vehicle_sales_by_state[vehicle_category], "4-Wheelers",
        electric_vehicle_sales_by_state[fiscal_year], 2022
    )
  /
    SUMIFS(
        electric_vehicle_sales_by_state[total_vehicles_sold],
        electric_vehicle_sales_by_state[state], A16,
        electric_vehicle_sales_by_state[vehicle_category], "4-Wheelers",
        electric_vehicle_sales_by_state[fiscal_year], 2022
    ), 0)</f>
        <v>0</v>
      </c>
      <c r="P16" s="4">
        <f xml:space="preserve"> IFERROR(
    SUMIFS(
        electric_vehicle_sales_by_state[electric_vehicles_sold],
        electric_vehicle_sales_by_state[state], A16,
        electric_vehicle_sales_by_state[vehicle_category], "2-Wheelers",
        electric_vehicle_sales_by_state[fiscal_year], 2023
    )
  /
    SUMIFS(
        electric_vehicle_sales_by_state[total_vehicles_sold],
        electric_vehicle_sales_by_state[state], A16,
        electric_vehicle_sales_by_state[vehicle_category], "2-Wheelers",
        electric_vehicle_sales_by_state[fiscal_year], 2023
    ), 0)</f>
        <v>6.0821224130339054E-3</v>
      </c>
      <c r="Q16" s="5">
        <f xml:space="preserve"> IFERROR(
    SUMIFS(
        electric_vehicle_sales_by_state[electric_vehicles_sold],
        electric_vehicle_sales_by_state[state], A16,
        electric_vehicle_sales_by_state[vehicle_category], "4-Wheelers",
        electric_vehicle_sales_by_state[fiscal_year], 2023
    )
  /
    SUMIFS(
        electric_vehicle_sales_by_state[total_vehicles_sold],
        electric_vehicle_sales_by_state[state], A16,
        electric_vehicle_sales_by_state[vehicle_category], "4-Wheelers",
        electric_vehicle_sales_by_state[fiscal_year], 2023
    ), 0)</f>
        <v>1.9157088122605363E-3</v>
      </c>
      <c r="R16" s="5">
        <f xml:space="preserve"> IFERROR(
    SUMIFS(
        electric_vehicle_sales_by_state[electric_vehicles_sold],
        electric_vehicle_sales_by_state[state], A16,
        electric_vehicle_sales_by_state[vehicle_category], "2-Wheelers",
        electric_vehicle_sales_by_state[fiscal_year], 2024
    )
  /
    SUMIFS(
        electric_vehicle_sales_by_state[total_vehicles_sold],
        electric_vehicle_sales_by_state[state], A16,
        electric_vehicle_sales_by_state[vehicle_category], "2-Wheelers",
        electric_vehicle_sales_by_state[fiscal_year], 2024
    ), 0)</f>
        <v>6.7208271787296894E-3</v>
      </c>
      <c r="S16" s="5">
        <f xml:space="preserve"> IFERROR(
    SUMIFS(
        electric_vehicle_sales_by_state[electric_vehicles_sold],
        electric_vehicle_sales_by_state[state], A16,
        electric_vehicle_sales_by_state[vehicle_category], "4-Wheelers",
        electric_vehicle_sales_by_state[fiscal_year], 2024
    )
  /
    SUMIFS(
        electric_vehicle_sales_by_state[total_vehicles_sold],
        electric_vehicle_sales_by_state[state], A16,
        electric_vehicle_sales_by_state[vehicle_category], "4-Wheelers",
        electric_vehicle_sales_by_state[fiscal_year], 2024
    ), 0)</f>
        <v>5.3200617813626222E-3</v>
      </c>
    </row>
    <row r="17" spans="1:19" x14ac:dyDescent="0.3">
      <c r="A17" s="16" t="s">
        <v>61</v>
      </c>
      <c r="B17">
        <f>SUMIFS(electric_vehicle_sales_by_state[electric_vehicles_sold],electric_vehicle_sales_by_state[state], A17,electric_vehicle_sales_by_state[fiscal_year],2022)</f>
        <v>443</v>
      </c>
      <c r="C17">
        <f>SUMIFS(electric_vehicle_sales_by_state[total_vehicles_sold],electric_vehicle_sales_by_state[state], A17,electric_vehicle_sales_by_state[fiscal_year],2022)</f>
        <v>98266</v>
      </c>
      <c r="D17">
        <f>SUMIFS(electric_vehicle_sales_by_state[electric_vehicles_sold],electric_vehicle_sales_by_state[state], A17,electric_vehicle_sales_by_state[fiscal_year],2023)</f>
        <v>1104</v>
      </c>
      <c r="E17">
        <f>SUMIFS(electric_vehicle_sales_by_state[total_vehicles_sold],electric_vehicle_sales_by_state[state], A17,electric_vehicle_sales_by_state[fiscal_year],2023)</f>
        <v>110016</v>
      </c>
      <c r="F17">
        <f>SUMIFS(electric_vehicle_sales_by_state[electric_vehicles_sold],electric_vehicle_sales_by_state[state], A17,electric_vehicle_sales_by_state[fiscal_year],2024)</f>
        <v>1048</v>
      </c>
      <c r="G17">
        <f>SUMIFS(electric_vehicle_sales_by_state[total_vehicles_sold],electric_vehicle_sales_by_state[state], A17,electric_vehicle_sales_by_state[fiscal_year],2024)</f>
        <v>117084</v>
      </c>
      <c r="H17" s="4">
        <f t="shared" si="0"/>
        <v>4.5081716972299674E-3</v>
      </c>
      <c r="I17" s="4">
        <f t="shared" si="1"/>
        <v>1.0034904013961605E-2</v>
      </c>
      <c r="J17" s="5">
        <f t="shared" si="2"/>
        <v>8.9508387140856144E-3</v>
      </c>
      <c r="K17" s="4">
        <f t="shared" si="3"/>
        <v>5.5267323167316378E-3</v>
      </c>
      <c r="L17" s="4">
        <f t="shared" si="4"/>
        <v>-1.0840652998759907E-3</v>
      </c>
      <c r="M17" s="4">
        <f>IFERROR((Table8[[#This Row],[PR_2024]]-Table8[[#This Row],[PR_2022]]),0)</f>
        <v>4.4426670168556471E-3</v>
      </c>
      <c r="N17" s="4">
        <f xml:space="preserve"> IFERROR(
    SUMIFS(
        electric_vehicle_sales_by_state[electric_vehicles_sold],
        electric_vehicle_sales_by_state[state], A17,
        electric_vehicle_sales_by_state[vehicle_category], "2-Wheelers",
        electric_vehicle_sales_by_state[fiscal_year], 2022
    )
  /
    SUMIFS(
        electric_vehicle_sales_by_state[total_vehicles_sold],
        electric_vehicle_sales_by_state[state], A17,
        electric_vehicle_sales_by_state[vehicle_category], "2-Wheelers",
        electric_vehicle_sales_by_state[fiscal_year], 2022
    ), 0)</f>
        <v>7.3975853164910321E-3</v>
      </c>
      <c r="O17" s="5">
        <f xml:space="preserve"> IFERROR(
    SUMIFS(
        electric_vehicle_sales_by_state[electric_vehicles_sold],
        electric_vehicle_sales_by_state[state], A17,
        electric_vehicle_sales_by_state[vehicle_category], "4-Wheelers",
        electric_vehicle_sales_by_state[fiscal_year], 2022
    )
  /
    SUMIFS(
        electric_vehicle_sales_by_state[total_vehicles_sold],
        electric_vehicle_sales_by_state[state], A17,
        electric_vehicle_sales_by_state[vehicle_category], "4-Wheelers",
        electric_vehicle_sales_by_state[fiscal_year], 2022
    ), 0)</f>
        <v>4.6398046398046398E-4</v>
      </c>
      <c r="P17" s="4">
        <f xml:space="preserve"> IFERROR(
    SUMIFS(
        electric_vehicle_sales_by_state[electric_vehicles_sold],
        electric_vehicle_sales_by_state[state], A17,
        electric_vehicle_sales_by_state[vehicle_category], "2-Wheelers",
        electric_vehicle_sales_by_state[fiscal_year], 2023
    )
  /
    SUMIFS(
        electric_vehicle_sales_by_state[total_vehicles_sold],
        electric_vehicle_sales_by_state[state], A17,
        electric_vehicle_sales_by_state[vehicle_category], "2-Wheelers",
        electric_vehicle_sales_by_state[fiscal_year], 2023
    ), 0)</f>
        <v>1.589535684234682E-2</v>
      </c>
      <c r="Q17" s="5">
        <f xml:space="preserve"> IFERROR(
    SUMIFS(
        electric_vehicle_sales_by_state[electric_vehicles_sold],
        electric_vehicle_sales_by_state[state], A17,
        electric_vehicle_sales_by_state[vehicle_category], "4-Wheelers",
        electric_vehicle_sales_by_state[fiscal_year], 2023
    )
  /
    SUMIFS(
        electric_vehicle_sales_by_state[total_vehicles_sold],
        electric_vehicle_sales_by_state[state], A17,
        electric_vehicle_sales_by_state[vehicle_category], "4-Wheelers",
        electric_vehicle_sales_by_state[fiscal_year], 2023
    ), 0)</f>
        <v>1.4557344740319365E-3</v>
      </c>
      <c r="R17" s="5">
        <f xml:space="preserve"> IFERROR(
    SUMIFS(
        electric_vehicle_sales_by_state[electric_vehicles_sold],
        electric_vehicle_sales_by_state[state], A17,
        electric_vehicle_sales_by_state[vehicle_category], "2-Wheelers",
        electric_vehicle_sales_by_state[fiscal_year], 2024
    )
  /
    SUMIFS(
        electric_vehicle_sales_by_state[total_vehicles_sold],
        electric_vehicle_sales_by_state[state], A17,
        electric_vehicle_sales_by_state[vehicle_category], "2-Wheelers",
        electric_vehicle_sales_by_state[fiscal_year], 2024
    ), 0)</f>
        <v>1.3056327466807816E-2</v>
      </c>
      <c r="S17" s="5">
        <f xml:space="preserve"> IFERROR(
    SUMIFS(
        electric_vehicle_sales_by_state[electric_vehicles_sold],
        electric_vehicle_sales_by_state[state], A17,
        electric_vehicle_sales_by_state[vehicle_category], "4-Wheelers",
        electric_vehicle_sales_by_state[fiscal_year], 2024
    )
  /
    SUMIFS(
        electric_vehicle_sales_by_state[total_vehicles_sold],
        electric_vehicle_sales_by_state[state], A17,
        electric_vehicle_sales_by_state[vehicle_category], "4-Wheelers",
        electric_vehicle_sales_by_state[fiscal_year], 2024
    ), 0)</f>
        <v>3.2605816062440136E-3</v>
      </c>
    </row>
    <row r="18" spans="1:19" x14ac:dyDescent="0.3">
      <c r="A18" s="16" t="s">
        <v>65</v>
      </c>
      <c r="B18">
        <f>SUMIFS(electric_vehicle_sales_by_state[electric_vehicles_sold],electric_vehicle_sales_by_state[state], A18,electric_vehicle_sales_by_state[fiscal_year],2022)</f>
        <v>13928</v>
      </c>
      <c r="C18">
        <f>SUMIFS(electric_vehicle_sales_by_state[total_vehicles_sold],electric_vehicle_sales_by_state[state], A18,electric_vehicle_sales_by_state[fiscal_year],2022)</f>
        <v>772748</v>
      </c>
      <c r="D18">
        <f>SUMIFS(electric_vehicle_sales_by_state[electric_vehicles_sold],electric_vehicle_sales_by_state[state], A18,electric_vehicle_sales_by_state[fiscal_year],2023)</f>
        <v>30311</v>
      </c>
      <c r="E18">
        <f>SUMIFS(electric_vehicle_sales_by_state[total_vehicles_sold],electric_vehicle_sales_by_state[state], A18,electric_vehicle_sales_by_state[fiscal_year],2023)</f>
        <v>728258</v>
      </c>
      <c r="F18">
        <f>SUMIFS(electric_vehicle_sales_by_state[electric_vehicles_sold],electric_vehicle_sales_by_state[state], A18,electric_vehicle_sales_by_state[fiscal_year],2024)</f>
        <v>33183</v>
      </c>
      <c r="G18">
        <f>SUMIFS(electric_vehicle_sales_by_state[total_vehicles_sold],electric_vehicle_sales_by_state[state], A18,electric_vehicle_sales_by_state[fiscal_year],2024)</f>
        <v>782865</v>
      </c>
      <c r="H18" s="4">
        <f t="shared" si="0"/>
        <v>1.8023987121286628E-2</v>
      </c>
      <c r="I18" s="4">
        <f t="shared" si="1"/>
        <v>4.1621238626970113E-2</v>
      </c>
      <c r="J18" s="5">
        <f t="shared" si="2"/>
        <v>4.2386618382479736E-2</v>
      </c>
      <c r="K18" s="4">
        <f t="shared" si="3"/>
        <v>2.3597251505683484E-2</v>
      </c>
      <c r="L18" s="4">
        <f t="shared" si="4"/>
        <v>7.6537975550962367E-4</v>
      </c>
      <c r="M18" s="4">
        <f>IFERROR((Table8[[#This Row],[PR_2024]]-Table8[[#This Row],[PR_2022]]),0)</f>
        <v>2.4362631261193108E-2</v>
      </c>
      <c r="N18" s="4">
        <f xml:space="preserve"> IFERROR(
    SUMIFS(
        electric_vehicle_sales_by_state[electric_vehicles_sold],
        electric_vehicle_sales_by_state[state], A18,
        electric_vehicle_sales_by_state[vehicle_category], "2-Wheelers",
        electric_vehicle_sales_by_state[fiscal_year], 2022
    )
  /
    SUMIFS(
        electric_vehicle_sales_by_state[total_vehicles_sold],
        electric_vehicle_sales_by_state[state], A18,
        electric_vehicle_sales_by_state[vehicle_category], "2-Wheelers",
        electric_vehicle_sales_by_state[fiscal_year], 2022
    ), 0)</f>
        <v>1.9634376271349559E-2</v>
      </c>
      <c r="O18" s="5">
        <f xml:space="preserve"> IFERROR(
    SUMIFS(
        electric_vehicle_sales_by_state[electric_vehicles_sold],
        electric_vehicle_sales_by_state[state], A18,
        electric_vehicle_sales_by_state[vehicle_category], "4-Wheelers",
        electric_vehicle_sales_by_state[fiscal_year], 2022
    )
  /
    SUMIFS(
        electric_vehicle_sales_by_state[total_vehicles_sold],
        electric_vehicle_sales_by_state[state], A18,
        electric_vehicle_sales_by_state[vehicle_category], "4-Wheelers",
        electric_vehicle_sales_by_state[fiscal_year], 2022
    ), 0)</f>
        <v>5.3242258023711783E-3</v>
      </c>
      <c r="P18" s="4">
        <f xml:space="preserve"> IFERROR(
    SUMIFS(
        electric_vehicle_sales_by_state[electric_vehicles_sold],
        electric_vehicle_sales_by_state[state], A18,
        electric_vehicle_sales_by_state[vehicle_category], "2-Wheelers",
        electric_vehicle_sales_by_state[fiscal_year], 2023
    )
  /
    SUMIFS(
        electric_vehicle_sales_by_state[total_vehicles_sold],
        electric_vehicle_sales_by_state[state], A18,
        electric_vehicle_sales_by_state[vehicle_category], "2-Wheelers",
        electric_vehicle_sales_by_state[fiscal_year], 2023
    ), 0)</f>
        <v>4.5826747006808041E-2</v>
      </c>
      <c r="Q18" s="5">
        <f xml:space="preserve"> IFERROR(
    SUMIFS(
        electric_vehicle_sales_by_state[electric_vehicles_sold],
        electric_vehicle_sales_by_state[state], A18,
        electric_vehicle_sales_by_state[vehicle_category], "4-Wheelers",
        electric_vehicle_sales_by_state[fiscal_year], 2023
    )
  /
    SUMIFS(
        electric_vehicle_sales_by_state[total_vehicles_sold],
        electric_vehicle_sales_by_state[state], A18,
        electric_vehicle_sales_by_state[vehicle_category], "4-Wheelers",
        electric_vehicle_sales_by_state[fiscal_year], 2023
    ), 0)</f>
        <v>1.1533121332915305E-2</v>
      </c>
      <c r="R18" s="5">
        <f xml:space="preserve"> IFERROR(
    SUMIFS(
        electric_vehicle_sales_by_state[electric_vehicles_sold],
        electric_vehicle_sales_by_state[state], A18,
        electric_vehicle_sales_by_state[vehicle_category], "2-Wheelers",
        electric_vehicle_sales_by_state[fiscal_year], 2024
    )
  /
    SUMIFS(
        electric_vehicle_sales_by_state[total_vehicles_sold],
        electric_vehicle_sales_by_state[state], A18,
        electric_vehicle_sales_by_state[vehicle_category], "2-Wheelers",
        electric_vehicle_sales_by_state[fiscal_year], 2024
    ), 0)</f>
        <v>4.5170399291173523E-2</v>
      </c>
      <c r="S18" s="5">
        <f xml:space="preserve"> IFERROR(
    SUMIFS(
        electric_vehicle_sales_by_state[electric_vehicles_sold],
        electric_vehicle_sales_by_state[state], A18,
        electric_vehicle_sales_by_state[vehicle_category], "4-Wheelers",
        electric_vehicle_sales_by_state[fiscal_year], 2024
    )
  /
    SUMIFS(
        electric_vehicle_sales_by_state[total_vehicles_sold],
        electric_vehicle_sales_by_state[state], A18,
        electric_vehicle_sales_by_state[vehicle_category], "4-Wheelers",
        electric_vehicle_sales_by_state[fiscal_year], 2024
    ), 0)</f>
        <v>2.0617395223073456E-2</v>
      </c>
    </row>
    <row r="19" spans="1:19" x14ac:dyDescent="0.3">
      <c r="A19" s="16" t="s">
        <v>54</v>
      </c>
      <c r="B19">
        <f>SUMIFS(electric_vehicle_sales_by_state[electric_vehicles_sold],electric_vehicle_sales_by_state[state], A19,electric_vehicle_sales_by_state[fiscal_year],2022)</f>
        <v>4829</v>
      </c>
      <c r="C19">
        <f>SUMIFS(electric_vehicle_sales_by_state[total_vehicles_sold],electric_vehicle_sales_by_state[state], A19,electric_vehicle_sales_by_state[fiscal_year],2022)</f>
        <v>892873</v>
      </c>
      <c r="D19">
        <f>SUMIFS(electric_vehicle_sales_by_state[electric_vehicles_sold],electric_vehicle_sales_by_state[state], A19,electric_vehicle_sales_by_state[fiscal_year],2023)</f>
        <v>11121</v>
      </c>
      <c r="E19">
        <f>SUMIFS(electric_vehicle_sales_by_state[total_vehicles_sold],electric_vehicle_sales_by_state[state], A19,electric_vehicle_sales_by_state[fiscal_year],2023)</f>
        <v>1022797</v>
      </c>
      <c r="F19">
        <f>SUMIFS(electric_vehicle_sales_by_state[electric_vehicles_sold],electric_vehicle_sales_by_state[state], A19,electric_vehicle_sales_by_state[fiscal_year],2024)</f>
        <v>15069</v>
      </c>
      <c r="G19">
        <f>SUMIFS(electric_vehicle_sales_by_state[total_vehicles_sold],electric_vehicle_sales_by_state[state], A19,electric_vehicle_sales_by_state[fiscal_year],2024)</f>
        <v>1132703</v>
      </c>
      <c r="H19" s="4">
        <f t="shared" si="0"/>
        <v>5.4083839471010999E-3</v>
      </c>
      <c r="I19" s="4">
        <f t="shared" si="1"/>
        <v>1.0873125361142044E-2</v>
      </c>
      <c r="J19" s="5">
        <f t="shared" si="2"/>
        <v>1.3303575606315159E-2</v>
      </c>
      <c r="K19" s="4">
        <f t="shared" si="3"/>
        <v>5.4647414140409443E-3</v>
      </c>
      <c r="L19" s="4">
        <f t="shared" si="4"/>
        <v>2.4304502451731151E-3</v>
      </c>
      <c r="M19" s="4">
        <f>IFERROR((Table8[[#This Row],[PR_2024]]-Table8[[#This Row],[PR_2022]]),0)</f>
        <v>7.8951916592140594E-3</v>
      </c>
      <c r="N19" s="4">
        <f xml:space="preserve"> IFERROR(
    SUMIFS(
        electric_vehicle_sales_by_state[electric_vehicles_sold],
        electric_vehicle_sales_by_state[state], A19,
        electric_vehicle_sales_by_state[vehicle_category], "2-Wheelers",
        electric_vehicle_sales_by_state[fiscal_year], 2022
    )
  /
    SUMIFS(
        electric_vehicle_sales_by_state[total_vehicles_sold],
        electric_vehicle_sales_by_state[state], A19,
        electric_vehicle_sales_by_state[vehicle_category], "2-Wheelers",
        electric_vehicle_sales_by_state[fiscal_year], 2022
    ), 0)</f>
        <v>5.7370683459971568E-3</v>
      </c>
      <c r="O19" s="5">
        <f xml:space="preserve"> IFERROR(
    SUMIFS(
        electric_vehicle_sales_by_state[electric_vehicles_sold],
        electric_vehicle_sales_by_state[state], A19,
        electric_vehicle_sales_by_state[vehicle_category], "4-Wheelers",
        electric_vehicle_sales_by_state[fiscal_year], 2022
    )
  /
    SUMIFS(
        electric_vehicle_sales_by_state[total_vehicles_sold],
        electric_vehicle_sales_by_state[state], A19,
        electric_vehicle_sales_by_state[vehicle_category], "4-Wheelers",
        electric_vehicle_sales_by_state[fiscal_year], 2022
    ), 0)</f>
        <v>1.2168073439714126E-3</v>
      </c>
      <c r="P19" s="4">
        <f xml:space="preserve"> IFERROR(
    SUMIFS(
        electric_vehicle_sales_by_state[electric_vehicles_sold],
        electric_vehicle_sales_by_state[state], A19,
        electric_vehicle_sales_by_state[vehicle_category], "2-Wheelers",
        electric_vehicle_sales_by_state[fiscal_year], 2023
    )
  /
    SUMIFS(
        electric_vehicle_sales_by_state[total_vehicles_sold],
        electric_vehicle_sales_by_state[state], A19,
        electric_vehicle_sales_by_state[vehicle_category], "2-Wheelers",
        electric_vehicle_sales_by_state[fiscal_year], 2023
    ), 0)</f>
        <v>1.1462667488031689E-2</v>
      </c>
      <c r="Q19" s="5">
        <f xml:space="preserve"> IFERROR(
    SUMIFS(
        electric_vehicle_sales_by_state[electric_vehicles_sold],
        electric_vehicle_sales_by_state[state], A19,
        electric_vehicle_sales_by_state[vehicle_category], "4-Wheelers",
        electric_vehicle_sales_by_state[fiscal_year], 2023
    )
  /
    SUMIFS(
        electric_vehicle_sales_by_state[total_vehicles_sold],
        electric_vehicle_sales_by_state[state], A19,
        electric_vehicle_sales_by_state[vehicle_category], "4-Wheelers",
        electric_vehicle_sales_by_state[fiscal_year], 2023
    ), 0)</f>
        <v>3.0334801146292027E-3</v>
      </c>
      <c r="R19" s="5">
        <f xml:space="preserve"> IFERROR(
    SUMIFS(
        electric_vehicle_sales_by_state[electric_vehicles_sold],
        electric_vehicle_sales_by_state[state], A19,
        electric_vehicle_sales_by_state[vehicle_category], "2-Wheelers",
        electric_vehicle_sales_by_state[fiscal_year], 2024
    )
  /
    SUMIFS(
        electric_vehicle_sales_by_state[total_vehicles_sold],
        electric_vehicle_sales_by_state[state], A19,
        electric_vehicle_sales_by_state[vehicle_category], "2-Wheelers",
        electric_vehicle_sales_by_state[fiscal_year], 2024
    ), 0)</f>
        <v>1.3583046059063464E-2</v>
      </c>
      <c r="S19" s="5">
        <f xml:space="preserve"> IFERROR(
    SUMIFS(
        electric_vehicle_sales_by_state[electric_vehicles_sold],
        electric_vehicle_sales_by_state[state], A19,
        electric_vehicle_sales_by_state[vehicle_category], "4-Wheelers",
        electric_vehicle_sales_by_state[fiscal_year], 2024
    )
  /
    SUMIFS(
        electric_vehicle_sales_by_state[total_vehicles_sold],
        electric_vehicle_sales_by_state[state], A19,
        electric_vehicle_sales_by_state[vehicle_category], "4-Wheelers",
        electric_vehicle_sales_by_state[fiscal_year], 2024
    ), 0)</f>
        <v>9.3657158844140092E-3</v>
      </c>
    </row>
    <row r="20" spans="1:19" x14ac:dyDescent="0.3">
      <c r="A20" s="16" t="s">
        <v>55</v>
      </c>
      <c r="B20">
        <f>SUMIFS(electric_vehicle_sales_by_state[electric_vehicles_sold],electric_vehicle_sales_by_state[state], A20,electric_vehicle_sales_by_state[fiscal_year],2022)</f>
        <v>411</v>
      </c>
      <c r="C20">
        <f>SUMIFS(electric_vehicle_sales_by_state[total_vehicles_sold],electric_vehicle_sales_by_state[state], A20,electric_vehicle_sales_by_state[fiscal_year],2022)</f>
        <v>36954</v>
      </c>
      <c r="D20">
        <f>SUMIFS(electric_vehicle_sales_by_state[electric_vehicles_sold],electric_vehicle_sales_by_state[state], A20,electric_vehicle_sales_by_state[fiscal_year],2023)</f>
        <v>1991</v>
      </c>
      <c r="E20">
        <f>SUMIFS(electric_vehicle_sales_by_state[total_vehicles_sold],electric_vehicle_sales_by_state[state], A20,electric_vehicle_sales_by_state[fiscal_year],2023)</f>
        <v>48527</v>
      </c>
      <c r="F20">
        <f>SUMIFS(electric_vehicle_sales_by_state[electric_vehicles_sold],electric_vehicle_sales_by_state[state], A20,electric_vehicle_sales_by_state[fiscal_year],2024)</f>
        <v>2877</v>
      </c>
      <c r="G20">
        <f>SUMIFS(electric_vehicle_sales_by_state[total_vehicles_sold],electric_vehicle_sales_by_state[state], A20,electric_vehicle_sales_by_state[fiscal_year],2024)</f>
        <v>45147</v>
      </c>
      <c r="H20" s="4">
        <f t="shared" si="0"/>
        <v>1.1121935379119987E-2</v>
      </c>
      <c r="I20" s="4">
        <f t="shared" si="1"/>
        <v>4.1028705669009007E-2</v>
      </c>
      <c r="J20" s="5">
        <f t="shared" si="2"/>
        <v>6.3725164462755002E-2</v>
      </c>
      <c r="K20" s="4">
        <f t="shared" si="3"/>
        <v>2.9906770289889022E-2</v>
      </c>
      <c r="L20" s="4">
        <f t="shared" si="4"/>
        <v>2.2696458793745995E-2</v>
      </c>
      <c r="M20" s="4">
        <f>IFERROR((Table8[[#This Row],[PR_2024]]-Table8[[#This Row],[PR_2022]]),0)</f>
        <v>5.2603229083635017E-2</v>
      </c>
      <c r="N20" s="4">
        <f xml:space="preserve"> IFERROR(
    SUMIFS(
        electric_vehicle_sales_by_state[electric_vehicles_sold],
        electric_vehicle_sales_by_state[state], A20,
        electric_vehicle_sales_by_state[vehicle_category], "2-Wheelers",
        electric_vehicle_sales_by_state[fiscal_year], 2022
    )
  /
    SUMIFS(
        electric_vehicle_sales_by_state[total_vehicles_sold],
        electric_vehicle_sales_by_state[state], A20,
        electric_vehicle_sales_by_state[vehicle_category], "2-Wheelers",
        electric_vehicle_sales_by_state[fiscal_year], 2022
    ), 0)</f>
        <v>1.7613006527897525E-2</v>
      </c>
      <c r="O20" s="5">
        <f xml:space="preserve"> IFERROR(
    SUMIFS(
        electric_vehicle_sales_by_state[electric_vehicles_sold],
        electric_vehicle_sales_by_state[state], A20,
        electric_vehicle_sales_by_state[vehicle_category], "4-Wheelers",
        electric_vehicle_sales_by_state[fiscal_year], 2022
    )
  /
    SUMIFS(
        electric_vehicle_sales_by_state[total_vehicles_sold],
        electric_vehicle_sales_by_state[state], A20,
        electric_vehicle_sales_by_state[vehicle_category], "4-Wheelers",
        electric_vehicle_sales_by_state[fiscal_year], 2022
    ), 0)</f>
        <v>6.0339833944776985E-3</v>
      </c>
      <c r="P20" s="4">
        <f xml:space="preserve"> IFERROR(
    SUMIFS(
        electric_vehicle_sales_by_state[electric_vehicles_sold],
        electric_vehicle_sales_by_state[state], A20,
        electric_vehicle_sales_by_state[vehicle_category], "2-Wheelers",
        electric_vehicle_sales_by_state[fiscal_year], 2023
    )
  /
    SUMIFS(
        electric_vehicle_sales_by_state[total_vehicles_sold],
        electric_vehicle_sales_by_state[state], A20,
        electric_vehicle_sales_by_state[vehicle_category], "2-Wheelers",
        electric_vehicle_sales_by_state[fiscal_year], 2023
    ), 0)</f>
        <v>7.1018988531678887E-2</v>
      </c>
      <c r="Q20" s="5">
        <f xml:space="preserve"> IFERROR(
    SUMIFS(
        electric_vehicle_sales_by_state[electric_vehicles_sold],
        electric_vehicle_sales_by_state[state], A20,
        electric_vehicle_sales_by_state[vehicle_category], "4-Wheelers",
        electric_vehicle_sales_by_state[fiscal_year], 2023
    )
  /
    SUMIFS(
        electric_vehicle_sales_by_state[total_vehicles_sold],
        electric_vehicle_sales_by_state[state], A20,
        electric_vehicle_sales_by_state[vehicle_category], "4-Wheelers",
        electric_vehicle_sales_by_state[fiscal_year], 2023
    ), 0)</f>
        <v>1.7614032512568347E-2</v>
      </c>
      <c r="R20" s="5">
        <f xml:space="preserve"> IFERROR(
    SUMIFS(
        electric_vehicle_sales_by_state[electric_vehicles_sold],
        electric_vehicle_sales_by_state[state], A20,
        electric_vehicle_sales_by_state[vehicle_category], "2-Wheelers",
        electric_vehicle_sales_by_state[fiscal_year], 2024
    )
  /
    SUMIFS(
        electric_vehicle_sales_by_state[total_vehicles_sold],
        electric_vehicle_sales_by_state[state], A20,
        electric_vehicle_sales_by_state[vehicle_category], "2-Wheelers",
        electric_vehicle_sales_by_state[fiscal_year], 2024
    ), 0)</f>
        <v>8.2548008534850642E-2</v>
      </c>
      <c r="S20" s="5">
        <f xml:space="preserve"> IFERROR(
    SUMIFS(
        electric_vehicle_sales_by_state[electric_vehicles_sold],
        electric_vehicle_sales_by_state[state], A20,
        electric_vehicle_sales_by_state[vehicle_category], "4-Wheelers",
        electric_vehicle_sales_by_state[fiscal_year], 2024
    )
  /
    SUMIFS(
        electric_vehicle_sales_by_state[total_vehicles_sold],
        electric_vehicle_sales_by_state[state], A20,
        electric_vehicle_sales_by_state[vehicle_category], "4-Wheelers",
        electric_vehicle_sales_by_state[fiscal_year], 2024
    ), 0)</f>
        <v>4.5031124453666506E-2</v>
      </c>
    </row>
    <row r="21" spans="1:19" x14ac:dyDescent="0.3">
      <c r="A21" s="16" t="s">
        <v>56</v>
      </c>
      <c r="B21">
        <f>SUMIFS(electric_vehicle_sales_by_state[electric_vehicles_sold],electric_vehicle_sales_by_state[state], A21,electric_vehicle_sales_by_state[fiscal_year],2022)</f>
        <v>16535</v>
      </c>
      <c r="C21">
        <f>SUMIFS(electric_vehicle_sales_by_state[total_vehicles_sold],electric_vehicle_sales_by_state[state], A21,electric_vehicle_sales_by_state[fiscal_year],2022)</f>
        <v>401540</v>
      </c>
      <c r="D21">
        <f>SUMIFS(electric_vehicle_sales_by_state[electric_vehicles_sold],electric_vehicle_sales_by_state[state], A21,electric_vehicle_sales_by_state[fiscal_year],2023)</f>
        <v>44053</v>
      </c>
      <c r="E21">
        <f>SUMIFS(electric_vehicle_sales_by_state[total_vehicles_sold],electric_vehicle_sales_by_state[state], A21,electric_vehicle_sales_by_state[fiscal_year],2023)</f>
        <v>580548</v>
      </c>
      <c r="F21">
        <f>SUMIFS(electric_vehicle_sales_by_state[electric_vehicles_sold],electric_vehicle_sales_by_state[state], A21,electric_vehicle_sales_by_state[fiscal_year],2024)</f>
        <v>46724</v>
      </c>
      <c r="G21">
        <f>SUMIFS(electric_vehicle_sales_by_state[total_vehicles_sold],electric_vehicle_sales_by_state[state], A21,electric_vehicle_sales_by_state[fiscal_year],2024)</f>
        <v>606348</v>
      </c>
      <c r="H21" s="4">
        <f t="shared" si="0"/>
        <v>4.1178961000149422E-2</v>
      </c>
      <c r="I21" s="4">
        <f t="shared" si="1"/>
        <v>7.5881753102241337E-2</v>
      </c>
      <c r="J21" s="5">
        <f t="shared" si="2"/>
        <v>7.7058059068389764E-2</v>
      </c>
      <c r="K21" s="4">
        <f t="shared" si="3"/>
        <v>3.4702792102091914E-2</v>
      </c>
      <c r="L21" s="4">
        <f t="shared" si="4"/>
        <v>1.1763059661484276E-3</v>
      </c>
      <c r="M21" s="4">
        <f>IFERROR((Table8[[#This Row],[PR_2024]]-Table8[[#This Row],[PR_2022]]),0)</f>
        <v>3.5879098068240342E-2</v>
      </c>
      <c r="N21" s="4">
        <f xml:space="preserve"> IFERROR(
    SUMIFS(
        electric_vehicle_sales_by_state[electric_vehicles_sold],
        electric_vehicle_sales_by_state[state], A21,
        electric_vehicle_sales_by_state[vehicle_category], "2-Wheelers",
        electric_vehicle_sales_by_state[fiscal_year], 2022
    )
  /
    SUMIFS(
        electric_vehicle_sales_by_state[total_vehicles_sold],
        electric_vehicle_sales_by_state[state], A21,
        electric_vehicle_sales_by_state[vehicle_category], "2-Wheelers",
        electric_vehicle_sales_by_state[fiscal_year], 2022
    ), 0)</f>
        <v>5.3562238208831874E-2</v>
      </c>
      <c r="O21" s="5">
        <f xml:space="preserve"> IFERROR(
    SUMIFS(
        electric_vehicle_sales_by_state[electric_vehicles_sold],
        electric_vehicle_sales_by_state[state], A21,
        electric_vehicle_sales_by_state[vehicle_category], "4-Wheelers",
        electric_vehicle_sales_by_state[fiscal_year], 2022
    )
  /
    SUMIFS(
        electric_vehicle_sales_by_state[total_vehicles_sold],
        electric_vehicle_sales_by_state[state], A21,
        electric_vehicle_sales_by_state[vehicle_category], "4-Wheelers",
        electric_vehicle_sales_by_state[fiscal_year], 2022
    ), 0)</f>
        <v>1.682367283608556E-2</v>
      </c>
      <c r="P21" s="4">
        <f xml:space="preserve"> IFERROR(
    SUMIFS(
        electric_vehicle_sales_by_state[electric_vehicles_sold],
        electric_vehicle_sales_by_state[state], A21,
        electric_vehicle_sales_by_state[vehicle_category], "2-Wheelers",
        electric_vehicle_sales_by_state[fiscal_year], 2023
    )
  /
    SUMIFS(
        electric_vehicle_sales_by_state[total_vehicles_sold],
        electric_vehicle_sales_by_state[state], A21,
        electric_vehicle_sales_by_state[vehicle_category], "2-Wheelers",
        electric_vehicle_sales_by_state[fiscal_year], 2023
    ), 0)</f>
        <v>9.5236371159615182E-2</v>
      </c>
      <c r="Q21" s="5">
        <f xml:space="preserve"> IFERROR(
    SUMIFS(
        electric_vehicle_sales_by_state[electric_vehicles_sold],
        electric_vehicle_sales_by_state[state], A21,
        electric_vehicle_sales_by_state[vehicle_category], "4-Wheelers",
        electric_vehicle_sales_by_state[fiscal_year], 2023
    )
  /
    SUMIFS(
        electric_vehicle_sales_by_state[total_vehicles_sold],
        electric_vehicle_sales_by_state[state], A21,
        electric_vehicle_sales_by_state[vehicle_category], "4-Wheelers",
        electric_vehicle_sales_by_state[fiscal_year], 2023
    ), 0)</f>
        <v>3.7277941692285474E-2</v>
      </c>
      <c r="R21" s="5">
        <f xml:space="preserve"> IFERROR(
    SUMIFS(
        electric_vehicle_sales_by_state[electric_vehicles_sold],
        electric_vehicle_sales_by_state[state], A21,
        electric_vehicle_sales_by_state[vehicle_category], "2-Wheelers",
        electric_vehicle_sales_by_state[fiscal_year], 2024
    )
  /
    SUMIFS(
        electric_vehicle_sales_by_state[total_vehicles_sold],
        electric_vehicle_sales_by_state[state], A21,
        electric_vehicle_sales_by_state[vehicle_category], "2-Wheelers",
        electric_vehicle_sales_by_state[fiscal_year], 2024
    ), 0)</f>
        <v>9.4008657068540891E-2</v>
      </c>
      <c r="S21" s="5">
        <f xml:space="preserve"> IFERROR(
    SUMIFS(
        electric_vehicle_sales_by_state[electric_vehicles_sold],
        electric_vehicle_sales_by_state[state], A21,
        electric_vehicle_sales_by_state[vehicle_category], "4-Wheelers",
        electric_vehicle_sales_by_state[fiscal_year], 2024
    )
  /
    SUMIFS(
        electric_vehicle_sales_by_state[total_vehicles_sold],
        electric_vehicle_sales_by_state[state], A21,
        electric_vehicle_sales_by_state[vehicle_category], "4-Wheelers",
        electric_vehicle_sales_by_state[fiscal_year], 2024
    ), 0)</f>
        <v>4.2907572216974096E-2</v>
      </c>
    </row>
    <row r="22" spans="1:19" x14ac:dyDescent="0.3">
      <c r="A22" s="16" t="s">
        <v>66</v>
      </c>
      <c r="B22">
        <f>SUMIFS(electric_vehicle_sales_by_state[electric_vehicles_sold],electric_vehicle_sales_by_state[state], A22,electric_vehicle_sales_by_state[fiscal_year],2022)</f>
        <v>1778</v>
      </c>
      <c r="C22">
        <f>SUMIFS(electric_vehicle_sales_by_state[total_vehicles_sold],electric_vehicle_sales_by_state[state], A22,electric_vehicle_sales_by_state[fiscal_year],2022)</f>
        <v>48372</v>
      </c>
      <c r="D22">
        <f>SUMIFS(electric_vehicle_sales_by_state[electric_vehicles_sold],electric_vehicle_sales_by_state[state], A22,electric_vehicle_sales_by_state[fiscal_year],2023)</f>
        <v>7107</v>
      </c>
      <c r="E22">
        <f>SUMIFS(electric_vehicle_sales_by_state[total_vehicles_sold],electric_vehicle_sales_by_state[state], A22,electric_vehicle_sales_by_state[fiscal_year],2023)</f>
        <v>73074</v>
      </c>
      <c r="F22">
        <f>SUMIFS(electric_vehicle_sales_by_state[electric_vehicles_sold],electric_vehicle_sales_by_state[state], A22,electric_vehicle_sales_by_state[fiscal_year],2024)</f>
        <v>10799</v>
      </c>
      <c r="G22">
        <f>SUMIFS(electric_vehicle_sales_by_state[total_vehicles_sold],electric_vehicle_sales_by_state[state], A22,electric_vehicle_sales_by_state[fiscal_year],2024)</f>
        <v>78524</v>
      </c>
      <c r="H22" s="4">
        <f t="shared" si="0"/>
        <v>3.6756801455387414E-2</v>
      </c>
      <c r="I22" s="4">
        <f t="shared" si="1"/>
        <v>9.7257574513506861E-2</v>
      </c>
      <c r="J22" s="5">
        <f t="shared" si="2"/>
        <v>0.13752483317202385</v>
      </c>
      <c r="K22" s="4">
        <f t="shared" si="3"/>
        <v>6.0500773058119448E-2</v>
      </c>
      <c r="L22" s="4">
        <f t="shared" si="4"/>
        <v>4.0267258658516991E-2</v>
      </c>
      <c r="M22" s="4">
        <f>IFERROR((Table8[[#This Row],[PR_2024]]-Table8[[#This Row],[PR_2022]]),0)</f>
        <v>0.10076803171663644</v>
      </c>
      <c r="N22" s="4">
        <f xml:space="preserve"> IFERROR(
    SUMIFS(
        electric_vehicle_sales_by_state[electric_vehicles_sold],
        electric_vehicle_sales_by_state[state], A22,
        electric_vehicle_sales_by_state[vehicle_category], "2-Wheelers",
        electric_vehicle_sales_by_state[fiscal_year], 2022
    )
  /
    SUMIFS(
        electric_vehicle_sales_by_state[total_vehicles_sold],
        electric_vehicle_sales_by_state[state], A22,
        electric_vehicle_sales_by_state[vehicle_category], "2-Wheelers",
        electric_vehicle_sales_by_state[fiscal_year], 2022
    ), 0)</f>
        <v>4.1817602225635381E-2</v>
      </c>
      <c r="O22" s="5">
        <f xml:space="preserve"> IFERROR(
    SUMIFS(
        electric_vehicle_sales_by_state[electric_vehicles_sold],
        electric_vehicle_sales_by_state[state], A22,
        electric_vehicle_sales_by_state[vehicle_category], "4-Wheelers",
        electric_vehicle_sales_by_state[fiscal_year], 2022
    )
  /
    SUMIFS(
        electric_vehicle_sales_by_state[total_vehicles_sold],
        electric_vehicle_sales_by_state[state], A22,
        electric_vehicle_sales_by_state[vehicle_category], "4-Wheelers",
        electric_vehicle_sales_by_state[fiscal_year], 2022
    ), 0)</f>
        <v>2.416155787955283E-2</v>
      </c>
      <c r="P22" s="4">
        <f xml:space="preserve"> IFERROR(
    SUMIFS(
        electric_vehicle_sales_by_state[electric_vehicles_sold],
        electric_vehicle_sales_by_state[state], A22,
        electric_vehicle_sales_by_state[vehicle_category], "2-Wheelers",
        electric_vehicle_sales_by_state[fiscal_year], 2023
    )
  /
    SUMIFS(
        electric_vehicle_sales_by_state[total_vehicles_sold],
        electric_vehicle_sales_by_state[state], A22,
        electric_vehicle_sales_by_state[vehicle_category], "2-Wheelers",
        electric_vehicle_sales_by_state[fiscal_year], 2023
    ), 0)</f>
        <v>0.1246506753609688</v>
      </c>
      <c r="Q22" s="5">
        <f xml:space="preserve"> IFERROR(
    SUMIFS(
        electric_vehicle_sales_by_state[electric_vehicles_sold],
        electric_vehicle_sales_by_state[state], A22,
        electric_vehicle_sales_by_state[vehicle_category], "4-Wheelers",
        electric_vehicle_sales_by_state[fiscal_year], 2023
    )
  /
    SUMIFS(
        electric_vehicle_sales_by_state[total_vehicles_sold],
        electric_vehicle_sales_by_state[state], A22,
        electric_vehicle_sales_by_state[vehicle_category], "4-Wheelers",
        electric_vehicle_sales_by_state[fiscal_year], 2023
    ), 0)</f>
        <v>3.1746031746031744E-2</v>
      </c>
      <c r="R22" s="5">
        <f xml:space="preserve"> IFERROR(
    SUMIFS(
        electric_vehicle_sales_by_state[electric_vehicles_sold],
        electric_vehicle_sales_by_state[state], A22,
        electric_vehicle_sales_by_state[vehicle_category], "2-Wheelers",
        electric_vehicle_sales_by_state[fiscal_year], 2024
    )
  /
    SUMIFS(
        electric_vehicle_sales_by_state[total_vehicles_sold],
        electric_vehicle_sales_by_state[state], A22,
        electric_vehicle_sales_by_state[vehicle_category], "2-Wheelers",
        electric_vehicle_sales_by_state[fiscal_year], 2024
    ), 0)</f>
        <v>0.17992263768649844</v>
      </c>
      <c r="S22" s="5">
        <f xml:space="preserve"> IFERROR(
    SUMIFS(
        electric_vehicle_sales_by_state[electric_vehicles_sold],
        electric_vehicle_sales_by_state[state], A22,
        electric_vehicle_sales_by_state[vehicle_category], "4-Wheelers",
        electric_vehicle_sales_by_state[fiscal_year], 2024
    )
  /
    SUMIFS(
        electric_vehicle_sales_by_state[total_vehicles_sold],
        electric_vehicle_sales_by_state[state], A22,
        electric_vehicle_sales_by_state[vehicle_category], "4-Wheelers",
        electric_vehicle_sales_by_state[fiscal_year], 2024
    ), 0)</f>
        <v>4.2543533878022614E-2</v>
      </c>
    </row>
    <row r="23" spans="1:19" x14ac:dyDescent="0.3">
      <c r="A23" s="16" t="s">
        <v>67</v>
      </c>
      <c r="B23">
        <f>SUMIFS(electric_vehicle_sales_by_state[electric_vehicles_sold],electric_vehicle_sales_by_state[state], A23,electric_vehicle_sales_by_state[fiscal_year],2022)</f>
        <v>18026</v>
      </c>
      <c r="C23">
        <f>SUMIFS(electric_vehicle_sales_by_state[total_vehicles_sold],electric_vehicle_sales_by_state[state], A23,electric_vehicle_sales_by_state[fiscal_year],2022)</f>
        <v>1094872</v>
      </c>
      <c r="D23">
        <f>SUMIFS(electric_vehicle_sales_by_state[electric_vehicles_sold],electric_vehicle_sales_by_state[state], A23,electric_vehicle_sales_by_state[fiscal_year],2023)</f>
        <v>79004</v>
      </c>
      <c r="E23">
        <f>SUMIFS(electric_vehicle_sales_by_state[total_vehicles_sold],electric_vehicle_sales_by_state[state], A23,electric_vehicle_sales_by_state[fiscal_year],2023)</f>
        <v>1439692</v>
      </c>
      <c r="F23">
        <f>SUMIFS(electric_vehicle_sales_by_state[electric_vehicles_sold],electric_vehicle_sales_by_state[state], A23,electric_vehicle_sales_by_state[fiscal_year],2024)</f>
        <v>84359</v>
      </c>
      <c r="G23">
        <f>SUMIFS(electric_vehicle_sales_by_state[total_vehicles_sold],electric_vehicle_sales_by_state[state], A23,electric_vehicle_sales_by_state[fiscal_year],2024)</f>
        <v>1590987</v>
      </c>
      <c r="H23" s="4">
        <f t="shared" si="0"/>
        <v>1.6464025018449645E-2</v>
      </c>
      <c r="I23" s="4">
        <f t="shared" si="1"/>
        <v>5.4875626175598671E-2</v>
      </c>
      <c r="J23" s="5">
        <f t="shared" si="2"/>
        <v>5.3023060527835862E-2</v>
      </c>
      <c r="K23" s="4">
        <f t="shared" si="3"/>
        <v>3.8411601157149027E-2</v>
      </c>
      <c r="L23" s="4">
        <f t="shared" si="4"/>
        <v>-1.8525656477628091E-3</v>
      </c>
      <c r="M23" s="4">
        <f>IFERROR((Table8[[#This Row],[PR_2024]]-Table8[[#This Row],[PR_2022]]),0)</f>
        <v>3.6559035509386217E-2</v>
      </c>
      <c r="N23" s="4">
        <f xml:space="preserve"> IFERROR(
    SUMIFS(
        electric_vehicle_sales_by_state[electric_vehicles_sold],
        electric_vehicle_sales_by_state[state], A23,
        electric_vehicle_sales_by_state[vehicle_category], "2-Wheelers",
        electric_vehicle_sales_by_state[fiscal_year], 2022
    )
  /
    SUMIFS(
        electric_vehicle_sales_by_state[total_vehicles_sold],
        electric_vehicle_sales_by_state[state], A23,
        electric_vehicle_sales_by_state[vehicle_category], "2-Wheelers",
        electric_vehicle_sales_by_state[fiscal_year], 2022
    ), 0)</f>
        <v>2.0165384300761719E-2</v>
      </c>
      <c r="O23" s="5">
        <f xml:space="preserve"> IFERROR(
    SUMIFS(
        electric_vehicle_sales_by_state[electric_vehicles_sold],
        electric_vehicle_sales_by_state[state], A23,
        electric_vehicle_sales_by_state[vehicle_category], "4-Wheelers",
        electric_vehicle_sales_by_state[fiscal_year], 2022
    )
  /
    SUMIFS(
        electric_vehicle_sales_by_state[total_vehicles_sold],
        electric_vehicle_sales_by_state[state], A23,
        electric_vehicle_sales_by_state[vehicle_category], "4-Wheelers",
        electric_vehicle_sales_by_state[fiscal_year], 2022
    ), 0)</f>
        <v>4.791423238592391E-3</v>
      </c>
      <c r="P23" s="4">
        <f xml:space="preserve"> IFERROR(
    SUMIFS(
        electric_vehicle_sales_by_state[electric_vehicles_sold],
        electric_vehicle_sales_by_state[state], A23,
        electric_vehicle_sales_by_state[vehicle_category], "2-Wheelers",
        electric_vehicle_sales_by_state[fiscal_year], 2023
    )
  /
    SUMIFS(
        electric_vehicle_sales_by_state[total_vehicles_sold],
        electric_vehicle_sales_by_state[state], A23,
        electric_vehicle_sales_by_state[vehicle_category], "2-Wheelers",
        electric_vehicle_sales_by_state[fiscal_year], 2023
    ), 0)</f>
        <v>6.7927542279716951E-2</v>
      </c>
      <c r="Q23" s="5">
        <f xml:space="preserve"> IFERROR(
    SUMIFS(
        electric_vehicle_sales_by_state[electric_vehicles_sold],
        electric_vehicle_sales_by_state[state], A23,
        electric_vehicle_sales_by_state[vehicle_category], "4-Wheelers",
        electric_vehicle_sales_by_state[fiscal_year], 2023
    )
  /
    SUMIFS(
        electric_vehicle_sales_by_state[total_vehicles_sold],
        electric_vehicle_sales_by_state[state], A23,
        electric_vehicle_sales_by_state[vehicle_category], "4-Wheelers",
        electric_vehicle_sales_by_state[fiscal_year], 2023
    ), 0)</f>
        <v>1.017864880895672E-2</v>
      </c>
      <c r="R23" s="5">
        <f xml:space="preserve"> IFERROR(
    SUMIFS(
        electric_vehicle_sales_by_state[electric_vehicles_sold],
        electric_vehicle_sales_by_state[state], A23,
        electric_vehicle_sales_by_state[vehicle_category], "2-Wheelers",
        electric_vehicle_sales_by_state[fiscal_year], 2024
    )
  /
    SUMIFS(
        electric_vehicle_sales_by_state[total_vehicles_sold],
        electric_vehicle_sales_by_state[state], A23,
        electric_vehicle_sales_by_state[vehicle_category], "2-Wheelers",
        electric_vehicle_sales_by_state[fiscal_year], 2024
    ), 0)</f>
        <v>6.2368047679984988E-2</v>
      </c>
      <c r="S23" s="5">
        <f xml:space="preserve"> IFERROR(
    SUMIFS(
        electric_vehicle_sales_by_state[electric_vehicles_sold],
        electric_vehicle_sales_by_state[state], A23,
        electric_vehicle_sales_by_state[vehicle_category], "4-Wheelers",
        electric_vehicle_sales_by_state[fiscal_year], 2024
    )
  /
    SUMIFS(
        electric_vehicle_sales_by_state[total_vehicles_sold],
        electric_vehicle_sales_by_state[state], A23,
        electric_vehicle_sales_by_state[vehicle_category], "4-Wheelers",
        electric_vehicle_sales_by_state[fiscal_year], 2024
    ), 0)</f>
        <v>2.0456947948526406E-2</v>
      </c>
    </row>
    <row r="24" spans="1:19" x14ac:dyDescent="0.3">
      <c r="A24" s="16" t="s">
        <v>63</v>
      </c>
      <c r="B24">
        <f>SUMIFS(electric_vehicle_sales_by_state[electric_vehicles_sold],electric_vehicle_sales_by_state[state], A24,electric_vehicle_sales_by_state[fiscal_year],2022)</f>
        <v>5926</v>
      </c>
      <c r="C24">
        <f>SUMIFS(electric_vehicle_sales_by_state[total_vehicles_sold],electric_vehicle_sales_by_state[state], A24,electric_vehicle_sales_by_state[fiscal_year],2022)</f>
        <v>528591</v>
      </c>
      <c r="D24">
        <f>SUMIFS(electric_vehicle_sales_by_state[electric_vehicles_sold],electric_vehicle_sales_by_state[state], A24,electric_vehicle_sales_by_state[fiscal_year],2023)</f>
        <v>13078</v>
      </c>
      <c r="E24">
        <f>SUMIFS(electric_vehicle_sales_by_state[total_vehicles_sold],electric_vehicle_sales_by_state[state], A24,electric_vehicle_sales_by_state[fiscal_year],2023)</f>
        <v>642148</v>
      </c>
      <c r="F24">
        <f>SUMIFS(electric_vehicle_sales_by_state[electric_vehicles_sold],electric_vehicle_sales_by_state[state], A24,electric_vehicle_sales_by_state[fiscal_year],2024)</f>
        <v>11793</v>
      </c>
      <c r="G24">
        <f>SUMIFS(electric_vehicle_sales_by_state[total_vehicles_sold],electric_vehicle_sales_by_state[state], A24,electric_vehicle_sales_by_state[fiscal_year],2024)</f>
        <v>732029</v>
      </c>
      <c r="H24" s="4">
        <f t="shared" si="0"/>
        <v>1.1210936243712057E-2</v>
      </c>
      <c r="I24" s="4">
        <f t="shared" si="1"/>
        <v>2.0366021540205684E-2</v>
      </c>
      <c r="J24" s="5">
        <f t="shared" si="2"/>
        <v>1.6110017499306722E-2</v>
      </c>
      <c r="K24" s="4">
        <f t="shared" si="3"/>
        <v>9.1550852964936268E-3</v>
      </c>
      <c r="L24" s="4">
        <f t="shared" si="4"/>
        <v>-4.256004040898962E-3</v>
      </c>
      <c r="M24" s="4">
        <f>IFERROR((Table8[[#This Row],[PR_2024]]-Table8[[#This Row],[PR_2022]]),0)</f>
        <v>4.8990812555946648E-3</v>
      </c>
      <c r="N24" s="4">
        <f xml:space="preserve"> IFERROR(
    SUMIFS(
        electric_vehicle_sales_by_state[electric_vehicles_sold],
        electric_vehicle_sales_by_state[state], A24,
        electric_vehicle_sales_by_state[vehicle_category], "2-Wheelers",
        electric_vehicle_sales_by_state[fiscal_year], 2022
    )
  /
    SUMIFS(
        electric_vehicle_sales_by_state[total_vehicles_sold],
        electric_vehicle_sales_by_state[state], A24,
        electric_vehicle_sales_by_state[vehicle_category], "2-Wheelers",
        electric_vehicle_sales_by_state[fiscal_year], 2022
    ), 0)</f>
        <v>1.6411152683391734E-2</v>
      </c>
      <c r="O24" s="5">
        <f xml:space="preserve"> IFERROR(
    SUMIFS(
        electric_vehicle_sales_by_state[electric_vehicles_sold],
        electric_vehicle_sales_by_state[state], A24,
        electric_vehicle_sales_by_state[vehicle_category], "4-Wheelers",
        electric_vehicle_sales_by_state[fiscal_year], 2022
    )
  /
    SUMIFS(
        electric_vehicle_sales_by_state[total_vehicles_sold],
        electric_vehicle_sales_by_state[state], A24,
        electric_vehicle_sales_by_state[vehicle_category], "4-Wheelers",
        electric_vehicle_sales_by_state[fiscal_year], 2022
    ), 0)</f>
        <v>7.0289730841762387E-4</v>
      </c>
      <c r="P24" s="4">
        <f xml:space="preserve"> IFERROR(
    SUMIFS(
        electric_vehicle_sales_by_state[electric_vehicles_sold],
        electric_vehicle_sales_by_state[state], A24,
        electric_vehicle_sales_by_state[vehicle_category], "2-Wheelers",
        electric_vehicle_sales_by_state[fiscal_year], 2023
    )
  /
    SUMIFS(
        electric_vehicle_sales_by_state[total_vehicles_sold],
        electric_vehicle_sales_by_state[state], A24,
        electric_vehicle_sales_by_state[vehicle_category], "2-Wheelers",
        electric_vehicle_sales_by_state[fiscal_year], 2023
    ), 0)</f>
        <v>2.794812579446326E-2</v>
      </c>
      <c r="Q24" s="5">
        <f xml:space="preserve"> IFERROR(
    SUMIFS(
        electric_vehicle_sales_by_state[electric_vehicles_sold],
        electric_vehicle_sales_by_state[state], A24,
        electric_vehicle_sales_by_state[vehicle_category], "4-Wheelers",
        electric_vehicle_sales_by_state[fiscal_year], 2023
    )
  /
    SUMIFS(
        electric_vehicle_sales_by_state[total_vehicles_sold],
        electric_vehicle_sales_by_state[state], A24,
        electric_vehicle_sales_by_state[vehicle_category], "4-Wheelers",
        electric_vehicle_sales_by_state[fiscal_year], 2023
    ), 0)</f>
        <v>6.7719206680584548E-3</v>
      </c>
      <c r="R24" s="5">
        <f xml:space="preserve"> IFERROR(
    SUMIFS(
        electric_vehicle_sales_by_state[electric_vehicles_sold],
        electric_vehicle_sales_by_state[state], A24,
        electric_vehicle_sales_by_state[vehicle_category], "2-Wheelers",
        electric_vehicle_sales_by_state[fiscal_year], 2024
    )
  /
    SUMIFS(
        electric_vehicle_sales_by_state[total_vehicles_sold],
        electric_vehicle_sales_by_state[state], A24,
        electric_vehicle_sales_by_state[vehicle_category], "2-Wheelers",
        electric_vehicle_sales_by_state[fiscal_year], 2024
    ), 0)</f>
        <v>1.9516991733751148E-2</v>
      </c>
      <c r="S24" s="5">
        <f xml:space="preserve"> IFERROR(
    SUMIFS(
        electric_vehicle_sales_by_state[electric_vehicles_sold],
        electric_vehicle_sales_by_state[state], A24,
        electric_vehicle_sales_by_state[vehicle_category], "4-Wheelers",
        electric_vehicle_sales_by_state[fiscal_year], 2024
    )
  /
    SUMIFS(
        electric_vehicle_sales_by_state[total_vehicles_sold],
        electric_vehicle_sales_by_state[state], A24,
        electric_vehicle_sales_by_state[vehicle_category], "4-Wheelers",
        electric_vehicle_sales_by_state[fiscal_year], 2024
    ), 0)</f>
        <v>1.0256067492499183E-2</v>
      </c>
    </row>
    <row r="25" spans="1:19" x14ac:dyDescent="0.3">
      <c r="A25" s="16" t="s">
        <v>64</v>
      </c>
      <c r="B25">
        <f>SUMIFS(electric_vehicle_sales_by_state[electric_vehicles_sold],electric_vehicle_sales_by_state[state], A25,electric_vehicle_sales_by_state[fiscal_year],2022)</f>
        <v>2713</v>
      </c>
      <c r="C25">
        <f>SUMIFS(electric_vehicle_sales_by_state[total_vehicles_sold],electric_vehicle_sales_by_state[state], A25,electric_vehicle_sales_by_state[fiscal_year],2022)</f>
        <v>411613</v>
      </c>
      <c r="D25">
        <f>SUMIFS(electric_vehicle_sales_by_state[electric_vehicles_sold],electric_vehicle_sales_by_state[state], A25,electric_vehicle_sales_by_state[fiscal_year],2023)</f>
        <v>7918</v>
      </c>
      <c r="E25">
        <f>SUMIFS(electric_vehicle_sales_by_state[total_vehicles_sold],electric_vehicle_sales_by_state[state], A25,electric_vehicle_sales_by_state[fiscal_year],2023)</f>
        <v>458262</v>
      </c>
      <c r="F25">
        <f>SUMIFS(electric_vehicle_sales_by_state[electric_vehicles_sold],electric_vehicle_sales_by_state[state], A25,electric_vehicle_sales_by_state[fiscal_year],2024)</f>
        <v>7830</v>
      </c>
      <c r="G25">
        <f>SUMIFS(electric_vehicle_sales_by_state[total_vehicles_sold],electric_vehicle_sales_by_state[state], A25,electric_vehicle_sales_by_state[fiscal_year],2024)</f>
        <v>495011</v>
      </c>
      <c r="H25" s="4">
        <f t="shared" si="0"/>
        <v>6.5911426509852704E-3</v>
      </c>
      <c r="I25" s="4">
        <f t="shared" si="1"/>
        <v>1.7278325499386814E-2</v>
      </c>
      <c r="J25" s="5">
        <f t="shared" si="2"/>
        <v>1.5817830310841576E-2</v>
      </c>
      <c r="K25" s="4">
        <f t="shared" si="3"/>
        <v>1.0687182848401543E-2</v>
      </c>
      <c r="L25" s="4">
        <f t="shared" si="4"/>
        <v>-1.4604951885452376E-3</v>
      </c>
      <c r="M25" s="4">
        <f>IFERROR((Table8[[#This Row],[PR_2024]]-Table8[[#This Row],[PR_2022]]),0)</f>
        <v>9.2266876598563058E-3</v>
      </c>
      <c r="N25" s="4">
        <f xml:space="preserve"> IFERROR(
    SUMIFS(
        electric_vehicle_sales_by_state[electric_vehicles_sold],
        electric_vehicle_sales_by_state[state], A25,
        electric_vehicle_sales_by_state[vehicle_category], "2-Wheelers",
        electric_vehicle_sales_by_state[fiscal_year], 2022
    )
  /
    SUMIFS(
        electric_vehicle_sales_by_state[total_vehicles_sold],
        electric_vehicle_sales_by_state[state], A25,
        electric_vehicle_sales_by_state[vehicle_category], "2-Wheelers",
        electric_vehicle_sales_by_state[fiscal_year], 2022
    ), 0)</f>
        <v>7.3912874086524815E-3</v>
      </c>
      <c r="O25" s="5">
        <f xml:space="preserve"> IFERROR(
    SUMIFS(
        electric_vehicle_sales_by_state[electric_vehicles_sold],
        electric_vehicle_sales_by_state[state], A25,
        electric_vehicle_sales_by_state[vehicle_category], "4-Wheelers",
        electric_vehicle_sales_by_state[fiscal_year], 2022
    )
  /
    SUMIFS(
        electric_vehicle_sales_by_state[total_vehicles_sold],
        electric_vehicle_sales_by_state[state], A25,
        electric_vehicle_sales_by_state[vehicle_category], "4-Wheelers",
        electric_vehicle_sales_by_state[fiscal_year], 2022
    ), 0)</f>
        <v>1.0904708155573836E-3</v>
      </c>
      <c r="P25" s="4">
        <f xml:space="preserve"> IFERROR(
    SUMIFS(
        electric_vehicle_sales_by_state[electric_vehicles_sold],
        electric_vehicle_sales_by_state[state], A25,
        electric_vehicle_sales_by_state[vehicle_category], "2-Wheelers",
        electric_vehicle_sales_by_state[fiscal_year], 2023
    )
  /
    SUMIFS(
        electric_vehicle_sales_by_state[total_vehicles_sold],
        electric_vehicle_sales_by_state[state], A25,
        electric_vehicle_sales_by_state[vehicle_category], "2-Wheelers",
        electric_vehicle_sales_by_state[fiscal_year], 2023
    ), 0)</f>
        <v>1.8927499437049796E-2</v>
      </c>
      <c r="Q25" s="5">
        <f xml:space="preserve"> IFERROR(
    SUMIFS(
        electric_vehicle_sales_by_state[electric_vehicles_sold],
        electric_vehicle_sales_by_state[state], A25,
        electric_vehicle_sales_by_state[vehicle_category], "4-Wheelers",
        electric_vehicle_sales_by_state[fiscal_year], 2023
    )
  /
    SUMIFS(
        electric_vehicle_sales_by_state[total_vehicles_sold],
        electric_vehicle_sales_by_state[state], A25,
        electric_vehicle_sales_by_state[vehicle_category], "4-Wheelers",
        electric_vehicle_sales_by_state[fiscal_year], 2023
    ), 0)</f>
        <v>4.9685081546332723E-3</v>
      </c>
      <c r="R25" s="5">
        <f xml:space="preserve"> IFERROR(
    SUMIFS(
        electric_vehicle_sales_by_state[electric_vehicles_sold],
        electric_vehicle_sales_by_state[state], A25,
        electric_vehicle_sales_by_state[vehicle_category], "2-Wheelers",
        electric_vehicle_sales_by_state[fiscal_year], 2024
    )
  /
    SUMIFS(
        electric_vehicle_sales_by_state[total_vehicles_sold],
        electric_vehicle_sales_by_state[state], A25,
        electric_vehicle_sales_by_state[vehicle_category], "2-Wheelers",
        electric_vehicle_sales_by_state[fiscal_year], 2024
    ), 0)</f>
        <v>1.6802456741812188E-2</v>
      </c>
      <c r="S25" s="5">
        <f xml:space="preserve"> IFERROR(
    SUMIFS(
        electric_vehicle_sales_by_state[electric_vehicles_sold],
        electric_vehicle_sales_by_state[state], A25,
        electric_vehicle_sales_by_state[vehicle_category], "4-Wheelers",
        electric_vehicle_sales_by_state[fiscal_year], 2024
    )
  /
    SUMIFS(
        electric_vehicle_sales_by_state[total_vehicles_sold],
        electric_vehicle_sales_by_state[state], A25,
        electric_vehicle_sales_by_state[vehicle_category], "4-Wheelers",
        electric_vehicle_sales_by_state[fiscal_year], 2024
    ), 0)</f>
        <v>8.0567019558586035E-3</v>
      </c>
    </row>
    <row r="26" spans="1:19" x14ac:dyDescent="0.3">
      <c r="A26" s="16" t="s">
        <v>68</v>
      </c>
      <c r="B26">
        <f>SUMIFS(electric_vehicle_sales_by_state[electric_vehicles_sold],electric_vehicle_sales_by_state[state], A26,electric_vehicle_sales_by_state[fiscal_year],2022)</f>
        <v>43111</v>
      </c>
      <c r="C26">
        <f>SUMIFS(electric_vehicle_sales_by_state[total_vehicles_sold],electric_vehicle_sales_by_state[state], A26,electric_vehicle_sales_by_state[fiscal_year],2022)</f>
        <v>1007894</v>
      </c>
      <c r="D26">
        <f>SUMIFS(electric_vehicle_sales_by_state[electric_vehicles_sold],electric_vehicle_sales_by_state[state], A26,electric_vehicle_sales_by_state[fiscal_year],2023)</f>
        <v>108895</v>
      </c>
      <c r="E26">
        <f>SUMIFS(electric_vehicle_sales_by_state[total_vehicles_sold],electric_vehicle_sales_by_state[state], A26,electric_vehicle_sales_by_state[fiscal_year],2023)</f>
        <v>1404447</v>
      </c>
      <c r="F26">
        <f>SUMIFS(electric_vehicle_sales_by_state[electric_vehicles_sold],electric_vehicle_sales_by_state[state], A26,electric_vehicle_sales_by_state[fiscal_year],2024)</f>
        <v>160989</v>
      </c>
      <c r="G26">
        <f>SUMIFS(electric_vehicle_sales_by_state[total_vehicles_sold],electric_vehicle_sales_by_state[state], A26,electric_vehicle_sales_by_state[fiscal_year],2024)</f>
        <v>1581988</v>
      </c>
      <c r="H26" s="4">
        <f t="shared" si="0"/>
        <v>4.2773347197225108E-2</v>
      </c>
      <c r="I26" s="4">
        <f t="shared" si="1"/>
        <v>7.7535855749629568E-2</v>
      </c>
      <c r="J26" s="5">
        <f t="shared" si="2"/>
        <v>0.10176373019264369</v>
      </c>
      <c r="K26" s="4">
        <f t="shared" si="3"/>
        <v>3.476250855240446E-2</v>
      </c>
      <c r="L26" s="4">
        <f t="shared" si="4"/>
        <v>2.4227874443014122E-2</v>
      </c>
      <c r="M26" s="4">
        <f>IFERROR((Table8[[#This Row],[PR_2024]]-Table8[[#This Row],[PR_2022]]),0)</f>
        <v>5.8990382995418582E-2</v>
      </c>
      <c r="N26" s="4">
        <f xml:space="preserve"> IFERROR(
    SUMIFS(
        electric_vehicle_sales_by_state[electric_vehicles_sold],
        electric_vehicle_sales_by_state[state], A26,
        electric_vehicle_sales_by_state[vehicle_category], "2-Wheelers",
        electric_vehicle_sales_by_state[fiscal_year], 2022
    )
  /
    SUMIFS(
        electric_vehicle_sales_by_state[total_vehicles_sold],
        electric_vehicle_sales_by_state[state], A26,
        electric_vehicle_sales_by_state[vehicle_category], "2-Wheelers",
        electric_vehicle_sales_by_state[fiscal_year], 2022
    ), 0)</f>
        <v>5.1363666906408575E-2</v>
      </c>
      <c r="O26" s="5">
        <f xml:space="preserve"> IFERROR(
    SUMIFS(
        electric_vehicle_sales_by_state[electric_vehicles_sold],
        electric_vehicle_sales_by_state[state], A26,
        electric_vehicle_sales_by_state[vehicle_category], "4-Wheelers",
        electric_vehicle_sales_by_state[fiscal_year], 2022
    )
  /
    SUMIFS(
        electric_vehicle_sales_by_state[total_vehicles_sold],
        electric_vehicle_sales_by_state[state], A26,
        electric_vehicle_sales_by_state[vehicle_category], "4-Wheelers",
        electric_vehicle_sales_by_state[fiscal_year], 2022
    ), 0)</f>
        <v>8.9742083308853773E-3</v>
      </c>
      <c r="P26" s="4">
        <f xml:space="preserve"> IFERROR(
    SUMIFS(
        electric_vehicle_sales_by_state[electric_vehicles_sold],
        electric_vehicle_sales_by_state[state], A26,
        electric_vehicle_sales_by_state[vehicle_category], "2-Wheelers",
        electric_vehicle_sales_by_state[fiscal_year], 2023
    )
  /
    SUMIFS(
        electric_vehicle_sales_by_state[total_vehicles_sold],
        electric_vehicle_sales_by_state[state], A26,
        electric_vehicle_sales_by_state[vehicle_category], "2-Wheelers",
        electric_vehicle_sales_by_state[fiscal_year], 2023
    ), 0)</f>
        <v>9.1883887472139825E-2</v>
      </c>
      <c r="Q26" s="5">
        <f xml:space="preserve"> IFERROR(
    SUMIFS(
        electric_vehicle_sales_by_state[electric_vehicles_sold],
        electric_vehicle_sales_by_state[state], A26,
        electric_vehicle_sales_by_state[vehicle_category], "4-Wheelers",
        electric_vehicle_sales_by_state[fiscal_year], 2023
    )
  /
    SUMIFS(
        electric_vehicle_sales_by_state[total_vehicles_sold],
        electric_vehicle_sales_by_state[state], A26,
        electric_vehicle_sales_by_state[vehicle_category], "4-Wheelers",
        electric_vehicle_sales_by_state[fiscal_year], 2023
    ), 0)</f>
        <v>2.0959453751935801E-2</v>
      </c>
      <c r="R26" s="5">
        <f xml:space="preserve"> IFERROR(
    SUMIFS(
        electric_vehicle_sales_by_state[electric_vehicles_sold],
        electric_vehicle_sales_by_state[state], A26,
        electric_vehicle_sales_by_state[vehicle_category], "2-Wheelers",
        electric_vehicle_sales_by_state[fiscal_year], 2024
    )
  /
    SUMIFS(
        electric_vehicle_sales_by_state[total_vehicles_sold],
        electric_vehicle_sales_by_state[state], A26,
        electric_vehicle_sales_by_state[vehicle_category], "2-Wheelers",
        electric_vehicle_sales_by_state[fiscal_year], 2024
    ), 0)</f>
        <v>0.11573278573365307</v>
      </c>
      <c r="S26" s="5">
        <f xml:space="preserve"> IFERROR(
    SUMIFS(
        electric_vehicle_sales_by_state[electric_vehicles_sold],
        electric_vehicle_sales_by_state[state], A26,
        electric_vehicle_sales_by_state[vehicle_category], "4-Wheelers",
        electric_vehicle_sales_by_state[fiscal_year], 2024
    )
  /
    SUMIFS(
        electric_vehicle_sales_by_state[total_vehicles_sold],
        electric_vehicle_sales_by_state[state], A26,
        electric_vehicle_sales_by_state[vehicle_category], "4-Wheelers",
        electric_vehicle_sales_by_state[fiscal_year], 2024
    ), 0)</f>
        <v>4.2611201736477609E-2</v>
      </c>
    </row>
    <row r="27" spans="1:19" x14ac:dyDescent="0.3">
      <c r="A27" s="16" t="s">
        <v>69</v>
      </c>
      <c r="B27">
        <f>SUMIFS(electric_vehicle_sales_by_state[electric_vehicles_sold],electric_vehicle_sales_by_state[state], A27,electric_vehicle_sales_by_state[fiscal_year],2022)</f>
        <v>13639</v>
      </c>
      <c r="C27">
        <f>SUMIFS(electric_vehicle_sales_by_state[total_vehicles_sold],electric_vehicle_sales_by_state[state], A27,electric_vehicle_sales_by_state[fiscal_year],2022)</f>
        <v>689575</v>
      </c>
      <c r="D27">
        <f>SUMIFS(electric_vehicle_sales_by_state[electric_vehicles_sold],electric_vehicle_sales_by_state[state], A27,electric_vehicle_sales_by_state[fiscal_year],2023)</f>
        <v>49483</v>
      </c>
      <c r="E27">
        <f>SUMIFS(electric_vehicle_sales_by_state[total_vehicles_sold],electric_vehicle_sales_by_state[state], A27,electric_vehicle_sales_by_state[fiscal_year],2023)</f>
        <v>736988</v>
      </c>
      <c r="F27">
        <f>SUMIFS(electric_vehicle_sales_by_state[electric_vehicles_sold],electric_vehicle_sales_by_state[state], A27,electric_vehicle_sales_by_state[fiscal_year],2024)</f>
        <v>73938</v>
      </c>
      <c r="G27">
        <f>SUMIFS(electric_vehicle_sales_by_state[total_vehicles_sold],electric_vehicle_sales_by_state[state], A27,electric_vehicle_sales_by_state[fiscal_year],2024)</f>
        <v>638114</v>
      </c>
      <c r="H27" s="4">
        <f t="shared" si="0"/>
        <v>1.9778849291230107E-2</v>
      </c>
      <c r="I27" s="4">
        <f t="shared" si="1"/>
        <v>6.7142205843243041E-2</v>
      </c>
      <c r="J27" s="5">
        <f t="shared" si="2"/>
        <v>0.11586957816314954</v>
      </c>
      <c r="K27" s="4">
        <f t="shared" si="3"/>
        <v>4.7363356552012931E-2</v>
      </c>
      <c r="L27" s="4">
        <f t="shared" si="4"/>
        <v>4.8727372319906495E-2</v>
      </c>
      <c r="M27" s="4">
        <f>IFERROR((Table8[[#This Row],[PR_2024]]-Table8[[#This Row],[PR_2022]]),0)</f>
        <v>9.6090728871919426E-2</v>
      </c>
      <c r="N27" s="4">
        <f xml:space="preserve"> IFERROR(
    SUMIFS(
        electric_vehicle_sales_by_state[electric_vehicles_sold],
        electric_vehicle_sales_by_state[state], A27,
        electric_vehicle_sales_by_state[vehicle_category], "2-Wheelers",
        electric_vehicle_sales_by_state[fiscal_year], 2022
    )
  /
    SUMIFS(
        electric_vehicle_sales_by_state[total_vehicles_sold],
        electric_vehicle_sales_by_state[state], A27,
        electric_vehicle_sales_by_state[vehicle_category], "2-Wheelers",
        electric_vehicle_sales_by_state[fiscal_year], 2022
    ), 0)</f>
        <v>2.3180564504163559E-2</v>
      </c>
      <c r="O27" s="5">
        <f xml:space="preserve"> IFERROR(
    SUMIFS(
        electric_vehicle_sales_by_state[electric_vehicles_sold],
        electric_vehicle_sales_by_state[state], A27,
        electric_vehicle_sales_by_state[vehicle_category], "4-Wheelers",
        electric_vehicle_sales_by_state[fiscal_year], 2022
    )
  /
    SUMIFS(
        electric_vehicle_sales_by_state[total_vehicles_sold],
        electric_vehicle_sales_by_state[state], A27,
        electric_vehicle_sales_by_state[vehicle_category], "4-Wheelers",
        electric_vehicle_sales_by_state[fiscal_year], 2022
    ), 0)</f>
        <v>1.1307499190152252E-2</v>
      </c>
      <c r="P27" s="4">
        <f xml:space="preserve"> IFERROR(
    SUMIFS(
        electric_vehicle_sales_by_state[electric_vehicles_sold],
        electric_vehicle_sales_by_state[state], A27,
        electric_vehicle_sales_by_state[vehicle_category], "2-Wheelers",
        electric_vehicle_sales_by_state[fiscal_year], 2023
    )
  /
    SUMIFS(
        electric_vehicle_sales_by_state[total_vehicles_sold],
        electric_vehicle_sales_by_state[state], A27,
        electric_vehicle_sales_by_state[vehicle_category], "2-Wheelers",
        electric_vehicle_sales_by_state[fiscal_year], 2023
    ), 0)</f>
        <v>8.4168818938221118E-2</v>
      </c>
      <c r="Q27" s="5">
        <f xml:space="preserve"> IFERROR(
    SUMIFS(
        electric_vehicle_sales_by_state[electric_vehicles_sold],
        electric_vehicle_sales_by_state[state], A27,
        electric_vehicle_sales_by_state[vehicle_category], "4-Wheelers",
        electric_vehicle_sales_by_state[fiscal_year], 2023
    )
  /
    SUMIFS(
        electric_vehicle_sales_by_state[total_vehicles_sold],
        electric_vehicle_sales_by_state[state], A27,
        electric_vehicle_sales_by_state[vehicle_category], "4-Wheelers",
        electric_vehicle_sales_by_state[fiscal_year], 2023
    ), 0)</f>
        <v>2.420060119187005E-2</v>
      </c>
      <c r="R27" s="5">
        <f xml:space="preserve"> IFERROR(
    SUMIFS(
        electric_vehicle_sales_by_state[electric_vehicles_sold],
        electric_vehicle_sales_by_state[state], A27,
        electric_vehicle_sales_by_state[vehicle_category], "2-Wheelers",
        electric_vehicle_sales_by_state[fiscal_year], 2024
    )
  /
    SUMIFS(
        electric_vehicle_sales_by_state[total_vehicles_sold],
        electric_vehicle_sales_by_state[state], A27,
        electric_vehicle_sales_by_state[vehicle_category], "2-Wheelers",
        electric_vehicle_sales_by_state[fiscal_year], 2024
    ), 0)</f>
        <v>0.13524902534418348</v>
      </c>
      <c r="S27" s="5">
        <f xml:space="preserve"> IFERROR(
    SUMIFS(
        electric_vehicle_sales_by_state[electric_vehicles_sold],
        electric_vehicle_sales_by_state[state], A27,
        electric_vehicle_sales_by_state[vehicle_category], "4-Wheelers",
        electric_vehicle_sales_by_state[fiscal_year], 2024
    )
  /
    SUMIFS(
        electric_vehicle_sales_by_state[total_vehicles_sold],
        electric_vehicle_sales_by_state[state], A27,
        electric_vehicle_sales_by_state[vehicle_category], "4-Wheelers",
        electric_vehicle_sales_by_state[fiscal_year], 2024
    ), 0)</f>
        <v>5.7584454897724631E-2</v>
      </c>
    </row>
    <row r="28" spans="1:19" x14ac:dyDescent="0.3">
      <c r="A28" s="16" t="s">
        <v>57</v>
      </c>
      <c r="B28">
        <f>SUMIFS(electric_vehicle_sales_by_state[electric_vehicles_sold],electric_vehicle_sales_by_state[state], A28,electric_vehicle_sales_by_state[fiscal_year],2022)</f>
        <v>7916</v>
      </c>
      <c r="C28">
        <f>SUMIFS(electric_vehicle_sales_by_state[total_vehicles_sold],electric_vehicle_sales_by_state[state], A28,electric_vehicle_sales_by_state[fiscal_year],2022)</f>
        <v>967179</v>
      </c>
      <c r="D28">
        <f>SUMIFS(electric_vehicle_sales_by_state[electric_vehicles_sold],electric_vehicle_sales_by_state[state], A28,electric_vehicle_sales_by_state[fiscal_year],2023)</f>
        <v>27840</v>
      </c>
      <c r="E28">
        <f>SUMIFS(electric_vehicle_sales_by_state[total_vehicles_sold],electric_vehicle_sales_by_state[state], A28,electric_vehicle_sales_by_state[fiscal_year],2023)</f>
        <v>1245337</v>
      </c>
      <c r="F28">
        <f>SUMIFS(electric_vehicle_sales_by_state[electric_vehicles_sold],electric_vehicle_sales_by_state[state], A28,electric_vehicle_sales_by_state[fiscal_year],2024)</f>
        <v>43223</v>
      </c>
      <c r="G28">
        <f>SUMIFS(electric_vehicle_sales_by_state[total_vehicles_sold],electric_vehicle_sales_by_state[state], A28,electric_vehicle_sales_by_state[fiscal_year],2024)</f>
        <v>1286182</v>
      </c>
      <c r="H28" s="4">
        <f t="shared" si="0"/>
        <v>8.184627664579152E-3</v>
      </c>
      <c r="I28" s="4">
        <f t="shared" si="1"/>
        <v>2.2355394563881102E-2</v>
      </c>
      <c r="J28" s="5">
        <f t="shared" si="2"/>
        <v>3.360566389515636E-2</v>
      </c>
      <c r="K28" s="4">
        <f t="shared" si="3"/>
        <v>1.417076689930195E-2</v>
      </c>
      <c r="L28" s="4">
        <f t="shared" si="4"/>
        <v>1.1250269331275257E-2</v>
      </c>
      <c r="M28" s="4">
        <f>IFERROR((Table8[[#This Row],[PR_2024]]-Table8[[#This Row],[PR_2022]]),0)</f>
        <v>2.5421036230577208E-2</v>
      </c>
      <c r="N28" s="4">
        <f xml:space="preserve"> IFERROR(
    SUMIFS(
        electric_vehicle_sales_by_state[electric_vehicles_sold],
        electric_vehicle_sales_by_state[state], A28,
        electric_vehicle_sales_by_state[vehicle_category], "2-Wheelers",
        electric_vehicle_sales_by_state[fiscal_year], 2022
    )
  /
    SUMIFS(
        electric_vehicle_sales_by_state[total_vehicles_sold],
        electric_vehicle_sales_by_state[state], A28,
        electric_vehicle_sales_by_state[vehicle_category], "2-Wheelers",
        electric_vehicle_sales_by_state[fiscal_year], 2022
    ), 0)</f>
        <v>9.111844566563854E-3</v>
      </c>
      <c r="O28" s="5">
        <f xml:space="preserve"> IFERROR(
    SUMIFS(
        electric_vehicle_sales_by_state[electric_vehicles_sold],
        electric_vehicle_sales_by_state[state], A28,
        electric_vehicle_sales_by_state[vehicle_category], "4-Wheelers",
        electric_vehicle_sales_by_state[fiscal_year], 2022
    )
  /
    SUMIFS(
        electric_vehicle_sales_by_state[total_vehicles_sold],
        electric_vehicle_sales_by_state[state], A28,
        electric_vehicle_sales_by_state[vehicle_category], "4-Wheelers",
        electric_vehicle_sales_by_state[fiscal_year], 2022
    ), 0)</f>
        <v>1.9489129219316603E-3</v>
      </c>
      <c r="P28" s="4">
        <f xml:space="preserve"> IFERROR(
    SUMIFS(
        electric_vehicle_sales_by_state[electric_vehicles_sold],
        electric_vehicle_sales_by_state[state], A28,
        electric_vehicle_sales_by_state[vehicle_category], "2-Wheelers",
        electric_vehicle_sales_by_state[fiscal_year], 2023
    )
  /
    SUMIFS(
        electric_vehicle_sales_by_state[total_vehicles_sold],
        electric_vehicle_sales_by_state[state], A28,
        electric_vehicle_sales_by_state[vehicle_category], "2-Wheelers",
        electric_vehicle_sales_by_state[fiscal_year], 2023
    ), 0)</f>
        <v>2.5137289274223113E-2</v>
      </c>
      <c r="Q28" s="5">
        <f xml:space="preserve"> IFERROR(
    SUMIFS(
        electric_vehicle_sales_by_state[electric_vehicles_sold],
        electric_vehicle_sales_by_state[state], A28,
        electric_vehicle_sales_by_state[vehicle_category], "4-Wheelers",
        electric_vehicle_sales_by_state[fiscal_year], 2023
    )
  /
    SUMIFS(
        electric_vehicle_sales_by_state[total_vehicles_sold],
        electric_vehicle_sales_by_state[state], A28,
        electric_vehicle_sales_by_state[vehicle_category], "4-Wheelers",
        electric_vehicle_sales_by_state[fiscal_year], 2023
    ), 0)</f>
        <v>4.8300400354046626E-3</v>
      </c>
      <c r="R28" s="5">
        <f xml:space="preserve"> IFERROR(
    SUMIFS(
        electric_vehicle_sales_by_state[electric_vehicles_sold],
        electric_vehicle_sales_by_state[state], A28,
        electric_vehicle_sales_by_state[vehicle_category], "2-Wheelers",
        electric_vehicle_sales_by_state[fiscal_year], 2024
    )
  /
    SUMIFS(
        electric_vehicle_sales_by_state[total_vehicles_sold],
        electric_vehicle_sales_by_state[state], A28,
        electric_vehicle_sales_by_state[vehicle_category], "2-Wheelers",
        electric_vehicle_sales_by_state[fiscal_year], 2024
    ), 0)</f>
        <v>3.7037201617855779E-2</v>
      </c>
      <c r="S28" s="5">
        <f xml:space="preserve"> IFERROR(
    SUMIFS(
        electric_vehicle_sales_by_state[electric_vehicles_sold],
        electric_vehicle_sales_by_state[state], A28,
        electric_vehicle_sales_by_state[vehicle_category], "4-Wheelers",
        electric_vehicle_sales_by_state[fiscal_year], 2024
    )
  /
    SUMIFS(
        electric_vehicle_sales_by_state[total_vehicles_sold],
        electric_vehicle_sales_by_state[state], A28,
        electric_vehicle_sales_by_state[vehicle_category], "4-Wheelers",
        electric_vehicle_sales_by_state[fiscal_year], 2024
    ), 0)</f>
        <v>9.6217754008037816E-3</v>
      </c>
    </row>
    <row r="29" spans="1:19" x14ac:dyDescent="0.3">
      <c r="A29" s="16" t="s">
        <v>70</v>
      </c>
      <c r="B29">
        <f>SUMIFS(electric_vehicle_sales_by_state[electric_vehicles_sold],electric_vehicle_sales_by_state[state], A29,electric_vehicle_sales_by_state[fiscal_year],2022)</f>
        <v>48374</v>
      </c>
      <c r="C29">
        <f>SUMIFS(electric_vehicle_sales_by_state[total_vehicles_sold],electric_vehicle_sales_by_state[state], A29,electric_vehicle_sales_by_state[fiscal_year],2022)</f>
        <v>1667002</v>
      </c>
      <c r="D29">
        <f>SUMIFS(electric_vehicle_sales_by_state[electric_vehicles_sold],electric_vehicle_sales_by_state[state], A29,electric_vehicle_sales_by_state[fiscal_year],2023)</f>
        <v>150502</v>
      </c>
      <c r="E29">
        <f>SUMIFS(electric_vehicle_sales_by_state[total_vehicles_sold],electric_vehicle_sales_by_state[state], A29,electric_vehicle_sales_by_state[fiscal_year],2023)</f>
        <v>2140433</v>
      </c>
      <c r="F29">
        <f>SUMIFS(electric_vehicle_sales_by_state[electric_vehicles_sold],electric_vehicle_sales_by_state[state], A29,electric_vehicle_sales_by_state[fiscal_year],2024)</f>
        <v>197169</v>
      </c>
      <c r="G29">
        <f>SUMIFS(electric_vehicle_sales_by_state[total_vehicles_sold],electric_vehicle_sales_by_state[state], A29,electric_vehicle_sales_by_state[fiscal_year],2024)</f>
        <v>2293994</v>
      </c>
      <c r="H29" s="4">
        <f t="shared" si="0"/>
        <v>2.9018561465433156E-2</v>
      </c>
      <c r="I29" s="4">
        <f t="shared" si="1"/>
        <v>7.0313810336506674E-2</v>
      </c>
      <c r="J29" s="5">
        <f t="shared" si="2"/>
        <v>8.5950094028144797E-2</v>
      </c>
      <c r="K29" s="4">
        <f t="shared" si="3"/>
        <v>4.1295248871073519E-2</v>
      </c>
      <c r="L29" s="4">
        <f t="shared" si="4"/>
        <v>1.5636283691638123E-2</v>
      </c>
      <c r="M29" s="4">
        <f>IFERROR((Table8[[#This Row],[PR_2024]]-Table8[[#This Row],[PR_2022]]),0)</f>
        <v>5.6931532562711641E-2</v>
      </c>
      <c r="N29" s="4">
        <f xml:space="preserve"> IFERROR(
    SUMIFS(
        electric_vehicle_sales_by_state[electric_vehicles_sold],
        electric_vehicle_sales_by_state[state], A29,
        electric_vehicle_sales_by_state[vehicle_category], "2-Wheelers",
        electric_vehicle_sales_by_state[fiscal_year], 2022
    )
  /
    SUMIFS(
        electric_vehicle_sales_by_state[total_vehicles_sold],
        electric_vehicle_sales_by_state[state], A29,
        electric_vehicle_sales_by_state[vehicle_category], "2-Wheelers",
        electric_vehicle_sales_by_state[fiscal_year], 2022
    ), 0)</f>
        <v>3.1939235952315619E-2</v>
      </c>
      <c r="O29" s="5">
        <f xml:space="preserve"> IFERROR(
    SUMIFS(
        electric_vehicle_sales_by_state[electric_vehicles_sold],
        electric_vehicle_sales_by_state[state], A29,
        electric_vehicle_sales_by_state[vehicle_category], "4-Wheelers",
        electric_vehicle_sales_by_state[fiscal_year], 2022
    )
  /
    SUMIFS(
        electric_vehicle_sales_by_state[total_vehicles_sold],
        electric_vehicle_sales_by_state[state], A29,
        electric_vehicle_sales_by_state[vehicle_category], "4-Wheelers",
        electric_vehicle_sales_by_state[fiscal_year], 2022
    ), 0)</f>
        <v>1.8226012697089358E-2</v>
      </c>
      <c r="P29" s="4">
        <f xml:space="preserve"> IFERROR(
    SUMIFS(
        electric_vehicle_sales_by_state[electric_vehicles_sold],
        electric_vehicle_sales_by_state[state], A29,
        electric_vehicle_sales_by_state[vehicle_category], "2-Wheelers",
        electric_vehicle_sales_by_state[fiscal_year], 2023
    )
  /
    SUMIFS(
        electric_vehicle_sales_by_state[total_vehicles_sold],
        electric_vehicle_sales_by_state[state], A29,
        electric_vehicle_sales_by_state[vehicle_category], "2-Wheelers",
        electric_vehicle_sales_by_state[fiscal_year], 2023
    ), 0)</f>
        <v>8.203265586411454E-2</v>
      </c>
      <c r="Q29" s="5">
        <f xml:space="preserve"> IFERROR(
    SUMIFS(
        electric_vehicle_sales_by_state[electric_vehicles_sold],
        electric_vehicle_sales_by_state[state], A29,
        electric_vehicle_sales_by_state[vehicle_category], "4-Wheelers",
        electric_vehicle_sales_by_state[fiscal_year], 2023
    )
  /
    SUMIFS(
        electric_vehicle_sales_by_state[total_vehicles_sold],
        electric_vehicle_sales_by_state[state], A29,
        electric_vehicle_sales_by_state[vehicle_category], "4-Wheelers",
        electric_vehicle_sales_by_state[fiscal_year], 2023
    ), 0)</f>
        <v>2.6080633144621258E-2</v>
      </c>
      <c r="R29" s="5">
        <f xml:space="preserve"> IFERROR(
    SUMIFS(
        electric_vehicle_sales_by_state[electric_vehicles_sold],
        electric_vehicle_sales_by_state[state], A29,
        electric_vehicle_sales_by_state[vehicle_category], "2-Wheelers",
        electric_vehicle_sales_by_state[fiscal_year], 2024
    )
  /
    SUMIFS(
        electric_vehicle_sales_by_state[total_vehicles_sold],
        electric_vehicle_sales_by_state[state], A29,
        electric_vehicle_sales_by_state[vehicle_category], "2-Wheelers",
        electric_vehicle_sales_by_state[fiscal_year], 2024
    ), 0)</f>
        <v>0.10072506951081882</v>
      </c>
      <c r="S29" s="5">
        <f xml:space="preserve"> IFERROR(
    SUMIFS(
        electric_vehicle_sales_by_state[electric_vehicles_sold],
        electric_vehicle_sales_by_state[state], A29,
        electric_vehicle_sales_by_state[vehicle_category], "4-Wheelers",
        electric_vehicle_sales_by_state[fiscal_year], 2024
    )
  /
    SUMIFS(
        electric_vehicle_sales_by_state[total_vehicles_sold],
        electric_vehicle_sales_by_state[state], A29,
        electric_vehicle_sales_by_state[vehicle_category], "4-Wheelers",
        electric_vehicle_sales_by_state[fiscal_year], 2024
    ), 0)</f>
        <v>2.9617057343842769E-2</v>
      </c>
    </row>
    <row r="30" spans="1:19" x14ac:dyDescent="0.3">
      <c r="A30" s="16" t="s">
        <v>58</v>
      </c>
      <c r="B30">
        <f>SUMIFS(electric_vehicle_sales_by_state[electric_vehicles_sold],electric_vehicle_sales_by_state[state], A30,electric_vehicle_sales_by_state[fiscal_year],2022)</f>
        <v>9498</v>
      </c>
      <c r="C30">
        <f>SUMIFS(electric_vehicle_sales_by_state[total_vehicles_sold],electric_vehicle_sales_by_state[state], A30,electric_vehicle_sales_by_state[fiscal_year],2022)</f>
        <v>479527</v>
      </c>
      <c r="D30">
        <f>SUMIFS(electric_vehicle_sales_by_state[electric_vehicles_sold],electric_vehicle_sales_by_state[state], A30,electric_vehicle_sales_by_state[fiscal_year],2023)</f>
        <v>29651</v>
      </c>
      <c r="E30">
        <f>SUMIFS(electric_vehicle_sales_by_state[total_vehicles_sold],electric_vehicle_sales_by_state[state], A30,electric_vehicle_sales_by_state[fiscal_year],2023)</f>
        <v>591118</v>
      </c>
      <c r="F30">
        <f>SUMIFS(electric_vehicle_sales_by_state[electric_vehicles_sold],electric_vehicle_sales_by_state[state], A30,electric_vehicle_sales_by_state[fiscal_year],2024)</f>
        <v>39118</v>
      </c>
      <c r="G30">
        <f>SUMIFS(electric_vehicle_sales_by_state[total_vehicles_sold],electric_vehicle_sales_by_state[state], A30,electric_vehicle_sales_by_state[fiscal_year],2024)</f>
        <v>618149</v>
      </c>
      <c r="H30" s="4">
        <f t="shared" si="0"/>
        <v>1.9807018165817567E-2</v>
      </c>
      <c r="I30" s="4">
        <f t="shared" si="1"/>
        <v>5.0160881583710869E-2</v>
      </c>
      <c r="J30" s="5">
        <f t="shared" si="2"/>
        <v>6.3282477202098522E-2</v>
      </c>
      <c r="K30" s="4">
        <f t="shared" si="3"/>
        <v>3.0353863417893302E-2</v>
      </c>
      <c r="L30" s="4">
        <f t="shared" si="4"/>
        <v>1.3121595618387653E-2</v>
      </c>
      <c r="M30" s="4">
        <f>IFERROR((Table8[[#This Row],[PR_2024]]-Table8[[#This Row],[PR_2022]]),0)</f>
        <v>4.3475459036280958E-2</v>
      </c>
      <c r="N30" s="4">
        <f xml:space="preserve"> IFERROR(
    SUMIFS(
        electric_vehicle_sales_by_state[electric_vehicles_sold],
        electric_vehicle_sales_by_state[state], A30,
        electric_vehicle_sales_by_state[vehicle_category], "2-Wheelers",
        electric_vehicle_sales_by_state[fiscal_year], 2022
    )
  /
    SUMIFS(
        electric_vehicle_sales_by_state[total_vehicles_sold],
        electric_vehicle_sales_by_state[state], A30,
        electric_vehicle_sales_by_state[vehicle_category], "2-Wheelers",
        electric_vehicle_sales_by_state[fiscal_year], 2022
    ), 0)</f>
        <v>2.2160540170567716E-2</v>
      </c>
      <c r="O30" s="5">
        <f xml:space="preserve"> IFERROR(
    SUMIFS(
        electric_vehicle_sales_by_state[electric_vehicles_sold],
        electric_vehicle_sales_by_state[state], A30,
        electric_vehicle_sales_by_state[vehicle_category], "4-Wheelers",
        electric_vehicle_sales_by_state[fiscal_year], 2022
    )
  /
    SUMIFS(
        electric_vehicle_sales_by_state[total_vehicles_sold],
        electric_vehicle_sales_by_state[state], A30,
        electric_vehicle_sales_by_state[vehicle_category], "4-Wheelers",
        electric_vehicle_sales_by_state[fiscal_year], 2022
    ), 0)</f>
        <v>2.4611625065456451E-3</v>
      </c>
      <c r="P30" s="4">
        <f xml:space="preserve"> IFERROR(
    SUMIFS(
        electric_vehicle_sales_by_state[electric_vehicles_sold],
        electric_vehicle_sales_by_state[state], A30,
        electric_vehicle_sales_by_state[vehicle_category], "2-Wheelers",
        electric_vehicle_sales_by_state[fiscal_year], 2023
    )
  /
    SUMIFS(
        electric_vehicle_sales_by_state[total_vehicles_sold],
        electric_vehicle_sales_by_state[state], A30,
        electric_vehicle_sales_by_state[vehicle_category], "2-Wheelers",
        electric_vehicle_sales_by_state[fiscal_year], 2023
    ), 0)</f>
        <v>5.5988045832003168E-2</v>
      </c>
      <c r="Q30" s="5">
        <f xml:space="preserve"> IFERROR(
    SUMIFS(
        electric_vehicle_sales_by_state[electric_vehicles_sold],
        electric_vehicle_sales_by_state[state], A30,
        electric_vehicle_sales_by_state[vehicle_category], "4-Wheelers",
        electric_vehicle_sales_by_state[fiscal_year], 2023
    )
  /
    SUMIFS(
        electric_vehicle_sales_by_state[total_vehicles_sold],
        electric_vehicle_sales_by_state[state], A30,
        electric_vehicle_sales_by_state[vehicle_category], "4-Wheelers",
        electric_vehicle_sales_by_state[fiscal_year], 2023
    ), 0)</f>
        <v>7.5634032502952262E-3</v>
      </c>
      <c r="R30" s="5">
        <f xml:space="preserve"> IFERROR(
    SUMIFS(
        electric_vehicle_sales_by_state[electric_vehicles_sold],
        electric_vehicle_sales_by_state[state], A30,
        electric_vehicle_sales_by_state[vehicle_category], "2-Wheelers",
        electric_vehicle_sales_by_state[fiscal_year], 2024
    )
  /
    SUMIFS(
        electric_vehicle_sales_by_state[total_vehicles_sold],
        electric_vehicle_sales_by_state[state], A30,
        electric_vehicle_sales_by_state[vehicle_category], "2-Wheelers",
        electric_vehicle_sales_by_state[fiscal_year], 2024
    ), 0)</f>
        <v>6.8895975557708822E-2</v>
      </c>
      <c r="S30" s="5">
        <f xml:space="preserve"> IFERROR(
    SUMIFS(
        electric_vehicle_sales_by_state[electric_vehicles_sold],
        electric_vehicle_sales_by_state[state], A30,
        electric_vehicle_sales_by_state[vehicle_category], "4-Wheelers",
        electric_vehicle_sales_by_state[fiscal_year], 2024
    )
  /
    SUMIFS(
        electric_vehicle_sales_by_state[total_vehicles_sold],
        electric_vehicle_sales_by_state[state], A30,
        electric_vehicle_sales_by_state[vehicle_category], "4-Wheelers",
        electric_vehicle_sales_by_state[fiscal_year], 2024
    ), 0)</f>
        <v>2.08419886442321E-2</v>
      </c>
    </row>
    <row r="31" spans="1:19" x14ac:dyDescent="0.3">
      <c r="A31" s="16" t="s">
        <v>59</v>
      </c>
      <c r="B31">
        <f>SUMIFS(electric_vehicle_sales_by_state[electric_vehicles_sold],electric_vehicle_sales_by_state[state], A31,electric_vehicle_sales_by_state[fiscal_year],2022)</f>
        <v>4528</v>
      </c>
      <c r="C31">
        <f>SUMIFS(electric_vehicle_sales_by_state[total_vehicles_sold],electric_vehicle_sales_by_state[state], A31,electric_vehicle_sales_by_state[fiscal_year],2022)</f>
        <v>443232</v>
      </c>
      <c r="D31">
        <f>SUMIFS(electric_vehicle_sales_by_state[electric_vehicles_sold],electric_vehicle_sales_by_state[state], A31,electric_vehicle_sales_by_state[fiscal_year],2023)</f>
        <v>8107</v>
      </c>
      <c r="E31">
        <f>SUMIFS(electric_vehicle_sales_by_state[total_vehicles_sold],electric_vehicle_sales_by_state[state], A31,electric_vehicle_sales_by_state[fiscal_year],2023)</f>
        <v>526244</v>
      </c>
      <c r="F31">
        <f>SUMIFS(electric_vehicle_sales_by_state[electric_vehicles_sold],electric_vehicle_sales_by_state[state], A31,electric_vehicle_sales_by_state[fiscal_year],2024)</f>
        <v>11198</v>
      </c>
      <c r="G31">
        <f>SUMIFS(electric_vehicle_sales_by_state[total_vehicles_sold],electric_vehicle_sales_by_state[state], A31,electric_vehicle_sales_by_state[fiscal_year],2024)</f>
        <v>574486</v>
      </c>
      <c r="H31" s="4">
        <f t="shared" si="0"/>
        <v>1.0215868890332828E-2</v>
      </c>
      <c r="I31" s="4">
        <f t="shared" si="1"/>
        <v>1.5405401296736876E-2</v>
      </c>
      <c r="J31" s="5">
        <f t="shared" si="2"/>
        <v>1.9492206946731514E-2</v>
      </c>
      <c r="K31" s="4">
        <f t="shared" si="3"/>
        <v>5.1895324064040477E-3</v>
      </c>
      <c r="L31" s="4">
        <f t="shared" si="4"/>
        <v>4.0868056499946386E-3</v>
      </c>
      <c r="M31" s="4">
        <f>IFERROR((Table8[[#This Row],[PR_2024]]-Table8[[#This Row],[PR_2022]]),0)</f>
        <v>9.2763380563986864E-3</v>
      </c>
      <c r="N31" s="4">
        <f xml:space="preserve"> IFERROR(
    SUMIFS(
        electric_vehicle_sales_by_state[electric_vehicles_sold],
        electric_vehicle_sales_by_state[state], A31,
        electric_vehicle_sales_by_state[vehicle_category], "2-Wheelers",
        electric_vehicle_sales_by_state[fiscal_year], 2022
    )
  /
    SUMIFS(
        electric_vehicle_sales_by_state[total_vehicles_sold],
        electric_vehicle_sales_by_state[state], A31,
        electric_vehicle_sales_by_state[vehicle_category], "2-Wheelers",
        electric_vehicle_sales_by_state[fiscal_year], 2022
    ), 0)</f>
        <v>1.3271649730331687E-2</v>
      </c>
      <c r="O31" s="5">
        <f xml:space="preserve"> IFERROR(
    SUMIFS(
        electric_vehicle_sales_by_state[electric_vehicles_sold],
        electric_vehicle_sales_by_state[state], A31,
        electric_vehicle_sales_by_state[vehicle_category], "4-Wheelers",
        electric_vehicle_sales_by_state[fiscal_year], 2022
    )
  /
    SUMIFS(
        electric_vehicle_sales_by_state[total_vehicles_sold],
        electric_vehicle_sales_by_state[state], A31,
        electric_vehicle_sales_by_state[vehicle_category], "4-Wheelers",
        electric_vehicle_sales_by_state[fiscal_year], 2022
    ), 0)</f>
        <v>4.4509683223637484E-4</v>
      </c>
      <c r="P31" s="4">
        <f xml:space="preserve"> IFERROR(
    SUMIFS(
        electric_vehicle_sales_by_state[electric_vehicles_sold],
        electric_vehicle_sales_by_state[state], A31,
        electric_vehicle_sales_by_state[vehicle_category], "2-Wheelers",
        electric_vehicle_sales_by_state[fiscal_year], 2023
    )
  /
    SUMIFS(
        electric_vehicle_sales_by_state[total_vehicles_sold],
        electric_vehicle_sales_by_state[state], A31,
        electric_vehicle_sales_by_state[vehicle_category], "2-Wheelers",
        electric_vehicle_sales_by_state[fiscal_year], 2023
    ), 0)</f>
        <v>2.0112178486215038E-2</v>
      </c>
      <c r="Q31" s="5">
        <f xml:space="preserve"> IFERROR(
    SUMIFS(
        electric_vehicle_sales_by_state[electric_vehicles_sold],
        electric_vehicle_sales_by_state[state], A31,
        electric_vehicle_sales_by_state[vehicle_category], "4-Wheelers",
        electric_vehicle_sales_by_state[fiscal_year], 2023
    )
  /
    SUMIFS(
        electric_vehicle_sales_by_state[total_vehicles_sold],
        electric_vehicle_sales_by_state[state], A31,
        electric_vehicle_sales_by_state[vehicle_category], "4-Wheelers",
        electric_vehicle_sales_by_state[fiscal_year], 2023
    ), 0)</f>
        <v>4.5242044940431306E-4</v>
      </c>
      <c r="R31" s="5">
        <f xml:space="preserve"> IFERROR(
    SUMIFS(
        electric_vehicle_sales_by_state[electric_vehicles_sold],
        electric_vehicle_sales_by_state[state], A31,
        electric_vehicle_sales_by_state[vehicle_category], "2-Wheelers",
        electric_vehicle_sales_by_state[fiscal_year], 2024
    )
  /
    SUMIFS(
        electric_vehicle_sales_by_state[total_vehicles_sold],
        electric_vehicle_sales_by_state[state], A31,
        electric_vehicle_sales_by_state[vehicle_category], "2-Wheelers",
        electric_vehicle_sales_by_state[fiscal_year], 2024
    ), 0)</f>
        <v>2.3649534548315195E-2</v>
      </c>
      <c r="S31" s="5">
        <f xml:space="preserve"> IFERROR(
    SUMIFS(
        electric_vehicle_sales_by_state[electric_vehicles_sold],
        electric_vehicle_sales_by_state[state], A31,
        electric_vehicle_sales_by_state[vehicle_category], "4-Wheelers",
        electric_vehicle_sales_by_state[fiscal_year], 2024
    )
  /
    SUMIFS(
        electric_vehicle_sales_by_state[total_vehicles_sold],
        electric_vehicle_sales_by_state[state], A31,
        electric_vehicle_sales_by_state[vehicle_category], "4-Wheelers",
        electric_vehicle_sales_by_state[fiscal_year], 2024
    ), 0)</f>
        <v>7.4436467762291859E-3</v>
      </c>
    </row>
    <row r="32" spans="1:19" x14ac:dyDescent="0.3">
      <c r="A32" s="16" t="s">
        <v>71</v>
      </c>
      <c r="B32">
        <f>SUMIFS(electric_vehicle_sales_by_state[electric_vehicles_sold],electric_vehicle_sales_by_state[state], A32,electric_vehicle_sales_by_state[fiscal_year],2022)</f>
        <v>20087</v>
      </c>
      <c r="C32">
        <f>SUMIFS(electric_vehicle_sales_by_state[total_vehicles_sold],electric_vehicle_sales_by_state[state], A32,electric_vehicle_sales_by_state[fiscal_year],2022)</f>
        <v>880985</v>
      </c>
      <c r="D32">
        <f>SUMIFS(electric_vehicle_sales_by_state[electric_vehicles_sold],electric_vehicle_sales_by_state[state], A32,electric_vehicle_sales_by_state[fiscal_year],2023)</f>
        <v>63835</v>
      </c>
      <c r="E32">
        <f>SUMIFS(electric_vehicle_sales_by_state[total_vehicles_sold],electric_vehicle_sales_by_state[state], A32,electric_vehicle_sales_by_state[fiscal_year],2023)</f>
        <v>1126130</v>
      </c>
      <c r="F32">
        <f>SUMIFS(electric_vehicle_sales_by_state[electric_vehicles_sold],electric_vehicle_sales_by_state[state], A32,electric_vehicle_sales_by_state[fiscal_year],2024)</f>
        <v>66444</v>
      </c>
      <c r="G32">
        <f>SUMIFS(electric_vehicle_sales_by_state[total_vehicles_sold],electric_vehicle_sales_by_state[state], A32,electric_vehicle_sales_by_state[fiscal_year],2024)</f>
        <v>1300476</v>
      </c>
      <c r="H32" s="4">
        <f t="shared" si="0"/>
        <v>2.280061522046346E-2</v>
      </c>
      <c r="I32" s="4">
        <f t="shared" si="1"/>
        <v>5.6685285002619594E-2</v>
      </c>
      <c r="J32" s="5">
        <f t="shared" si="2"/>
        <v>5.1092061675878681E-2</v>
      </c>
      <c r="K32" s="4">
        <f t="shared" si="3"/>
        <v>3.3884669782156138E-2</v>
      </c>
      <c r="L32" s="4">
        <f t="shared" si="4"/>
        <v>-5.5932233267409134E-3</v>
      </c>
      <c r="M32" s="4">
        <f>IFERROR((Table8[[#This Row],[PR_2024]]-Table8[[#This Row],[PR_2022]]),0)</f>
        <v>2.8291446455415221E-2</v>
      </c>
      <c r="N32" s="4">
        <f xml:space="preserve"> IFERROR(
    SUMIFS(
        electric_vehicle_sales_by_state[electric_vehicles_sold],
        electric_vehicle_sales_by_state[state], A32,
        electric_vehicle_sales_by_state[vehicle_category], "2-Wheelers",
        electric_vehicle_sales_by_state[fiscal_year], 2022
    )
  /
    SUMIFS(
        electric_vehicle_sales_by_state[total_vehicles_sold],
        electric_vehicle_sales_by_state[state], A32,
        electric_vehicle_sales_by_state[vehicle_category], "2-Wheelers",
        electric_vehicle_sales_by_state[fiscal_year], 2022
    ), 0)</f>
        <v>2.6287781455511521E-2</v>
      </c>
      <c r="O32" s="5">
        <f xml:space="preserve"> IFERROR(
    SUMIFS(
        electric_vehicle_sales_by_state[electric_vehicles_sold],
        electric_vehicle_sales_by_state[state], A32,
        electric_vehicle_sales_by_state[vehicle_category], "4-Wheelers",
        electric_vehicle_sales_by_state[fiscal_year], 2022
    )
  /
    SUMIFS(
        electric_vehicle_sales_by_state[total_vehicles_sold],
        electric_vehicle_sales_by_state[state], A32,
        electric_vehicle_sales_by_state[vehicle_category], "4-Wheelers",
        electric_vehicle_sales_by_state[fiscal_year], 2022
    ), 0)</f>
        <v>5.2792461345934228E-3</v>
      </c>
      <c r="P32" s="4">
        <f xml:space="preserve"> IFERROR(
    SUMIFS(
        electric_vehicle_sales_by_state[electric_vehicles_sold],
        electric_vehicle_sales_by_state[state], A32,
        electric_vehicle_sales_by_state[vehicle_category], "2-Wheelers",
        electric_vehicle_sales_by_state[fiscal_year], 2023
    )
  /
    SUMIFS(
        electric_vehicle_sales_by_state[total_vehicles_sold],
        electric_vehicle_sales_by_state[state], A32,
        electric_vehicle_sales_by_state[vehicle_category], "2-Wheelers",
        electric_vehicle_sales_by_state[fiscal_year], 2023
    ), 0)</f>
        <v>6.5758191705598767E-2</v>
      </c>
      <c r="Q32" s="5">
        <f xml:space="preserve"> IFERROR(
    SUMIFS(
        electric_vehicle_sales_by_state[electric_vehicles_sold],
        electric_vehicle_sales_by_state[state], A32,
        electric_vehicle_sales_by_state[vehicle_category], "4-Wheelers",
        electric_vehicle_sales_by_state[fiscal_year], 2023
    )
  /
    SUMIFS(
        electric_vehicle_sales_by_state[total_vehicles_sold],
        electric_vehicle_sales_by_state[state], A32,
        electric_vehicle_sales_by_state[vehicle_category], "4-Wheelers",
        electric_vehicle_sales_by_state[fiscal_year], 2023
    ), 0)</f>
        <v>1.0962136651292502E-2</v>
      </c>
      <c r="R32" s="5">
        <f xml:space="preserve"> IFERROR(
    SUMIFS(
        electric_vehicle_sales_by_state[electric_vehicles_sold],
        electric_vehicle_sales_by_state[state], A32,
        electric_vehicle_sales_by_state[vehicle_category], "2-Wheelers",
        electric_vehicle_sales_by_state[fiscal_year], 2024
    )
  /
    SUMIFS(
        electric_vehicle_sales_by_state[total_vehicles_sold],
        electric_vehicle_sales_by_state[state], A32,
        electric_vehicle_sales_by_state[vehicle_category], "2-Wheelers",
        electric_vehicle_sales_by_state[fiscal_year], 2024
    ), 0)</f>
        <v>5.6001899638794643E-2</v>
      </c>
      <c r="S32" s="5">
        <f xml:space="preserve"> IFERROR(
    SUMIFS(
        electric_vehicle_sales_by_state[electric_vehicles_sold],
        electric_vehicle_sales_by_state[state], A32,
        electric_vehicle_sales_by_state[vehicle_category], "4-Wheelers",
        electric_vehicle_sales_by_state[fiscal_year], 2024
    )
  /
    SUMIFS(
        electric_vehicle_sales_by_state[total_vehicles_sold],
        electric_vehicle_sales_by_state[state], A32,
        electric_vehicle_sales_by_state[vehicle_category], "4-Wheelers",
        electric_vehicle_sales_by_state[fiscal_year], 2024
    ), 0)</f>
        <v>2.4935411203176164E-2</v>
      </c>
    </row>
    <row r="33" spans="1:19" x14ac:dyDescent="0.3">
      <c r="A33" s="16" t="s">
        <v>72</v>
      </c>
      <c r="B33">
        <f>SUMIFS(electric_vehicle_sales_by_state[electric_vehicles_sold],electric_vehicle_sales_by_state[state], A33,electric_vehicle_sales_by_state[fiscal_year],2022)</f>
        <v>36863</v>
      </c>
      <c r="C33">
        <f>SUMIFS(electric_vehicle_sales_by_state[total_vehicles_sold],electric_vehicle_sales_by_state[state], A33,electric_vehicle_sales_by_state[fiscal_year],2022)</f>
        <v>1345017</v>
      </c>
      <c r="D33">
        <f>SUMIFS(electric_vehicle_sales_by_state[electric_vehicles_sold],electric_vehicle_sales_by_state[state], A33,electric_vehicle_sales_by_state[fiscal_year],2023)</f>
        <v>68885</v>
      </c>
      <c r="E33">
        <f>SUMIFS(electric_vehicle_sales_by_state[total_vehicles_sold],electric_vehicle_sales_by_state[state], A33,electric_vehicle_sales_by_state[fiscal_year],2023)</f>
        <v>1590406</v>
      </c>
      <c r="F33">
        <f>SUMIFS(electric_vehicle_sales_by_state[electric_vehicles_sold],electric_vehicle_sales_by_state[state], A33,electric_vehicle_sales_by_state[fiscal_year],2024)</f>
        <v>94314</v>
      </c>
      <c r="G33">
        <f>SUMIFS(electric_vehicle_sales_by_state[total_vehicles_sold],electric_vehicle_sales_by_state[state], A33,electric_vehicle_sales_by_state[fiscal_year],2024)</f>
        <v>1716940</v>
      </c>
      <c r="H33" s="4">
        <f t="shared" si="0"/>
        <v>2.7407088534940449E-2</v>
      </c>
      <c r="I33" s="4">
        <f t="shared" si="1"/>
        <v>4.3312839614538676E-2</v>
      </c>
      <c r="J33" s="5">
        <f t="shared" si="2"/>
        <v>5.4931447808310135E-2</v>
      </c>
      <c r="K33" s="4">
        <f t="shared" si="3"/>
        <v>1.5905751079598227E-2</v>
      </c>
      <c r="L33" s="4">
        <f t="shared" si="4"/>
        <v>1.161860819377146E-2</v>
      </c>
      <c r="M33" s="4">
        <f>IFERROR((Table8[[#This Row],[PR_2024]]-Table8[[#This Row],[PR_2022]]),0)</f>
        <v>2.7524359273369686E-2</v>
      </c>
      <c r="N33" s="4">
        <f xml:space="preserve"> IFERROR(
    SUMIFS(
        electric_vehicle_sales_by_state[electric_vehicles_sold],
        electric_vehicle_sales_by_state[state], A33,
        electric_vehicle_sales_by_state[vehicle_category], "2-Wheelers",
        electric_vehicle_sales_by_state[fiscal_year], 2022
    )
  /
    SUMIFS(
        electric_vehicle_sales_by_state[total_vehicles_sold],
        electric_vehicle_sales_by_state[state], A33,
        electric_vehicle_sales_by_state[vehicle_category], "2-Wheelers",
        electric_vehicle_sales_by_state[fiscal_year], 2022
    ), 0)</f>
        <v>3.1042346608938825E-2</v>
      </c>
      <c r="O33" s="5">
        <f xml:space="preserve"> IFERROR(
    SUMIFS(
        electric_vehicle_sales_by_state[electric_vehicles_sold],
        electric_vehicle_sales_by_state[state], A33,
        electric_vehicle_sales_by_state[vehicle_category], "4-Wheelers",
        electric_vehicle_sales_by_state[fiscal_year], 2022
    )
  /
    SUMIFS(
        electric_vehicle_sales_by_state[total_vehicles_sold],
        electric_vehicle_sales_by_state[state], A33,
        electric_vehicle_sales_by_state[vehicle_category], "4-Wheelers",
        electric_vehicle_sales_by_state[fiscal_year], 2022
    ), 0)</f>
        <v>6.0598009360501954E-3</v>
      </c>
      <c r="P33" s="4">
        <f xml:space="preserve"> IFERROR(
    SUMIFS(
        electric_vehicle_sales_by_state[electric_vehicles_sold],
        electric_vehicle_sales_by_state[state], A33,
        electric_vehicle_sales_by_state[vehicle_category], "2-Wheelers",
        electric_vehicle_sales_by_state[fiscal_year], 2023
    )
  /
    SUMIFS(
        electric_vehicle_sales_by_state[total_vehicles_sold],
        electric_vehicle_sales_by_state[state], A33,
        electric_vehicle_sales_by_state[vehicle_category], "2-Wheelers",
        electric_vehicle_sales_by_state[fiscal_year], 2023
    ), 0)</f>
        <v>4.8763544296289707E-2</v>
      </c>
      <c r="Q33" s="5">
        <f xml:space="preserve"> IFERROR(
    SUMIFS(
        electric_vehicle_sales_by_state[electric_vehicles_sold],
        electric_vehicle_sales_by_state[state], A33,
        electric_vehicle_sales_by_state[vehicle_category], "4-Wheelers",
        electric_vehicle_sales_by_state[fiscal_year], 2023
    )
  /
    SUMIFS(
        electric_vehicle_sales_by_state[total_vehicles_sold],
        electric_vehicle_sales_by_state[state], A33,
        electric_vehicle_sales_by_state[vehicle_category], "4-Wheelers",
        electric_vehicle_sales_by_state[fiscal_year], 2023
    ), 0)</f>
        <v>1.2881274550790385E-2</v>
      </c>
      <c r="R33" s="5">
        <f xml:space="preserve"> IFERROR(
    SUMIFS(
        electric_vehicle_sales_by_state[electric_vehicles_sold],
        electric_vehicle_sales_by_state[state], A33,
        electric_vehicle_sales_by_state[vehicle_category], "2-Wheelers",
        electric_vehicle_sales_by_state[fiscal_year], 2024
    )
  /
    SUMIFS(
        electric_vehicle_sales_by_state[total_vehicles_sold],
        electric_vehicle_sales_by_state[state], A33,
        electric_vehicle_sales_by_state[vehicle_category], "2-Wheelers",
        electric_vehicle_sales_by_state[fiscal_year], 2024
    ), 0)</f>
        <v>6.0373034275969108E-2</v>
      </c>
      <c r="S33" s="5">
        <f xml:space="preserve"> IFERROR(
    SUMIFS(
        electric_vehicle_sales_by_state[electric_vehicles_sold],
        electric_vehicle_sales_by_state[state], A33,
        electric_vehicle_sales_by_state[vehicle_category], "4-Wheelers",
        electric_vehicle_sales_by_state[fiscal_year], 2024
    )
  /
    SUMIFS(
        electric_vehicle_sales_by_state[total_vehicles_sold],
        electric_vehicle_sales_by_state[state], A33,
        electric_vehicle_sales_by_state[vehicle_category], "4-Wheelers",
        electric_vehicle_sales_by_state[fiscal_year], 2024
    ), 0)</f>
        <v>2.5665791204014993E-2</v>
      </c>
    </row>
    <row r="34" spans="1:19" x14ac:dyDescent="0.3">
      <c r="A34" s="16" t="s">
        <v>73</v>
      </c>
      <c r="B34">
        <f>SUMIFS(electric_vehicle_sales_by_state[electric_vehicles_sold],electric_vehicle_sales_by_state[state], A34,electric_vehicle_sales_by_state[fiscal_year],2022)</f>
        <v>10222</v>
      </c>
      <c r="C34">
        <f>SUMIFS(electric_vehicle_sales_by_state[total_vehicles_sold],electric_vehicle_sales_by_state[state], A34,electric_vehicle_sales_by_state[fiscal_year],2022)</f>
        <v>2497288</v>
      </c>
      <c r="D34">
        <f>SUMIFS(electric_vehicle_sales_by_state[electric_vehicles_sold],electric_vehicle_sales_by_state[state], A34,electric_vehicle_sales_by_state[fiscal_year],2023)</f>
        <v>27223</v>
      </c>
      <c r="E34">
        <f>SUMIFS(electric_vehicle_sales_by_state[total_vehicles_sold],electric_vehicle_sales_by_state[state], A34,electric_vehicle_sales_by_state[fiscal_year],2023)</f>
        <v>2697449</v>
      </c>
      <c r="F34">
        <f>SUMIFS(electric_vehicle_sales_by_state[electric_vehicles_sold],electric_vehicle_sales_by_state[state], A34,electric_vehicle_sales_by_state[fiscal_year],2024)</f>
        <v>57758</v>
      </c>
      <c r="G34">
        <f>SUMIFS(electric_vehicle_sales_by_state[total_vehicles_sold],electric_vehicle_sales_by_state[state], A34,electric_vehicle_sales_by_state[fiscal_year],2024)</f>
        <v>2932347</v>
      </c>
      <c r="H34" s="4">
        <f t="shared" si="0"/>
        <v>4.0932403471285652E-3</v>
      </c>
      <c r="I34" s="4">
        <f t="shared" si="1"/>
        <v>1.0092127784436333E-2</v>
      </c>
      <c r="J34" s="5">
        <f t="shared" si="2"/>
        <v>1.9696850338653645E-2</v>
      </c>
      <c r="K34" s="4">
        <f t="shared" si="3"/>
        <v>5.9988874373077677E-3</v>
      </c>
      <c r="L34" s="4">
        <f t="shared" si="4"/>
        <v>9.6047225542173122E-3</v>
      </c>
      <c r="M34" s="4">
        <f>IFERROR((Table8[[#This Row],[PR_2024]]-Table8[[#This Row],[PR_2022]]),0)</f>
        <v>1.560360999152508E-2</v>
      </c>
      <c r="N34" s="4">
        <f xml:space="preserve"> IFERROR(
    SUMIFS(
        electric_vehicle_sales_by_state[electric_vehicles_sold],
        electric_vehicle_sales_by_state[state], A34,
        electric_vehicle_sales_by_state[vehicle_category], "2-Wheelers",
        electric_vehicle_sales_by_state[fiscal_year], 2022
    )
  /
    SUMIFS(
        electric_vehicle_sales_by_state[total_vehicles_sold],
        electric_vehicle_sales_by_state[state], A34,
        electric_vehicle_sales_by_state[vehicle_category], "2-Wheelers",
        electric_vehicle_sales_by_state[fiscal_year], 2022
    ), 0)</f>
        <v>4.6293792819008779E-3</v>
      </c>
      <c r="O34" s="5">
        <f xml:space="preserve"> IFERROR(
    SUMIFS(
        electric_vehicle_sales_by_state[electric_vehicles_sold],
        electric_vehicle_sales_by_state[state], A34,
        electric_vehicle_sales_by_state[vehicle_category], "4-Wheelers",
        electric_vehicle_sales_by_state[fiscal_year], 2022
    )
  /
    SUMIFS(
        electric_vehicle_sales_by_state[total_vehicles_sold],
        electric_vehicle_sales_by_state[state], A34,
        electric_vehicle_sales_by_state[vehicle_category], "4-Wheelers",
        electric_vehicle_sales_by_state[fiscal_year], 2022
    ), 0)</f>
        <v>3.8078556061154159E-4</v>
      </c>
      <c r="P34" s="4">
        <f xml:space="preserve"> IFERROR(
    SUMIFS(
        electric_vehicle_sales_by_state[electric_vehicles_sold],
        electric_vehicle_sales_by_state[state], A34,
        electric_vehicle_sales_by_state[vehicle_category], "2-Wheelers",
        electric_vehicle_sales_by_state[fiscal_year], 2023
    )
  /
    SUMIFS(
        electric_vehicle_sales_by_state[total_vehicles_sold],
        electric_vehicle_sales_by_state[state], A34,
        electric_vehicle_sales_by_state[vehicle_category], "2-Wheelers",
        electric_vehicle_sales_by_state[fiscal_year], 2023
    ), 0)</f>
        <v>1.1438305528126599E-2</v>
      </c>
      <c r="Q34" s="5">
        <f xml:space="preserve"> IFERROR(
    SUMIFS(
        electric_vehicle_sales_by_state[electric_vehicles_sold],
        electric_vehicle_sales_by_state[state], A34,
        electric_vehicle_sales_by_state[vehicle_category], "4-Wheelers",
        electric_vehicle_sales_by_state[fiscal_year], 2023
    )
  /
    SUMIFS(
        electric_vehicle_sales_by_state[total_vehicles_sold],
        electric_vehicle_sales_by_state[state], A34,
        electric_vehicle_sales_by_state[vehicle_category], "4-Wheelers",
        electric_vehicle_sales_by_state[fiscal_year], 2023
    ), 0)</f>
        <v>1.7884618961948014E-3</v>
      </c>
      <c r="R34" s="5">
        <f xml:space="preserve"> IFERROR(
    SUMIFS(
        electric_vehicle_sales_by_state[electric_vehicles_sold],
        electric_vehicle_sales_by_state[state], A34,
        electric_vehicle_sales_by_state[vehicle_category], "2-Wheelers",
        electric_vehicle_sales_by_state[fiscal_year], 2024
    )
  /
    SUMIFS(
        electric_vehicle_sales_by_state[total_vehicles_sold],
        electric_vehicle_sales_by_state[state], A34,
        electric_vehicle_sales_by_state[vehicle_category], "2-Wheelers",
        electric_vehicle_sales_by_state[fiscal_year], 2024
    ), 0)</f>
        <v>2.0795975846206485E-2</v>
      </c>
      <c r="S34" s="5">
        <f xml:space="preserve"> IFERROR(
    SUMIFS(
        electric_vehicle_sales_by_state[electric_vehicles_sold],
        electric_vehicle_sales_by_state[state], A34,
        electric_vehicle_sales_by_state[vehicle_category], "4-Wheelers",
        electric_vehicle_sales_by_state[fiscal_year], 2024
    )
  /
    SUMIFS(
        electric_vehicle_sales_by_state[total_vehicles_sold],
        electric_vehicle_sales_by_state[state], A34,
        electric_vehicle_sales_by_state[vehicle_category], "4-Wheelers",
        electric_vehicle_sales_by_state[fiscal_year], 2024
    ), 0)</f>
        <v>1.2880806493203502E-2</v>
      </c>
    </row>
    <row r="35" spans="1:19" x14ac:dyDescent="0.3">
      <c r="A35" s="16" t="s">
        <v>60</v>
      </c>
      <c r="B35">
        <f>SUMIFS(electric_vehicle_sales_by_state[electric_vehicles_sold],electric_vehicle_sales_by_state[state], A35,electric_vehicle_sales_by_state[fiscal_year],2022)</f>
        <v>2079</v>
      </c>
      <c r="C35">
        <f>SUMIFS(electric_vehicle_sales_by_state[total_vehicles_sold],electric_vehicle_sales_by_state[state], A35,electric_vehicle_sales_by_state[fiscal_year],2022)</f>
        <v>173331</v>
      </c>
      <c r="D35">
        <f>SUMIFS(electric_vehicle_sales_by_state[electric_vehicles_sold],electric_vehicle_sales_by_state[state], A35,electric_vehicle_sales_by_state[fiscal_year],2023)</f>
        <v>6712</v>
      </c>
      <c r="E35">
        <f>SUMIFS(electric_vehicle_sales_by_state[total_vehicles_sold],electric_vehicle_sales_by_state[state], A35,electric_vehicle_sales_by_state[fiscal_year],2023)</f>
        <v>216265</v>
      </c>
      <c r="F35">
        <f>SUMIFS(electric_vehicle_sales_by_state[electric_vehicles_sold],electric_vehicle_sales_by_state[state], A35,electric_vehicle_sales_by_state[fiscal_year],2024)</f>
        <v>6336</v>
      </c>
      <c r="G35">
        <f>SUMIFS(electric_vehicle_sales_by_state[total_vehicles_sold],electric_vehicle_sales_by_state[state], A35,electric_vehicle_sales_by_state[fiscal_year],2024)</f>
        <v>233111</v>
      </c>
      <c r="H35" s="4">
        <f t="shared" si="0"/>
        <v>1.1994392232203126E-2</v>
      </c>
      <c r="I35" s="4">
        <f t="shared" si="1"/>
        <v>3.1035997503063371E-2</v>
      </c>
      <c r="J35" s="5">
        <f t="shared" si="2"/>
        <v>2.7180184547275762E-2</v>
      </c>
      <c r="K35" s="4">
        <f t="shared" si="3"/>
        <v>1.9041605270860247E-2</v>
      </c>
      <c r="L35" s="4">
        <f t="shared" si="4"/>
        <v>-3.8558129557876089E-3</v>
      </c>
      <c r="M35" s="4">
        <f>IFERROR((Table8[[#This Row],[PR_2024]]-Table8[[#This Row],[PR_2022]]),0)</f>
        <v>1.5185792315072636E-2</v>
      </c>
      <c r="N35" s="4">
        <f xml:space="preserve"> IFERROR(
    SUMIFS(
        electric_vehicle_sales_by_state[electric_vehicles_sold],
        electric_vehicle_sales_by_state[state], A35,
        electric_vehicle_sales_by_state[vehicle_category], "2-Wheelers",
        electric_vehicle_sales_by_state[fiscal_year], 2022
    )
  /
    SUMIFS(
        electric_vehicle_sales_by_state[total_vehicles_sold],
        electric_vehicle_sales_by_state[state], A35,
        electric_vehicle_sales_by_state[vehicle_category], "2-Wheelers",
        electric_vehicle_sales_by_state[fiscal_year], 2022
    ), 0)</f>
        <v>1.4429180699260295E-2</v>
      </c>
      <c r="O35" s="5">
        <f xml:space="preserve"> IFERROR(
    SUMIFS(
        electric_vehicle_sales_by_state[electric_vehicles_sold],
        electric_vehicle_sales_by_state[state], A35,
        electric_vehicle_sales_by_state[vehicle_category], "4-Wheelers",
        electric_vehicle_sales_by_state[fiscal_year], 2022
    )
  /
    SUMIFS(
        electric_vehicle_sales_by_state[total_vehicles_sold],
        electric_vehicle_sales_by_state[state], A35,
        electric_vehicle_sales_by_state[vehicle_category], "4-Wheelers",
        electric_vehicle_sales_by_state[fiscal_year], 2022
    ), 0)</f>
        <v>4.3309724349157733E-3</v>
      </c>
      <c r="P35" s="4">
        <f xml:space="preserve"> IFERROR(
    SUMIFS(
        electric_vehicle_sales_by_state[electric_vehicles_sold],
        electric_vehicle_sales_by_state[state], A35,
        electric_vehicle_sales_by_state[vehicle_category], "2-Wheelers",
        electric_vehicle_sales_by_state[fiscal_year], 2023
    )
  /
    SUMIFS(
        electric_vehicle_sales_by_state[total_vehicles_sold],
        electric_vehicle_sales_by_state[state], A35,
        electric_vehicle_sales_by_state[vehicle_category], "2-Wheelers",
        electric_vehicle_sales_by_state[fiscal_year], 2023
    ), 0)</f>
        <v>3.8060677665724289E-2</v>
      </c>
      <c r="Q35" s="5">
        <f xml:space="preserve"> IFERROR(
    SUMIFS(
        electric_vehicle_sales_by_state[electric_vehicles_sold],
        electric_vehicle_sales_by_state[state], A35,
        electric_vehicle_sales_by_state[vehicle_category], "4-Wheelers",
        electric_vehicle_sales_by_state[fiscal_year], 2023
    )
  /
    SUMIFS(
        electric_vehicle_sales_by_state[total_vehicles_sold],
        electric_vehicle_sales_by_state[state], A35,
        electric_vehicle_sales_by_state[vehicle_category], "4-Wheelers",
        electric_vehicle_sales_by_state[fiscal_year], 2023
    ), 0)</f>
        <v>7.9012149606924476E-3</v>
      </c>
      <c r="R35" s="5">
        <f xml:space="preserve"> IFERROR(
    SUMIFS(
        electric_vehicle_sales_by_state[electric_vehicles_sold],
        electric_vehicle_sales_by_state[state], A35,
        electric_vehicle_sales_by_state[vehicle_category], "2-Wheelers",
        electric_vehicle_sales_by_state[fiscal_year], 2024
    )
  /
    SUMIFS(
        electric_vehicle_sales_by_state[total_vehicles_sold],
        electric_vehicle_sales_by_state[state], A35,
        electric_vehicle_sales_by_state[vehicle_category], "2-Wheelers",
        electric_vehicle_sales_by_state[fiscal_year], 2024
    ), 0)</f>
        <v>3.2998114393463229E-2</v>
      </c>
      <c r="S35" s="5">
        <f xml:space="preserve"> IFERROR(
    SUMIFS(
        electric_vehicle_sales_by_state[electric_vehicles_sold],
        electric_vehicle_sales_by_state[state], A35,
        electric_vehicle_sales_by_state[vehicle_category], "4-Wheelers",
        electric_vehicle_sales_by_state[fiscal_year], 2024
    )
  /
    SUMIFS(
        electric_vehicle_sales_by_state[total_vehicles_sold],
        electric_vehicle_sales_by_state[state], A35,
        electric_vehicle_sales_by_state[vehicle_category], "4-Wheelers",
        electric_vehicle_sales_by_state[fiscal_year], 2024
    ), 0)</f>
        <v>9.6555997315020403E-3</v>
      </c>
    </row>
    <row r="36" spans="1:19" x14ac:dyDescent="0.3">
      <c r="A36" s="16" t="s">
        <v>74</v>
      </c>
      <c r="B36">
        <f>SUMIFS(electric_vehicle_sales_by_state[electric_vehicles_sold],electric_vehicle_sales_by_state[state], A36,electric_vehicle_sales_by_state[fiscal_year],2022)</f>
        <v>2685</v>
      </c>
      <c r="C36">
        <f>SUMIFS(electric_vehicle_sales_by_state[total_vehicles_sold],electric_vehicle_sales_by_state[state], A36,electric_vehicle_sales_by_state[fiscal_year],2022)</f>
        <v>860709</v>
      </c>
      <c r="D36">
        <f>SUMIFS(electric_vehicle_sales_by_state[electric_vehicles_sold],electric_vehicle_sales_by_state[state], A36,electric_vehicle_sales_by_state[fiscal_year],2023)</f>
        <v>11011</v>
      </c>
      <c r="E36">
        <f>SUMIFS(electric_vehicle_sales_by_state[total_vehicles_sold],electric_vehicle_sales_by_state[state], A36,electric_vehicle_sales_by_state[fiscal_year],2023)</f>
        <v>913558</v>
      </c>
      <c r="F36">
        <f>SUMIFS(electric_vehicle_sales_by_state[electric_vehicles_sold],electric_vehicle_sales_by_state[state], A36,electric_vehicle_sales_by_state[fiscal_year],2024)</f>
        <v>16864</v>
      </c>
      <c r="G36">
        <f>SUMIFS(electric_vehicle_sales_by_state[total_vehicles_sold],electric_vehicle_sales_by_state[state], A36,electric_vehicle_sales_by_state[fiscal_year],2024)</f>
        <v>961909</v>
      </c>
      <c r="H36" s="4">
        <f t="shared" si="0"/>
        <v>3.1195212319146191E-3</v>
      </c>
      <c r="I36" s="4">
        <f t="shared" si="1"/>
        <v>1.2052874584864891E-2</v>
      </c>
      <c r="J36" s="5">
        <f t="shared" si="2"/>
        <v>1.7531803944032129E-2</v>
      </c>
      <c r="K36" s="4">
        <f t="shared" si="3"/>
        <v>8.9333533529502712E-3</v>
      </c>
      <c r="L36" s="4">
        <f t="shared" si="4"/>
        <v>5.4789293591672381E-3</v>
      </c>
      <c r="M36" s="4">
        <f>IFERROR((Table8[[#This Row],[PR_2024]]-Table8[[#This Row],[PR_2022]]),0)</f>
        <v>1.4412282712117509E-2</v>
      </c>
      <c r="N36" s="4">
        <f xml:space="preserve"> IFERROR(
    SUMIFS(
        electric_vehicle_sales_by_state[electric_vehicles_sold],
        electric_vehicle_sales_by_state[state], A36,
        electric_vehicle_sales_by_state[vehicle_category], "2-Wheelers",
        electric_vehicle_sales_by_state[fiscal_year], 2022
    )
  /
    SUMIFS(
        electric_vehicle_sales_by_state[total_vehicles_sold],
        electric_vehicle_sales_by_state[state], A36,
        electric_vehicle_sales_by_state[vehicle_category], "2-Wheelers",
        electric_vehicle_sales_by_state[fiscal_year], 2022
    ), 0)</f>
        <v>2.9559527829897763E-3</v>
      </c>
      <c r="O36" s="5">
        <f xml:space="preserve"> IFERROR(
    SUMIFS(
        electric_vehicle_sales_by_state[electric_vehicles_sold],
        electric_vehicle_sales_by_state[state], A36,
        electric_vehicle_sales_by_state[vehicle_category], "4-Wheelers",
        electric_vehicle_sales_by_state[fiscal_year], 2022
    )
  /
    SUMIFS(
        electric_vehicle_sales_by_state[total_vehicles_sold],
        electric_vehicle_sales_by_state[state], A36,
        electric_vehicle_sales_by_state[vehicle_category], "4-Wheelers",
        electric_vehicle_sales_by_state[fiscal_year], 2022
    ), 0)</f>
        <v>4.4571452944061757E-3</v>
      </c>
      <c r="P36" s="4">
        <f xml:space="preserve"> IFERROR(
    SUMIFS(
        electric_vehicle_sales_by_state[electric_vehicles_sold],
        electric_vehicle_sales_by_state[state], A36,
        electric_vehicle_sales_by_state[vehicle_category], "2-Wheelers",
        electric_vehicle_sales_by_state[fiscal_year], 2023
    )
  /
    SUMIFS(
        electric_vehicle_sales_by_state[total_vehicles_sold],
        electric_vehicle_sales_by_state[state], A36,
        electric_vehicle_sales_by_state[vehicle_category], "2-Wheelers",
        electric_vehicle_sales_by_state[fiscal_year], 2023
    ), 0)</f>
        <v>1.1855085807061572E-2</v>
      </c>
      <c r="Q36" s="5">
        <f xml:space="preserve"> IFERROR(
    SUMIFS(
        electric_vehicle_sales_by_state[electric_vehicles_sold],
        electric_vehicle_sales_by_state[state], A36,
        electric_vehicle_sales_by_state[vehicle_category], "4-Wheelers",
        electric_vehicle_sales_by_state[fiscal_year], 2023
    )
  /
    SUMIFS(
        electric_vehicle_sales_by_state[total_vehicles_sold],
        electric_vehicle_sales_by_state[state], A36,
        electric_vehicle_sales_by_state[vehicle_category], "4-Wheelers",
        electric_vehicle_sales_by_state[fiscal_year], 2023
    ), 0)</f>
        <v>1.3568353782261582E-2</v>
      </c>
      <c r="R36" s="5">
        <f xml:space="preserve"> IFERROR(
    SUMIFS(
        electric_vehicle_sales_by_state[electric_vehicles_sold],
        electric_vehicle_sales_by_state[state], A36,
        electric_vehicle_sales_by_state[vehicle_category], "2-Wheelers",
        electric_vehicle_sales_by_state[fiscal_year], 2024
    )
  /
    SUMIFS(
        electric_vehicle_sales_by_state[total_vehicles_sold],
        electric_vehicle_sales_by_state[state], A36,
        electric_vehicle_sales_by_state[vehicle_category], "2-Wheelers",
        electric_vehicle_sales_by_state[fiscal_year], 2024
    ), 0)</f>
        <v>1.6381582407564328E-2</v>
      </c>
      <c r="S36" s="5">
        <f xml:space="preserve"> IFERROR(
    SUMIFS(
        electric_vehicle_sales_by_state[electric_vehicles_sold],
        electric_vehicle_sales_by_state[state], A36,
        electric_vehicle_sales_by_state[vehicle_category], "4-Wheelers",
        electric_vehicle_sales_by_state[fiscal_year], 2024
    )
  /
    SUMIFS(
        electric_vehicle_sales_by_state[total_vehicles_sold],
        electric_vehicle_sales_by_state[state], A36,
        electric_vehicle_sales_by_state[vehicle_category], "4-Wheelers",
        electric_vehicle_sales_by_state[fiscal_year], 2024
    ), 0)</f>
        <v>2.6788569708599056E-2</v>
      </c>
    </row>
    <row r="37" spans="1:19" x14ac:dyDescent="0.3">
      <c r="A37" s="16" t="s">
        <v>62</v>
      </c>
      <c r="B37">
        <f>SUMIFS(electric_vehicle_sales_by_state[electric_vehicles_sold],electric_vehicle_sales_by_state[state], A37,electric_vehicle_sales_by_state[fiscal_year],2022)</f>
        <v>0</v>
      </c>
      <c r="C37">
        <f>SUMIFS(electric_vehicle_sales_by_state[total_vehicles_sold],electric_vehicle_sales_by_state[state], A37,electric_vehicle_sales_by_state[fiscal_year],2022)</f>
        <v>0</v>
      </c>
      <c r="D37">
        <f>SUMIFS(electric_vehicle_sales_by_state[electric_vehicles_sold],electric_vehicle_sales_by_state[state], A37,electric_vehicle_sales_by_state[fiscal_year],2023)</f>
        <v>0</v>
      </c>
      <c r="E37">
        <f>SUMIFS(electric_vehicle_sales_by_state[total_vehicles_sold],electric_vehicle_sales_by_state[state], A37,electric_vehicle_sales_by_state[fiscal_year],2023)</f>
        <v>0</v>
      </c>
      <c r="F37">
        <f>SUMIFS(electric_vehicle_sales_by_state[electric_vehicles_sold],electric_vehicle_sales_by_state[state], A37,electric_vehicle_sales_by_state[fiscal_year],2024)</f>
        <v>2</v>
      </c>
      <c r="G37">
        <f>SUMIFS(electric_vehicle_sales_by_state[total_vehicles_sold],electric_vehicle_sales_by_state[state], A37,electric_vehicle_sales_by_state[fiscal_year],2024)</f>
        <v>660</v>
      </c>
      <c r="H37" s="4">
        <f t="shared" si="0"/>
        <v>0</v>
      </c>
      <c r="I37" s="4">
        <f t="shared" si="1"/>
        <v>0</v>
      </c>
      <c r="J37" s="5">
        <f t="shared" si="2"/>
        <v>3.0303030303030303E-3</v>
      </c>
      <c r="K37" s="4">
        <f t="shared" si="3"/>
        <v>0</v>
      </c>
      <c r="L37" s="4">
        <f t="shared" si="4"/>
        <v>3.0303030303030303E-3</v>
      </c>
      <c r="M37" s="4">
        <f>IFERROR((Table8[[#This Row],[PR_2024]]-Table8[[#This Row],[PR_2022]]),0)</f>
        <v>3.0303030303030303E-3</v>
      </c>
      <c r="N37" s="4">
        <f xml:space="preserve"> IFERROR(
    SUMIFS(
        electric_vehicle_sales_by_state[electric_vehicles_sold],
        electric_vehicle_sales_by_state[state], A37,
        electric_vehicle_sales_by_state[vehicle_category], "2-Wheelers",
        electric_vehicle_sales_by_state[fiscal_year], 2022
    )
  /
    SUMIFS(
        electric_vehicle_sales_by_state[total_vehicles_sold],
        electric_vehicle_sales_by_state[state], A37,
        electric_vehicle_sales_by_state[vehicle_category], "2-Wheelers",
        electric_vehicle_sales_by_state[fiscal_year], 2022
    ), 0)</f>
        <v>0</v>
      </c>
      <c r="O37" s="5">
        <f xml:space="preserve"> IFERROR(
    SUMIFS(
        electric_vehicle_sales_by_state[electric_vehicles_sold],
        electric_vehicle_sales_by_state[state], A37,
        electric_vehicle_sales_by_state[vehicle_category], "4-Wheelers",
        electric_vehicle_sales_by_state[fiscal_year], 2022
    )
  /
    SUMIFS(
        electric_vehicle_sales_by_state[total_vehicles_sold],
        electric_vehicle_sales_by_state[state], A37,
        electric_vehicle_sales_by_state[vehicle_category], "4-Wheelers",
        electric_vehicle_sales_by_state[fiscal_year], 2022
    ), 0)</f>
        <v>0</v>
      </c>
      <c r="P37" s="4">
        <f xml:space="preserve"> IFERROR(
    SUMIFS(
        electric_vehicle_sales_by_state[electric_vehicles_sold],
        electric_vehicle_sales_by_state[state], A37,
        electric_vehicle_sales_by_state[vehicle_category], "2-Wheelers",
        electric_vehicle_sales_by_state[fiscal_year], 2023
    )
  /
    SUMIFS(
        electric_vehicle_sales_by_state[total_vehicles_sold],
        electric_vehicle_sales_by_state[state], A37,
        electric_vehicle_sales_by_state[vehicle_category], "2-Wheelers",
        electric_vehicle_sales_by_state[fiscal_year], 2023
    ), 0)</f>
        <v>0</v>
      </c>
      <c r="Q37" s="5">
        <f xml:space="preserve"> IFERROR(
    SUMIFS(
        electric_vehicle_sales_by_state[electric_vehicles_sold],
        electric_vehicle_sales_by_state[state], A37,
        electric_vehicle_sales_by_state[vehicle_category], "4-Wheelers",
        electric_vehicle_sales_by_state[fiscal_year], 2023
    )
  /
    SUMIFS(
        electric_vehicle_sales_by_state[total_vehicles_sold],
        electric_vehicle_sales_by_state[state], A37,
        electric_vehicle_sales_by_state[vehicle_category], "4-Wheelers",
        electric_vehicle_sales_by_state[fiscal_year], 2023
    ), 0)</f>
        <v>0</v>
      </c>
      <c r="R37" s="5">
        <f xml:space="preserve"> IFERROR(
    SUMIFS(
        electric_vehicle_sales_by_state[electric_vehicles_sold],
        electric_vehicle_sales_by_state[state], A37,
        electric_vehicle_sales_by_state[vehicle_category], "2-Wheelers",
        electric_vehicle_sales_by_state[fiscal_year], 2024
    )
  /
    SUMIFS(
        electric_vehicle_sales_by_state[total_vehicles_sold],
        electric_vehicle_sales_by_state[state], A37,
        electric_vehicle_sales_by_state[vehicle_category], "2-Wheelers",
        electric_vehicle_sales_by_state[fiscal_year], 2024
    ), 0)</f>
        <v>4.140786749482402E-3</v>
      </c>
      <c r="S37" s="5">
        <f xml:space="preserve"> IFERROR(
    SUMIFS(
        electric_vehicle_sales_by_state[electric_vehicles_sold],
        electric_vehicle_sales_by_state[state], A37,
        electric_vehicle_sales_by_state[vehicle_category], "4-Wheelers",
        electric_vehicle_sales_by_state[fiscal_year], 2024
    )
  /
    SUMIFS(
        electric_vehicle_sales_by_state[total_vehicles_sold],
        electric_vehicle_sales_by_state[state], A37,
        electric_vehicle_sales_by_state[vehicle_category], "4-Wheelers",
        electric_vehicle_sales_by_state[fiscal_year], 2024
    ), 0)</f>
        <v>0</v>
      </c>
    </row>
  </sheetData>
  <mergeCells count="6">
    <mergeCell ref="N1:S1"/>
    <mergeCell ref="B1:C1"/>
    <mergeCell ref="D1:E1"/>
    <mergeCell ref="F1:G1"/>
    <mergeCell ref="H1:J1"/>
    <mergeCell ref="K1:M1"/>
  </mergeCells>
  <phoneticPr fontId="1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0FB88-14BC-4782-B188-539441969386}">
  <sheetPr codeName="Sheet6"/>
  <dimension ref="A1:E27"/>
  <sheetViews>
    <sheetView zoomScale="110" zoomScaleNormal="110" workbookViewId="0">
      <selection activeCell="E8" sqref="E8"/>
    </sheetView>
  </sheetViews>
  <sheetFormatPr defaultRowHeight="14.4" x14ac:dyDescent="0.3"/>
  <cols>
    <col min="1" max="1" width="19.44140625" customWidth="1"/>
    <col min="2" max="2" width="15.6640625" customWidth="1"/>
    <col min="3" max="3" width="17" customWidth="1"/>
    <col min="4" max="4" width="18.44140625" customWidth="1"/>
    <col min="5" max="5" width="11.44140625" customWidth="1"/>
    <col min="8" max="8" width="18.88671875" customWidth="1"/>
    <col min="9" max="9" width="11.44140625" customWidth="1"/>
    <col min="10" max="10" width="12.77734375" customWidth="1"/>
    <col min="11" max="11" width="11.33203125" customWidth="1"/>
    <col min="12" max="12" width="22.77734375" customWidth="1"/>
  </cols>
  <sheetData>
    <row r="1" spans="1:5" x14ac:dyDescent="0.3">
      <c r="A1" s="6" t="s">
        <v>83</v>
      </c>
      <c r="B1" s="6" t="s">
        <v>82</v>
      </c>
      <c r="C1" s="6" t="s">
        <v>84</v>
      </c>
      <c r="D1" s="6" t="s">
        <v>85</v>
      </c>
      <c r="E1" s="7" t="s">
        <v>81</v>
      </c>
    </row>
    <row r="2" spans="1:5" x14ac:dyDescent="0.3">
      <c r="A2" t="str" cm="1">
        <f t="array" ref="A2:A27">_xlfn.UNIQUE(electric_vehicle_sales_by_makers[maker])</f>
        <v>AMPERE</v>
      </c>
      <c r="B2">
        <f>SUMIFS(
        electric_vehicle_sales_by_makers[electric_vehicles_sold],
        electric_vehicle_sales_by_makers[maker], A2,
        electric_vehicle_sales_by_makers[vehicle_category], "4-Wheelers",
        electric_vehicle_sales_by_makers[fiscal_year], 2022
    )</f>
        <v>0</v>
      </c>
      <c r="C2">
        <f>SUMIFS(
        electric_vehicle_sales_by_makers[electric_vehicles_sold],
        electric_vehicle_sales_by_makers[maker], A2,
        electric_vehicle_sales_by_makers[vehicle_category], "4-Wheelers",
        electric_vehicle_sales_by_makers[fiscal_year], 2023
    )</f>
        <v>0</v>
      </c>
      <c r="D2">
        <f>SUMIFS(
        electric_vehicle_sales_by_makers[electric_vehicles_sold],
        electric_vehicle_sales_by_makers[maker], A2,
        electric_vehicle_sales_by_makers[vehicle_category], "4-Wheelers",
        electric_vehicle_sales_by_makers[fiscal_year], 2024
    )</f>
        <v>0</v>
      </c>
      <c r="E2" s="4">
        <f t="shared" ref="E2:E7" si="0">IFERROR((IF(AND(B2&gt;0,D2&gt;0), ((D2/B2)^(1/2)-1), 0)), 0)</f>
        <v>0</v>
      </c>
    </row>
    <row r="3" spans="1:5" x14ac:dyDescent="0.3">
      <c r="A3" t="str">
        <v>ATHER</v>
      </c>
      <c r="B3">
        <f>SUMIFS(
        electric_vehicle_sales_by_makers[electric_vehicles_sold],
        electric_vehicle_sales_by_makers[maker], A3,
        electric_vehicle_sales_by_makers[vehicle_category], "4-Wheelers",
        electric_vehicle_sales_by_makers[fiscal_year], 2022
    )</f>
        <v>0</v>
      </c>
      <c r="C3">
        <f>SUMIFS(
        electric_vehicle_sales_by_makers[electric_vehicles_sold],
        electric_vehicle_sales_by_makers[maker], A3,
        electric_vehicle_sales_by_makers[vehicle_category], "4-Wheelers",
        electric_vehicle_sales_by_makers[fiscal_year], 2023
    )</f>
        <v>0</v>
      </c>
      <c r="D3">
        <f>SUMIFS(
        electric_vehicle_sales_by_makers[electric_vehicles_sold],
        electric_vehicle_sales_by_makers[maker], A3,
        electric_vehicle_sales_by_makers[vehicle_category], "4-Wheelers",
        electric_vehicle_sales_by_makers[fiscal_year], 2024
    )</f>
        <v>0</v>
      </c>
      <c r="E3" s="4">
        <f t="shared" si="0"/>
        <v>0</v>
      </c>
    </row>
    <row r="4" spans="1:5" x14ac:dyDescent="0.3">
      <c r="A4" t="str">
        <v>BAJAJ</v>
      </c>
      <c r="B4">
        <f>SUMIFS(
        electric_vehicle_sales_by_makers[electric_vehicles_sold],
        electric_vehicle_sales_by_makers[maker], A4,
        electric_vehicle_sales_by_makers[vehicle_category], "4-Wheelers",
        electric_vehicle_sales_by_makers[fiscal_year], 2022
    )</f>
        <v>0</v>
      </c>
      <c r="C4">
        <f>SUMIFS(
        electric_vehicle_sales_by_makers[electric_vehicles_sold],
        electric_vehicle_sales_by_makers[maker], A4,
        electric_vehicle_sales_by_makers[vehicle_category], "4-Wheelers",
        electric_vehicle_sales_by_makers[fiscal_year], 2023
    )</f>
        <v>0</v>
      </c>
      <c r="D4">
        <f>SUMIFS(
        electric_vehicle_sales_by_makers[electric_vehicles_sold],
        electric_vehicle_sales_by_makers[maker], A4,
        electric_vehicle_sales_by_makers[vehicle_category], "4-Wheelers",
        electric_vehicle_sales_by_makers[fiscal_year], 2024
    )</f>
        <v>0</v>
      </c>
      <c r="E4" s="4">
        <f t="shared" si="0"/>
        <v>0</v>
      </c>
    </row>
    <row r="5" spans="1:5" x14ac:dyDescent="0.3">
      <c r="A5" t="str">
        <v>BATTRE ELECTRIC</v>
      </c>
      <c r="B5">
        <f>SUMIFS(
        electric_vehicle_sales_by_makers[electric_vehicles_sold],
        electric_vehicle_sales_by_makers[maker], A5,
        electric_vehicle_sales_by_makers[vehicle_category], "4-Wheelers",
        electric_vehicle_sales_by_makers[fiscal_year], 2022
    )</f>
        <v>0</v>
      </c>
      <c r="C5">
        <f>SUMIFS(
        electric_vehicle_sales_by_makers[electric_vehicles_sold],
        electric_vehicle_sales_by_makers[maker], A5,
        electric_vehicle_sales_by_makers[vehicle_category], "4-Wheelers",
        electric_vehicle_sales_by_makers[fiscal_year], 2023
    )</f>
        <v>0</v>
      </c>
      <c r="D5">
        <f>SUMIFS(
        electric_vehicle_sales_by_makers[electric_vehicles_sold],
        electric_vehicle_sales_by_makers[maker], A5,
        electric_vehicle_sales_by_makers[vehicle_category], "4-Wheelers",
        electric_vehicle_sales_by_makers[fiscal_year], 2024
    )</f>
        <v>0</v>
      </c>
      <c r="E5" s="4">
        <f t="shared" si="0"/>
        <v>0</v>
      </c>
    </row>
    <row r="6" spans="1:5" x14ac:dyDescent="0.3">
      <c r="A6" t="str">
        <v>BEING</v>
      </c>
      <c r="B6">
        <f>SUMIFS(
        electric_vehicle_sales_by_makers[electric_vehicles_sold],
        electric_vehicle_sales_by_makers[maker], A6,
        electric_vehicle_sales_by_makers[vehicle_category], "4-Wheelers",
        electric_vehicle_sales_by_makers[fiscal_year], 2022
    )</f>
        <v>0</v>
      </c>
      <c r="C6">
        <f>SUMIFS(
        electric_vehicle_sales_by_makers[electric_vehicles_sold],
        electric_vehicle_sales_by_makers[maker], A6,
        electric_vehicle_sales_by_makers[vehicle_category], "4-Wheelers",
        electric_vehicle_sales_by_makers[fiscal_year], 2023
    )</f>
        <v>0</v>
      </c>
      <c r="D6">
        <f>SUMIFS(
        electric_vehicle_sales_by_makers[electric_vehicles_sold],
        electric_vehicle_sales_by_makers[maker], A6,
        electric_vehicle_sales_by_makers[vehicle_category], "4-Wheelers",
        electric_vehicle_sales_by_makers[fiscal_year], 2024
    )</f>
        <v>0</v>
      </c>
      <c r="E6" s="4">
        <f t="shared" si="0"/>
        <v>0</v>
      </c>
    </row>
    <row r="7" spans="1:5" x14ac:dyDescent="0.3">
      <c r="A7" t="str">
        <v>BGAUSS</v>
      </c>
      <c r="B7">
        <f>SUMIFS(
        electric_vehicle_sales_by_makers[electric_vehicles_sold],
        electric_vehicle_sales_by_makers[maker], A7,
        electric_vehicle_sales_by_makers[vehicle_category], "4-Wheelers",
        electric_vehicle_sales_by_makers[fiscal_year], 2022
    )</f>
        <v>0</v>
      </c>
      <c r="C7">
        <f>SUMIFS(
        electric_vehicle_sales_by_makers[electric_vehicles_sold],
        electric_vehicle_sales_by_makers[maker], A7,
        electric_vehicle_sales_by_makers[vehicle_category], "4-Wheelers",
        electric_vehicle_sales_by_makers[fiscal_year], 2023
    )</f>
        <v>0</v>
      </c>
      <c r="D7">
        <f>SUMIFS(
        electric_vehicle_sales_by_makers[electric_vehicles_sold],
        electric_vehicle_sales_by_makers[maker], A7,
        electric_vehicle_sales_by_makers[vehicle_category], "4-Wheelers",
        electric_vehicle_sales_by_makers[fiscal_year], 2024
    )</f>
        <v>0</v>
      </c>
      <c r="E7" s="4">
        <f t="shared" si="0"/>
        <v>0</v>
      </c>
    </row>
    <row r="8" spans="1:5" x14ac:dyDescent="0.3">
      <c r="A8" t="str">
        <v>BMW India</v>
      </c>
      <c r="B8">
        <f>SUMIFS(
        electric_vehicle_sales_by_makers[electric_vehicles_sold],
        electric_vehicle_sales_by_makers[maker], A8,
        electric_vehicle_sales_by_makers[vehicle_category], "4-Wheelers",
        electric_vehicle_sales_by_makers[fiscal_year], 2022
    )</f>
        <v>7</v>
      </c>
      <c r="C8">
        <f>SUMIFS(
        electric_vehicle_sales_by_makers[electric_vehicles_sold],
        electric_vehicle_sales_by_makers[maker], A8,
        electric_vehicle_sales_by_makers[vehicle_category], "4-Wheelers",
        electric_vehicle_sales_by_makers[fiscal_year], 2023
    )</f>
        <v>285</v>
      </c>
      <c r="D8">
        <f>SUMIFS(
        electric_vehicle_sales_by_makers[electric_vehicles_sold],
        electric_vehicle_sales_by_makers[maker], A8,
        electric_vehicle_sales_by_makers[vehicle_category], "4-Wheelers",
        electric_vehicle_sales_by_makers[fiscal_year], 2024
    )</f>
        <v>1078</v>
      </c>
      <c r="E8" s="4">
        <f>IFERROR((IF(AND(B8&gt;0,D8&gt;0), (((D8/B8)^(1/2))-1), 0)), 0)</f>
        <v>11.409673645990857</v>
      </c>
    </row>
    <row r="9" spans="1:5" x14ac:dyDescent="0.3">
      <c r="A9" t="str">
        <v>BYD India</v>
      </c>
      <c r="B9">
        <f>SUMIFS(
        electric_vehicle_sales_by_makers[electric_vehicles_sold],
        electric_vehicle_sales_by_makers[maker], A9,
        electric_vehicle_sales_by_makers[vehicle_category], "4-Wheelers",
        electric_vehicle_sales_by_makers[fiscal_year], 2022
    )</f>
        <v>33</v>
      </c>
      <c r="C9">
        <f>SUMIFS(
        electric_vehicle_sales_by_makers[electric_vehicles_sold],
        electric_vehicle_sales_by_makers[maker], A9,
        electric_vehicle_sales_by_makers[vehicle_category], "4-Wheelers",
        electric_vehicle_sales_by_makers[fiscal_year], 2023
    )</f>
        <v>920</v>
      </c>
      <c r="D9">
        <f>SUMIFS(
        electric_vehicle_sales_by_makers[electric_vehicles_sold],
        electric_vehicle_sales_by_makers[maker], A9,
        electric_vehicle_sales_by_makers[vehicle_category], "4-Wheelers",
        electric_vehicle_sales_by_makers[fiscal_year], 2024
    )</f>
        <v>1466</v>
      </c>
      <c r="E9" s="4">
        <f t="shared" ref="E9:E27" si="1">IFERROR((IF(AND(B9&gt;0,D9&gt;0), (((D9/B9)^(1/2))-1), 0)), 0)</f>
        <v>5.6651513429360643</v>
      </c>
    </row>
    <row r="10" spans="1:5" x14ac:dyDescent="0.3">
      <c r="A10" t="str">
        <v>HERO ELECTRIC</v>
      </c>
      <c r="B10">
        <f>SUMIFS(
        electric_vehicle_sales_by_makers[electric_vehicles_sold],
        electric_vehicle_sales_by_makers[maker], A10,
        electric_vehicle_sales_by_makers[vehicle_category], "4-Wheelers",
        electric_vehicle_sales_by_makers[fiscal_year], 2022
    )</f>
        <v>0</v>
      </c>
      <c r="C10">
        <f>SUMIFS(
        electric_vehicle_sales_by_makers[electric_vehicles_sold],
        electric_vehicle_sales_by_makers[maker], A10,
        electric_vehicle_sales_by_makers[vehicle_category], "4-Wheelers",
        electric_vehicle_sales_by_makers[fiscal_year], 2023
    )</f>
        <v>0</v>
      </c>
      <c r="D10">
        <f>SUMIFS(
        electric_vehicle_sales_by_makers[electric_vehicles_sold],
        electric_vehicle_sales_by_makers[maker], A10,
        electric_vehicle_sales_by_makers[vehicle_category], "4-Wheelers",
        electric_vehicle_sales_by_makers[fiscal_year], 2024
    )</f>
        <v>0</v>
      </c>
      <c r="E10" s="4">
        <f t="shared" si="1"/>
        <v>0</v>
      </c>
    </row>
    <row r="11" spans="1:5" x14ac:dyDescent="0.3">
      <c r="A11" t="str">
        <v>Hyundai Motor</v>
      </c>
      <c r="B11">
        <f>SUMIFS(
        electric_vehicle_sales_by_makers[electric_vehicles_sold],
        electric_vehicle_sales_by_makers[maker], A11,
        electric_vehicle_sales_by_makers[vehicle_category], "4-Wheelers",
        electric_vehicle_sales_by_makers[fiscal_year], 2022
    )</f>
        <v>110</v>
      </c>
      <c r="C11">
        <f>SUMIFS(
        electric_vehicle_sales_by_makers[electric_vehicles_sold],
        electric_vehicle_sales_by_makers[maker], A11,
        electric_vehicle_sales_by_makers[vehicle_category], "4-Wheelers",
        electric_vehicle_sales_by_makers[fiscal_year], 2023
    )</f>
        <v>576</v>
      </c>
      <c r="D11">
        <f>SUMIFS(
        electric_vehicle_sales_by_makers[electric_vehicles_sold],
        electric_vehicle_sales_by_makers[maker], A11,
        electric_vehicle_sales_by_makers[vehicle_category], "4-Wheelers",
        electric_vehicle_sales_by_makers[fiscal_year], 2024
    )</f>
        <v>1390</v>
      </c>
      <c r="E11" s="4">
        <f t="shared" si="1"/>
        <v>2.5547663265485729</v>
      </c>
    </row>
    <row r="12" spans="1:5" x14ac:dyDescent="0.3">
      <c r="A12" t="str">
        <v>JITENDRA</v>
      </c>
      <c r="B12">
        <f>SUMIFS(
        electric_vehicle_sales_by_makers[electric_vehicles_sold],
        electric_vehicle_sales_by_makers[maker], A12,
        electric_vehicle_sales_by_makers[vehicle_category], "4-Wheelers",
        electric_vehicle_sales_by_makers[fiscal_year], 2022
    )</f>
        <v>0</v>
      </c>
      <c r="C12">
        <f>SUMIFS(
        electric_vehicle_sales_by_makers[electric_vehicles_sold],
        electric_vehicle_sales_by_makers[maker], A12,
        electric_vehicle_sales_by_makers[vehicle_category], "4-Wheelers",
        electric_vehicle_sales_by_makers[fiscal_year], 2023
    )</f>
        <v>0</v>
      </c>
      <c r="D12">
        <f>SUMIFS(
        electric_vehicle_sales_by_makers[electric_vehicles_sold],
        electric_vehicle_sales_by_makers[maker], A12,
        electric_vehicle_sales_by_makers[vehicle_category], "4-Wheelers",
        electric_vehicle_sales_by_makers[fiscal_year], 2024
    )</f>
        <v>0</v>
      </c>
      <c r="E12" s="4">
        <f t="shared" si="1"/>
        <v>0</v>
      </c>
    </row>
    <row r="13" spans="1:5" x14ac:dyDescent="0.3">
      <c r="A13" t="str">
        <v>KIA Motors</v>
      </c>
      <c r="B13">
        <f>SUMIFS(
        electric_vehicle_sales_by_makers[electric_vehicles_sold],
        electric_vehicle_sales_by_makers[maker], A13,
        electric_vehicle_sales_by_makers[vehicle_category], "4-Wheelers",
        electric_vehicle_sales_by_makers[fiscal_year], 2022
    )</f>
        <v>0</v>
      </c>
      <c r="C13">
        <f>SUMIFS(
        electric_vehicle_sales_by_makers[electric_vehicles_sold],
        electric_vehicle_sales_by_makers[maker], A13,
        electric_vehicle_sales_by_makers[vehicle_category], "4-Wheelers",
        electric_vehicle_sales_by_makers[fiscal_year], 2023
    )</f>
        <v>229</v>
      </c>
      <c r="D13">
        <f>SUMIFS(
        electric_vehicle_sales_by_makers[electric_vehicles_sold],
        electric_vehicle_sales_by_makers[maker], A13,
        electric_vehicle_sales_by_makers[vehicle_category], "4-Wheelers",
        electric_vehicle_sales_by_makers[fiscal_year], 2024
    )</f>
        <v>328</v>
      </c>
      <c r="E13" s="4">
        <f t="shared" si="1"/>
        <v>0</v>
      </c>
    </row>
    <row r="14" spans="1:5" x14ac:dyDescent="0.3">
      <c r="A14" t="str">
        <v>KINETIC GREEN</v>
      </c>
      <c r="B14">
        <f>SUMIFS(
        electric_vehicle_sales_by_makers[electric_vehicles_sold],
        electric_vehicle_sales_by_makers[maker], A14,
        electric_vehicle_sales_by_makers[vehicle_category], "4-Wheelers",
        electric_vehicle_sales_by_makers[fiscal_year], 2022
    )</f>
        <v>0</v>
      </c>
      <c r="C14">
        <f>SUMIFS(
        electric_vehicle_sales_by_makers[electric_vehicles_sold],
        electric_vehicle_sales_by_makers[maker], A14,
        electric_vehicle_sales_by_makers[vehicle_category], "4-Wheelers",
        electric_vehicle_sales_by_makers[fiscal_year], 2023
    )</f>
        <v>0</v>
      </c>
      <c r="D14">
        <f>SUMIFS(
        electric_vehicle_sales_by_makers[electric_vehicles_sold],
        electric_vehicle_sales_by_makers[maker], A14,
        electric_vehicle_sales_by_makers[vehicle_category], "4-Wheelers",
        electric_vehicle_sales_by_makers[fiscal_year], 2024
    )</f>
        <v>0</v>
      </c>
      <c r="E14" s="4">
        <f t="shared" si="1"/>
        <v>0</v>
      </c>
    </row>
    <row r="15" spans="1:5" x14ac:dyDescent="0.3">
      <c r="A15" t="str">
        <v>Mahindra &amp; Mahindra</v>
      </c>
      <c r="B15">
        <f>SUMIFS(
        electric_vehicle_sales_by_makers[electric_vehicles_sold],
        electric_vehicle_sales_by_makers[maker], A15,
        electric_vehicle_sales_by_makers[vehicle_category], "4-Wheelers",
        electric_vehicle_sales_by_makers[fiscal_year], 2022
    )</f>
        <v>4042</v>
      </c>
      <c r="C15">
        <f>SUMIFS(
        electric_vehicle_sales_by_makers[electric_vehicles_sold],
        electric_vehicle_sales_by_makers[maker], A15,
        electric_vehicle_sales_by_makers[vehicle_category], "4-Wheelers",
        electric_vehicle_sales_by_makers[fiscal_year], 2023
    )</f>
        <v>13805</v>
      </c>
      <c r="D15">
        <f>SUMIFS(
        electric_vehicle_sales_by_makers[electric_vehicles_sold],
        electric_vehicle_sales_by_makers[maker], A15,
        electric_vehicle_sales_by_makers[vehicle_category], "4-Wheelers",
        electric_vehicle_sales_by_makers[fiscal_year], 2024
    )</f>
        <v>23346</v>
      </c>
      <c r="E15" s="4">
        <f t="shared" si="1"/>
        <v>1.4033005508784266</v>
      </c>
    </row>
    <row r="16" spans="1:5" x14ac:dyDescent="0.3">
      <c r="A16" t="str">
        <v>Mercedes -Benz AG</v>
      </c>
      <c r="B16">
        <f>SUMIFS(
        electric_vehicle_sales_by_makers[electric_vehicles_sold],
        electric_vehicle_sales_by_makers[maker], A16,
        electric_vehicle_sales_by_makers[vehicle_category], "4-Wheelers",
        electric_vehicle_sales_by_makers[fiscal_year], 2022
    )</f>
        <v>26</v>
      </c>
      <c r="C16">
        <f>SUMIFS(
        electric_vehicle_sales_by_makers[electric_vehicles_sold],
        electric_vehicle_sales_by_makers[maker], A16,
        electric_vehicle_sales_by_makers[vehicle_category], "4-Wheelers",
        electric_vehicle_sales_by_makers[fiscal_year], 2023
    )</f>
        <v>71</v>
      </c>
      <c r="D16">
        <f>SUMIFS(
        electric_vehicle_sales_by_makers[electric_vehicles_sold],
        electric_vehicle_sales_by_makers[maker], A16,
        electric_vehicle_sales_by_makers[vehicle_category], "4-Wheelers",
        electric_vehicle_sales_by_makers[fiscal_year], 2024
    )</f>
        <v>291</v>
      </c>
      <c r="E16" s="4">
        <f t="shared" si="1"/>
        <v>2.3454906504588666</v>
      </c>
    </row>
    <row r="17" spans="1:5" x14ac:dyDescent="0.3">
      <c r="A17" t="str">
        <v>MG Motor</v>
      </c>
      <c r="B17">
        <f>SUMIFS(
        electric_vehicle_sales_by_makers[electric_vehicles_sold],
        electric_vehicle_sales_by_makers[maker], A17,
        electric_vehicle_sales_by_makers[vehicle_category], "4-Wheelers",
        electric_vehicle_sales_by_makers[fiscal_year], 2022
    )</f>
        <v>1647</v>
      </c>
      <c r="C17">
        <f>SUMIFS(
        electric_vehicle_sales_by_makers[electric_vehicles_sold],
        electric_vehicle_sales_by_makers[maker], A17,
        electric_vehicle_sales_by_makers[vehicle_category], "4-Wheelers",
        electric_vehicle_sales_by_makers[fiscal_year], 2023
    )</f>
        <v>3277</v>
      </c>
      <c r="D17">
        <f>SUMIFS(
        electric_vehicle_sales_by_makers[electric_vehicles_sold],
        electric_vehicle_sales_by_makers[maker], A17,
        electric_vehicle_sales_by_makers[vehicle_category], "4-Wheelers",
        electric_vehicle_sales_by_makers[fiscal_year], 2024
    )</f>
        <v>8829</v>
      </c>
      <c r="E17" s="4">
        <f t="shared" si="1"/>
        <v>1.3153089940016467</v>
      </c>
    </row>
    <row r="18" spans="1:5" x14ac:dyDescent="0.3">
      <c r="A18" t="str">
        <v>OKAYA EV</v>
      </c>
      <c r="B18">
        <f>SUMIFS(
        electric_vehicle_sales_by_makers[electric_vehicles_sold],
        electric_vehicle_sales_by_makers[maker], A18,
        electric_vehicle_sales_by_makers[vehicle_category], "4-Wheelers",
        electric_vehicle_sales_by_makers[fiscal_year], 2022
    )</f>
        <v>0</v>
      </c>
      <c r="C18">
        <f>SUMIFS(
        electric_vehicle_sales_by_makers[electric_vehicles_sold],
        electric_vehicle_sales_by_makers[maker], A18,
        electric_vehicle_sales_by_makers[vehicle_category], "4-Wheelers",
        electric_vehicle_sales_by_makers[fiscal_year], 2023
    )</f>
        <v>0</v>
      </c>
      <c r="D18">
        <f>SUMIFS(
        electric_vehicle_sales_by_makers[electric_vehicles_sold],
        electric_vehicle_sales_by_makers[maker], A18,
        electric_vehicle_sales_by_makers[vehicle_category], "4-Wheelers",
        electric_vehicle_sales_by_makers[fiscal_year], 2024
    )</f>
        <v>0</v>
      </c>
      <c r="E18" s="4">
        <f t="shared" si="1"/>
        <v>0</v>
      </c>
    </row>
    <row r="19" spans="1:5" x14ac:dyDescent="0.3">
      <c r="A19" t="str">
        <v>OKINAWA</v>
      </c>
      <c r="B19">
        <f>SUMIFS(
        electric_vehicle_sales_by_makers[electric_vehicles_sold],
        electric_vehicle_sales_by_makers[maker], A19,
        electric_vehicle_sales_by_makers[vehicle_category], "4-Wheelers",
        electric_vehicle_sales_by_makers[fiscal_year], 2022
    )</f>
        <v>0</v>
      </c>
      <c r="C19">
        <f>SUMIFS(
        electric_vehicle_sales_by_makers[electric_vehicles_sold],
        electric_vehicle_sales_by_makers[maker], A19,
        electric_vehicle_sales_by_makers[vehicle_category], "4-Wheelers",
        electric_vehicle_sales_by_makers[fiscal_year], 2023
    )</f>
        <v>0</v>
      </c>
      <c r="D19">
        <f>SUMIFS(
        electric_vehicle_sales_by_makers[electric_vehicles_sold],
        electric_vehicle_sales_by_makers[maker], A19,
        electric_vehicle_sales_by_makers[vehicle_category], "4-Wheelers",
        electric_vehicle_sales_by_makers[fiscal_year], 2024
    )</f>
        <v>0</v>
      </c>
      <c r="E19" s="4">
        <f t="shared" si="1"/>
        <v>0</v>
      </c>
    </row>
    <row r="20" spans="1:5" x14ac:dyDescent="0.3">
      <c r="A20" t="str">
        <v>OLA ELECTRIC</v>
      </c>
      <c r="B20">
        <f>SUMIFS(
        electric_vehicle_sales_by_makers[electric_vehicles_sold],
        electric_vehicle_sales_by_makers[maker], A20,
        electric_vehicle_sales_by_makers[vehicle_category], "4-Wheelers",
        electric_vehicle_sales_by_makers[fiscal_year], 2022
    )</f>
        <v>0</v>
      </c>
      <c r="C20">
        <f>SUMIFS(
        electric_vehicle_sales_by_makers[electric_vehicles_sold],
        electric_vehicle_sales_by_makers[maker], A20,
        electric_vehicle_sales_by_makers[vehicle_category], "4-Wheelers",
        electric_vehicle_sales_by_makers[fiscal_year], 2023
    )</f>
        <v>0</v>
      </c>
      <c r="D20">
        <f>SUMIFS(
        electric_vehicle_sales_by_makers[electric_vehicles_sold],
        electric_vehicle_sales_by_makers[maker], A20,
        electric_vehicle_sales_by_makers[vehicle_category], "4-Wheelers",
        electric_vehicle_sales_by_makers[fiscal_year], 2024
    )</f>
        <v>0</v>
      </c>
      <c r="E20" s="4">
        <f t="shared" si="1"/>
        <v>0</v>
      </c>
    </row>
    <row r="21" spans="1:5" x14ac:dyDescent="0.3">
      <c r="A21" t="str">
        <v>OTHERS</v>
      </c>
      <c r="B21">
        <f>SUMIFS(
        electric_vehicle_sales_by_makers[electric_vehicles_sold],
        electric_vehicle_sales_by_makers[maker], A21,
        electric_vehicle_sales_by_makers[vehicle_category], "4-Wheelers",
        electric_vehicle_sales_by_makers[fiscal_year], 2022
    )</f>
        <v>0</v>
      </c>
      <c r="C21">
        <f>SUMIFS(
        electric_vehicle_sales_by_makers[electric_vehicles_sold],
        electric_vehicle_sales_by_makers[maker], A21,
        electric_vehicle_sales_by_makers[vehicle_category], "4-Wheelers",
        electric_vehicle_sales_by_makers[fiscal_year], 2023
    )</f>
        <v>0</v>
      </c>
      <c r="D21">
        <f>SUMIFS(
        electric_vehicle_sales_by_makers[electric_vehicles_sold],
        electric_vehicle_sales_by_makers[maker], A21,
        electric_vehicle_sales_by_makers[vehicle_category], "4-Wheelers",
        electric_vehicle_sales_by_makers[fiscal_year], 2024
    )</f>
        <v>0</v>
      </c>
      <c r="E21" s="4">
        <f t="shared" si="1"/>
        <v>0</v>
      </c>
    </row>
    <row r="22" spans="1:5" x14ac:dyDescent="0.3">
      <c r="A22" t="str">
        <v>PCA Automobiles</v>
      </c>
      <c r="B22">
        <f>SUMIFS(
        electric_vehicle_sales_by_makers[electric_vehicles_sold],
        electric_vehicle_sales_by_makers[maker], A22,
        electric_vehicle_sales_by_makers[vehicle_category], "4-Wheelers",
        electric_vehicle_sales_by_makers[fiscal_year], 2022
    )</f>
        <v>0</v>
      </c>
      <c r="C22">
        <f>SUMIFS(
        electric_vehicle_sales_by_makers[electric_vehicles_sold],
        electric_vehicle_sales_by_makers[maker], A22,
        electric_vehicle_sales_by_makers[vehicle_category], "4-Wheelers",
        electric_vehicle_sales_by_makers[fiscal_year], 2023
    )</f>
        <v>151</v>
      </c>
      <c r="D22">
        <f>SUMIFS(
        electric_vehicle_sales_by_makers[electric_vehicles_sold],
        electric_vehicle_sales_by_makers[maker], A22,
        electric_vehicle_sales_by_makers[vehicle_category], "4-Wheelers",
        electric_vehicle_sales_by_makers[fiscal_year], 2024
    )</f>
        <v>1533</v>
      </c>
      <c r="E22" s="4">
        <f t="shared" si="1"/>
        <v>0</v>
      </c>
    </row>
    <row r="23" spans="1:5" x14ac:dyDescent="0.3">
      <c r="A23" t="str">
        <v>PURE EV</v>
      </c>
      <c r="B23">
        <f>SUMIFS(
        electric_vehicle_sales_by_makers[electric_vehicles_sold],
        electric_vehicle_sales_by_makers[maker], A23,
        electric_vehicle_sales_by_makers[vehicle_category], "4-Wheelers",
        electric_vehicle_sales_by_makers[fiscal_year], 2022
    )</f>
        <v>0</v>
      </c>
      <c r="C23">
        <f>SUMIFS(
        electric_vehicle_sales_by_makers[electric_vehicles_sold],
        electric_vehicle_sales_by_makers[maker], A23,
        electric_vehicle_sales_by_makers[vehicle_category], "4-Wheelers",
        electric_vehicle_sales_by_makers[fiscal_year], 2023
    )</f>
        <v>0</v>
      </c>
      <c r="D23">
        <f>SUMIFS(
        electric_vehicle_sales_by_makers[electric_vehicles_sold],
        electric_vehicle_sales_by_makers[maker], A23,
        electric_vehicle_sales_by_makers[vehicle_category], "4-Wheelers",
        electric_vehicle_sales_by_makers[fiscal_year], 2024
    )</f>
        <v>0</v>
      </c>
      <c r="E23" s="4">
        <f t="shared" si="1"/>
        <v>0</v>
      </c>
    </row>
    <row r="24" spans="1:5" x14ac:dyDescent="0.3">
      <c r="A24" t="str">
        <v>REVOLT</v>
      </c>
      <c r="B24">
        <f>SUMIFS(
        electric_vehicle_sales_by_makers[electric_vehicles_sold],
        electric_vehicle_sales_by_makers[maker], A24,
        electric_vehicle_sales_by_makers[vehicle_category], "4-Wheelers",
        electric_vehicle_sales_by_makers[fiscal_year], 2022
    )</f>
        <v>0</v>
      </c>
      <c r="C24">
        <f>SUMIFS(
        electric_vehicle_sales_by_makers[electric_vehicles_sold],
        electric_vehicle_sales_by_makers[maker], A24,
        electric_vehicle_sales_by_makers[vehicle_category], "4-Wheelers",
        electric_vehicle_sales_by_makers[fiscal_year], 2023
    )</f>
        <v>0</v>
      </c>
      <c r="D24">
        <f>SUMIFS(
        electric_vehicle_sales_by_makers[electric_vehicles_sold],
        electric_vehicle_sales_by_makers[maker], A24,
        electric_vehicle_sales_by_makers[vehicle_category], "4-Wheelers",
        electric_vehicle_sales_by_makers[fiscal_year], 2024
    )</f>
        <v>0</v>
      </c>
      <c r="E24" s="4">
        <f t="shared" si="1"/>
        <v>0</v>
      </c>
    </row>
    <row r="25" spans="1:5" x14ac:dyDescent="0.3">
      <c r="A25" t="str">
        <v>Tata Motors</v>
      </c>
      <c r="B25">
        <f>SUMIFS(
        electric_vehicle_sales_by_makers[electric_vehicles_sold],
        electric_vehicle_sales_by_makers[maker], A25,
        electric_vehicle_sales_by_makers[vehicle_category], "4-Wheelers",
        electric_vehicle_sales_by_makers[fiscal_year], 2022
    )</f>
        <v>12708</v>
      </c>
      <c r="C25">
        <f>SUMIFS(
        electric_vehicle_sales_by_makers[electric_vehicles_sold],
        electric_vehicle_sales_by_makers[maker], A25,
        electric_vehicle_sales_by_makers[vehicle_category], "4-Wheelers",
        electric_vehicle_sales_by_makers[fiscal_year], 2023
    )</f>
        <v>28046</v>
      </c>
      <c r="D25">
        <f>SUMIFS(
        electric_vehicle_sales_by_makers[electric_vehicles_sold],
        electric_vehicle_sales_by_makers[maker], A25,
        electric_vehicle_sales_by_makers[vehicle_category], "4-Wheelers",
        electric_vehicle_sales_by_makers[fiscal_year], 2024
    )</f>
        <v>48181</v>
      </c>
      <c r="E25" s="4">
        <f t="shared" si="1"/>
        <v>0.94714951906794953</v>
      </c>
    </row>
    <row r="26" spans="1:5" x14ac:dyDescent="0.3">
      <c r="A26" t="str">
        <v>TVS</v>
      </c>
      <c r="B26">
        <f>SUMIFS(
        electric_vehicle_sales_by_makers[electric_vehicles_sold],
        electric_vehicle_sales_by_makers[maker], A26,
        electric_vehicle_sales_by_makers[vehicle_category], "4-Wheelers",
        electric_vehicle_sales_by_makers[fiscal_year], 2022
    )</f>
        <v>0</v>
      </c>
      <c r="C26">
        <f>SUMIFS(
        electric_vehicle_sales_by_makers[electric_vehicles_sold],
        electric_vehicle_sales_by_makers[maker], A26,
        electric_vehicle_sales_by_makers[vehicle_category], "4-Wheelers",
        electric_vehicle_sales_by_makers[fiscal_year], 2023
    )</f>
        <v>0</v>
      </c>
      <c r="D26">
        <f>SUMIFS(
        electric_vehicle_sales_by_makers[electric_vehicles_sold],
        electric_vehicle_sales_by_makers[maker], A26,
        electric_vehicle_sales_by_makers[vehicle_category], "4-Wheelers",
        electric_vehicle_sales_by_makers[fiscal_year], 2024
    )</f>
        <v>0</v>
      </c>
      <c r="E26" s="4">
        <f t="shared" si="1"/>
        <v>0</v>
      </c>
    </row>
    <row r="27" spans="1:5" x14ac:dyDescent="0.3">
      <c r="A27" t="str">
        <v>Volvo Auto India</v>
      </c>
      <c r="B27">
        <f>SUMIFS(
        electric_vehicle_sales_by_makers[electric_vehicles_sold],
        electric_vehicle_sales_by_makers[maker], A27,
        electric_vehicle_sales_by_makers[vehicle_category], "4-Wheelers",
        electric_vehicle_sales_by_makers[fiscal_year], 2022
    )</f>
        <v>4</v>
      </c>
      <c r="C27">
        <f>SUMIFS(
        electric_vehicle_sales_by_makers[electric_vehicles_sold],
        electric_vehicle_sales_by_makers[maker], A27,
        electric_vehicle_sales_by_makers[vehicle_category], "4-Wheelers",
        electric_vehicle_sales_by_makers[fiscal_year], 2023
    )</f>
        <v>105</v>
      </c>
      <c r="D27">
        <f>SUMIFS(
        electric_vehicle_sales_by_makers[electric_vehicles_sold],
        electric_vehicle_sales_by_makers[maker], A27,
        electric_vehicle_sales_by_makers[vehicle_category], "4-Wheelers",
        electric_vehicle_sales_by_makers[fiscal_year], 2024
    )</f>
        <v>459</v>
      </c>
      <c r="E27" s="4">
        <f t="shared" si="1"/>
        <v>9.7121426428142748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221A1-45E3-4823-BC8F-33686E76D60D}">
  <sheetPr codeName="Sheet9"/>
  <dimension ref="A1:D37"/>
  <sheetViews>
    <sheetView workbookViewId="0">
      <selection activeCell="A3" sqref="A3"/>
    </sheetView>
  </sheetViews>
  <sheetFormatPr defaultRowHeight="14.4" x14ac:dyDescent="0.3"/>
  <cols>
    <col min="1" max="1" width="24.5546875" customWidth="1"/>
    <col min="2" max="2" width="10.44140625" customWidth="1"/>
    <col min="3" max="3" width="11.6640625" customWidth="1"/>
    <col min="4" max="4" width="9.88671875" customWidth="1"/>
  </cols>
  <sheetData>
    <row r="1" spans="1:4" x14ac:dyDescent="0.3">
      <c r="A1" s="31" t="s">
        <v>108</v>
      </c>
      <c r="B1" s="31"/>
      <c r="C1" s="31"/>
      <c r="D1" s="31"/>
    </row>
    <row r="2" spans="1:4" x14ac:dyDescent="0.3">
      <c r="A2" s="10" t="s">
        <v>86</v>
      </c>
      <c r="B2" s="10" t="s">
        <v>82</v>
      </c>
      <c r="C2" s="10" t="s">
        <v>85</v>
      </c>
      <c r="D2" s="10" t="s">
        <v>81</v>
      </c>
    </row>
    <row r="3" spans="1:4" x14ac:dyDescent="0.3">
      <c r="A3" t="str" cm="1">
        <f t="array" ref="A3:A37">_xlfn.UNIQUE(electric_vehicle_sales_by_state[state])</f>
        <v>Sikkim</v>
      </c>
      <c r="B3">
        <f>SUMIFS(electric_vehicle_sales_by_state[total_vehicles_sold],electric_vehicle_sales_by_state[state], CAGR_STATE!A3, electric_vehicle_sales_by_state[fiscal_year], 2022)</f>
        <v>8897</v>
      </c>
      <c r="C3">
        <f>SUMIFS(electric_vehicle_sales_by_state[total_vehicles_sold],electric_vehicle_sales_by_state[state], CAGR_STATE!A3, electric_vehicle_sales_by_state[fiscal_year], 2024)</f>
        <v>10518</v>
      </c>
      <c r="D3" s="4">
        <f>IFERROR((((C3/B3)^(1/2))-1), 0)</f>
        <v>8.7288483304036824E-2</v>
      </c>
    </row>
    <row r="4" spans="1:4" x14ac:dyDescent="0.3">
      <c r="A4" t="str">
        <v>Andaman &amp; Nicobar Island</v>
      </c>
      <c r="B4">
        <f>SUMIFS(electric_vehicle_sales_by_state[total_vehicles_sold],electric_vehicle_sales_by_state[state], CAGR_STATE!A4, electric_vehicle_sales_by_state[fiscal_year], 2022)</f>
        <v>5148</v>
      </c>
      <c r="C4">
        <f>SUMIFS(electric_vehicle_sales_by_state[total_vehicles_sold],electric_vehicle_sales_by_state[state], CAGR_STATE!A4, electric_vehicle_sales_by_state[fiscal_year], 2024)</f>
        <v>6543</v>
      </c>
      <c r="D4" s="4">
        <f t="shared" ref="D4:D37" si="0">IFERROR((((C4/B4)^(1/2))-1), 0)</f>
        <v>0.12737705359787288</v>
      </c>
    </row>
    <row r="5" spans="1:4" x14ac:dyDescent="0.3">
      <c r="A5" t="str">
        <v>Arunachal Pradesh</v>
      </c>
      <c r="B5">
        <f>SUMIFS(electric_vehicle_sales_by_state[total_vehicles_sold],electric_vehicle_sales_by_state[state], CAGR_STATE!A5, electric_vehicle_sales_by_state[fiscal_year], 2022)</f>
        <v>19929</v>
      </c>
      <c r="C5">
        <f>SUMIFS(electric_vehicle_sales_by_state[total_vehicles_sold],electric_vehicle_sales_by_state[state], CAGR_STATE!A5, electric_vehicle_sales_by_state[fiscal_year], 2024)</f>
        <v>27892</v>
      </c>
      <c r="D5" s="4">
        <f t="shared" si="0"/>
        <v>0.18303358703868544</v>
      </c>
    </row>
    <row r="6" spans="1:4" x14ac:dyDescent="0.3">
      <c r="A6" t="str">
        <v>Ladakh</v>
      </c>
      <c r="B6">
        <f>SUMIFS(electric_vehicle_sales_by_state[total_vehicles_sold],electric_vehicle_sales_by_state[state], CAGR_STATE!A6, electric_vehicle_sales_by_state[fiscal_year], 2022)</f>
        <v>2911</v>
      </c>
      <c r="C6">
        <f>SUMIFS(electric_vehicle_sales_by_state[total_vehicles_sold],electric_vehicle_sales_by_state[state], CAGR_STATE!A6, electric_vehicle_sales_by_state[fiscal_year], 2024)</f>
        <v>3206</v>
      </c>
      <c r="D6" s="4">
        <f t="shared" si="0"/>
        <v>4.9447352558394941E-2</v>
      </c>
    </row>
    <row r="7" spans="1:4" x14ac:dyDescent="0.3">
      <c r="A7" t="str">
        <v>Meghalaya</v>
      </c>
      <c r="B7">
        <f>SUMIFS(electric_vehicle_sales_by_state[total_vehicles_sold],electric_vehicle_sales_by_state[state], CAGR_STATE!A7, electric_vehicle_sales_by_state[fiscal_year], 2022)</f>
        <v>22193</v>
      </c>
      <c r="C7">
        <f>SUMIFS(electric_vehicle_sales_by_state[total_vehicles_sold],electric_vehicle_sales_by_state[state], CAGR_STATE!A7, electric_vehicle_sales_by_state[fiscal_year], 2024)</f>
        <v>36628</v>
      </c>
      <c r="D7" s="4">
        <f t="shared" si="0"/>
        <v>0.28469074717044762</v>
      </c>
    </row>
    <row r="8" spans="1:4" x14ac:dyDescent="0.3">
      <c r="A8" t="str">
        <v>Mizoram</v>
      </c>
      <c r="B8">
        <f>SUMIFS(electric_vehicle_sales_by_state[total_vehicles_sold],electric_vehicle_sales_by_state[state], CAGR_STATE!A8, electric_vehicle_sales_by_state[fiscal_year], 2022)</f>
        <v>19439</v>
      </c>
      <c r="C8">
        <f>SUMIFS(electric_vehicle_sales_by_state[total_vehicles_sold],electric_vehicle_sales_by_state[state], CAGR_STATE!A8, electric_vehicle_sales_by_state[fiscal_year], 2024)</f>
        <v>27422</v>
      </c>
      <c r="D8" s="4">
        <f t="shared" si="0"/>
        <v>0.18771599008801632</v>
      </c>
    </row>
    <row r="9" spans="1:4" x14ac:dyDescent="0.3">
      <c r="A9" t="str">
        <v>Nagaland</v>
      </c>
      <c r="B9">
        <f>SUMIFS(electric_vehicle_sales_by_state[total_vehicles_sold],electric_vehicle_sales_by_state[state], CAGR_STATE!A9, electric_vehicle_sales_by_state[fiscal_year], 2022)</f>
        <v>12852</v>
      </c>
      <c r="C9">
        <f>SUMIFS(electric_vehicle_sales_by_state[total_vehicles_sold],electric_vehicle_sales_by_state[state], CAGR_STATE!A9, electric_vehicle_sales_by_state[fiscal_year], 2024)</f>
        <v>16972</v>
      </c>
      <c r="D9" s="4">
        <f t="shared" si="0"/>
        <v>0.1491617264396905</v>
      </c>
    </row>
    <row r="10" spans="1:4" x14ac:dyDescent="0.3">
      <c r="A10" t="str">
        <v>Tripura</v>
      </c>
      <c r="B10">
        <f>SUMIFS(electric_vehicle_sales_by_state[total_vehicles_sold],electric_vehicle_sales_by_state[state], CAGR_STATE!A10, electric_vehicle_sales_by_state[fiscal_year], 2022)</f>
        <v>37735</v>
      </c>
      <c r="C10">
        <f>SUMIFS(electric_vehicle_sales_by_state[total_vehicles_sold],electric_vehicle_sales_by_state[state], CAGR_STATE!A10, electric_vehicle_sales_by_state[fiscal_year], 2024)</f>
        <v>46447</v>
      </c>
      <c r="D10" s="4">
        <f t="shared" si="0"/>
        <v>0.10944724734747058</v>
      </c>
    </row>
    <row r="11" spans="1:4" x14ac:dyDescent="0.3">
      <c r="A11" t="str">
        <v>Assam</v>
      </c>
      <c r="B11">
        <f>SUMIFS(electric_vehicle_sales_by_state[total_vehicles_sold],electric_vehicle_sales_by_state[state], CAGR_STATE!A11, electric_vehicle_sales_by_state[fiscal_year], 2022)</f>
        <v>379450</v>
      </c>
      <c r="C11">
        <f>SUMIFS(electric_vehicle_sales_by_state[total_vehicles_sold],electric_vehicle_sales_by_state[state], CAGR_STATE!A11, electric_vehicle_sales_by_state[fiscal_year], 2024)</f>
        <v>547626</v>
      </c>
      <c r="D11" s="4">
        <f t="shared" si="0"/>
        <v>0.20133671761039995</v>
      </c>
    </row>
    <row r="12" spans="1:4" x14ac:dyDescent="0.3">
      <c r="A12" t="str">
        <v>Chandigarh</v>
      </c>
      <c r="B12">
        <f>SUMIFS(electric_vehicle_sales_by_state[total_vehicles_sold],electric_vehicle_sales_by_state[state], CAGR_STATE!A12, electric_vehicle_sales_by_state[fiscal_year], 2022)</f>
        <v>36954</v>
      </c>
      <c r="C12">
        <f>SUMIFS(electric_vehicle_sales_by_state[total_vehicles_sold],electric_vehicle_sales_by_state[state], CAGR_STATE!A12, electric_vehicle_sales_by_state[fiscal_year], 2024)</f>
        <v>45147</v>
      </c>
      <c r="D12" s="4">
        <f t="shared" si="0"/>
        <v>0.10530903800330904</v>
      </c>
    </row>
    <row r="13" spans="1:4" x14ac:dyDescent="0.3">
      <c r="A13" t="str">
        <v>DNH and DD</v>
      </c>
      <c r="B13">
        <f>SUMIFS(electric_vehicle_sales_by_state[total_vehicles_sold],electric_vehicle_sales_by_state[state], CAGR_STATE!A13, electric_vehicle_sales_by_state[fiscal_year], 2022)</f>
        <v>12413</v>
      </c>
      <c r="C13">
        <f>SUMIFS(electric_vehicle_sales_by_state[total_vehicles_sold],electric_vehicle_sales_by_state[state], CAGR_STATE!A13, electric_vehicle_sales_by_state[fiscal_year], 2024)</f>
        <v>16400</v>
      </c>
      <c r="D13" s="4">
        <f t="shared" si="0"/>
        <v>0.14943269521313929</v>
      </c>
    </row>
    <row r="14" spans="1:4" x14ac:dyDescent="0.3">
      <c r="A14" t="str">
        <v>Delhi</v>
      </c>
      <c r="B14">
        <f>SUMIFS(electric_vehicle_sales_by_state[total_vehicles_sold],electric_vehicle_sales_by_state[state], CAGR_STATE!A14, electric_vehicle_sales_by_state[fiscal_year], 2022)</f>
        <v>401540</v>
      </c>
      <c r="C14">
        <f>SUMIFS(electric_vehicle_sales_by_state[total_vehicles_sold],electric_vehicle_sales_by_state[state], CAGR_STATE!A14, electric_vehicle_sales_by_state[fiscal_year], 2024)</f>
        <v>606348</v>
      </c>
      <c r="D14" s="4">
        <f t="shared" si="0"/>
        <v>0.22884347388479842</v>
      </c>
    </row>
    <row r="15" spans="1:4" x14ac:dyDescent="0.3">
      <c r="A15" t="str">
        <v>Manipur</v>
      </c>
      <c r="B15">
        <f>SUMIFS(electric_vehicle_sales_by_state[total_vehicles_sold],electric_vehicle_sales_by_state[state], CAGR_STATE!A15, electric_vehicle_sales_by_state[fiscal_year], 2022)</f>
        <v>36129</v>
      </c>
      <c r="C15">
        <f>SUMIFS(electric_vehicle_sales_by_state[total_vehicles_sold],electric_vehicle_sales_by_state[state], CAGR_STATE!A15, electric_vehicle_sales_by_state[fiscal_year], 2024)</f>
        <v>18422</v>
      </c>
      <c r="D15" s="4">
        <f t="shared" si="0"/>
        <v>-0.2859306069291141</v>
      </c>
    </row>
    <row r="16" spans="1:4" x14ac:dyDescent="0.3">
      <c r="A16" t="str">
        <v>Madhya Pradesh</v>
      </c>
      <c r="B16">
        <f>SUMIFS(electric_vehicle_sales_by_state[total_vehicles_sold],electric_vehicle_sales_by_state[state], CAGR_STATE!A16, electric_vehicle_sales_by_state[fiscal_year], 2022)</f>
        <v>967179</v>
      </c>
      <c r="C16">
        <f>SUMIFS(electric_vehicle_sales_by_state[total_vehicles_sold],electric_vehicle_sales_by_state[state], CAGR_STATE!A16, electric_vehicle_sales_by_state[fiscal_year], 2024)</f>
        <v>1286182</v>
      </c>
      <c r="D16" s="4">
        <f t="shared" si="0"/>
        <v>0.15318181326806224</v>
      </c>
    </row>
    <row r="17" spans="1:4" x14ac:dyDescent="0.3">
      <c r="A17" t="str">
        <v>Andhra Pradesh</v>
      </c>
      <c r="B17">
        <f>SUMIFS(electric_vehicle_sales_by_state[total_vehicles_sold],electric_vehicle_sales_by_state[state], CAGR_STATE!A17, electric_vehicle_sales_by_state[fiscal_year], 2022)</f>
        <v>772748</v>
      </c>
      <c r="C17">
        <f>SUMIFS(electric_vehicle_sales_by_state[total_vehicles_sold],electric_vehicle_sales_by_state[state], CAGR_STATE!A17, electric_vehicle_sales_by_state[fiscal_year], 2024)</f>
        <v>782865</v>
      </c>
      <c r="D17" s="4">
        <f t="shared" si="0"/>
        <v>6.5248318125530336E-3</v>
      </c>
    </row>
    <row r="18" spans="1:4" x14ac:dyDescent="0.3">
      <c r="A18" t="str">
        <v>Bihar</v>
      </c>
      <c r="B18">
        <f>SUMIFS(electric_vehicle_sales_by_state[total_vehicles_sold],electric_vehicle_sales_by_state[state], CAGR_STATE!A18, electric_vehicle_sales_by_state[fiscal_year], 2022)</f>
        <v>892873</v>
      </c>
      <c r="C18">
        <f>SUMIFS(electric_vehicle_sales_by_state[total_vehicles_sold],electric_vehicle_sales_by_state[state], CAGR_STATE!A18, electric_vehicle_sales_by_state[fiscal_year], 2024)</f>
        <v>1132703</v>
      </c>
      <c r="D18" s="4">
        <f t="shared" si="0"/>
        <v>0.12632359008334126</v>
      </c>
    </row>
    <row r="19" spans="1:4" x14ac:dyDescent="0.3">
      <c r="A19" t="str">
        <v>Chhattisgarh</v>
      </c>
      <c r="B19">
        <f>SUMIFS(electric_vehicle_sales_by_state[total_vehicles_sold],electric_vehicle_sales_by_state[state], CAGR_STATE!A19, electric_vehicle_sales_by_state[fiscal_year], 2022)</f>
        <v>390272</v>
      </c>
      <c r="C19">
        <f>SUMIFS(electric_vehicle_sales_by_state[total_vehicles_sold],electric_vehicle_sales_by_state[state], CAGR_STATE!A19, electric_vehicle_sales_by_state[fiscal_year], 2024)</f>
        <v>503068</v>
      </c>
      <c r="D19" s="4">
        <f t="shared" si="0"/>
        <v>0.13534969971206423</v>
      </c>
    </row>
    <row r="20" spans="1:4" x14ac:dyDescent="0.3">
      <c r="A20" t="str">
        <v>Goa</v>
      </c>
      <c r="B20">
        <f>SUMIFS(electric_vehicle_sales_by_state[total_vehicles_sold],electric_vehicle_sales_by_state[state], CAGR_STATE!A20, electric_vehicle_sales_by_state[fiscal_year], 2022)</f>
        <v>48372</v>
      </c>
      <c r="C20">
        <f>SUMIFS(electric_vehicle_sales_by_state[total_vehicles_sold],electric_vehicle_sales_by_state[state], CAGR_STATE!A20, electric_vehicle_sales_by_state[fiscal_year], 2024)</f>
        <v>78524</v>
      </c>
      <c r="D20" s="4">
        <f t="shared" si="0"/>
        <v>0.2741019637797184</v>
      </c>
    </row>
    <row r="21" spans="1:4" x14ac:dyDescent="0.3">
      <c r="A21" t="str">
        <v>Gujarat</v>
      </c>
      <c r="B21">
        <f>SUMIFS(electric_vehicle_sales_by_state[total_vehicles_sold],electric_vehicle_sales_by_state[state], CAGR_STATE!A21, electric_vehicle_sales_by_state[fiscal_year], 2022)</f>
        <v>1094872</v>
      </c>
      <c r="C21">
        <f>SUMIFS(electric_vehicle_sales_by_state[total_vehicles_sold],electric_vehicle_sales_by_state[state], CAGR_STATE!A21, electric_vehicle_sales_by_state[fiscal_year], 2024)</f>
        <v>1590987</v>
      </c>
      <c r="D21" s="4">
        <f t="shared" si="0"/>
        <v>0.20545677131839613</v>
      </c>
    </row>
    <row r="22" spans="1:4" x14ac:dyDescent="0.3">
      <c r="A22" t="str">
        <v>Haryana</v>
      </c>
      <c r="B22">
        <f>SUMIFS(electric_vehicle_sales_by_state[total_vehicles_sold],electric_vehicle_sales_by_state[state], CAGR_STATE!A22, electric_vehicle_sales_by_state[fiscal_year], 2022)</f>
        <v>528591</v>
      </c>
      <c r="C22">
        <f>SUMIFS(electric_vehicle_sales_by_state[total_vehicles_sold],electric_vehicle_sales_by_state[state], CAGR_STATE!A22, electric_vehicle_sales_by_state[fiscal_year], 2024)</f>
        <v>732029</v>
      </c>
      <c r="D22" s="4">
        <f t="shared" si="0"/>
        <v>0.17680433894854519</v>
      </c>
    </row>
    <row r="23" spans="1:4" x14ac:dyDescent="0.3">
      <c r="A23" t="str">
        <v>Himachal Pradesh</v>
      </c>
      <c r="B23">
        <f>SUMIFS(electric_vehicle_sales_by_state[total_vehicles_sold],electric_vehicle_sales_by_state[state], CAGR_STATE!A23, electric_vehicle_sales_by_state[fiscal_year], 2022)</f>
        <v>98266</v>
      </c>
      <c r="C23">
        <f>SUMIFS(electric_vehicle_sales_by_state[total_vehicles_sold],electric_vehicle_sales_by_state[state], CAGR_STATE!A23, electric_vehicle_sales_by_state[fiscal_year], 2024)</f>
        <v>117084</v>
      </c>
      <c r="D23" s="4">
        <f t="shared" si="0"/>
        <v>9.1558803163644731E-2</v>
      </c>
    </row>
    <row r="24" spans="1:4" x14ac:dyDescent="0.3">
      <c r="A24" t="str">
        <v>Jammu and Kashmir</v>
      </c>
      <c r="B24">
        <f>SUMIFS(electric_vehicle_sales_by_state[total_vehicles_sold],electric_vehicle_sales_by_state[state], CAGR_STATE!A24, electric_vehicle_sales_by_state[fiscal_year], 2022)</f>
        <v>133943</v>
      </c>
      <c r="C24">
        <f>SUMIFS(electric_vehicle_sales_by_state[total_vehicles_sold],electric_vehicle_sales_by_state[state], CAGR_STATE!A24, electric_vehicle_sales_by_state[fiscal_year], 2024)</f>
        <v>139359</v>
      </c>
      <c r="D24" s="4">
        <f t="shared" si="0"/>
        <v>2.001721086334296E-2</v>
      </c>
    </row>
    <row r="25" spans="1:4" x14ac:dyDescent="0.3">
      <c r="A25" t="str">
        <v>Jharkhand</v>
      </c>
      <c r="B25">
        <f>SUMIFS(electric_vehicle_sales_by_state[total_vehicles_sold],electric_vehicle_sales_by_state[state], CAGR_STATE!A25, electric_vehicle_sales_by_state[fiscal_year], 2022)</f>
        <v>411613</v>
      </c>
      <c r="C25">
        <f>SUMIFS(electric_vehicle_sales_by_state[total_vehicles_sold],electric_vehicle_sales_by_state[state], CAGR_STATE!A25, electric_vehicle_sales_by_state[fiscal_year], 2024)</f>
        <v>495011</v>
      </c>
      <c r="D25" s="4">
        <f t="shared" si="0"/>
        <v>9.6636971968646623E-2</v>
      </c>
    </row>
    <row r="26" spans="1:4" x14ac:dyDescent="0.3">
      <c r="A26" t="str">
        <v>Karnataka</v>
      </c>
      <c r="B26">
        <f>SUMIFS(electric_vehicle_sales_by_state[total_vehicles_sold],electric_vehicle_sales_by_state[state], CAGR_STATE!A26, electric_vehicle_sales_by_state[fiscal_year], 2022)</f>
        <v>1007894</v>
      </c>
      <c r="C26">
        <f>SUMIFS(electric_vehicle_sales_by_state[total_vehicles_sold],electric_vehicle_sales_by_state[state], CAGR_STATE!A26, electric_vehicle_sales_by_state[fiscal_year], 2024)</f>
        <v>1581988</v>
      </c>
      <c r="D26" s="4">
        <f t="shared" si="0"/>
        <v>0.25283582187477993</v>
      </c>
    </row>
    <row r="27" spans="1:4" x14ac:dyDescent="0.3">
      <c r="A27" t="str">
        <v>Kerala</v>
      </c>
      <c r="B27">
        <f>SUMIFS(electric_vehicle_sales_by_state[total_vehicles_sold],electric_vehicle_sales_by_state[state], CAGR_STATE!A27, electric_vehicle_sales_by_state[fiscal_year], 2022)</f>
        <v>689575</v>
      </c>
      <c r="C27">
        <f>SUMIFS(electric_vehicle_sales_by_state[total_vehicles_sold],electric_vehicle_sales_by_state[state], CAGR_STATE!A27, electric_vehicle_sales_by_state[fiscal_year], 2024)</f>
        <v>638114</v>
      </c>
      <c r="D27" s="4">
        <f t="shared" si="0"/>
        <v>-3.8036968175662267E-2</v>
      </c>
    </row>
    <row r="28" spans="1:4" x14ac:dyDescent="0.3">
      <c r="A28" t="str">
        <v>Maharashtra</v>
      </c>
      <c r="B28">
        <f>SUMIFS(electric_vehicle_sales_by_state[total_vehicles_sold],electric_vehicle_sales_by_state[state], CAGR_STATE!A28, electric_vehicle_sales_by_state[fiscal_year], 2022)</f>
        <v>1667002</v>
      </c>
      <c r="C28">
        <f>SUMIFS(electric_vehicle_sales_by_state[total_vehicles_sold],electric_vehicle_sales_by_state[state], CAGR_STATE!A28, electric_vehicle_sales_by_state[fiscal_year], 2024)</f>
        <v>2293994</v>
      </c>
      <c r="D28" s="4">
        <f t="shared" si="0"/>
        <v>0.17308120978541797</v>
      </c>
    </row>
    <row r="29" spans="1:4" x14ac:dyDescent="0.3">
      <c r="A29" t="str">
        <v>Odisha</v>
      </c>
      <c r="B29">
        <f>SUMIFS(electric_vehicle_sales_by_state[total_vehicles_sold],electric_vehicle_sales_by_state[state], CAGR_STATE!A29, electric_vehicle_sales_by_state[fiscal_year], 2022)</f>
        <v>479527</v>
      </c>
      <c r="C29">
        <f>SUMIFS(electric_vehicle_sales_by_state[total_vehicles_sold],electric_vehicle_sales_by_state[state], CAGR_STATE!A29, electric_vehicle_sales_by_state[fiscal_year], 2024)</f>
        <v>618149</v>
      </c>
      <c r="D29" s="4">
        <f t="shared" si="0"/>
        <v>0.13537689701324362</v>
      </c>
    </row>
    <row r="30" spans="1:4" x14ac:dyDescent="0.3">
      <c r="A30" t="str">
        <v>Puducherry</v>
      </c>
      <c r="B30">
        <f>SUMIFS(electric_vehicle_sales_by_state[total_vehicles_sold],electric_vehicle_sales_by_state[state], CAGR_STATE!A30, electric_vehicle_sales_by_state[fiscal_year], 2022)</f>
        <v>42945</v>
      </c>
      <c r="C30">
        <f>SUMIFS(electric_vehicle_sales_by_state[total_vehicles_sold],electric_vehicle_sales_by_state[state], CAGR_STATE!A30, electric_vehicle_sales_by_state[fiscal_year], 2024)</f>
        <v>57692</v>
      </c>
      <c r="D30" s="4">
        <f t="shared" si="0"/>
        <v>0.15904819209896126</v>
      </c>
    </row>
    <row r="31" spans="1:4" x14ac:dyDescent="0.3">
      <c r="A31" t="str">
        <v>Punjab</v>
      </c>
      <c r="B31">
        <f>SUMIFS(electric_vehicle_sales_by_state[total_vehicles_sold],electric_vehicle_sales_by_state[state], CAGR_STATE!A31, electric_vehicle_sales_by_state[fiscal_year], 2022)</f>
        <v>443232</v>
      </c>
      <c r="C31">
        <f>SUMIFS(electric_vehicle_sales_by_state[total_vehicles_sold],electric_vehicle_sales_by_state[state], CAGR_STATE!A31, electric_vehicle_sales_by_state[fiscal_year], 2024)</f>
        <v>574486</v>
      </c>
      <c r="D31" s="4">
        <f t="shared" si="0"/>
        <v>0.13847676341760118</v>
      </c>
    </row>
    <row r="32" spans="1:4" x14ac:dyDescent="0.3">
      <c r="A32" t="str">
        <v>Rajasthan</v>
      </c>
      <c r="B32">
        <f>SUMIFS(electric_vehicle_sales_by_state[total_vehicles_sold],electric_vehicle_sales_by_state[state], CAGR_STATE!A32, electric_vehicle_sales_by_state[fiscal_year], 2022)</f>
        <v>880985</v>
      </c>
      <c r="C32">
        <f>SUMIFS(electric_vehicle_sales_by_state[total_vehicles_sold],electric_vehicle_sales_by_state[state], CAGR_STATE!A32, electric_vehicle_sales_by_state[fiscal_year], 2024)</f>
        <v>1300476</v>
      </c>
      <c r="D32" s="4">
        <f t="shared" si="0"/>
        <v>0.21497380306494196</v>
      </c>
    </row>
    <row r="33" spans="1:4" x14ac:dyDescent="0.3">
      <c r="A33" t="str">
        <v>Tamil Nadu</v>
      </c>
      <c r="B33">
        <f>SUMIFS(electric_vehicle_sales_by_state[total_vehicles_sold],electric_vehicle_sales_by_state[state], CAGR_STATE!A33, electric_vehicle_sales_by_state[fiscal_year], 2022)</f>
        <v>1345017</v>
      </c>
      <c r="C33">
        <f>SUMIFS(electric_vehicle_sales_by_state[total_vehicles_sold],electric_vehicle_sales_by_state[state], CAGR_STATE!A33, electric_vehicle_sales_by_state[fiscal_year], 2024)</f>
        <v>1716940</v>
      </c>
      <c r="D33" s="4">
        <f t="shared" si="0"/>
        <v>0.12983148369212283</v>
      </c>
    </row>
    <row r="34" spans="1:4" x14ac:dyDescent="0.3">
      <c r="A34" t="str">
        <v>Uttar Pradesh</v>
      </c>
      <c r="B34">
        <f>SUMIFS(electric_vehicle_sales_by_state[total_vehicles_sold],electric_vehicle_sales_by_state[state], CAGR_STATE!A34, electric_vehicle_sales_by_state[fiscal_year], 2022)</f>
        <v>2497288</v>
      </c>
      <c r="C34">
        <f>SUMIFS(electric_vehicle_sales_by_state[total_vehicles_sold],electric_vehicle_sales_by_state[state], CAGR_STATE!A34, electric_vehicle_sales_by_state[fiscal_year], 2024)</f>
        <v>2932347</v>
      </c>
      <c r="D34" s="4">
        <f t="shared" si="0"/>
        <v>8.3610901483133881E-2</v>
      </c>
    </row>
    <row r="35" spans="1:4" x14ac:dyDescent="0.3">
      <c r="A35" t="str">
        <v>Uttarakhand</v>
      </c>
      <c r="B35">
        <f>SUMIFS(electric_vehicle_sales_by_state[total_vehicles_sold],electric_vehicle_sales_by_state[state], CAGR_STATE!A35, electric_vehicle_sales_by_state[fiscal_year], 2022)</f>
        <v>173331</v>
      </c>
      <c r="C35">
        <f>SUMIFS(electric_vehicle_sales_by_state[total_vehicles_sold],electric_vehicle_sales_by_state[state], CAGR_STATE!A35, electric_vehicle_sales_by_state[fiscal_year], 2024)</f>
        <v>233111</v>
      </c>
      <c r="D35" s="4">
        <f t="shared" si="0"/>
        <v>0.15969360527883758</v>
      </c>
    </row>
    <row r="36" spans="1:4" x14ac:dyDescent="0.3">
      <c r="A36" t="str">
        <v>West Bengal</v>
      </c>
      <c r="B36">
        <f>SUMIFS(electric_vehicle_sales_by_state[total_vehicles_sold],electric_vehicle_sales_by_state[state], CAGR_STATE!A36, electric_vehicle_sales_by_state[fiscal_year], 2022)</f>
        <v>860709</v>
      </c>
      <c r="C36">
        <f>SUMIFS(electric_vehicle_sales_by_state[total_vehicles_sold],electric_vehicle_sales_by_state[state], CAGR_STATE!A36, electric_vehicle_sales_by_state[fiscal_year], 2024)</f>
        <v>961909</v>
      </c>
      <c r="D36" s="4">
        <f t="shared" si="0"/>
        <v>5.7155374359930899E-2</v>
      </c>
    </row>
    <row r="37" spans="1:4" x14ac:dyDescent="0.3">
      <c r="A37" t="str">
        <v>Andaman &amp; Nicobar</v>
      </c>
      <c r="B37">
        <f>SUMIFS(electric_vehicle_sales_by_state[total_vehicles_sold],electric_vehicle_sales_by_state[state], CAGR_STATE!A37, electric_vehicle_sales_by_state[fiscal_year], 2022)</f>
        <v>0</v>
      </c>
      <c r="C37">
        <f>SUMIFS(electric_vehicle_sales_by_state[total_vehicles_sold],electric_vehicle_sales_by_state[state], CAGR_STATE!A37, electric_vehicle_sales_by_state[fiscal_year], 2024)</f>
        <v>660</v>
      </c>
      <c r="D37" s="4">
        <f t="shared" si="0"/>
        <v>0</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7B725-029B-4BD0-9D24-892876076B81}">
  <sheetPr codeName="Sheet4"/>
  <dimension ref="A3:F14"/>
  <sheetViews>
    <sheetView workbookViewId="0">
      <selection activeCell="A3" sqref="A3"/>
    </sheetView>
  </sheetViews>
  <sheetFormatPr defaultRowHeight="14.4" x14ac:dyDescent="0.3"/>
  <cols>
    <col min="1" max="1" width="24.33203125" bestFit="1" customWidth="1"/>
    <col min="2" max="2" width="16.33203125" bestFit="1" customWidth="1"/>
    <col min="3" max="3" width="21.21875" bestFit="1" customWidth="1"/>
    <col min="4" max="4" width="22.6640625" bestFit="1" customWidth="1"/>
    <col min="5" max="5" width="15.44140625" bestFit="1" customWidth="1"/>
    <col min="6" max="6" width="15.5546875" bestFit="1" customWidth="1"/>
    <col min="7" max="8" width="15.77734375" bestFit="1" customWidth="1"/>
    <col min="9" max="9" width="17.5546875" bestFit="1" customWidth="1"/>
    <col min="10" max="10" width="14" bestFit="1" customWidth="1"/>
    <col min="11" max="11" width="8.21875" bestFit="1" customWidth="1"/>
  </cols>
  <sheetData>
    <row r="3" spans="1:6" x14ac:dyDescent="0.3">
      <c r="A3" s="24" t="s">
        <v>192</v>
      </c>
      <c r="B3" s="24" t="s">
        <v>188</v>
      </c>
      <c r="C3" s="24" t="s">
        <v>80</v>
      </c>
      <c r="D3" s="24" t="s">
        <v>187</v>
      </c>
      <c r="E3" s="24" t="s">
        <v>186</v>
      </c>
      <c r="F3" s="24" t="s">
        <v>185</v>
      </c>
    </row>
    <row r="4" spans="1:6" x14ac:dyDescent="0.3">
      <c r="A4" s="25" t="s">
        <v>10</v>
      </c>
      <c r="B4" s="22">
        <v>0.9259754195200548</v>
      </c>
      <c r="C4" s="22">
        <v>4.0776177243187633E-2</v>
      </c>
      <c r="D4" s="22">
        <v>0.81996786732082205</v>
      </c>
      <c r="E4" s="23">
        <v>0.13501136596089758</v>
      </c>
      <c r="F4" s="23">
        <v>0.92165608071359695</v>
      </c>
    </row>
    <row r="5" spans="1:6" x14ac:dyDescent="0.3">
      <c r="A5" s="25" t="s">
        <v>13</v>
      </c>
      <c r="B5" s="22">
        <v>7.4024580479945173E-2</v>
      </c>
      <c r="C5" s="22">
        <v>1.4846695874109013E-2</v>
      </c>
      <c r="D5" s="22">
        <v>0.180032132679178</v>
      </c>
      <c r="E5" s="23">
        <v>0.13829957679977278</v>
      </c>
      <c r="F5" s="23">
        <v>1.1628410138078369</v>
      </c>
    </row>
    <row r="6" spans="1:6" x14ac:dyDescent="0.3">
      <c r="F6" s="5"/>
    </row>
    <row r="9" spans="1:6" x14ac:dyDescent="0.3">
      <c r="A9" s="18"/>
      <c r="B9" s="19" t="s">
        <v>10</v>
      </c>
      <c r="C9" s="19" t="s">
        <v>13</v>
      </c>
    </row>
    <row r="10" spans="1:6" x14ac:dyDescent="0.3">
      <c r="A10" s="20" t="s">
        <v>189</v>
      </c>
      <c r="B10" s="21">
        <f>GETPIVOTDATA("[Measures].[Sales Contribution]",$A$3,"[electric_vehicle_sales_by_state].[vehicle_category]","[electric_vehicle_sales_by_state].[vehicle_category].&amp;[2-Wheelers]")</f>
        <v>0.81996786732082205</v>
      </c>
      <c r="C10" s="21">
        <f>GETPIVOTDATA("[Measures].[Sales Contribution]",$A$3,"[electric_vehicle_sales_by_state].[vehicle_category]","[electric_vehicle_sales_by_state].[vehicle_category].&amp;[4-Wheelers]")</f>
        <v>0.180032132679178</v>
      </c>
    </row>
    <row r="11" spans="1:6" x14ac:dyDescent="0.3">
      <c r="A11" s="20" t="s">
        <v>188</v>
      </c>
      <c r="B11" s="21">
        <f>GETPIVOTDATA("[Measures].[Market Share]",$A$3,"[electric_vehicle_sales_by_state].[vehicle_category]","[electric_vehicle_sales_by_state].[vehicle_category].&amp;[2-Wheelers]")</f>
        <v>0.9259754195200548</v>
      </c>
      <c r="C11" s="21">
        <f>GETPIVOTDATA("[Measures].[Market Share]",$A$3,"[electric_vehicle_sales_by_state].[vehicle_category]","[electric_vehicle_sales_by_state].[vehicle_category].&amp;[4-Wheelers]")</f>
        <v>7.4024580479945173E-2</v>
      </c>
    </row>
    <row r="12" spans="1:6" x14ac:dyDescent="0.3">
      <c r="A12" s="20" t="s">
        <v>190</v>
      </c>
      <c r="B12" s="21">
        <f>GETPIVOTDATA("[Measures].[Penetration_Rate]",$A$3,"[electric_vehicle_sales_by_state].[vehicle_category]","[electric_vehicle_sales_by_state].[vehicle_category].&amp;[2-Wheelers]")</f>
        <v>4.0776177243187633E-2</v>
      </c>
      <c r="C12" s="21">
        <f>GETPIVOTDATA("[Measures].[Penetration_Rate]",$A$3,"[electric_vehicle_sales_by_state].[vehicle_category]","[electric_vehicle_sales_by_state].[vehicle_category].&amp;[4-Wheelers]")</f>
        <v>1.4846695874109013E-2</v>
      </c>
    </row>
    <row r="13" spans="1:6" x14ac:dyDescent="0.3">
      <c r="A13" s="20" t="s">
        <v>191</v>
      </c>
      <c r="B13" s="21">
        <f>GETPIVOTDATA("[Measures].[CAGR for TV]",$A$3,"[electric_vehicle_sales_by_state].[vehicle_category]","[electric_vehicle_sales_by_state].[vehicle_category].&amp;[2-Wheelers]")</f>
        <v>0.13501136596089758</v>
      </c>
      <c r="C13" s="21">
        <f>GETPIVOTDATA("[Measures].[CAGR for TV]",$A$3,"[electric_vehicle_sales_by_state].[vehicle_category]","[electric_vehicle_sales_by_state].[vehicle_category].&amp;[4-Wheelers]")</f>
        <v>0.13829957679977278</v>
      </c>
    </row>
    <row r="14" spans="1:6" x14ac:dyDescent="0.3">
      <c r="A14" s="20" t="s">
        <v>183</v>
      </c>
      <c r="B14" s="21">
        <f>GETPIVOTDATA("[Measures].[CAGR for EV]",$A$3,"[electric_vehicle_sales_by_state].[vehicle_category]","[electric_vehicle_sales_by_state].[vehicle_category].&amp;[2-Wheelers]")</f>
        <v>0.92165608071359695</v>
      </c>
      <c r="C14" s="21">
        <f>GETPIVOTDATA("[Measures].[CAGR for EV]",$A$3,"[electric_vehicle_sales_by_state].[vehicle_category]","[electric_vehicle_sales_by_state].[vehicle_category].&amp;[4-Wheelers]")</f>
        <v>1.1628410138078369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7248-FE86-421B-99ED-E34D908B06CE}">
  <sheetPr codeName="Sheet11"/>
  <dimension ref="A1:G50"/>
  <sheetViews>
    <sheetView topLeftCell="A9" zoomScaleNormal="100" workbookViewId="0">
      <selection activeCell="C26" sqref="C26"/>
    </sheetView>
  </sheetViews>
  <sheetFormatPr defaultRowHeight="14.4" x14ac:dyDescent="0.3"/>
  <cols>
    <col min="1" max="1" width="12.5546875" bestFit="1" customWidth="1"/>
    <col min="2" max="2" width="37" bestFit="1" customWidth="1"/>
    <col min="3" max="3" width="39.21875" bestFit="1" customWidth="1"/>
    <col min="4" max="4" width="31.88671875" bestFit="1" customWidth="1"/>
    <col min="5" max="5" width="30.109375" bestFit="1" customWidth="1"/>
    <col min="6" max="6" width="19.77734375" customWidth="1"/>
    <col min="7" max="7" width="23.21875" customWidth="1"/>
  </cols>
  <sheetData>
    <row r="1" spans="1:7" x14ac:dyDescent="0.3">
      <c r="A1" s="29" t="s">
        <v>117</v>
      </c>
      <c r="B1" s="29"/>
      <c r="C1" s="29"/>
      <c r="D1" s="29"/>
      <c r="E1" s="29"/>
    </row>
    <row r="2" spans="1:7" x14ac:dyDescent="0.3">
      <c r="A2" s="13" t="s">
        <v>113</v>
      </c>
      <c r="B2" s="13" t="s">
        <v>112</v>
      </c>
      <c r="C2" s="13" t="s">
        <v>116</v>
      </c>
      <c r="D2" s="13" t="s">
        <v>114</v>
      </c>
      <c r="E2" s="13" t="s">
        <v>115</v>
      </c>
    </row>
    <row r="3" spans="1:7" x14ac:dyDescent="0.3">
      <c r="A3">
        <v>2022</v>
      </c>
      <c r="B3" t="s">
        <v>10</v>
      </c>
      <c r="C3">
        <f>SUMIFS(electric_vehicle_sales_by_state[electric_vehicles_sold],electric_vehicle_sales_by_state[vehicle_category], "2-Wheelers",electric_vehicle_sales_by_state[fiscal_year],2022)</f>
        <v>252573</v>
      </c>
      <c r="D3" s="12">
        <v>85000</v>
      </c>
      <c r="E3" s="11">
        <f t="shared" ref="E3:E8" si="0">(C3*D3)</f>
        <v>21468705000</v>
      </c>
    </row>
    <row r="4" spans="1:7" x14ac:dyDescent="0.3">
      <c r="A4">
        <v>2022</v>
      </c>
      <c r="B4" t="s">
        <v>13</v>
      </c>
      <c r="C4">
        <f>SUMIFS(electric_vehicle_sales_by_state[electric_vehicles_sold],electric_vehicle_sales_by_state[vehicle_category], "4-Wheelers",electric_vehicle_sales_by_state[fiscal_year],2022)</f>
        <v>18577</v>
      </c>
      <c r="D4" s="12">
        <v>1500000</v>
      </c>
      <c r="E4" s="11">
        <f t="shared" si="0"/>
        <v>27865500000</v>
      </c>
    </row>
    <row r="5" spans="1:7" x14ac:dyDescent="0.3">
      <c r="A5">
        <v>2023</v>
      </c>
      <c r="B5" t="s">
        <v>10</v>
      </c>
      <c r="C5">
        <f>SUMIFS(electric_vehicle_sales_by_state[electric_vehicles_sold],electric_vehicle_sales_by_state[vehicle_category], "2-Wheelers",electric_vehicle_sales_by_state[fiscal_year],2023)</f>
        <v>727903</v>
      </c>
      <c r="D5" s="12">
        <v>85000</v>
      </c>
      <c r="E5" s="11">
        <f t="shared" si="0"/>
        <v>61871755000</v>
      </c>
    </row>
    <row r="6" spans="1:7" x14ac:dyDescent="0.3">
      <c r="A6">
        <v>2023</v>
      </c>
      <c r="B6" t="s">
        <v>13</v>
      </c>
      <c r="C6">
        <f>SUMIFS(electric_vehicle_sales_by_state[electric_vehicles_sold],electric_vehicle_sales_by_state[vehicle_category], "4-Wheelers",electric_vehicle_sales_by_state[fiscal_year],2023)</f>
        <v>47465</v>
      </c>
      <c r="D6" s="12">
        <v>1500000</v>
      </c>
      <c r="E6" s="11">
        <f t="shared" si="0"/>
        <v>71197500000</v>
      </c>
    </row>
    <row r="7" spans="1:7" x14ac:dyDescent="0.3">
      <c r="A7">
        <v>2024</v>
      </c>
      <c r="B7" t="s">
        <v>10</v>
      </c>
      <c r="C7">
        <f>SUMIFS(electric_vehicle_sales_by_state[electric_vehicles_sold],electric_vehicle_sales_by_state[vehicle_category], "2-Wheelers",electric_vehicle_sales_by_state[fiscal_year],2024)</f>
        <v>932692</v>
      </c>
      <c r="D7" s="12">
        <v>85000</v>
      </c>
      <c r="E7" s="11">
        <f t="shared" si="0"/>
        <v>79278820000</v>
      </c>
    </row>
    <row r="8" spans="1:7" x14ac:dyDescent="0.3">
      <c r="A8">
        <v>2024</v>
      </c>
      <c r="B8" t="s">
        <v>13</v>
      </c>
      <c r="C8">
        <f>SUMIFS(electric_vehicle_sales_by_state[electric_vehicles_sold],electric_vehicle_sales_by_state[vehicle_category], "4-Wheelers",electric_vehicle_sales_by_state[fiscal_year],2024)</f>
        <v>86901</v>
      </c>
      <c r="D8" s="12">
        <v>1500000</v>
      </c>
      <c r="E8" s="11">
        <f t="shared" si="0"/>
        <v>130351500000</v>
      </c>
    </row>
    <row r="12" spans="1:7" x14ac:dyDescent="0.3">
      <c r="A12" s="29" t="s">
        <v>118</v>
      </c>
      <c r="B12" s="29"/>
      <c r="C12" s="29"/>
      <c r="D12" s="29"/>
      <c r="E12" s="29"/>
      <c r="F12" s="29"/>
      <c r="G12" s="29"/>
    </row>
    <row r="13" spans="1:7" x14ac:dyDescent="0.3">
      <c r="A13" s="13" t="s">
        <v>112</v>
      </c>
      <c r="B13" s="13" t="s">
        <v>119</v>
      </c>
      <c r="C13" s="13" t="s">
        <v>120</v>
      </c>
      <c r="D13" s="13" t="s">
        <v>121</v>
      </c>
      <c r="E13" s="13" t="s">
        <v>122</v>
      </c>
      <c r="F13" s="13" t="s">
        <v>123</v>
      </c>
      <c r="G13" s="13" t="s">
        <v>124</v>
      </c>
    </row>
    <row r="14" spans="1:7" x14ac:dyDescent="0.3">
      <c r="A14" t="s">
        <v>10</v>
      </c>
      <c r="B14" s="12">
        <v>85000</v>
      </c>
      <c r="C14">
        <f>(B14*C3)</f>
        <v>21468705000</v>
      </c>
      <c r="D14">
        <f>(B14*C7)</f>
        <v>79278820000</v>
      </c>
      <c r="E14" s="5">
        <f>((D14 - C14)/C14)</f>
        <v>2.6927620925435418</v>
      </c>
      <c r="F14" s="11">
        <f>(B14*C5)</f>
        <v>61871755000</v>
      </c>
      <c r="G14" s="5">
        <f>((D14-F14)/F14)</f>
        <v>0.28134105780577906</v>
      </c>
    </row>
    <row r="15" spans="1:7" x14ac:dyDescent="0.3">
      <c r="A15" t="s">
        <v>13</v>
      </c>
      <c r="B15" s="12">
        <v>1500000</v>
      </c>
      <c r="C15">
        <f>(B15*C4)</f>
        <v>27865500000</v>
      </c>
      <c r="D15" s="11">
        <f>(B15*C8)</f>
        <v>130351500000</v>
      </c>
      <c r="E15" s="5">
        <f>((D15 - C15)/C15)</f>
        <v>3.6778812510093126</v>
      </c>
      <c r="F15" s="11">
        <f>(B15*C6)</f>
        <v>71197500000</v>
      </c>
      <c r="G15" s="5">
        <f>((D15-F15)/F15)</f>
        <v>0.83084377962709366</v>
      </c>
    </row>
    <row r="21" spans="1:4" x14ac:dyDescent="0.3">
      <c r="A21" s="2" t="s">
        <v>75</v>
      </c>
      <c r="B21" t="s">
        <v>125</v>
      </c>
      <c r="C21" t="s">
        <v>126</v>
      </c>
      <c r="D21" t="s">
        <v>127</v>
      </c>
    </row>
    <row r="22" spans="1:4" x14ac:dyDescent="0.3">
      <c r="A22" s="3" t="s">
        <v>10</v>
      </c>
      <c r="B22">
        <v>21468705000</v>
      </c>
      <c r="C22">
        <v>79278820000</v>
      </c>
      <c r="D22" s="5">
        <v>2.6927620925435418</v>
      </c>
    </row>
    <row r="23" spans="1:4" x14ac:dyDescent="0.3">
      <c r="A23" s="3" t="s">
        <v>13</v>
      </c>
      <c r="B23">
        <v>27865500000</v>
      </c>
      <c r="C23" s="11">
        <v>130351500000</v>
      </c>
      <c r="D23" s="5">
        <v>3.6778812510093126</v>
      </c>
    </row>
    <row r="28" spans="1:4" x14ac:dyDescent="0.3">
      <c r="A28" s="2" t="s">
        <v>75</v>
      </c>
      <c r="B28" t="s">
        <v>128</v>
      </c>
      <c r="C28" t="s">
        <v>126</v>
      </c>
      <c r="D28" t="s">
        <v>129</v>
      </c>
    </row>
    <row r="29" spans="1:4" x14ac:dyDescent="0.3">
      <c r="A29" s="3" t="s">
        <v>10</v>
      </c>
      <c r="B29" s="11">
        <v>61871755000</v>
      </c>
      <c r="C29">
        <v>79278820000</v>
      </c>
      <c r="D29" s="5">
        <v>0.28134105780577906</v>
      </c>
    </row>
    <row r="30" spans="1:4" x14ac:dyDescent="0.3">
      <c r="A30" s="3" t="s">
        <v>13</v>
      </c>
      <c r="B30" s="11">
        <v>71197500000</v>
      </c>
      <c r="C30" s="11">
        <v>130351500000</v>
      </c>
      <c r="D30" s="5">
        <v>0.83084377962709366</v>
      </c>
    </row>
    <row r="44" spans="4:5" x14ac:dyDescent="0.3">
      <c r="D44" s="5"/>
      <c r="E44" s="15"/>
    </row>
    <row r="45" spans="4:5" x14ac:dyDescent="0.3">
      <c r="D45" s="5"/>
      <c r="E45" s="15"/>
    </row>
    <row r="46" spans="4:5" x14ac:dyDescent="0.3">
      <c r="D46" s="5"/>
      <c r="E46" s="15"/>
    </row>
    <row r="47" spans="4:5" x14ac:dyDescent="0.3">
      <c r="D47" s="5"/>
      <c r="E47" s="15"/>
    </row>
    <row r="48" spans="4:5" x14ac:dyDescent="0.3">
      <c r="D48" s="5"/>
      <c r="E48" s="15"/>
    </row>
    <row r="49" spans="4:5" x14ac:dyDescent="0.3">
      <c r="D49" s="5"/>
      <c r="E49" s="15"/>
    </row>
    <row r="50" spans="4:5" x14ac:dyDescent="0.3">
      <c r="D50" s="5"/>
    </row>
  </sheetData>
  <mergeCells count="2">
    <mergeCell ref="A1:E1"/>
    <mergeCell ref="A12:G12"/>
  </mergeCell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E028-B8E4-40FE-A657-6266F98DDBD7}">
  <sheetPr codeName="Sheet12"/>
  <dimension ref="A3:C11"/>
  <sheetViews>
    <sheetView workbookViewId="0">
      <selection activeCell="B3" sqref="B3"/>
    </sheetView>
  </sheetViews>
  <sheetFormatPr defaultRowHeight="14.4" x14ac:dyDescent="0.3"/>
  <cols>
    <col min="1" max="1" width="12.5546875" bestFit="1" customWidth="1"/>
    <col min="2" max="2" width="26" bestFit="1" customWidth="1"/>
    <col min="3" max="3" width="15.77734375" bestFit="1" customWidth="1"/>
  </cols>
  <sheetData>
    <row r="3" spans="1:3" x14ac:dyDescent="0.3">
      <c r="A3" s="2" t="s">
        <v>75</v>
      </c>
      <c r="B3" t="s">
        <v>78</v>
      </c>
      <c r="C3" t="s">
        <v>80</v>
      </c>
    </row>
    <row r="4" spans="1:3" x14ac:dyDescent="0.3">
      <c r="A4" s="3" t="s">
        <v>56</v>
      </c>
      <c r="B4" s="33">
        <v>8630</v>
      </c>
      <c r="C4" s="5">
        <v>4.2907572216974096E-2</v>
      </c>
    </row>
    <row r="5" spans="1:3" x14ac:dyDescent="0.3">
      <c r="A5" s="3" t="s">
        <v>68</v>
      </c>
      <c r="B5" s="33">
        <v>12878</v>
      </c>
      <c r="C5" s="5">
        <v>4.2611201736477609E-2</v>
      </c>
    </row>
    <row r="9" spans="1:3" x14ac:dyDescent="0.3">
      <c r="A9" t="s">
        <v>184</v>
      </c>
      <c r="B9" t="s">
        <v>78</v>
      </c>
      <c r="C9" t="s">
        <v>80</v>
      </c>
    </row>
    <row r="10" spans="1:3" x14ac:dyDescent="0.3">
      <c r="A10" t="s">
        <v>56</v>
      </c>
      <c r="B10">
        <f>GETPIVOTDATA("[Measures].[Sum of electric_vehicles_sold]",$A$3,"[electric_vehicle_sales_by_state].[state]","[electric_vehicle_sales_by_state].[state].&amp;[Delhi]")</f>
        <v>8630</v>
      </c>
      <c r="C10" s="5">
        <f>GETPIVOTDATA("[Measures].[Penetration_Rate]",$A$3,"[electric_vehicle_sales_by_state].[state]","[electric_vehicle_sales_by_state].[state].&amp;[Delhi]")</f>
        <v>4.2907572216974096E-2</v>
      </c>
    </row>
    <row r="11" spans="1:3" x14ac:dyDescent="0.3">
      <c r="A11" t="s">
        <v>68</v>
      </c>
      <c r="B11">
        <f>GETPIVOTDATA("[Measures].[Sum of electric_vehicles_sold]",$A$3,"[electric_vehicle_sales_by_state].[state]","[electric_vehicle_sales_by_state].[state].&amp;[Karnataka]")</f>
        <v>12878</v>
      </c>
      <c r="C11" s="5">
        <f>GETPIVOTDATA("[Measures].[Penetration_Rate]",$A$3,"[electric_vehicle_sales_by_state].[state]","[electric_vehicle_sales_by_state].[state].&amp;[Karnataka]")</f>
        <v>4.2611201736477609E-2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1FCA-9B99-45D0-BD2E-1FD43870203C}">
  <sheetPr codeName="Sheet10"/>
  <dimension ref="A1:AJ212"/>
  <sheetViews>
    <sheetView topLeftCell="E47" zoomScale="114" zoomScaleNormal="100" workbookViewId="0">
      <selection activeCell="F3" sqref="F3:F37"/>
    </sheetView>
  </sheetViews>
  <sheetFormatPr defaultRowHeight="14.4" x14ac:dyDescent="0.3"/>
  <cols>
    <col min="1" max="1" width="25.109375" customWidth="1"/>
    <col min="2" max="2" width="16.6640625" customWidth="1"/>
    <col min="3" max="3" width="17" customWidth="1"/>
    <col min="4" max="4" width="17.33203125" customWidth="1"/>
    <col min="5" max="5" width="17.6640625" customWidth="1"/>
    <col min="6" max="6" width="27.109375" customWidth="1"/>
    <col min="7" max="7" width="17" customWidth="1"/>
    <col min="8" max="8" width="10.109375" customWidth="1"/>
    <col min="9" max="9" width="11.6640625" customWidth="1"/>
    <col min="10" max="10" width="16.44140625" customWidth="1"/>
    <col min="11" max="11" width="21.77734375" customWidth="1"/>
    <col min="12" max="12" width="26.88671875" customWidth="1"/>
    <col min="13" max="13" width="13.77734375" customWidth="1"/>
    <col min="15" max="15" width="26" bestFit="1" customWidth="1"/>
    <col min="16" max="16" width="15.5546875" bestFit="1" customWidth="1"/>
    <col min="17" max="17" width="26" bestFit="1" customWidth="1"/>
    <col min="18" max="18" width="15.5546875" bestFit="1" customWidth="1"/>
    <col min="19" max="19" width="10.77734375" bestFit="1" customWidth="1"/>
    <col min="20" max="20" width="8.44140625" bestFit="1" customWidth="1"/>
    <col min="21" max="21" width="10.77734375" bestFit="1" customWidth="1"/>
    <col min="22" max="23" width="10.44140625" bestFit="1" customWidth="1"/>
    <col min="24" max="24" width="6.6640625" bestFit="1" customWidth="1"/>
    <col min="25" max="26" width="10.44140625" bestFit="1" customWidth="1"/>
    <col min="27" max="27" width="6.6640625" bestFit="1" customWidth="1"/>
    <col min="28" max="28" width="10.44140625" bestFit="1" customWidth="1"/>
    <col min="29" max="29" width="28.5546875" customWidth="1"/>
    <col min="30" max="30" width="12.5546875" customWidth="1"/>
    <col min="31" max="31" width="10.44140625" bestFit="1" customWidth="1"/>
    <col min="32" max="32" width="16.109375" customWidth="1"/>
    <col min="33" max="33" width="29.33203125" customWidth="1"/>
    <col min="34" max="34" width="31.33203125" customWidth="1"/>
    <col min="35" max="35" width="31.21875" customWidth="1"/>
    <col min="36" max="36" width="27.109375" customWidth="1"/>
    <col min="37" max="38" width="10.44140625" bestFit="1" customWidth="1"/>
    <col min="39" max="39" width="6.6640625" bestFit="1" customWidth="1"/>
    <col min="40" max="41" width="10.44140625" bestFit="1" customWidth="1"/>
    <col min="42" max="42" width="6.6640625" bestFit="1" customWidth="1"/>
    <col min="43" max="44" width="10.44140625" bestFit="1" customWidth="1"/>
    <col min="45" max="45" width="6.6640625" bestFit="1" customWidth="1"/>
    <col min="46" max="47" width="10.44140625" bestFit="1" customWidth="1"/>
    <col min="48" max="48" width="7.6640625" bestFit="1" customWidth="1"/>
    <col min="49" max="50" width="10.44140625" bestFit="1" customWidth="1"/>
    <col min="51" max="51" width="7.6640625" bestFit="1" customWidth="1"/>
    <col min="52" max="53" width="10.44140625" bestFit="1" customWidth="1"/>
    <col min="54" max="54" width="7.6640625" bestFit="1" customWidth="1"/>
    <col min="55" max="56" width="10.44140625" bestFit="1" customWidth="1"/>
    <col min="57" max="57" width="7.6640625" bestFit="1" customWidth="1"/>
    <col min="58" max="59" width="10.44140625" bestFit="1" customWidth="1"/>
    <col min="60" max="60" width="7.6640625" bestFit="1" customWidth="1"/>
    <col min="61" max="62" width="10.44140625" bestFit="1" customWidth="1"/>
    <col min="63" max="63" width="7.6640625" bestFit="1" customWidth="1"/>
    <col min="64" max="65" width="10.44140625" bestFit="1" customWidth="1"/>
    <col min="66" max="66" width="7.6640625" bestFit="1" customWidth="1"/>
    <col min="67" max="68" width="10.44140625" bestFit="1" customWidth="1"/>
    <col min="69" max="69" width="7.6640625" bestFit="1" customWidth="1"/>
    <col min="70" max="71" width="10.44140625" bestFit="1" customWidth="1"/>
    <col min="72" max="72" width="7.6640625" bestFit="1" customWidth="1"/>
    <col min="73" max="74" width="10.44140625" bestFit="1" customWidth="1"/>
    <col min="75" max="75" width="7.6640625" bestFit="1" customWidth="1"/>
    <col min="76" max="77" width="10.44140625" bestFit="1" customWidth="1"/>
    <col min="78" max="78" width="7.6640625" bestFit="1" customWidth="1"/>
    <col min="79" max="80" width="10.44140625" bestFit="1" customWidth="1"/>
    <col min="81" max="81" width="7.6640625" bestFit="1" customWidth="1"/>
    <col min="82" max="83" width="10.44140625" bestFit="1" customWidth="1"/>
    <col min="84" max="84" width="7.6640625" bestFit="1" customWidth="1"/>
    <col min="85" max="86" width="10.44140625" bestFit="1" customWidth="1"/>
    <col min="87" max="87" width="7.6640625" bestFit="1" customWidth="1"/>
    <col min="88" max="89" width="10.44140625" bestFit="1" customWidth="1"/>
    <col min="90" max="90" width="7.6640625" bestFit="1" customWidth="1"/>
    <col min="91" max="92" width="10.44140625" bestFit="1" customWidth="1"/>
    <col min="93" max="93" width="7.6640625" bestFit="1" customWidth="1"/>
    <col min="94" max="95" width="10.44140625" bestFit="1" customWidth="1"/>
    <col min="96" max="96" width="7.6640625" bestFit="1" customWidth="1"/>
    <col min="97" max="98" width="10.44140625" bestFit="1" customWidth="1"/>
    <col min="99" max="99" width="7.6640625" bestFit="1" customWidth="1"/>
    <col min="100" max="101" width="10.44140625" bestFit="1" customWidth="1"/>
    <col min="102" max="102" width="7.6640625" bestFit="1" customWidth="1"/>
    <col min="103" max="104" width="10.44140625" bestFit="1" customWidth="1"/>
    <col min="105" max="105" width="7.6640625" bestFit="1" customWidth="1"/>
    <col min="106" max="107" width="10.44140625" bestFit="1" customWidth="1"/>
    <col min="108" max="108" width="7.6640625" bestFit="1" customWidth="1"/>
    <col min="109" max="110" width="10.44140625" bestFit="1" customWidth="1"/>
    <col min="111" max="111" width="7.6640625" bestFit="1" customWidth="1"/>
    <col min="112" max="113" width="10.44140625" bestFit="1" customWidth="1"/>
    <col min="114" max="114" width="7.6640625" bestFit="1" customWidth="1"/>
    <col min="115" max="116" width="10.44140625" bestFit="1" customWidth="1"/>
    <col min="117" max="117" width="7.6640625" bestFit="1" customWidth="1"/>
    <col min="118" max="119" width="10.44140625" bestFit="1" customWidth="1"/>
    <col min="120" max="120" width="7.6640625" bestFit="1" customWidth="1"/>
    <col min="121" max="122" width="10.44140625" bestFit="1" customWidth="1"/>
    <col min="123" max="123" width="7.6640625" bestFit="1" customWidth="1"/>
    <col min="124" max="125" width="10.44140625" bestFit="1" customWidth="1"/>
    <col min="126" max="126" width="7.6640625" bestFit="1" customWidth="1"/>
    <col min="127" max="128" width="10.44140625" bestFit="1" customWidth="1"/>
    <col min="129" max="129" width="7.6640625" bestFit="1" customWidth="1"/>
    <col min="130" max="131" width="10.44140625" bestFit="1" customWidth="1"/>
    <col min="132" max="132" width="7.6640625" bestFit="1" customWidth="1"/>
    <col min="133" max="134" width="10.44140625" bestFit="1" customWidth="1"/>
    <col min="135" max="135" width="7.6640625" bestFit="1" customWidth="1"/>
    <col min="136" max="137" width="10.44140625" bestFit="1" customWidth="1"/>
    <col min="138" max="138" width="7.6640625" bestFit="1" customWidth="1"/>
    <col min="139" max="140" width="10.44140625" bestFit="1" customWidth="1"/>
    <col min="141" max="141" width="7.6640625" bestFit="1" customWidth="1"/>
    <col min="142" max="143" width="10.44140625" bestFit="1" customWidth="1"/>
    <col min="144" max="144" width="7.6640625" bestFit="1" customWidth="1"/>
    <col min="145" max="145" width="10.44140625" bestFit="1" customWidth="1"/>
    <col min="146" max="146" width="7.6640625" bestFit="1" customWidth="1"/>
    <col min="147" max="148" width="10.44140625" bestFit="1" customWidth="1"/>
    <col min="149" max="149" width="7.6640625" bestFit="1" customWidth="1"/>
    <col min="150" max="150" width="10.44140625" bestFit="1" customWidth="1"/>
    <col min="151" max="151" width="7.6640625" bestFit="1" customWidth="1"/>
    <col min="152" max="152" width="10.44140625" bestFit="1" customWidth="1"/>
    <col min="153" max="153" width="7.6640625" bestFit="1" customWidth="1"/>
    <col min="154" max="155" width="10.44140625" bestFit="1" customWidth="1"/>
    <col min="156" max="156" width="7.6640625" bestFit="1" customWidth="1"/>
    <col min="157" max="158" width="10.44140625" bestFit="1" customWidth="1"/>
    <col min="159" max="159" width="7.6640625" bestFit="1" customWidth="1"/>
    <col min="160" max="160" width="10.44140625" bestFit="1" customWidth="1"/>
    <col min="161" max="161" width="7.6640625" bestFit="1" customWidth="1"/>
    <col min="162" max="163" width="10.44140625" bestFit="1" customWidth="1"/>
    <col min="164" max="164" width="7.6640625" bestFit="1" customWidth="1"/>
    <col min="165" max="166" width="10.44140625" bestFit="1" customWidth="1"/>
    <col min="167" max="167" width="7.6640625" bestFit="1" customWidth="1"/>
    <col min="168" max="168" width="10.44140625" bestFit="1" customWidth="1"/>
    <col min="169" max="169" width="7.6640625" bestFit="1" customWidth="1"/>
    <col min="170" max="171" width="10.44140625" bestFit="1" customWidth="1"/>
    <col min="172" max="172" width="7.6640625" bestFit="1" customWidth="1"/>
    <col min="173" max="173" width="10.44140625" bestFit="1" customWidth="1"/>
    <col min="174" max="174" width="7.6640625" bestFit="1" customWidth="1"/>
    <col min="175" max="176" width="10.44140625" bestFit="1" customWidth="1"/>
    <col min="177" max="177" width="7.6640625" bestFit="1" customWidth="1"/>
    <col min="178" max="178" width="10.44140625" bestFit="1" customWidth="1"/>
    <col min="179" max="179" width="7.6640625" bestFit="1" customWidth="1"/>
    <col min="180" max="181" width="10.44140625" bestFit="1" customWidth="1"/>
    <col min="182" max="182" width="7.6640625" bestFit="1" customWidth="1"/>
    <col min="183" max="184" width="10.44140625" bestFit="1" customWidth="1"/>
    <col min="185" max="185" width="7.6640625" bestFit="1" customWidth="1"/>
    <col min="186" max="187" width="10.44140625" bestFit="1" customWidth="1"/>
    <col min="188" max="188" width="7.6640625" bestFit="1" customWidth="1"/>
    <col min="189" max="189" width="10.44140625" bestFit="1" customWidth="1"/>
    <col min="190" max="190" width="7.6640625" bestFit="1" customWidth="1"/>
    <col min="191" max="192" width="10.44140625" bestFit="1" customWidth="1"/>
    <col min="193" max="193" width="7.6640625" bestFit="1" customWidth="1"/>
    <col min="194" max="194" width="10.44140625" bestFit="1" customWidth="1"/>
    <col min="195" max="195" width="7.6640625" bestFit="1" customWidth="1"/>
    <col min="196" max="197" width="10.44140625" bestFit="1" customWidth="1"/>
    <col min="198" max="198" width="7.6640625" bestFit="1" customWidth="1"/>
    <col min="199" max="200" width="10.44140625" bestFit="1" customWidth="1"/>
    <col min="201" max="201" width="7.6640625" bestFit="1" customWidth="1"/>
    <col min="202" max="203" width="10.44140625" bestFit="1" customWidth="1"/>
    <col min="204" max="204" width="7.6640625" bestFit="1" customWidth="1"/>
    <col min="205" max="205" width="10.44140625" bestFit="1" customWidth="1"/>
    <col min="206" max="206" width="7.6640625" bestFit="1" customWidth="1"/>
    <col min="207" max="207" width="10.44140625" bestFit="1" customWidth="1"/>
    <col min="208" max="208" width="7.6640625" bestFit="1" customWidth="1"/>
    <col min="209" max="210" width="10.44140625" bestFit="1" customWidth="1"/>
    <col min="211" max="211" width="7.6640625" bestFit="1" customWidth="1"/>
    <col min="212" max="212" width="10.44140625" bestFit="1" customWidth="1"/>
    <col min="213" max="213" width="7.6640625" bestFit="1" customWidth="1"/>
    <col min="214" max="214" width="10.44140625" bestFit="1" customWidth="1"/>
    <col min="215" max="215" width="7.6640625" bestFit="1" customWidth="1"/>
    <col min="216" max="217" width="10.44140625" bestFit="1" customWidth="1"/>
    <col min="218" max="218" width="7.6640625" bestFit="1" customWidth="1"/>
    <col min="219" max="219" width="10.44140625" bestFit="1" customWidth="1"/>
    <col min="220" max="220" width="7.6640625" bestFit="1" customWidth="1"/>
    <col min="221" max="222" width="10.44140625" bestFit="1" customWidth="1"/>
    <col min="223" max="223" width="7.6640625" bestFit="1" customWidth="1"/>
    <col min="224" max="225" width="10.44140625" bestFit="1" customWidth="1"/>
    <col min="226" max="226" width="7.6640625" bestFit="1" customWidth="1"/>
    <col min="227" max="227" width="10.44140625" bestFit="1" customWidth="1"/>
    <col min="228" max="228" width="7.6640625" bestFit="1" customWidth="1"/>
    <col min="229" max="230" width="10.44140625" bestFit="1" customWidth="1"/>
    <col min="231" max="231" width="7.6640625" bestFit="1" customWidth="1"/>
    <col min="232" max="232" width="10.44140625" bestFit="1" customWidth="1"/>
    <col min="233" max="233" width="7.6640625" bestFit="1" customWidth="1"/>
    <col min="234" max="235" width="10.44140625" bestFit="1" customWidth="1"/>
    <col min="236" max="236" width="7.6640625" bestFit="1" customWidth="1"/>
    <col min="237" max="238" width="10.44140625" bestFit="1" customWidth="1"/>
    <col min="239" max="239" width="7.6640625" bestFit="1" customWidth="1"/>
    <col min="240" max="241" width="10.44140625" bestFit="1" customWidth="1"/>
    <col min="242" max="242" width="7.6640625" bestFit="1" customWidth="1"/>
    <col min="243" max="243" width="10.44140625" bestFit="1" customWidth="1"/>
    <col min="244" max="244" width="7.6640625" bestFit="1" customWidth="1"/>
    <col min="245" max="245" width="10.44140625" bestFit="1" customWidth="1"/>
    <col min="246" max="246" width="7.6640625" bestFit="1" customWidth="1"/>
    <col min="247" max="247" width="10.44140625" bestFit="1" customWidth="1"/>
    <col min="248" max="248" width="7.6640625" bestFit="1" customWidth="1"/>
    <col min="249" max="250" width="10.44140625" bestFit="1" customWidth="1"/>
    <col min="251" max="251" width="7.6640625" bestFit="1" customWidth="1"/>
    <col min="252" max="253" width="10.44140625" bestFit="1" customWidth="1"/>
    <col min="254" max="254" width="7.6640625" bestFit="1" customWidth="1"/>
    <col min="255" max="255" width="10.44140625" bestFit="1" customWidth="1"/>
    <col min="256" max="256" width="7.6640625" bestFit="1" customWidth="1"/>
    <col min="257" max="258" width="10.44140625" bestFit="1" customWidth="1"/>
    <col min="259" max="259" width="7.6640625" bestFit="1" customWidth="1"/>
    <col min="260" max="260" width="10.44140625" bestFit="1" customWidth="1"/>
    <col min="261" max="261" width="7.6640625" bestFit="1" customWidth="1"/>
    <col min="262" max="262" width="10.44140625" bestFit="1" customWidth="1"/>
    <col min="263" max="263" width="7.6640625" bestFit="1" customWidth="1"/>
    <col min="264" max="265" width="10.44140625" bestFit="1" customWidth="1"/>
    <col min="266" max="266" width="7.6640625" bestFit="1" customWidth="1"/>
    <col min="267" max="268" width="10.44140625" bestFit="1" customWidth="1"/>
    <col min="269" max="269" width="7.6640625" bestFit="1" customWidth="1"/>
    <col min="270" max="271" width="10.44140625" bestFit="1" customWidth="1"/>
    <col min="272" max="272" width="7.6640625" bestFit="1" customWidth="1"/>
    <col min="273" max="274" width="10.44140625" bestFit="1" customWidth="1"/>
    <col min="275" max="275" width="7.6640625" bestFit="1" customWidth="1"/>
    <col min="276" max="277" width="10.44140625" bestFit="1" customWidth="1"/>
    <col min="278" max="278" width="7.6640625" bestFit="1" customWidth="1"/>
    <col min="279" max="280" width="10.44140625" bestFit="1" customWidth="1"/>
    <col min="281" max="281" width="7.6640625" bestFit="1" customWidth="1"/>
    <col min="282" max="283" width="10.44140625" bestFit="1" customWidth="1"/>
    <col min="284" max="284" width="7.6640625" bestFit="1" customWidth="1"/>
    <col min="285" max="286" width="10.44140625" bestFit="1" customWidth="1"/>
    <col min="287" max="287" width="7.6640625" bestFit="1" customWidth="1"/>
    <col min="288" max="289" width="10.44140625" bestFit="1" customWidth="1"/>
    <col min="290" max="290" width="7.6640625" bestFit="1" customWidth="1"/>
    <col min="291" max="291" width="10.44140625" bestFit="1" customWidth="1"/>
    <col min="292" max="292" width="7.6640625" bestFit="1" customWidth="1"/>
    <col min="293" max="293" width="10.44140625" bestFit="1" customWidth="1"/>
    <col min="294" max="294" width="8.6640625" bestFit="1" customWidth="1"/>
    <col min="295" max="296" width="10.44140625" bestFit="1" customWidth="1"/>
    <col min="297" max="297" width="8.6640625" bestFit="1" customWidth="1"/>
    <col min="298" max="299" width="10.44140625" bestFit="1" customWidth="1"/>
    <col min="300" max="300" width="8.6640625" bestFit="1" customWidth="1"/>
    <col min="301" max="302" width="10.44140625" bestFit="1" customWidth="1"/>
    <col min="303" max="303" width="8.6640625" bestFit="1" customWidth="1"/>
    <col min="304" max="304" width="10.44140625" bestFit="1" customWidth="1"/>
    <col min="305" max="305" width="8.6640625" bestFit="1" customWidth="1"/>
    <col min="306" max="306" width="10.44140625" bestFit="1" customWidth="1"/>
    <col min="307" max="307" width="8.6640625" bestFit="1" customWidth="1"/>
    <col min="308" max="308" width="10.44140625" bestFit="1" customWidth="1"/>
    <col min="309" max="309" width="8.6640625" bestFit="1" customWidth="1"/>
    <col min="310" max="311" width="10.44140625" bestFit="1" customWidth="1"/>
    <col min="312" max="312" width="8.6640625" bestFit="1" customWidth="1"/>
    <col min="313" max="314" width="10.44140625" bestFit="1" customWidth="1"/>
    <col min="315" max="315" width="8.6640625" bestFit="1" customWidth="1"/>
    <col min="316" max="316" width="10.44140625" bestFit="1" customWidth="1"/>
    <col min="317" max="317" width="8.6640625" bestFit="1" customWidth="1"/>
    <col min="318" max="319" width="10.44140625" bestFit="1" customWidth="1"/>
    <col min="320" max="320" width="8.6640625" bestFit="1" customWidth="1"/>
    <col min="321" max="322" width="10.44140625" bestFit="1" customWidth="1"/>
    <col min="323" max="323" width="8.6640625" bestFit="1" customWidth="1"/>
    <col min="324" max="325" width="10.44140625" bestFit="1" customWidth="1"/>
    <col min="326" max="326" width="8.6640625" bestFit="1" customWidth="1"/>
    <col min="327" max="327" width="10.44140625" bestFit="1" customWidth="1"/>
    <col min="328" max="328" width="8.6640625" bestFit="1" customWidth="1"/>
    <col min="329" max="330" width="10.44140625" bestFit="1" customWidth="1"/>
    <col min="331" max="331" width="8.6640625" bestFit="1" customWidth="1"/>
    <col min="332" max="333" width="10.44140625" bestFit="1" customWidth="1"/>
    <col min="334" max="334" width="8.6640625" bestFit="1" customWidth="1"/>
    <col min="335" max="335" width="10.44140625" bestFit="1" customWidth="1"/>
    <col min="336" max="336" width="8.6640625" bestFit="1" customWidth="1"/>
    <col min="337" max="337" width="10.44140625" bestFit="1" customWidth="1"/>
    <col min="338" max="338" width="8.6640625" bestFit="1" customWidth="1"/>
    <col min="339" max="340" width="10.44140625" bestFit="1" customWidth="1"/>
    <col min="341" max="341" width="8.6640625" bestFit="1" customWidth="1"/>
    <col min="342" max="342" width="10.44140625" bestFit="1" customWidth="1"/>
    <col min="343" max="343" width="8.6640625" bestFit="1" customWidth="1"/>
    <col min="344" max="344" width="10.44140625" bestFit="1" customWidth="1"/>
    <col min="345" max="345" width="8.6640625" bestFit="1" customWidth="1"/>
    <col min="346" max="347" width="10.44140625" bestFit="1" customWidth="1"/>
    <col min="348" max="348" width="8.6640625" bestFit="1" customWidth="1"/>
    <col min="349" max="350" width="10.44140625" bestFit="1" customWidth="1"/>
    <col min="351" max="351" width="8.6640625" bestFit="1" customWidth="1"/>
    <col min="352" max="352" width="10.44140625" bestFit="1" customWidth="1"/>
    <col min="353" max="353" width="8.6640625" bestFit="1" customWidth="1"/>
    <col min="354" max="354" width="10.44140625" bestFit="1" customWidth="1"/>
    <col min="355" max="355" width="8.6640625" bestFit="1" customWidth="1"/>
    <col min="356" max="356" width="10.44140625" bestFit="1" customWidth="1"/>
    <col min="357" max="357" width="8.6640625" bestFit="1" customWidth="1"/>
    <col min="358" max="358" width="10.44140625" bestFit="1" customWidth="1"/>
    <col min="359" max="359" width="8.6640625" bestFit="1" customWidth="1"/>
    <col min="360" max="360" width="10.44140625" bestFit="1" customWidth="1"/>
    <col min="361" max="361" width="8.6640625" bestFit="1" customWidth="1"/>
    <col min="362" max="362" width="10.44140625" bestFit="1" customWidth="1"/>
    <col min="363" max="363" width="8.6640625" bestFit="1" customWidth="1"/>
    <col min="364" max="364" width="10.44140625" bestFit="1" customWidth="1"/>
    <col min="365" max="365" width="8.6640625" bestFit="1" customWidth="1"/>
    <col min="366" max="366" width="10.44140625" bestFit="1" customWidth="1"/>
    <col min="367" max="367" width="8.6640625" bestFit="1" customWidth="1"/>
    <col min="368" max="369" width="10.44140625" bestFit="1" customWidth="1"/>
    <col min="370" max="370" width="8.6640625" bestFit="1" customWidth="1"/>
    <col min="371" max="372" width="10.44140625" bestFit="1" customWidth="1"/>
    <col min="373" max="373" width="8.6640625" bestFit="1" customWidth="1"/>
    <col min="374" max="375" width="10.44140625" bestFit="1" customWidth="1"/>
    <col min="376" max="376" width="8.6640625" bestFit="1" customWidth="1"/>
    <col min="377" max="378" width="10.44140625" bestFit="1" customWidth="1"/>
    <col min="379" max="379" width="8.6640625" bestFit="1" customWidth="1"/>
    <col min="380" max="381" width="10.44140625" bestFit="1" customWidth="1"/>
    <col min="382" max="382" width="8.6640625" bestFit="1" customWidth="1"/>
    <col min="383" max="383" width="10.44140625" bestFit="1" customWidth="1"/>
    <col min="384" max="384" width="8.6640625" bestFit="1" customWidth="1"/>
    <col min="385" max="386" width="10.44140625" bestFit="1" customWidth="1"/>
    <col min="387" max="387" width="8.6640625" bestFit="1" customWidth="1"/>
    <col min="388" max="388" width="10.44140625" bestFit="1" customWidth="1"/>
    <col min="389" max="389" width="8.6640625" bestFit="1" customWidth="1"/>
    <col min="390" max="391" width="10.44140625" bestFit="1" customWidth="1"/>
    <col min="392" max="392" width="8.6640625" bestFit="1" customWidth="1"/>
    <col min="393" max="393" width="10.44140625" bestFit="1" customWidth="1"/>
    <col min="394" max="394" width="8.6640625" bestFit="1" customWidth="1"/>
    <col min="395" max="395" width="10.44140625" bestFit="1" customWidth="1"/>
    <col min="396" max="396" width="8.6640625" bestFit="1" customWidth="1"/>
    <col min="397" max="397" width="10.44140625" bestFit="1" customWidth="1"/>
    <col min="398" max="398" width="8.6640625" bestFit="1" customWidth="1"/>
    <col min="399" max="399" width="10.44140625" bestFit="1" customWidth="1"/>
    <col min="400" max="400" width="8.6640625" bestFit="1" customWidth="1"/>
    <col min="401" max="401" width="10.44140625" bestFit="1" customWidth="1"/>
    <col min="402" max="402" width="8.6640625" bestFit="1" customWidth="1"/>
    <col min="403" max="403" width="10.44140625" bestFit="1" customWidth="1"/>
    <col min="404" max="404" width="8.6640625" bestFit="1" customWidth="1"/>
    <col min="405" max="405" width="10.44140625" bestFit="1" customWidth="1"/>
    <col min="406" max="406" width="8.6640625" bestFit="1" customWidth="1"/>
    <col min="407" max="408" width="10.44140625" bestFit="1" customWidth="1"/>
    <col min="409" max="409" width="8.6640625" bestFit="1" customWidth="1"/>
    <col min="410" max="411" width="10.44140625" bestFit="1" customWidth="1"/>
    <col min="412" max="412" width="8.6640625" bestFit="1" customWidth="1"/>
    <col min="413" max="414" width="10.44140625" bestFit="1" customWidth="1"/>
    <col min="415" max="415" width="8.6640625" bestFit="1" customWidth="1"/>
    <col min="416" max="416" width="10.44140625" bestFit="1" customWidth="1"/>
    <col min="417" max="417" width="8.6640625" bestFit="1" customWidth="1"/>
    <col min="418" max="418" width="10.44140625" bestFit="1" customWidth="1"/>
    <col min="419" max="419" width="8.6640625" bestFit="1" customWidth="1"/>
    <col min="420" max="420" width="10.44140625" bestFit="1" customWidth="1"/>
    <col min="421" max="421" width="8.6640625" bestFit="1" customWidth="1"/>
    <col min="422" max="423" width="10.44140625" bestFit="1" customWidth="1"/>
    <col min="424" max="424" width="8.6640625" bestFit="1" customWidth="1"/>
    <col min="425" max="425" width="10.44140625" bestFit="1" customWidth="1"/>
    <col min="426" max="426" width="8.6640625" bestFit="1" customWidth="1"/>
    <col min="427" max="428" width="10.44140625" bestFit="1" customWidth="1"/>
    <col min="429" max="429" width="8.6640625" bestFit="1" customWidth="1"/>
    <col min="430" max="430" width="10.44140625" bestFit="1" customWidth="1"/>
    <col min="431" max="431" width="8.6640625" bestFit="1" customWidth="1"/>
    <col min="432" max="433" width="10.44140625" bestFit="1" customWidth="1"/>
    <col min="434" max="434" width="8.6640625" bestFit="1" customWidth="1"/>
    <col min="435" max="435" width="10.44140625" bestFit="1" customWidth="1"/>
    <col min="436" max="436" width="8.6640625" bestFit="1" customWidth="1"/>
    <col min="437" max="437" width="10.44140625" bestFit="1" customWidth="1"/>
    <col min="438" max="438" width="8.6640625" bestFit="1" customWidth="1"/>
    <col min="439" max="440" width="10.44140625" bestFit="1" customWidth="1"/>
    <col min="441" max="441" width="8.6640625" bestFit="1" customWidth="1"/>
    <col min="442" max="442" width="10.44140625" bestFit="1" customWidth="1"/>
    <col min="443" max="443" width="8.6640625" bestFit="1" customWidth="1"/>
    <col min="444" max="445" width="10.44140625" bestFit="1" customWidth="1"/>
    <col min="446" max="446" width="8.6640625" bestFit="1" customWidth="1"/>
    <col min="447" max="448" width="10.44140625" bestFit="1" customWidth="1"/>
    <col min="449" max="449" width="8.6640625" bestFit="1" customWidth="1"/>
    <col min="450" max="450" width="10.44140625" bestFit="1" customWidth="1"/>
    <col min="451" max="451" width="8.6640625" bestFit="1" customWidth="1"/>
    <col min="452" max="452" width="10.44140625" bestFit="1" customWidth="1"/>
    <col min="453" max="453" width="8.6640625" bestFit="1" customWidth="1"/>
    <col min="454" max="455" width="10.44140625" bestFit="1" customWidth="1"/>
    <col min="456" max="456" width="8.6640625" bestFit="1" customWidth="1"/>
    <col min="457" max="458" width="10.44140625" bestFit="1" customWidth="1"/>
    <col min="459" max="459" width="8.6640625" bestFit="1" customWidth="1"/>
    <col min="460" max="461" width="10.44140625" bestFit="1" customWidth="1"/>
    <col min="462" max="462" width="8.6640625" bestFit="1" customWidth="1"/>
    <col min="463" max="464" width="10.44140625" bestFit="1" customWidth="1"/>
    <col min="465" max="465" width="8.6640625" bestFit="1" customWidth="1"/>
    <col min="466" max="466" width="10.44140625" bestFit="1" customWidth="1"/>
    <col min="467" max="467" width="8.6640625" bestFit="1" customWidth="1"/>
    <col min="468" max="468" width="10.44140625" bestFit="1" customWidth="1"/>
    <col min="469" max="469" width="8.6640625" bestFit="1" customWidth="1"/>
    <col min="470" max="471" width="10.44140625" bestFit="1" customWidth="1"/>
    <col min="472" max="472" width="8.6640625" bestFit="1" customWidth="1"/>
    <col min="473" max="473" width="10.44140625" bestFit="1" customWidth="1"/>
    <col min="474" max="474" width="8.6640625" bestFit="1" customWidth="1"/>
    <col min="475" max="476" width="10.44140625" bestFit="1" customWidth="1"/>
    <col min="477" max="477" width="8.6640625" bestFit="1" customWidth="1"/>
    <col min="478" max="478" width="10.44140625" bestFit="1" customWidth="1"/>
    <col min="479" max="479" width="8.6640625" bestFit="1" customWidth="1"/>
    <col min="480" max="480" width="10.44140625" bestFit="1" customWidth="1"/>
    <col min="481" max="481" width="8.6640625" bestFit="1" customWidth="1"/>
    <col min="482" max="483" width="10.44140625" bestFit="1" customWidth="1"/>
    <col min="484" max="484" width="8.6640625" bestFit="1" customWidth="1"/>
    <col min="485" max="486" width="10.44140625" bestFit="1" customWidth="1"/>
    <col min="487" max="487" width="8.6640625" bestFit="1" customWidth="1"/>
    <col min="488" max="488" width="10.44140625" bestFit="1" customWidth="1"/>
    <col min="489" max="489" width="8.6640625" bestFit="1" customWidth="1"/>
    <col min="490" max="490" width="10.44140625" bestFit="1" customWidth="1"/>
    <col min="491" max="491" width="8.6640625" bestFit="1" customWidth="1"/>
    <col min="492" max="492" width="10.44140625" bestFit="1" customWidth="1"/>
    <col min="493" max="493" width="8.6640625" bestFit="1" customWidth="1"/>
    <col min="494" max="495" width="10.44140625" bestFit="1" customWidth="1"/>
    <col min="496" max="496" width="8.6640625" bestFit="1" customWidth="1"/>
    <col min="497" max="497" width="10.44140625" bestFit="1" customWidth="1"/>
    <col min="498" max="498" width="8.6640625" bestFit="1" customWidth="1"/>
    <col min="499" max="500" width="10.44140625" bestFit="1" customWidth="1"/>
    <col min="501" max="501" width="8.6640625" bestFit="1" customWidth="1"/>
    <col min="502" max="502" width="10.44140625" bestFit="1" customWidth="1"/>
    <col min="503" max="503" width="8.6640625" bestFit="1" customWidth="1"/>
    <col min="504" max="504" width="10.44140625" bestFit="1" customWidth="1"/>
    <col min="505" max="505" width="8.6640625" bestFit="1" customWidth="1"/>
    <col min="506" max="507" width="10.44140625" bestFit="1" customWidth="1"/>
    <col min="508" max="508" width="8.6640625" bestFit="1" customWidth="1"/>
    <col min="509" max="510" width="10.44140625" bestFit="1" customWidth="1"/>
    <col min="511" max="511" width="8.6640625" bestFit="1" customWidth="1"/>
    <col min="512" max="513" width="10.44140625" bestFit="1" customWidth="1"/>
    <col min="514" max="514" width="8.6640625" bestFit="1" customWidth="1"/>
    <col min="515" max="515" width="10.44140625" bestFit="1" customWidth="1"/>
    <col min="516" max="516" width="8.6640625" bestFit="1" customWidth="1"/>
    <col min="517" max="517" width="10.44140625" bestFit="1" customWidth="1"/>
    <col min="518" max="518" width="8.6640625" bestFit="1" customWidth="1"/>
    <col min="519" max="520" width="10.44140625" bestFit="1" customWidth="1"/>
    <col min="521" max="521" width="8.6640625" bestFit="1" customWidth="1"/>
    <col min="522" max="522" width="10.44140625" bestFit="1" customWidth="1"/>
    <col min="523" max="523" width="8.6640625" bestFit="1" customWidth="1"/>
    <col min="524" max="525" width="10.44140625" bestFit="1" customWidth="1"/>
    <col min="526" max="526" width="8.6640625" bestFit="1" customWidth="1"/>
    <col min="527" max="527" width="10.44140625" bestFit="1" customWidth="1"/>
    <col min="528" max="528" width="8.6640625" bestFit="1" customWidth="1"/>
    <col min="529" max="530" width="10.44140625" bestFit="1" customWidth="1"/>
    <col min="531" max="531" width="8.6640625" bestFit="1" customWidth="1"/>
    <col min="532" max="533" width="10.44140625" bestFit="1" customWidth="1"/>
    <col min="534" max="534" width="8.6640625" bestFit="1" customWidth="1"/>
    <col min="535" max="535" width="10.44140625" bestFit="1" customWidth="1"/>
    <col min="536" max="536" width="8.6640625" bestFit="1" customWidth="1"/>
    <col min="537" max="537" width="10.44140625" bestFit="1" customWidth="1"/>
    <col min="538" max="538" width="8.6640625" bestFit="1" customWidth="1"/>
    <col min="539" max="540" width="10.44140625" bestFit="1" customWidth="1"/>
    <col min="541" max="541" width="8.6640625" bestFit="1" customWidth="1"/>
    <col min="542" max="542" width="10.44140625" bestFit="1" customWidth="1"/>
    <col min="543" max="543" width="8.6640625" bestFit="1" customWidth="1"/>
    <col min="544" max="544" width="10.44140625" bestFit="1" customWidth="1"/>
    <col min="545" max="545" width="8.6640625" bestFit="1" customWidth="1"/>
    <col min="546" max="546" width="10.44140625" bestFit="1" customWidth="1"/>
    <col min="547" max="547" width="8.6640625" bestFit="1" customWidth="1"/>
    <col min="548" max="548" width="10.44140625" bestFit="1" customWidth="1"/>
    <col min="549" max="549" width="8.6640625" bestFit="1" customWidth="1"/>
    <col min="550" max="551" width="10.44140625" bestFit="1" customWidth="1"/>
    <col min="552" max="552" width="8.6640625" bestFit="1" customWidth="1"/>
    <col min="553" max="553" width="10.44140625" bestFit="1" customWidth="1"/>
    <col min="554" max="554" width="8.6640625" bestFit="1" customWidth="1"/>
    <col min="555" max="555" width="10.44140625" bestFit="1" customWidth="1"/>
    <col min="556" max="556" width="8.6640625" bestFit="1" customWidth="1"/>
    <col min="557" max="557" width="10.44140625" bestFit="1" customWidth="1"/>
    <col min="558" max="558" width="8.6640625" bestFit="1" customWidth="1"/>
    <col min="559" max="559" width="10.44140625" bestFit="1" customWidth="1"/>
    <col min="560" max="560" width="8.6640625" bestFit="1" customWidth="1"/>
    <col min="561" max="561" width="10.44140625" bestFit="1" customWidth="1"/>
    <col min="562" max="562" width="8.6640625" bestFit="1" customWidth="1"/>
    <col min="563" max="564" width="10.44140625" bestFit="1" customWidth="1"/>
    <col min="565" max="565" width="8.6640625" bestFit="1" customWidth="1"/>
    <col min="566" max="566" width="10.44140625" bestFit="1" customWidth="1"/>
    <col min="567" max="567" width="8.6640625" bestFit="1" customWidth="1"/>
    <col min="568" max="569" width="10.44140625" bestFit="1" customWidth="1"/>
    <col min="570" max="570" width="8.6640625" bestFit="1" customWidth="1"/>
    <col min="571" max="571" width="10.44140625" bestFit="1" customWidth="1"/>
    <col min="572" max="572" width="8.6640625" bestFit="1" customWidth="1"/>
    <col min="573" max="573" width="10.44140625" bestFit="1" customWidth="1"/>
    <col min="574" max="574" width="8.6640625" bestFit="1" customWidth="1"/>
    <col min="575" max="575" width="10.44140625" bestFit="1" customWidth="1"/>
    <col min="576" max="576" width="8.6640625" bestFit="1" customWidth="1"/>
    <col min="577" max="577" width="10.44140625" bestFit="1" customWidth="1"/>
    <col min="578" max="578" width="8.6640625" bestFit="1" customWidth="1"/>
    <col min="579" max="579" width="10.44140625" bestFit="1" customWidth="1"/>
    <col min="580" max="580" width="8.6640625" bestFit="1" customWidth="1"/>
    <col min="581" max="581" width="10.44140625" bestFit="1" customWidth="1"/>
    <col min="582" max="582" width="8.6640625" bestFit="1" customWidth="1"/>
    <col min="583" max="584" width="10.44140625" bestFit="1" customWidth="1"/>
    <col min="585" max="585" width="8.6640625" bestFit="1" customWidth="1"/>
    <col min="586" max="586" width="10.44140625" bestFit="1" customWidth="1"/>
    <col min="587" max="587" width="8.6640625" bestFit="1" customWidth="1"/>
    <col min="588" max="589" width="10.44140625" bestFit="1" customWidth="1"/>
    <col min="590" max="590" width="8.6640625" bestFit="1" customWidth="1"/>
    <col min="591" max="591" width="10.44140625" bestFit="1" customWidth="1"/>
    <col min="592" max="592" width="8.6640625" bestFit="1" customWidth="1"/>
    <col min="593" max="593" width="10.44140625" bestFit="1" customWidth="1"/>
    <col min="594" max="594" width="8.6640625" bestFit="1" customWidth="1"/>
    <col min="595" max="595" width="10.44140625" bestFit="1" customWidth="1"/>
    <col min="596" max="596" width="8.6640625" bestFit="1" customWidth="1"/>
    <col min="597" max="597" width="10.44140625" bestFit="1" customWidth="1"/>
    <col min="598" max="598" width="8.6640625" bestFit="1" customWidth="1"/>
    <col min="599" max="599" width="10.44140625" bestFit="1" customWidth="1"/>
    <col min="600" max="600" width="8.6640625" bestFit="1" customWidth="1"/>
    <col min="601" max="602" width="10.44140625" bestFit="1" customWidth="1"/>
    <col min="603" max="603" width="8.6640625" bestFit="1" customWidth="1"/>
    <col min="604" max="604" width="10.44140625" bestFit="1" customWidth="1"/>
    <col min="605" max="605" width="8.6640625" bestFit="1" customWidth="1"/>
    <col min="606" max="606" width="10.44140625" bestFit="1" customWidth="1"/>
    <col min="607" max="607" width="8.6640625" bestFit="1" customWidth="1"/>
    <col min="608" max="608" width="10.44140625" bestFit="1" customWidth="1"/>
    <col min="609" max="609" width="8.6640625" bestFit="1" customWidth="1"/>
    <col min="610" max="610" width="10.44140625" bestFit="1" customWidth="1"/>
    <col min="611" max="611" width="8.6640625" bestFit="1" customWidth="1"/>
    <col min="612" max="613" width="10.44140625" bestFit="1" customWidth="1"/>
    <col min="614" max="614" width="8.6640625" bestFit="1" customWidth="1"/>
    <col min="615" max="615" width="10.44140625" bestFit="1" customWidth="1"/>
    <col min="616" max="616" width="8.6640625" bestFit="1" customWidth="1"/>
    <col min="617" max="617" width="10.44140625" bestFit="1" customWidth="1"/>
    <col min="618" max="618" width="8.6640625" bestFit="1" customWidth="1"/>
    <col min="619" max="619" width="10.44140625" bestFit="1" customWidth="1"/>
    <col min="620" max="620" width="8.6640625" bestFit="1" customWidth="1"/>
    <col min="621" max="621" width="10.44140625" bestFit="1" customWidth="1"/>
    <col min="622" max="622" width="8.6640625" bestFit="1" customWidth="1"/>
    <col min="623" max="623" width="10.44140625" bestFit="1" customWidth="1"/>
    <col min="624" max="624" width="8.6640625" bestFit="1" customWidth="1"/>
    <col min="625" max="626" width="10.44140625" bestFit="1" customWidth="1"/>
    <col min="627" max="627" width="8.6640625" bestFit="1" customWidth="1"/>
    <col min="628" max="628" width="10.44140625" bestFit="1" customWidth="1"/>
    <col min="629" max="629" width="8.6640625" bestFit="1" customWidth="1"/>
    <col min="630" max="630" width="10.44140625" bestFit="1" customWidth="1"/>
    <col min="631" max="631" width="8.6640625" bestFit="1" customWidth="1"/>
    <col min="632" max="632" width="10.44140625" bestFit="1" customWidth="1"/>
    <col min="633" max="633" width="8.6640625" bestFit="1" customWidth="1"/>
    <col min="634" max="634" width="10.44140625" bestFit="1" customWidth="1"/>
    <col min="635" max="635" width="8.6640625" bestFit="1" customWidth="1"/>
    <col min="636" max="636" width="10.44140625" bestFit="1" customWidth="1"/>
    <col min="637" max="637" width="8.6640625" bestFit="1" customWidth="1"/>
    <col min="638" max="638" width="10.44140625" bestFit="1" customWidth="1"/>
    <col min="639" max="639" width="8.6640625" bestFit="1" customWidth="1"/>
    <col min="640" max="640" width="10.44140625" bestFit="1" customWidth="1"/>
    <col min="641" max="641" width="8.6640625" bestFit="1" customWidth="1"/>
    <col min="642" max="642" width="10.44140625" bestFit="1" customWidth="1"/>
    <col min="643" max="643" width="8.6640625" bestFit="1" customWidth="1"/>
    <col min="644" max="644" width="10.44140625" bestFit="1" customWidth="1"/>
    <col min="645" max="645" width="8.6640625" bestFit="1" customWidth="1"/>
    <col min="646" max="646" width="10.44140625" bestFit="1" customWidth="1"/>
    <col min="647" max="647" width="8.6640625" bestFit="1" customWidth="1"/>
    <col min="648" max="648" width="10.44140625" bestFit="1" customWidth="1"/>
    <col min="649" max="649" width="8.6640625" bestFit="1" customWidth="1"/>
    <col min="650" max="650" width="10.44140625" bestFit="1" customWidth="1"/>
    <col min="651" max="651" width="8.6640625" bestFit="1" customWidth="1"/>
    <col min="652" max="652" width="10.44140625" bestFit="1" customWidth="1"/>
    <col min="653" max="653" width="8.6640625" bestFit="1" customWidth="1"/>
    <col min="654" max="654" width="10.44140625" bestFit="1" customWidth="1"/>
    <col min="655" max="655" width="8.6640625" bestFit="1" customWidth="1"/>
    <col min="656" max="656" width="10.44140625" bestFit="1" customWidth="1"/>
    <col min="657" max="657" width="8.6640625" bestFit="1" customWidth="1"/>
    <col min="658" max="658" width="10.44140625" bestFit="1" customWidth="1"/>
    <col min="659" max="659" width="8.6640625" bestFit="1" customWidth="1"/>
    <col min="660" max="660" width="10.44140625" bestFit="1" customWidth="1"/>
    <col min="661" max="661" width="8.6640625" bestFit="1" customWidth="1"/>
    <col min="662" max="662" width="10.44140625" bestFit="1" customWidth="1"/>
    <col min="663" max="663" width="8.6640625" bestFit="1" customWidth="1"/>
    <col min="664" max="665" width="10.44140625" bestFit="1" customWidth="1"/>
    <col min="666" max="666" width="8.6640625" bestFit="1" customWidth="1"/>
    <col min="667" max="667" width="10.44140625" bestFit="1" customWidth="1"/>
    <col min="668" max="668" width="8.6640625" bestFit="1" customWidth="1"/>
    <col min="669" max="669" width="10.44140625" bestFit="1" customWidth="1"/>
    <col min="670" max="670" width="8.6640625" bestFit="1" customWidth="1"/>
    <col min="671" max="671" width="10.44140625" bestFit="1" customWidth="1"/>
    <col min="672" max="672" width="8.6640625" bestFit="1" customWidth="1"/>
    <col min="673" max="673" width="10.44140625" bestFit="1" customWidth="1"/>
    <col min="674" max="674" width="8.6640625" bestFit="1" customWidth="1"/>
    <col min="675" max="676" width="10.44140625" bestFit="1" customWidth="1"/>
    <col min="677" max="677" width="8.6640625" bestFit="1" customWidth="1"/>
    <col min="678" max="678" width="10.44140625" bestFit="1" customWidth="1"/>
    <col min="679" max="679" width="8.6640625" bestFit="1" customWidth="1"/>
    <col min="680" max="680" width="10.44140625" bestFit="1" customWidth="1"/>
    <col min="681" max="681" width="8.6640625" bestFit="1" customWidth="1"/>
    <col min="682" max="682" width="10.44140625" bestFit="1" customWidth="1"/>
    <col min="683" max="683" width="8.6640625" bestFit="1" customWidth="1"/>
    <col min="684" max="684" width="10.44140625" bestFit="1" customWidth="1"/>
    <col min="685" max="685" width="8.6640625" bestFit="1" customWidth="1"/>
    <col min="686" max="686" width="10.44140625" bestFit="1" customWidth="1"/>
    <col min="687" max="687" width="8.6640625" bestFit="1" customWidth="1"/>
    <col min="688" max="689" width="10.44140625" bestFit="1" customWidth="1"/>
    <col min="690" max="690" width="8.6640625" bestFit="1" customWidth="1"/>
    <col min="691" max="691" width="10.44140625" bestFit="1" customWidth="1"/>
    <col min="692" max="692" width="8.6640625" bestFit="1" customWidth="1"/>
    <col min="693" max="693" width="10.44140625" bestFit="1" customWidth="1"/>
    <col min="694" max="694" width="8.6640625" bestFit="1" customWidth="1"/>
    <col min="695" max="695" width="10.44140625" bestFit="1" customWidth="1"/>
    <col min="696" max="696" width="8.6640625" bestFit="1" customWidth="1"/>
    <col min="697" max="698" width="10.44140625" bestFit="1" customWidth="1"/>
    <col min="699" max="699" width="8.6640625" bestFit="1" customWidth="1"/>
    <col min="700" max="700" width="10.44140625" bestFit="1" customWidth="1"/>
    <col min="701" max="701" width="8.6640625" bestFit="1" customWidth="1"/>
    <col min="702" max="702" width="10.44140625" bestFit="1" customWidth="1"/>
    <col min="703" max="703" width="8.6640625" bestFit="1" customWidth="1"/>
    <col min="704" max="704" width="10.44140625" bestFit="1" customWidth="1"/>
    <col min="705" max="705" width="8.6640625" bestFit="1" customWidth="1"/>
    <col min="706" max="706" width="10.44140625" bestFit="1" customWidth="1"/>
    <col min="707" max="707" width="8.6640625" bestFit="1" customWidth="1"/>
    <col min="708" max="709" width="10.44140625" bestFit="1" customWidth="1"/>
    <col min="710" max="710" width="8.6640625" bestFit="1" customWidth="1"/>
    <col min="711" max="711" width="10.44140625" bestFit="1" customWidth="1"/>
    <col min="712" max="712" width="8.6640625" bestFit="1" customWidth="1"/>
    <col min="713" max="713" width="10.44140625" bestFit="1" customWidth="1"/>
    <col min="714" max="714" width="8.6640625" bestFit="1" customWidth="1"/>
    <col min="715" max="715" width="10.44140625" bestFit="1" customWidth="1"/>
    <col min="716" max="716" width="8.6640625" bestFit="1" customWidth="1"/>
    <col min="717" max="717" width="10.44140625" bestFit="1" customWidth="1"/>
    <col min="718" max="718" width="8.6640625" bestFit="1" customWidth="1"/>
    <col min="719" max="719" width="10.44140625" bestFit="1" customWidth="1"/>
    <col min="720" max="720" width="8.6640625" bestFit="1" customWidth="1"/>
    <col min="721" max="721" width="10.44140625" bestFit="1" customWidth="1"/>
    <col min="722" max="722" width="8.6640625" bestFit="1" customWidth="1"/>
    <col min="723" max="723" width="10.44140625" bestFit="1" customWidth="1"/>
    <col min="724" max="724" width="8.6640625" bestFit="1" customWidth="1"/>
    <col min="725" max="725" width="10.44140625" bestFit="1" customWidth="1"/>
    <col min="726" max="726" width="8.6640625" bestFit="1" customWidth="1"/>
    <col min="727" max="727" width="10.44140625" bestFit="1" customWidth="1"/>
    <col min="728" max="728" width="8.6640625" bestFit="1" customWidth="1"/>
    <col min="729" max="729" width="10.44140625" bestFit="1" customWidth="1"/>
    <col min="730" max="730" width="8.6640625" bestFit="1" customWidth="1"/>
    <col min="731" max="731" width="10.44140625" bestFit="1" customWidth="1"/>
    <col min="732" max="732" width="8.6640625" bestFit="1" customWidth="1"/>
    <col min="733" max="733" width="10.44140625" bestFit="1" customWidth="1"/>
    <col min="734" max="734" width="8.6640625" bestFit="1" customWidth="1"/>
    <col min="735" max="735" width="10.44140625" bestFit="1" customWidth="1"/>
    <col min="736" max="736" width="8.6640625" bestFit="1" customWidth="1"/>
    <col min="737" max="737" width="10.44140625" bestFit="1" customWidth="1"/>
    <col min="738" max="738" width="8.6640625" bestFit="1" customWidth="1"/>
    <col min="739" max="739" width="10.44140625" bestFit="1" customWidth="1"/>
    <col min="740" max="740" width="8.6640625" bestFit="1" customWidth="1"/>
    <col min="741" max="742" width="10.44140625" bestFit="1" customWidth="1"/>
    <col min="743" max="743" width="8.6640625" bestFit="1" customWidth="1"/>
    <col min="744" max="744" width="10.44140625" bestFit="1" customWidth="1"/>
    <col min="745" max="745" width="8.6640625" bestFit="1" customWidth="1"/>
    <col min="746" max="746" width="10.44140625" bestFit="1" customWidth="1"/>
    <col min="747" max="747" width="8.6640625" bestFit="1" customWidth="1"/>
    <col min="748" max="748" width="10.44140625" bestFit="1" customWidth="1"/>
    <col min="749" max="749" width="8.6640625" bestFit="1" customWidth="1"/>
    <col min="750" max="750" width="10.44140625" bestFit="1" customWidth="1"/>
    <col min="751" max="751" width="8.6640625" bestFit="1" customWidth="1"/>
    <col min="752" max="752" width="10.44140625" bestFit="1" customWidth="1"/>
    <col min="753" max="753" width="8.6640625" bestFit="1" customWidth="1"/>
    <col min="754" max="754" width="10.44140625" bestFit="1" customWidth="1"/>
    <col min="755" max="755" width="8.6640625" bestFit="1" customWidth="1"/>
    <col min="756" max="756" width="10.44140625" bestFit="1" customWidth="1"/>
    <col min="757" max="757" width="8.6640625" bestFit="1" customWidth="1"/>
    <col min="758" max="758" width="10.44140625" bestFit="1" customWidth="1"/>
    <col min="759" max="759" width="8.6640625" bestFit="1" customWidth="1"/>
    <col min="760" max="760" width="10.44140625" bestFit="1" customWidth="1"/>
    <col min="761" max="761" width="8.6640625" bestFit="1" customWidth="1"/>
    <col min="762" max="762" width="10.44140625" bestFit="1" customWidth="1"/>
    <col min="763" max="763" width="8.6640625" bestFit="1" customWidth="1"/>
    <col min="764" max="764" width="10.44140625" bestFit="1" customWidth="1"/>
    <col min="765" max="765" width="8.6640625" bestFit="1" customWidth="1"/>
    <col min="766" max="766" width="10.44140625" bestFit="1" customWidth="1"/>
    <col min="767" max="767" width="8.6640625" bestFit="1" customWidth="1"/>
    <col min="768" max="769" width="10.44140625" bestFit="1" customWidth="1"/>
    <col min="770" max="770" width="8.6640625" bestFit="1" customWidth="1"/>
    <col min="771" max="771" width="10.44140625" bestFit="1" customWidth="1"/>
    <col min="772" max="772" width="8.6640625" bestFit="1" customWidth="1"/>
    <col min="773" max="773" width="10.44140625" bestFit="1" customWidth="1"/>
    <col min="774" max="774" width="8.6640625" bestFit="1" customWidth="1"/>
    <col min="775" max="775" width="10.44140625" bestFit="1" customWidth="1"/>
    <col min="776" max="776" width="8.6640625" bestFit="1" customWidth="1"/>
    <col min="777" max="777" width="10.44140625" bestFit="1" customWidth="1"/>
    <col min="778" max="778" width="8.6640625" bestFit="1" customWidth="1"/>
    <col min="779" max="779" width="10.44140625" bestFit="1" customWidth="1"/>
    <col min="780" max="780" width="8.6640625" bestFit="1" customWidth="1"/>
    <col min="781" max="781" width="10.44140625" bestFit="1" customWidth="1"/>
    <col min="782" max="782" width="8.6640625" bestFit="1" customWidth="1"/>
    <col min="783" max="783" width="10.44140625" bestFit="1" customWidth="1"/>
    <col min="784" max="784" width="8.6640625" bestFit="1" customWidth="1"/>
    <col min="785" max="785" width="10.44140625" bestFit="1" customWidth="1"/>
    <col min="786" max="786" width="8.6640625" bestFit="1" customWidth="1"/>
    <col min="787" max="787" width="10.44140625" bestFit="1" customWidth="1"/>
    <col min="788" max="788" width="8.6640625" bestFit="1" customWidth="1"/>
    <col min="789" max="789" width="10.44140625" bestFit="1" customWidth="1"/>
    <col min="790" max="790" width="8.6640625" bestFit="1" customWidth="1"/>
    <col min="791" max="791" width="10.44140625" bestFit="1" customWidth="1"/>
    <col min="792" max="792" width="8.6640625" bestFit="1" customWidth="1"/>
    <col min="793" max="793" width="10.44140625" bestFit="1" customWidth="1"/>
    <col min="794" max="794" width="8.6640625" bestFit="1" customWidth="1"/>
    <col min="795" max="795" width="10.44140625" bestFit="1" customWidth="1"/>
    <col min="796" max="796" width="8.6640625" bestFit="1" customWidth="1"/>
    <col min="797" max="797" width="10.44140625" bestFit="1" customWidth="1"/>
    <col min="798" max="798" width="8.6640625" bestFit="1" customWidth="1"/>
    <col min="799" max="799" width="10.44140625" bestFit="1" customWidth="1"/>
    <col min="800" max="800" width="8.6640625" bestFit="1" customWidth="1"/>
    <col min="801" max="801" width="10.44140625" bestFit="1" customWidth="1"/>
    <col min="802" max="802" width="8.6640625" bestFit="1" customWidth="1"/>
    <col min="803" max="803" width="10.44140625" bestFit="1" customWidth="1"/>
    <col min="804" max="804" width="8.6640625" bestFit="1" customWidth="1"/>
    <col min="805" max="805" width="10.44140625" bestFit="1" customWidth="1"/>
    <col min="806" max="806" width="8.6640625" bestFit="1" customWidth="1"/>
    <col min="807" max="807" width="10.44140625" bestFit="1" customWidth="1"/>
    <col min="808" max="808" width="8.6640625" bestFit="1" customWidth="1"/>
    <col min="809" max="809" width="10.44140625" bestFit="1" customWidth="1"/>
    <col min="810" max="810" width="8.6640625" bestFit="1" customWidth="1"/>
    <col min="811" max="811" width="10.44140625" bestFit="1" customWidth="1"/>
    <col min="812" max="812" width="8.6640625" bestFit="1" customWidth="1"/>
    <col min="813" max="813" width="10.44140625" bestFit="1" customWidth="1"/>
    <col min="814" max="814" width="8.6640625" bestFit="1" customWidth="1"/>
    <col min="815" max="815" width="10.44140625" bestFit="1" customWidth="1"/>
    <col min="816" max="816" width="8.6640625" bestFit="1" customWidth="1"/>
    <col min="817" max="817" width="10.44140625" bestFit="1" customWidth="1"/>
    <col min="818" max="818" width="8.6640625" bestFit="1" customWidth="1"/>
    <col min="819" max="819" width="10.44140625" bestFit="1" customWidth="1"/>
    <col min="820" max="820" width="8.6640625" bestFit="1" customWidth="1"/>
    <col min="821" max="822" width="10.44140625" bestFit="1" customWidth="1"/>
    <col min="823" max="823" width="8.6640625" bestFit="1" customWidth="1"/>
    <col min="824" max="824" width="10.44140625" bestFit="1" customWidth="1"/>
    <col min="825" max="825" width="8.6640625" bestFit="1" customWidth="1"/>
    <col min="826" max="826" width="10.44140625" bestFit="1" customWidth="1"/>
    <col min="827" max="827" width="8.6640625" bestFit="1" customWidth="1"/>
    <col min="828" max="828" width="10.44140625" bestFit="1" customWidth="1"/>
    <col min="829" max="829" width="8.6640625" bestFit="1" customWidth="1"/>
    <col min="830" max="830" width="10.44140625" bestFit="1" customWidth="1"/>
    <col min="831" max="831" width="8.6640625" bestFit="1" customWidth="1"/>
    <col min="832" max="832" width="10.44140625" bestFit="1" customWidth="1"/>
    <col min="833" max="833" width="8.6640625" bestFit="1" customWidth="1"/>
    <col min="834" max="834" width="10.44140625" bestFit="1" customWidth="1"/>
    <col min="835" max="835" width="8.6640625" bestFit="1" customWidth="1"/>
    <col min="836" max="837" width="10.44140625" bestFit="1" customWidth="1"/>
    <col min="838" max="838" width="8.6640625" bestFit="1" customWidth="1"/>
    <col min="839" max="840" width="10.44140625" bestFit="1" customWidth="1"/>
    <col min="841" max="841" width="8.6640625" bestFit="1" customWidth="1"/>
    <col min="842" max="843" width="10.44140625" bestFit="1" customWidth="1"/>
    <col min="844" max="844" width="8.6640625" bestFit="1" customWidth="1"/>
    <col min="845" max="846" width="10.44140625" bestFit="1" customWidth="1"/>
    <col min="847" max="847" width="8.6640625" bestFit="1" customWidth="1"/>
    <col min="848" max="848" width="10.44140625" bestFit="1" customWidth="1"/>
    <col min="849" max="849" width="8.6640625" bestFit="1" customWidth="1"/>
    <col min="850" max="850" width="10.44140625" bestFit="1" customWidth="1"/>
    <col min="851" max="851" width="8.6640625" bestFit="1" customWidth="1"/>
    <col min="852" max="852" width="10.44140625" bestFit="1" customWidth="1"/>
    <col min="853" max="853" width="8.6640625" bestFit="1" customWidth="1"/>
    <col min="854" max="854" width="10.44140625" bestFit="1" customWidth="1"/>
    <col min="855" max="855" width="8.6640625" bestFit="1" customWidth="1"/>
    <col min="856" max="856" width="10.44140625" bestFit="1" customWidth="1"/>
    <col min="857" max="857" width="8.6640625" bestFit="1" customWidth="1"/>
    <col min="858" max="858" width="10.44140625" bestFit="1" customWidth="1"/>
    <col min="859" max="859" width="8.6640625" bestFit="1" customWidth="1"/>
    <col min="860" max="860" width="10.44140625" bestFit="1" customWidth="1"/>
    <col min="861" max="861" width="8.6640625" bestFit="1" customWidth="1"/>
    <col min="862" max="862" width="10.44140625" bestFit="1" customWidth="1"/>
    <col min="863" max="863" width="8.6640625" bestFit="1" customWidth="1"/>
    <col min="864" max="865" width="10.44140625" bestFit="1" customWidth="1"/>
    <col min="866" max="866" width="8.6640625" bestFit="1" customWidth="1"/>
    <col min="867" max="868" width="10.44140625" bestFit="1" customWidth="1"/>
    <col min="869" max="869" width="8.6640625" bestFit="1" customWidth="1"/>
    <col min="870" max="870" width="10.44140625" bestFit="1" customWidth="1"/>
    <col min="871" max="871" width="8.6640625" bestFit="1" customWidth="1"/>
    <col min="872" max="873" width="10.44140625" bestFit="1" customWidth="1"/>
    <col min="874" max="874" width="8.6640625" bestFit="1" customWidth="1"/>
    <col min="875" max="875" width="10.44140625" bestFit="1" customWidth="1"/>
    <col min="876" max="876" width="8.6640625" bestFit="1" customWidth="1"/>
    <col min="877" max="877" width="10.44140625" bestFit="1" customWidth="1"/>
    <col min="878" max="878" width="8.6640625" bestFit="1" customWidth="1"/>
    <col min="879" max="879" width="10.44140625" bestFit="1" customWidth="1"/>
    <col min="880" max="880" width="8.6640625" bestFit="1" customWidth="1"/>
    <col min="881" max="881" width="10.44140625" bestFit="1" customWidth="1"/>
    <col min="882" max="882" width="8.6640625" bestFit="1" customWidth="1"/>
    <col min="883" max="883" width="10.44140625" bestFit="1" customWidth="1"/>
    <col min="884" max="884" width="8.6640625" bestFit="1" customWidth="1"/>
    <col min="885" max="885" width="10.44140625" bestFit="1" customWidth="1"/>
    <col min="886" max="886" width="8.6640625" bestFit="1" customWidth="1"/>
    <col min="887" max="888" width="10.44140625" bestFit="1" customWidth="1"/>
    <col min="889" max="889" width="8.6640625" bestFit="1" customWidth="1"/>
    <col min="890" max="890" width="10.44140625" bestFit="1" customWidth="1"/>
    <col min="891" max="891" width="8.6640625" bestFit="1" customWidth="1"/>
    <col min="892" max="892" width="10.44140625" bestFit="1" customWidth="1"/>
    <col min="893" max="893" width="8.6640625" bestFit="1" customWidth="1"/>
    <col min="894" max="894" width="10.44140625" bestFit="1" customWidth="1"/>
    <col min="895" max="895" width="8.6640625" bestFit="1" customWidth="1"/>
    <col min="896" max="896" width="10.44140625" bestFit="1" customWidth="1"/>
    <col min="897" max="897" width="8.6640625" bestFit="1" customWidth="1"/>
    <col min="898" max="899" width="10.44140625" bestFit="1" customWidth="1"/>
    <col min="900" max="900" width="8.6640625" bestFit="1" customWidth="1"/>
    <col min="901" max="901" width="10.44140625" bestFit="1" customWidth="1"/>
    <col min="902" max="902" width="8.6640625" bestFit="1" customWidth="1"/>
    <col min="903" max="903" width="10.44140625" bestFit="1" customWidth="1"/>
    <col min="904" max="904" width="8.6640625" bestFit="1" customWidth="1"/>
    <col min="905" max="905" width="10.44140625" bestFit="1" customWidth="1"/>
    <col min="906" max="906" width="8.6640625" bestFit="1" customWidth="1"/>
    <col min="907" max="907" width="10.44140625" bestFit="1" customWidth="1"/>
    <col min="908" max="908" width="8.6640625" bestFit="1" customWidth="1"/>
    <col min="909" max="909" width="10.44140625" bestFit="1" customWidth="1"/>
    <col min="910" max="910" width="8.6640625" bestFit="1" customWidth="1"/>
    <col min="911" max="911" width="10.44140625" bestFit="1" customWidth="1"/>
    <col min="912" max="912" width="8.6640625" bestFit="1" customWidth="1"/>
    <col min="913" max="913" width="10.44140625" bestFit="1" customWidth="1"/>
    <col min="914" max="914" width="8.6640625" bestFit="1" customWidth="1"/>
    <col min="915" max="915" width="10.44140625" bestFit="1" customWidth="1"/>
    <col min="916" max="916" width="8.6640625" bestFit="1" customWidth="1"/>
    <col min="917" max="917" width="10.44140625" bestFit="1" customWidth="1"/>
    <col min="918" max="918" width="8.6640625" bestFit="1" customWidth="1"/>
    <col min="919" max="919" width="10.44140625" bestFit="1" customWidth="1"/>
    <col min="920" max="920" width="8.6640625" bestFit="1" customWidth="1"/>
    <col min="921" max="921" width="10.44140625" bestFit="1" customWidth="1"/>
    <col min="922" max="922" width="8.6640625" bestFit="1" customWidth="1"/>
    <col min="923" max="923" width="10.44140625" bestFit="1" customWidth="1"/>
    <col min="924" max="924" width="8.6640625" bestFit="1" customWidth="1"/>
    <col min="925" max="925" width="10.44140625" bestFit="1" customWidth="1"/>
    <col min="926" max="926" width="8.6640625" bestFit="1" customWidth="1"/>
    <col min="927" max="927" width="10.44140625" bestFit="1" customWidth="1"/>
    <col min="928" max="928" width="8.6640625" bestFit="1" customWidth="1"/>
    <col min="929" max="929" width="10.44140625" bestFit="1" customWidth="1"/>
    <col min="930" max="930" width="8.6640625" bestFit="1" customWidth="1"/>
    <col min="931" max="932" width="10.44140625" bestFit="1" customWidth="1"/>
    <col min="933" max="933" width="8.6640625" bestFit="1" customWidth="1"/>
    <col min="934" max="934" width="10.44140625" bestFit="1" customWidth="1"/>
    <col min="935" max="935" width="8.6640625" bestFit="1" customWidth="1"/>
    <col min="936" max="936" width="10.44140625" bestFit="1" customWidth="1"/>
    <col min="937" max="937" width="8.6640625" bestFit="1" customWidth="1"/>
    <col min="938" max="939" width="10.44140625" bestFit="1" customWidth="1"/>
    <col min="940" max="940" width="8.6640625" bestFit="1" customWidth="1"/>
    <col min="941" max="941" width="10.44140625" bestFit="1" customWidth="1"/>
    <col min="942" max="942" width="8.6640625" bestFit="1" customWidth="1"/>
    <col min="943" max="944" width="10.44140625" bestFit="1" customWidth="1"/>
    <col min="945" max="945" width="8.6640625" bestFit="1" customWidth="1"/>
    <col min="946" max="946" width="10.44140625" bestFit="1" customWidth="1"/>
    <col min="947" max="947" width="8.6640625" bestFit="1" customWidth="1"/>
    <col min="948" max="948" width="10.44140625" bestFit="1" customWidth="1"/>
    <col min="949" max="949" width="8.6640625" bestFit="1" customWidth="1"/>
    <col min="950" max="950" width="10.44140625" bestFit="1" customWidth="1"/>
    <col min="951" max="951" width="8.6640625" bestFit="1" customWidth="1"/>
    <col min="952" max="952" width="10.44140625" bestFit="1" customWidth="1"/>
    <col min="953" max="953" width="8.6640625" bestFit="1" customWidth="1"/>
    <col min="954" max="954" width="10.44140625" bestFit="1" customWidth="1"/>
    <col min="955" max="955" width="8.6640625" bestFit="1" customWidth="1"/>
    <col min="956" max="956" width="10.44140625" bestFit="1" customWidth="1"/>
    <col min="957" max="957" width="8.6640625" bestFit="1" customWidth="1"/>
    <col min="958" max="958" width="10.44140625" bestFit="1" customWidth="1"/>
    <col min="959" max="959" width="8.6640625" bestFit="1" customWidth="1"/>
    <col min="960" max="960" width="10.44140625" bestFit="1" customWidth="1"/>
    <col min="961" max="961" width="8.6640625" bestFit="1" customWidth="1"/>
    <col min="962" max="962" width="10.44140625" bestFit="1" customWidth="1"/>
    <col min="963" max="963" width="8.6640625" bestFit="1" customWidth="1"/>
    <col min="964" max="964" width="10.44140625" bestFit="1" customWidth="1"/>
    <col min="965" max="965" width="8.6640625" bestFit="1" customWidth="1"/>
    <col min="966" max="966" width="10.44140625" bestFit="1" customWidth="1"/>
    <col min="967" max="967" width="8.6640625" bestFit="1" customWidth="1"/>
    <col min="968" max="969" width="10.44140625" bestFit="1" customWidth="1"/>
    <col min="970" max="970" width="8.6640625" bestFit="1" customWidth="1"/>
    <col min="971" max="971" width="10.44140625" bestFit="1" customWidth="1"/>
    <col min="972" max="972" width="8.6640625" bestFit="1" customWidth="1"/>
    <col min="973" max="973" width="10.44140625" bestFit="1" customWidth="1"/>
    <col min="974" max="974" width="8.6640625" bestFit="1" customWidth="1"/>
    <col min="975" max="975" width="10.44140625" bestFit="1" customWidth="1"/>
    <col min="976" max="976" width="8.6640625" bestFit="1" customWidth="1"/>
    <col min="977" max="977" width="10.44140625" bestFit="1" customWidth="1"/>
    <col min="978" max="978" width="8.6640625" bestFit="1" customWidth="1"/>
    <col min="979" max="979" width="10.44140625" bestFit="1" customWidth="1"/>
    <col min="980" max="980" width="8.6640625" bestFit="1" customWidth="1"/>
    <col min="981" max="981" width="10.44140625" bestFit="1" customWidth="1"/>
    <col min="982" max="982" width="8.6640625" bestFit="1" customWidth="1"/>
    <col min="983" max="983" width="10.44140625" bestFit="1" customWidth="1"/>
    <col min="984" max="984" width="8.6640625" bestFit="1" customWidth="1"/>
    <col min="985" max="985" width="10.44140625" bestFit="1" customWidth="1"/>
    <col min="986" max="986" width="8.6640625" bestFit="1" customWidth="1"/>
    <col min="987" max="988" width="10.44140625" bestFit="1" customWidth="1"/>
    <col min="989" max="989" width="8.6640625" bestFit="1" customWidth="1"/>
    <col min="990" max="990" width="10.44140625" bestFit="1" customWidth="1"/>
    <col min="991" max="991" width="8.6640625" bestFit="1" customWidth="1"/>
    <col min="992" max="992" width="10.44140625" bestFit="1" customWidth="1"/>
    <col min="993" max="993" width="8.6640625" bestFit="1" customWidth="1"/>
    <col min="994" max="994" width="10.44140625" bestFit="1" customWidth="1"/>
    <col min="995" max="995" width="8.6640625" bestFit="1" customWidth="1"/>
    <col min="996" max="996" width="10.44140625" bestFit="1" customWidth="1"/>
    <col min="997" max="997" width="8.6640625" bestFit="1" customWidth="1"/>
    <col min="998" max="998" width="10.44140625" bestFit="1" customWidth="1"/>
    <col min="999" max="999" width="8.6640625" bestFit="1" customWidth="1"/>
    <col min="1000" max="1000" width="10.44140625" bestFit="1" customWidth="1"/>
    <col min="1001" max="1001" width="8.6640625" bestFit="1" customWidth="1"/>
    <col min="1002" max="1003" width="10.44140625" bestFit="1" customWidth="1"/>
    <col min="1004" max="1004" width="8.6640625" bestFit="1" customWidth="1"/>
    <col min="1005" max="1005" width="10.44140625" bestFit="1" customWidth="1"/>
    <col min="1006" max="1006" width="8.6640625" bestFit="1" customWidth="1"/>
    <col min="1007" max="1007" width="10.44140625" bestFit="1" customWidth="1"/>
    <col min="1008" max="1008" width="8.6640625" bestFit="1" customWidth="1"/>
    <col min="1009" max="1010" width="10.44140625" bestFit="1" customWidth="1"/>
    <col min="1011" max="1011" width="8.6640625" bestFit="1" customWidth="1"/>
    <col min="1012" max="1012" width="10.44140625" bestFit="1" customWidth="1"/>
    <col min="1013" max="1013" width="8.6640625" bestFit="1" customWidth="1"/>
    <col min="1014" max="1014" width="10.44140625" bestFit="1" customWidth="1"/>
    <col min="1015" max="1015" width="8.6640625" bestFit="1" customWidth="1"/>
    <col min="1016" max="1016" width="10.44140625" bestFit="1" customWidth="1"/>
    <col min="1017" max="1017" width="8.6640625" bestFit="1" customWidth="1"/>
    <col min="1018" max="1018" width="10.44140625" bestFit="1" customWidth="1"/>
    <col min="1019" max="1019" width="8.6640625" bestFit="1" customWidth="1"/>
    <col min="1020" max="1020" width="10.44140625" bestFit="1" customWidth="1"/>
    <col min="1021" max="1021" width="8.6640625" bestFit="1" customWidth="1"/>
    <col min="1022" max="1022" width="10.44140625" bestFit="1" customWidth="1"/>
    <col min="1023" max="1023" width="8.6640625" bestFit="1" customWidth="1"/>
    <col min="1024" max="1024" width="10.44140625" bestFit="1" customWidth="1"/>
    <col min="1025" max="1025" width="8.6640625" bestFit="1" customWidth="1"/>
    <col min="1026" max="1026" width="10.44140625" bestFit="1" customWidth="1"/>
    <col min="1027" max="1027" width="8.6640625" bestFit="1" customWidth="1"/>
    <col min="1028" max="1029" width="10.44140625" bestFit="1" customWidth="1"/>
    <col min="1030" max="1030" width="8.6640625" bestFit="1" customWidth="1"/>
    <col min="1031" max="1031" width="10.44140625" bestFit="1" customWidth="1"/>
    <col min="1032" max="1032" width="8.6640625" bestFit="1" customWidth="1"/>
    <col min="1033" max="1033" width="10.44140625" bestFit="1" customWidth="1"/>
    <col min="1034" max="1034" width="8.6640625" bestFit="1" customWidth="1"/>
    <col min="1035" max="1035" width="10.44140625" bestFit="1" customWidth="1"/>
    <col min="1036" max="1036" width="8.6640625" bestFit="1" customWidth="1"/>
    <col min="1037" max="1037" width="10.44140625" bestFit="1" customWidth="1"/>
    <col min="1038" max="1038" width="8.6640625" bestFit="1" customWidth="1"/>
    <col min="1039" max="1040" width="10.44140625" bestFit="1" customWidth="1"/>
    <col min="1041" max="1041" width="8.6640625" bestFit="1" customWidth="1"/>
    <col min="1042" max="1042" width="10.44140625" bestFit="1" customWidth="1"/>
    <col min="1043" max="1043" width="8.6640625" bestFit="1" customWidth="1"/>
    <col min="1044" max="1044" width="10.44140625" bestFit="1" customWidth="1"/>
    <col min="1045" max="1045" width="8.6640625" bestFit="1" customWidth="1"/>
    <col min="1046" max="1046" width="10.44140625" bestFit="1" customWidth="1"/>
    <col min="1047" max="1047" width="8.6640625" bestFit="1" customWidth="1"/>
    <col min="1048" max="1048" width="10.44140625" bestFit="1" customWidth="1"/>
    <col min="1049" max="1049" width="8.6640625" bestFit="1" customWidth="1"/>
    <col min="1050" max="1050" width="10.44140625" bestFit="1" customWidth="1"/>
    <col min="1051" max="1051" width="8.6640625" bestFit="1" customWidth="1"/>
    <col min="1052" max="1052" width="10.44140625" bestFit="1" customWidth="1"/>
    <col min="1053" max="1053" width="8.6640625" bestFit="1" customWidth="1"/>
    <col min="1054" max="1054" width="10.44140625" bestFit="1" customWidth="1"/>
    <col min="1055" max="1055" width="8.6640625" bestFit="1" customWidth="1"/>
    <col min="1056" max="1056" width="10.44140625" bestFit="1" customWidth="1"/>
    <col min="1057" max="1057" width="8.6640625" bestFit="1" customWidth="1"/>
    <col min="1058" max="1058" width="10.44140625" bestFit="1" customWidth="1"/>
    <col min="1059" max="1059" width="8.6640625" bestFit="1" customWidth="1"/>
    <col min="1060" max="1060" width="10.44140625" bestFit="1" customWidth="1"/>
    <col min="1061" max="1061" width="8.6640625" bestFit="1" customWidth="1"/>
    <col min="1062" max="1062" width="10.44140625" bestFit="1" customWidth="1"/>
    <col min="1063" max="1063" width="8.6640625" bestFit="1" customWidth="1"/>
    <col min="1064" max="1064" width="10.44140625" bestFit="1" customWidth="1"/>
    <col min="1065" max="1065" width="8.6640625" bestFit="1" customWidth="1"/>
    <col min="1066" max="1066" width="10.44140625" bestFit="1" customWidth="1"/>
    <col min="1067" max="1067" width="8.6640625" bestFit="1" customWidth="1"/>
    <col min="1068" max="1068" width="10.44140625" bestFit="1" customWidth="1"/>
    <col min="1069" max="1069" width="8.6640625" bestFit="1" customWidth="1"/>
    <col min="1070" max="1070" width="10.44140625" bestFit="1" customWidth="1"/>
    <col min="1071" max="1071" width="8.6640625" bestFit="1" customWidth="1"/>
    <col min="1072" max="1072" width="10.44140625" bestFit="1" customWidth="1"/>
    <col min="1073" max="1073" width="8.6640625" bestFit="1" customWidth="1"/>
    <col min="1074" max="1074" width="10.44140625" bestFit="1" customWidth="1"/>
    <col min="1075" max="1075" width="8.6640625" bestFit="1" customWidth="1"/>
    <col min="1076" max="1076" width="10.44140625" bestFit="1" customWidth="1"/>
    <col min="1077" max="1077" width="8.6640625" bestFit="1" customWidth="1"/>
    <col min="1078" max="1078" width="10.44140625" bestFit="1" customWidth="1"/>
    <col min="1079" max="1079" width="8.6640625" bestFit="1" customWidth="1"/>
    <col min="1080" max="1080" width="10.44140625" bestFit="1" customWidth="1"/>
    <col min="1081" max="1081" width="8.6640625" bestFit="1" customWidth="1"/>
    <col min="1082" max="1082" width="10.44140625" bestFit="1" customWidth="1"/>
    <col min="1083" max="1083" width="8.6640625" bestFit="1" customWidth="1"/>
    <col min="1084" max="1084" width="10.44140625" bestFit="1" customWidth="1"/>
    <col min="1085" max="1085" width="8.6640625" bestFit="1" customWidth="1"/>
    <col min="1086" max="1086" width="10.44140625" bestFit="1" customWidth="1"/>
    <col min="1087" max="1087" width="8.6640625" bestFit="1" customWidth="1"/>
    <col min="1088" max="1088" width="10.44140625" bestFit="1" customWidth="1"/>
    <col min="1089" max="1089" width="8.6640625" bestFit="1" customWidth="1"/>
    <col min="1090" max="1091" width="10.44140625" bestFit="1" customWidth="1"/>
    <col min="1092" max="1092" width="8.6640625" bestFit="1" customWidth="1"/>
    <col min="1093" max="1093" width="10.44140625" bestFit="1" customWidth="1"/>
    <col min="1094" max="1094" width="8.6640625" bestFit="1" customWidth="1"/>
    <col min="1095" max="1095" width="10.44140625" bestFit="1" customWidth="1"/>
    <col min="1096" max="1096" width="8.6640625" bestFit="1" customWidth="1"/>
    <col min="1097" max="1097" width="10.44140625" bestFit="1" customWidth="1"/>
    <col min="1098" max="1098" width="8.6640625" bestFit="1" customWidth="1"/>
    <col min="1099" max="1099" width="10.44140625" bestFit="1" customWidth="1"/>
    <col min="1100" max="1100" width="8.6640625" bestFit="1" customWidth="1"/>
    <col min="1101" max="1101" width="10.44140625" bestFit="1" customWidth="1"/>
    <col min="1102" max="1102" width="8.6640625" bestFit="1" customWidth="1"/>
    <col min="1103" max="1103" width="10.44140625" bestFit="1" customWidth="1"/>
    <col min="1104" max="1104" width="8.6640625" bestFit="1" customWidth="1"/>
    <col min="1105" max="1105" width="10.44140625" bestFit="1" customWidth="1"/>
    <col min="1106" max="1106" width="8.6640625" bestFit="1" customWidth="1"/>
    <col min="1107" max="1107" width="10.44140625" bestFit="1" customWidth="1"/>
    <col min="1108" max="1108" width="8.6640625" bestFit="1" customWidth="1"/>
    <col min="1109" max="1109" width="10.44140625" bestFit="1" customWidth="1"/>
    <col min="1110" max="1110" width="8.6640625" bestFit="1" customWidth="1"/>
    <col min="1111" max="1111" width="10.44140625" bestFit="1" customWidth="1"/>
    <col min="1112" max="1112" width="8.6640625" bestFit="1" customWidth="1"/>
    <col min="1113" max="1113" width="10.44140625" bestFit="1" customWidth="1"/>
    <col min="1114" max="1114" width="8.6640625" bestFit="1" customWidth="1"/>
    <col min="1115" max="1115" width="10.44140625" bestFit="1" customWidth="1"/>
    <col min="1116" max="1116" width="8.6640625" bestFit="1" customWidth="1"/>
    <col min="1117" max="1117" width="10.44140625" bestFit="1" customWidth="1"/>
    <col min="1118" max="1118" width="8.6640625" bestFit="1" customWidth="1"/>
    <col min="1119" max="1119" width="10.44140625" bestFit="1" customWidth="1"/>
    <col min="1120" max="1120" width="8.6640625" bestFit="1" customWidth="1"/>
    <col min="1121" max="1121" width="10.44140625" bestFit="1" customWidth="1"/>
    <col min="1122" max="1122" width="8.6640625" bestFit="1" customWidth="1"/>
    <col min="1123" max="1123" width="10.44140625" bestFit="1" customWidth="1"/>
    <col min="1124" max="1124" width="8.6640625" bestFit="1" customWidth="1"/>
    <col min="1125" max="1125" width="10.44140625" bestFit="1" customWidth="1"/>
    <col min="1126" max="1126" width="8.6640625" bestFit="1" customWidth="1"/>
    <col min="1127" max="1127" width="10.44140625" bestFit="1" customWidth="1"/>
    <col min="1128" max="1128" width="8.6640625" bestFit="1" customWidth="1"/>
    <col min="1129" max="1129" width="10.44140625" bestFit="1" customWidth="1"/>
    <col min="1130" max="1130" width="8.6640625" bestFit="1" customWidth="1"/>
    <col min="1131" max="1131" width="10.44140625" bestFit="1" customWidth="1"/>
    <col min="1132" max="1132" width="8.6640625" bestFit="1" customWidth="1"/>
    <col min="1133" max="1133" width="10.44140625" bestFit="1" customWidth="1"/>
    <col min="1134" max="1134" width="8.6640625" bestFit="1" customWidth="1"/>
    <col min="1135" max="1135" width="10.44140625" bestFit="1" customWidth="1"/>
    <col min="1136" max="1136" width="8.6640625" bestFit="1" customWidth="1"/>
    <col min="1137" max="1137" width="10.44140625" bestFit="1" customWidth="1"/>
    <col min="1138" max="1138" width="8.6640625" bestFit="1" customWidth="1"/>
    <col min="1139" max="1140" width="10.44140625" bestFit="1" customWidth="1"/>
    <col min="1141" max="1141" width="8.6640625" bestFit="1" customWidth="1"/>
    <col min="1142" max="1142" width="10.44140625" bestFit="1" customWidth="1"/>
    <col min="1143" max="1143" width="8.6640625" bestFit="1" customWidth="1"/>
    <col min="1144" max="1145" width="10.44140625" bestFit="1" customWidth="1"/>
    <col min="1146" max="1146" width="8.6640625" bestFit="1" customWidth="1"/>
    <col min="1147" max="1147" width="10.44140625" bestFit="1" customWidth="1"/>
    <col min="1148" max="1148" width="8.6640625" bestFit="1" customWidth="1"/>
    <col min="1149" max="1149" width="10.44140625" bestFit="1" customWidth="1"/>
    <col min="1150" max="1150" width="8.6640625" bestFit="1" customWidth="1"/>
    <col min="1151" max="1151" width="10.44140625" bestFit="1" customWidth="1"/>
    <col min="1152" max="1152" width="8.6640625" bestFit="1" customWidth="1"/>
    <col min="1153" max="1153" width="10.44140625" bestFit="1" customWidth="1"/>
    <col min="1154" max="1154" width="8.6640625" bestFit="1" customWidth="1"/>
    <col min="1155" max="1155" width="10.44140625" bestFit="1" customWidth="1"/>
    <col min="1156" max="1156" width="8.6640625" bestFit="1" customWidth="1"/>
    <col min="1157" max="1157" width="10.44140625" bestFit="1" customWidth="1"/>
    <col min="1158" max="1158" width="8.6640625" bestFit="1" customWidth="1"/>
    <col min="1159" max="1159" width="10.44140625" bestFit="1" customWidth="1"/>
    <col min="1160" max="1160" width="8.6640625" bestFit="1" customWidth="1"/>
    <col min="1161" max="1161" width="10.44140625" bestFit="1" customWidth="1"/>
    <col min="1162" max="1162" width="8.6640625" bestFit="1" customWidth="1"/>
    <col min="1163" max="1163" width="10.44140625" bestFit="1" customWidth="1"/>
    <col min="1164" max="1164" width="8.6640625" bestFit="1" customWidth="1"/>
    <col min="1165" max="1165" width="10.44140625" bestFit="1" customWidth="1"/>
    <col min="1166" max="1166" width="8.6640625" bestFit="1" customWidth="1"/>
    <col min="1167" max="1167" width="10.44140625" bestFit="1" customWidth="1"/>
    <col min="1168" max="1168" width="8.6640625" bestFit="1" customWidth="1"/>
    <col min="1169" max="1170" width="10.44140625" bestFit="1" customWidth="1"/>
    <col min="1171" max="1171" width="8.6640625" bestFit="1" customWidth="1"/>
    <col min="1172" max="1172" width="10.44140625" bestFit="1" customWidth="1"/>
    <col min="1173" max="1173" width="8.6640625" bestFit="1" customWidth="1"/>
    <col min="1174" max="1174" width="10.44140625" bestFit="1" customWidth="1"/>
    <col min="1175" max="1175" width="8.6640625" bestFit="1" customWidth="1"/>
    <col min="1176" max="1176" width="10.44140625" bestFit="1" customWidth="1"/>
    <col min="1177" max="1177" width="8.6640625" bestFit="1" customWidth="1"/>
    <col min="1178" max="1178" width="10.44140625" bestFit="1" customWidth="1"/>
    <col min="1179" max="1179" width="8.6640625" bestFit="1" customWidth="1"/>
    <col min="1180" max="1180" width="10.44140625" bestFit="1" customWidth="1"/>
    <col min="1181" max="1181" width="8.6640625" bestFit="1" customWidth="1"/>
    <col min="1182" max="1182" width="10.44140625" bestFit="1" customWidth="1"/>
    <col min="1183" max="1183" width="8.6640625" bestFit="1" customWidth="1"/>
    <col min="1184" max="1184" width="10.44140625" bestFit="1" customWidth="1"/>
    <col min="1185" max="1185" width="8.6640625" bestFit="1" customWidth="1"/>
    <col min="1186" max="1186" width="10.44140625" bestFit="1" customWidth="1"/>
    <col min="1187" max="1187" width="8.6640625" bestFit="1" customWidth="1"/>
    <col min="1188" max="1188" width="10.44140625" bestFit="1" customWidth="1"/>
    <col min="1189" max="1189" width="8.6640625" bestFit="1" customWidth="1"/>
    <col min="1190" max="1190" width="10.44140625" bestFit="1" customWidth="1"/>
    <col min="1191" max="1191" width="8.6640625" bestFit="1" customWidth="1"/>
    <col min="1192" max="1192" width="10.44140625" bestFit="1" customWidth="1"/>
    <col min="1193" max="1193" width="8.6640625" bestFit="1" customWidth="1"/>
    <col min="1194" max="1194" width="10.44140625" bestFit="1" customWidth="1"/>
    <col min="1195" max="1195" width="8.6640625" bestFit="1" customWidth="1"/>
    <col min="1196" max="1196" width="10.44140625" bestFit="1" customWidth="1"/>
    <col min="1197" max="1197" width="8.6640625" bestFit="1" customWidth="1"/>
    <col min="1198" max="1198" width="10.44140625" bestFit="1" customWidth="1"/>
    <col min="1199" max="1199" width="8.6640625" bestFit="1" customWidth="1"/>
    <col min="1200" max="1200" width="10.44140625" bestFit="1" customWidth="1"/>
    <col min="1201" max="1201" width="8.6640625" bestFit="1" customWidth="1"/>
    <col min="1202" max="1202" width="10.44140625" bestFit="1" customWidth="1"/>
    <col min="1203" max="1203" width="8.6640625" bestFit="1" customWidth="1"/>
    <col min="1204" max="1204" width="10.44140625" bestFit="1" customWidth="1"/>
    <col min="1205" max="1205" width="8.6640625" bestFit="1" customWidth="1"/>
    <col min="1206" max="1206" width="10.44140625" bestFit="1" customWidth="1"/>
    <col min="1207" max="1207" width="8.6640625" bestFit="1" customWidth="1"/>
    <col min="1208" max="1208" width="10.44140625" bestFit="1" customWidth="1"/>
    <col min="1209" max="1209" width="8.6640625" bestFit="1" customWidth="1"/>
    <col min="1210" max="1210" width="10.44140625" bestFit="1" customWidth="1"/>
    <col min="1211" max="1211" width="9.6640625" bestFit="1" customWidth="1"/>
    <col min="1212" max="1212" width="10.44140625" bestFit="1" customWidth="1"/>
    <col min="1213" max="1213" width="9.6640625" bestFit="1" customWidth="1"/>
    <col min="1214" max="1214" width="10.44140625" bestFit="1" customWidth="1"/>
    <col min="1215" max="1215" width="9.6640625" bestFit="1" customWidth="1"/>
    <col min="1216" max="1216" width="10.44140625" bestFit="1" customWidth="1"/>
    <col min="1217" max="1217" width="9.6640625" bestFit="1" customWidth="1"/>
    <col min="1218" max="1218" width="10.44140625" bestFit="1" customWidth="1"/>
    <col min="1219" max="1219" width="9.6640625" bestFit="1" customWidth="1"/>
    <col min="1220" max="1220" width="10.44140625" bestFit="1" customWidth="1"/>
    <col min="1221" max="1221" width="9.6640625" bestFit="1" customWidth="1"/>
    <col min="1222" max="1222" width="10.44140625" bestFit="1" customWidth="1"/>
    <col min="1223" max="1223" width="9.6640625" bestFit="1" customWidth="1"/>
    <col min="1224" max="1224" width="10.44140625" bestFit="1" customWidth="1"/>
    <col min="1225" max="1225" width="9.6640625" bestFit="1" customWidth="1"/>
    <col min="1226" max="1226" width="10.44140625" bestFit="1" customWidth="1"/>
    <col min="1227" max="1227" width="9.6640625" bestFit="1" customWidth="1"/>
    <col min="1228" max="1228" width="10.44140625" bestFit="1" customWidth="1"/>
    <col min="1229" max="1229" width="9.6640625" bestFit="1" customWidth="1"/>
    <col min="1230" max="1230" width="10.44140625" bestFit="1" customWidth="1"/>
    <col min="1231" max="1231" width="9.6640625" bestFit="1" customWidth="1"/>
    <col min="1232" max="1232" width="10.44140625" bestFit="1" customWidth="1"/>
    <col min="1233" max="1233" width="9.6640625" bestFit="1" customWidth="1"/>
    <col min="1234" max="1234" width="10.44140625" bestFit="1" customWidth="1"/>
    <col min="1235" max="1235" width="9.6640625" bestFit="1" customWidth="1"/>
    <col min="1236" max="1236" width="10.44140625" bestFit="1" customWidth="1"/>
    <col min="1237" max="1237" width="9.6640625" bestFit="1" customWidth="1"/>
    <col min="1238" max="1238" width="10.44140625" bestFit="1" customWidth="1"/>
    <col min="1239" max="1239" width="9.6640625" bestFit="1" customWidth="1"/>
    <col min="1240" max="1240" width="10.44140625" bestFit="1" customWidth="1"/>
    <col min="1241" max="1241" width="9.6640625" bestFit="1" customWidth="1"/>
    <col min="1242" max="1242" width="10.44140625" bestFit="1" customWidth="1"/>
    <col min="1243" max="1243" width="9.6640625" bestFit="1" customWidth="1"/>
    <col min="1244" max="1244" width="10.44140625" bestFit="1" customWidth="1"/>
    <col min="1245" max="1245" width="9.6640625" bestFit="1" customWidth="1"/>
    <col min="1246" max="1247" width="10.44140625" bestFit="1" customWidth="1"/>
    <col min="1248" max="1248" width="9.6640625" bestFit="1" customWidth="1"/>
    <col min="1249" max="1250" width="10.44140625" bestFit="1" customWidth="1"/>
    <col min="1251" max="1251" width="9.6640625" bestFit="1" customWidth="1"/>
    <col min="1252" max="1252" width="10.44140625" bestFit="1" customWidth="1"/>
    <col min="1253" max="1253" width="9.6640625" bestFit="1" customWidth="1"/>
    <col min="1254" max="1254" width="10.44140625" bestFit="1" customWidth="1"/>
    <col min="1255" max="1255" width="9.6640625" bestFit="1" customWidth="1"/>
    <col min="1256" max="1256" width="10.44140625" bestFit="1" customWidth="1"/>
    <col min="1257" max="1257" width="9.6640625" bestFit="1" customWidth="1"/>
    <col min="1258" max="1258" width="10.44140625" bestFit="1" customWidth="1"/>
    <col min="1259" max="1259" width="9.6640625" bestFit="1" customWidth="1"/>
    <col min="1260" max="1260" width="10.44140625" bestFit="1" customWidth="1"/>
    <col min="1261" max="1261" width="9.6640625" bestFit="1" customWidth="1"/>
    <col min="1262" max="1262" width="10.44140625" bestFit="1" customWidth="1"/>
    <col min="1263" max="1263" width="9.6640625" bestFit="1" customWidth="1"/>
    <col min="1264" max="1264" width="10.44140625" bestFit="1" customWidth="1"/>
    <col min="1265" max="1265" width="9.6640625" bestFit="1" customWidth="1"/>
    <col min="1266" max="1266" width="10.44140625" bestFit="1" customWidth="1"/>
    <col min="1267" max="1267" width="9.6640625" bestFit="1" customWidth="1"/>
    <col min="1268" max="1268" width="10.44140625" bestFit="1" customWidth="1"/>
    <col min="1269" max="1269" width="9.6640625" bestFit="1" customWidth="1"/>
    <col min="1270" max="1270" width="10.44140625" bestFit="1" customWidth="1"/>
    <col min="1271" max="1271" width="9.6640625" bestFit="1" customWidth="1"/>
    <col min="1272" max="1272" width="10.44140625" bestFit="1" customWidth="1"/>
    <col min="1273" max="1273" width="9.6640625" bestFit="1" customWidth="1"/>
    <col min="1274" max="1274" width="10.44140625" bestFit="1" customWidth="1"/>
    <col min="1275" max="1275" width="9.6640625" bestFit="1" customWidth="1"/>
    <col min="1276" max="1276" width="10.44140625" bestFit="1" customWidth="1"/>
    <col min="1277" max="1277" width="9.6640625" bestFit="1" customWidth="1"/>
    <col min="1278" max="1278" width="10.44140625" bestFit="1" customWidth="1"/>
    <col min="1279" max="1279" width="9.6640625" bestFit="1" customWidth="1"/>
    <col min="1280" max="1280" width="10.44140625" bestFit="1" customWidth="1"/>
    <col min="1281" max="1281" width="9.6640625" bestFit="1" customWidth="1"/>
    <col min="1282" max="1282" width="10.44140625" bestFit="1" customWidth="1"/>
    <col min="1283" max="1283" width="9.6640625" bestFit="1" customWidth="1"/>
    <col min="1284" max="1284" width="10.44140625" bestFit="1" customWidth="1"/>
    <col min="1285" max="1285" width="9.6640625" bestFit="1" customWidth="1"/>
    <col min="1286" max="1286" width="10.44140625" bestFit="1" customWidth="1"/>
    <col min="1287" max="1287" width="9.6640625" bestFit="1" customWidth="1"/>
    <col min="1288" max="1288" width="10.44140625" bestFit="1" customWidth="1"/>
    <col min="1289" max="1289" width="9.6640625" bestFit="1" customWidth="1"/>
    <col min="1290" max="1290" width="10.44140625" bestFit="1" customWidth="1"/>
    <col min="1291" max="1291" width="9.6640625" bestFit="1" customWidth="1"/>
    <col min="1292" max="1292" width="10.44140625" bestFit="1" customWidth="1"/>
    <col min="1293" max="1293" width="9.6640625" bestFit="1" customWidth="1"/>
    <col min="1294" max="1294" width="10.44140625" bestFit="1" customWidth="1"/>
    <col min="1295" max="1295" width="9.6640625" bestFit="1" customWidth="1"/>
    <col min="1296" max="1296" width="10.44140625" bestFit="1" customWidth="1"/>
    <col min="1297" max="1297" width="9.6640625" bestFit="1" customWidth="1"/>
    <col min="1298" max="1298" width="10.44140625" bestFit="1" customWidth="1"/>
    <col min="1299" max="1299" width="9.6640625" bestFit="1" customWidth="1"/>
    <col min="1300" max="1300" width="10.44140625" bestFit="1" customWidth="1"/>
    <col min="1301" max="1301" width="9.6640625" bestFit="1" customWidth="1"/>
    <col min="1302" max="1302" width="10.44140625" bestFit="1" customWidth="1"/>
    <col min="1303" max="1303" width="9.6640625" bestFit="1" customWidth="1"/>
    <col min="1304" max="1304" width="10.44140625" bestFit="1" customWidth="1"/>
    <col min="1305" max="1305" width="9.6640625" bestFit="1" customWidth="1"/>
    <col min="1306" max="1306" width="10.44140625" bestFit="1" customWidth="1"/>
    <col min="1307" max="1307" width="9.6640625" bestFit="1" customWidth="1"/>
    <col min="1308" max="1308" width="10.44140625" bestFit="1" customWidth="1"/>
    <col min="1309" max="1309" width="9.6640625" bestFit="1" customWidth="1"/>
    <col min="1310" max="1310" width="10.44140625" bestFit="1" customWidth="1"/>
    <col min="1311" max="1311" width="9.6640625" bestFit="1" customWidth="1"/>
    <col min="1312" max="1312" width="10.44140625" bestFit="1" customWidth="1"/>
    <col min="1313" max="1313" width="9.6640625" bestFit="1" customWidth="1"/>
    <col min="1314" max="1314" width="10.44140625" bestFit="1" customWidth="1"/>
    <col min="1315" max="1315" width="9.6640625" bestFit="1" customWidth="1"/>
    <col min="1316" max="1316" width="10.44140625" bestFit="1" customWidth="1"/>
    <col min="1317" max="1317" width="9.6640625" bestFit="1" customWidth="1"/>
    <col min="1318" max="1318" width="10.44140625" bestFit="1" customWidth="1"/>
    <col min="1319" max="1319" width="9.6640625" bestFit="1" customWidth="1"/>
    <col min="1320" max="1320" width="10.44140625" bestFit="1" customWidth="1"/>
    <col min="1321" max="1321" width="9.6640625" bestFit="1" customWidth="1"/>
    <col min="1322" max="1322" width="10.44140625" bestFit="1" customWidth="1"/>
    <col min="1323" max="1323" width="9.6640625" bestFit="1" customWidth="1"/>
    <col min="1324" max="1324" width="10.44140625" bestFit="1" customWidth="1"/>
    <col min="1325" max="1325" width="9.6640625" bestFit="1" customWidth="1"/>
    <col min="1326" max="1326" width="10.44140625" bestFit="1" customWidth="1"/>
    <col min="1327" max="1327" width="9.6640625" bestFit="1" customWidth="1"/>
    <col min="1328" max="1328" width="10.44140625" bestFit="1" customWidth="1"/>
    <col min="1329" max="1329" width="9.6640625" bestFit="1" customWidth="1"/>
    <col min="1330" max="1330" width="10.44140625" bestFit="1" customWidth="1"/>
    <col min="1331" max="1331" width="9.6640625" bestFit="1" customWidth="1"/>
    <col min="1332" max="1332" width="10.44140625" bestFit="1" customWidth="1"/>
    <col min="1333" max="1333" width="9.6640625" bestFit="1" customWidth="1"/>
    <col min="1334" max="1334" width="10.44140625" bestFit="1" customWidth="1"/>
    <col min="1335" max="1335" width="9.6640625" bestFit="1" customWidth="1"/>
    <col min="1336" max="1337" width="10.44140625" bestFit="1" customWidth="1"/>
    <col min="1338" max="1338" width="9.6640625" bestFit="1" customWidth="1"/>
    <col min="1339" max="1339" width="10.44140625" bestFit="1" customWidth="1"/>
    <col min="1340" max="1340" width="9.6640625" bestFit="1" customWidth="1"/>
    <col min="1341" max="1341" width="10.44140625" bestFit="1" customWidth="1"/>
    <col min="1342" max="1342" width="9.6640625" bestFit="1" customWidth="1"/>
    <col min="1343" max="1343" width="10.44140625" bestFit="1" customWidth="1"/>
    <col min="1344" max="1344" width="9.6640625" bestFit="1" customWidth="1"/>
    <col min="1345" max="1345" width="10.44140625" bestFit="1" customWidth="1"/>
    <col min="1346" max="1346" width="9.6640625" bestFit="1" customWidth="1"/>
    <col min="1347" max="1347" width="10.44140625" bestFit="1" customWidth="1"/>
    <col min="1348" max="1348" width="9.6640625" bestFit="1" customWidth="1"/>
    <col min="1349" max="1349" width="10.44140625" bestFit="1" customWidth="1"/>
    <col min="1350" max="1350" width="9.6640625" bestFit="1" customWidth="1"/>
    <col min="1351" max="1351" width="10.44140625" bestFit="1" customWidth="1"/>
    <col min="1352" max="1352" width="9.6640625" bestFit="1" customWidth="1"/>
    <col min="1353" max="1353" width="10.44140625" bestFit="1" customWidth="1"/>
    <col min="1354" max="1354" width="9.6640625" bestFit="1" customWidth="1"/>
    <col min="1355" max="1355" width="10.44140625" bestFit="1" customWidth="1"/>
    <col min="1356" max="1356" width="9.6640625" bestFit="1" customWidth="1"/>
    <col min="1357" max="1357" width="10.44140625" bestFit="1" customWidth="1"/>
    <col min="1358" max="1358" width="9.6640625" bestFit="1" customWidth="1"/>
    <col min="1359" max="1359" width="10.44140625" bestFit="1" customWidth="1"/>
    <col min="1360" max="1360" width="9.6640625" bestFit="1" customWidth="1"/>
    <col min="1361" max="1361" width="10.44140625" bestFit="1" customWidth="1"/>
    <col min="1362" max="1362" width="9.6640625" bestFit="1" customWidth="1"/>
    <col min="1363" max="1363" width="10.44140625" bestFit="1" customWidth="1"/>
    <col min="1364" max="1364" width="9.6640625" bestFit="1" customWidth="1"/>
    <col min="1365" max="1365" width="10.44140625" bestFit="1" customWidth="1"/>
    <col min="1366" max="1366" width="9.6640625" bestFit="1" customWidth="1"/>
    <col min="1367" max="1367" width="10.44140625" bestFit="1" customWidth="1"/>
    <col min="1368" max="1368" width="9.6640625" bestFit="1" customWidth="1"/>
    <col min="1369" max="1369" width="10.44140625" bestFit="1" customWidth="1"/>
    <col min="1370" max="1370" width="9.6640625" bestFit="1" customWidth="1"/>
    <col min="1371" max="1371" width="10.44140625" bestFit="1" customWidth="1"/>
    <col min="1372" max="1372" width="9.6640625" bestFit="1" customWidth="1"/>
    <col min="1373" max="1373" width="10.44140625" bestFit="1" customWidth="1"/>
    <col min="1374" max="1374" width="9.6640625" bestFit="1" customWidth="1"/>
    <col min="1375" max="1375" width="10.44140625" bestFit="1" customWidth="1"/>
    <col min="1376" max="1376" width="9.6640625" bestFit="1" customWidth="1"/>
    <col min="1377" max="1377" width="10.44140625" bestFit="1" customWidth="1"/>
    <col min="1378" max="1378" width="9.6640625" bestFit="1" customWidth="1"/>
    <col min="1379" max="1379" width="10.44140625" bestFit="1" customWidth="1"/>
    <col min="1380" max="1380" width="9.6640625" bestFit="1" customWidth="1"/>
    <col min="1381" max="1381" width="10.44140625" bestFit="1" customWidth="1"/>
    <col min="1382" max="1382" width="9.6640625" bestFit="1" customWidth="1"/>
    <col min="1383" max="1383" width="10.44140625" bestFit="1" customWidth="1"/>
    <col min="1384" max="1384" width="9.6640625" bestFit="1" customWidth="1"/>
    <col min="1385" max="1385" width="10.44140625" bestFit="1" customWidth="1"/>
    <col min="1386" max="1386" width="9.6640625" bestFit="1" customWidth="1"/>
    <col min="1387" max="1387" width="10.44140625" bestFit="1" customWidth="1"/>
    <col min="1388" max="1388" width="9.6640625" bestFit="1" customWidth="1"/>
    <col min="1389" max="1389" width="10.44140625" bestFit="1" customWidth="1"/>
    <col min="1390" max="1390" width="9.6640625" bestFit="1" customWidth="1"/>
    <col min="1391" max="1391" width="10.44140625" bestFit="1" customWidth="1"/>
    <col min="1392" max="1392" width="9.6640625" bestFit="1" customWidth="1"/>
    <col min="1393" max="1393" width="10.44140625" bestFit="1" customWidth="1"/>
    <col min="1394" max="1394" width="9.6640625" bestFit="1" customWidth="1"/>
    <col min="1395" max="1395" width="10.44140625" bestFit="1" customWidth="1"/>
    <col min="1396" max="1396" width="9.6640625" bestFit="1" customWidth="1"/>
    <col min="1397" max="1397" width="10.44140625" bestFit="1" customWidth="1"/>
    <col min="1398" max="1398" width="9.6640625" bestFit="1" customWidth="1"/>
    <col min="1399" max="1399" width="10.44140625" bestFit="1" customWidth="1"/>
    <col min="1400" max="1400" width="9.6640625" bestFit="1" customWidth="1"/>
    <col min="1401" max="1401" width="10.44140625" bestFit="1" customWidth="1"/>
    <col min="1402" max="1402" width="9.6640625" bestFit="1" customWidth="1"/>
    <col min="1403" max="1403" width="10.44140625" bestFit="1" customWidth="1"/>
    <col min="1404" max="1404" width="9.6640625" bestFit="1" customWidth="1"/>
    <col min="1405" max="1405" width="10.44140625" bestFit="1" customWidth="1"/>
    <col min="1406" max="1406" width="9.6640625" bestFit="1" customWidth="1"/>
    <col min="1407" max="1407" width="10.44140625" bestFit="1" customWidth="1"/>
    <col min="1408" max="1408" width="9.6640625" bestFit="1" customWidth="1"/>
    <col min="1409" max="1409" width="10.44140625" bestFit="1" customWidth="1"/>
    <col min="1410" max="1410" width="9.6640625" bestFit="1" customWidth="1"/>
    <col min="1411" max="1411" width="10.44140625" bestFit="1" customWidth="1"/>
    <col min="1412" max="1412" width="9.6640625" bestFit="1" customWidth="1"/>
    <col min="1413" max="1413" width="10.44140625" bestFit="1" customWidth="1"/>
    <col min="1414" max="1414" width="9.6640625" bestFit="1" customWidth="1"/>
    <col min="1415" max="1415" width="10.44140625" bestFit="1" customWidth="1"/>
    <col min="1416" max="1416" width="9.6640625" bestFit="1" customWidth="1"/>
    <col min="1417" max="1417" width="10.44140625" bestFit="1" customWidth="1"/>
    <col min="1418" max="1418" width="9.6640625" bestFit="1" customWidth="1"/>
    <col min="1419" max="1419" width="10.44140625" bestFit="1" customWidth="1"/>
    <col min="1420" max="1420" width="9.6640625" bestFit="1" customWidth="1"/>
    <col min="1421" max="1421" width="10.44140625" bestFit="1" customWidth="1"/>
    <col min="1422" max="1422" width="9.6640625" bestFit="1" customWidth="1"/>
    <col min="1423" max="1423" width="10.44140625" bestFit="1" customWidth="1"/>
    <col min="1424" max="1424" width="9.6640625" bestFit="1" customWidth="1"/>
    <col min="1425" max="1425" width="10.44140625" bestFit="1" customWidth="1"/>
    <col min="1426" max="1426" width="9.6640625" bestFit="1" customWidth="1"/>
    <col min="1427" max="1427" width="10.44140625" bestFit="1" customWidth="1"/>
    <col min="1428" max="1428" width="9.6640625" bestFit="1" customWidth="1"/>
    <col min="1429" max="1429" width="10.44140625" bestFit="1" customWidth="1"/>
    <col min="1430" max="1430" width="9.6640625" bestFit="1" customWidth="1"/>
    <col min="1431" max="1431" width="10.44140625" bestFit="1" customWidth="1"/>
    <col min="1432" max="1432" width="9.6640625" bestFit="1" customWidth="1"/>
    <col min="1433" max="1433" width="10.44140625" bestFit="1" customWidth="1"/>
    <col min="1434" max="1434" width="9.6640625" bestFit="1" customWidth="1"/>
    <col min="1435" max="1435" width="10.44140625" bestFit="1" customWidth="1"/>
    <col min="1436" max="1436" width="9.6640625" bestFit="1" customWidth="1"/>
    <col min="1437" max="1437" width="10.44140625" bestFit="1" customWidth="1"/>
    <col min="1438" max="1438" width="9.6640625" bestFit="1" customWidth="1"/>
    <col min="1439" max="1439" width="10.44140625" bestFit="1" customWidth="1"/>
    <col min="1440" max="1440" width="9.6640625" bestFit="1" customWidth="1"/>
    <col min="1441" max="1441" width="10.44140625" bestFit="1" customWidth="1"/>
    <col min="1442" max="1442" width="9.6640625" bestFit="1" customWidth="1"/>
    <col min="1443" max="1443" width="10.44140625" bestFit="1" customWidth="1"/>
    <col min="1444" max="1444" width="9.6640625" bestFit="1" customWidth="1"/>
    <col min="1445" max="1445" width="10.44140625" bestFit="1" customWidth="1"/>
    <col min="1446" max="1446" width="9.6640625" bestFit="1" customWidth="1"/>
    <col min="1447" max="1447" width="10.44140625" bestFit="1" customWidth="1"/>
    <col min="1448" max="1448" width="9.6640625" bestFit="1" customWidth="1"/>
    <col min="1449" max="1449" width="10.44140625" bestFit="1" customWidth="1"/>
    <col min="1450" max="1450" width="9.6640625" bestFit="1" customWidth="1"/>
    <col min="1451" max="1451" width="10.44140625" bestFit="1" customWidth="1"/>
    <col min="1452" max="1452" width="9.6640625" bestFit="1" customWidth="1"/>
    <col min="1453" max="1453" width="10.44140625" bestFit="1" customWidth="1"/>
    <col min="1454" max="1454" width="9.6640625" bestFit="1" customWidth="1"/>
    <col min="1455" max="1455" width="10.44140625" bestFit="1" customWidth="1"/>
    <col min="1456" max="1456" width="9.6640625" bestFit="1" customWidth="1"/>
    <col min="1457" max="1457" width="10.44140625" bestFit="1" customWidth="1"/>
    <col min="1458" max="1458" width="9.6640625" bestFit="1" customWidth="1"/>
    <col min="1459" max="1459" width="10.44140625" bestFit="1" customWidth="1"/>
    <col min="1460" max="1460" width="9.6640625" bestFit="1" customWidth="1"/>
    <col min="1461" max="1461" width="10.44140625" bestFit="1" customWidth="1"/>
    <col min="1462" max="1462" width="9.6640625" bestFit="1" customWidth="1"/>
    <col min="1463" max="1463" width="10.44140625" bestFit="1" customWidth="1"/>
    <col min="1464" max="1464" width="9.6640625" bestFit="1" customWidth="1"/>
    <col min="1465" max="1465" width="10.44140625" bestFit="1" customWidth="1"/>
    <col min="1466" max="1466" width="9.6640625" bestFit="1" customWidth="1"/>
    <col min="1467" max="1467" width="10.44140625" bestFit="1" customWidth="1"/>
    <col min="1468" max="1468" width="9.6640625" bestFit="1" customWidth="1"/>
    <col min="1469" max="1469" width="10.44140625" bestFit="1" customWidth="1"/>
    <col min="1470" max="1470" width="9.6640625" bestFit="1" customWidth="1"/>
    <col min="1471" max="1471" width="10.44140625" bestFit="1" customWidth="1"/>
    <col min="1472" max="1472" width="9.6640625" bestFit="1" customWidth="1"/>
    <col min="1473" max="1473" width="10.44140625" bestFit="1" customWidth="1"/>
    <col min="1474" max="1474" width="9.6640625" bestFit="1" customWidth="1"/>
    <col min="1475" max="1475" width="10.44140625" bestFit="1" customWidth="1"/>
    <col min="1476" max="1476" width="9.6640625" bestFit="1" customWidth="1"/>
    <col min="1477" max="1477" width="10.44140625" bestFit="1" customWidth="1"/>
    <col min="1478" max="1478" width="9.6640625" bestFit="1" customWidth="1"/>
    <col min="1479" max="1479" width="10.44140625" bestFit="1" customWidth="1"/>
    <col min="1480" max="1480" width="9.6640625" bestFit="1" customWidth="1"/>
    <col min="1481" max="1481" width="10.44140625" bestFit="1" customWidth="1"/>
    <col min="1482" max="1482" width="9.6640625" bestFit="1" customWidth="1"/>
    <col min="1483" max="1483" width="10.44140625" bestFit="1" customWidth="1"/>
    <col min="1484" max="1484" width="9.6640625" bestFit="1" customWidth="1"/>
    <col min="1485" max="1485" width="10.44140625" bestFit="1" customWidth="1"/>
    <col min="1486" max="1486" width="9.6640625" bestFit="1" customWidth="1"/>
    <col min="1487" max="1487" width="10.44140625" bestFit="1" customWidth="1"/>
    <col min="1488" max="1488" width="9.6640625" bestFit="1" customWidth="1"/>
    <col min="1489" max="1489" width="10.44140625" bestFit="1" customWidth="1"/>
    <col min="1490" max="1490" width="9.6640625" bestFit="1" customWidth="1"/>
    <col min="1491" max="1491" width="10.44140625" bestFit="1" customWidth="1"/>
    <col min="1492" max="1492" width="9.6640625" bestFit="1" customWidth="1"/>
    <col min="1493" max="1493" width="10.44140625" bestFit="1" customWidth="1"/>
    <col min="1494" max="1494" width="9.6640625" bestFit="1" customWidth="1"/>
    <col min="1495" max="1495" width="10.44140625" bestFit="1" customWidth="1"/>
    <col min="1496" max="1496" width="9.6640625" bestFit="1" customWidth="1"/>
    <col min="1497" max="1497" width="10.44140625" bestFit="1" customWidth="1"/>
    <col min="1498" max="1498" width="9.6640625" bestFit="1" customWidth="1"/>
    <col min="1499" max="1499" width="10.44140625" bestFit="1" customWidth="1"/>
    <col min="1500" max="1500" width="9.6640625" bestFit="1" customWidth="1"/>
    <col min="1501" max="1501" width="10.44140625" bestFit="1" customWidth="1"/>
    <col min="1502" max="1502" width="9.6640625" bestFit="1" customWidth="1"/>
    <col min="1503" max="1503" width="10.44140625" bestFit="1" customWidth="1"/>
    <col min="1504" max="1504" width="9.6640625" bestFit="1" customWidth="1"/>
    <col min="1505" max="1505" width="10.44140625" bestFit="1" customWidth="1"/>
    <col min="1506" max="1506" width="9.6640625" bestFit="1" customWidth="1"/>
    <col min="1507" max="1507" width="10.44140625" bestFit="1" customWidth="1"/>
    <col min="1508" max="1508" width="9.6640625" bestFit="1" customWidth="1"/>
    <col min="1509" max="1509" width="10.44140625" bestFit="1" customWidth="1"/>
    <col min="1510" max="1510" width="9.6640625" bestFit="1" customWidth="1"/>
    <col min="1511" max="1511" width="10.44140625" bestFit="1" customWidth="1"/>
    <col min="1512" max="1512" width="9.6640625" bestFit="1" customWidth="1"/>
    <col min="1513" max="1513" width="10.44140625" bestFit="1" customWidth="1"/>
    <col min="1514" max="1514" width="9.6640625" bestFit="1" customWidth="1"/>
    <col min="1515" max="1515" width="10.44140625" bestFit="1" customWidth="1"/>
    <col min="1516" max="1516" width="9.6640625" bestFit="1" customWidth="1"/>
    <col min="1517" max="1517" width="10.44140625" bestFit="1" customWidth="1"/>
    <col min="1518" max="1518" width="9.6640625" bestFit="1" customWidth="1"/>
    <col min="1519" max="1519" width="10.44140625" bestFit="1" customWidth="1"/>
    <col min="1520" max="1520" width="9.6640625" bestFit="1" customWidth="1"/>
    <col min="1521" max="1521" width="10.44140625" bestFit="1" customWidth="1"/>
    <col min="1522" max="1522" width="9.6640625" bestFit="1" customWidth="1"/>
    <col min="1523" max="1523" width="10.44140625" bestFit="1" customWidth="1"/>
    <col min="1524" max="1524" width="9.6640625" bestFit="1" customWidth="1"/>
    <col min="1525" max="1525" width="10.44140625" bestFit="1" customWidth="1"/>
    <col min="1526" max="1526" width="9.6640625" bestFit="1" customWidth="1"/>
    <col min="1527" max="1527" width="10.44140625" bestFit="1" customWidth="1"/>
    <col min="1528" max="1528" width="9.6640625" bestFit="1" customWidth="1"/>
    <col min="1529" max="1529" width="10.44140625" bestFit="1" customWidth="1"/>
    <col min="1530" max="1530" width="9.6640625" bestFit="1" customWidth="1"/>
    <col min="1531" max="1531" width="10.44140625" bestFit="1" customWidth="1"/>
    <col min="1532" max="1532" width="9.6640625" bestFit="1" customWidth="1"/>
    <col min="1533" max="1533" width="10.44140625" bestFit="1" customWidth="1"/>
    <col min="1534" max="1534" width="9.6640625" bestFit="1" customWidth="1"/>
    <col min="1535" max="1535" width="10.44140625" bestFit="1" customWidth="1"/>
    <col min="1536" max="1536" width="9.6640625" bestFit="1" customWidth="1"/>
    <col min="1537" max="1537" width="10.44140625" bestFit="1" customWidth="1"/>
    <col min="1538" max="1538" width="9.6640625" bestFit="1" customWidth="1"/>
    <col min="1539" max="1539" width="10.44140625" bestFit="1" customWidth="1"/>
    <col min="1540" max="1540" width="9.6640625" bestFit="1" customWidth="1"/>
    <col min="1541" max="1541" width="10.44140625" bestFit="1" customWidth="1"/>
    <col min="1542" max="1542" width="9.6640625" bestFit="1" customWidth="1"/>
    <col min="1543" max="1543" width="10.44140625" bestFit="1" customWidth="1"/>
    <col min="1544" max="1544" width="9.6640625" bestFit="1" customWidth="1"/>
    <col min="1545" max="1545" width="10.44140625" bestFit="1" customWidth="1"/>
    <col min="1546" max="1546" width="9.6640625" bestFit="1" customWidth="1"/>
    <col min="1547" max="1547" width="10.44140625" bestFit="1" customWidth="1"/>
    <col min="1548" max="1548" width="9.6640625" bestFit="1" customWidth="1"/>
    <col min="1549" max="1549" width="10.44140625" bestFit="1" customWidth="1"/>
    <col min="1550" max="1550" width="9.6640625" bestFit="1" customWidth="1"/>
    <col min="1551" max="1551" width="10.44140625" bestFit="1" customWidth="1"/>
    <col min="1552" max="1552" width="9.6640625" bestFit="1" customWidth="1"/>
    <col min="1553" max="1553" width="10.44140625" bestFit="1" customWidth="1"/>
    <col min="1554" max="1554" width="9.6640625" bestFit="1" customWidth="1"/>
    <col min="1555" max="1555" width="10.44140625" bestFit="1" customWidth="1"/>
    <col min="1556" max="1556" width="9.6640625" bestFit="1" customWidth="1"/>
    <col min="1557" max="1557" width="10.44140625" bestFit="1" customWidth="1"/>
    <col min="1558" max="1558" width="9.6640625" bestFit="1" customWidth="1"/>
    <col min="1559" max="1559" width="10.44140625" bestFit="1" customWidth="1"/>
    <col min="1560" max="1560" width="9.6640625" bestFit="1" customWidth="1"/>
    <col min="1561" max="1561" width="10.44140625" bestFit="1" customWidth="1"/>
    <col min="1562" max="1562" width="9.6640625" bestFit="1" customWidth="1"/>
    <col min="1563" max="1563" width="10.44140625" bestFit="1" customWidth="1"/>
    <col min="1564" max="1564" width="9.6640625" bestFit="1" customWidth="1"/>
    <col min="1565" max="1565" width="10.44140625" bestFit="1" customWidth="1"/>
    <col min="1566" max="1566" width="9.6640625" bestFit="1" customWidth="1"/>
    <col min="1567" max="1567" width="10.44140625" bestFit="1" customWidth="1"/>
    <col min="1568" max="1568" width="9.6640625" bestFit="1" customWidth="1"/>
    <col min="1569" max="1569" width="10.44140625" bestFit="1" customWidth="1"/>
    <col min="1570" max="1570" width="9.6640625" bestFit="1" customWidth="1"/>
    <col min="1571" max="1571" width="10.44140625" bestFit="1" customWidth="1"/>
    <col min="1572" max="1572" width="9.6640625" bestFit="1" customWidth="1"/>
    <col min="1573" max="1573" width="10.44140625" bestFit="1" customWidth="1"/>
    <col min="1574" max="1574" width="9.6640625" bestFit="1" customWidth="1"/>
    <col min="1575" max="1575" width="10.44140625" bestFit="1" customWidth="1"/>
    <col min="1576" max="1576" width="9.6640625" bestFit="1" customWidth="1"/>
    <col min="1577" max="1577" width="10.44140625" bestFit="1" customWidth="1"/>
    <col min="1578" max="1578" width="9.6640625" bestFit="1" customWidth="1"/>
    <col min="1579" max="1579" width="10.44140625" bestFit="1" customWidth="1"/>
    <col min="1580" max="1580" width="9.6640625" bestFit="1" customWidth="1"/>
    <col min="1581" max="1581" width="10.44140625" bestFit="1" customWidth="1"/>
    <col min="1582" max="1582" width="9.6640625" bestFit="1" customWidth="1"/>
    <col min="1583" max="1583" width="10.44140625" bestFit="1" customWidth="1"/>
    <col min="1584" max="1584" width="9.6640625" bestFit="1" customWidth="1"/>
    <col min="1585" max="1585" width="10.44140625" bestFit="1" customWidth="1"/>
    <col min="1586" max="1586" width="9.6640625" bestFit="1" customWidth="1"/>
    <col min="1587" max="1587" width="10.44140625" bestFit="1" customWidth="1"/>
    <col min="1588" max="1588" width="9.6640625" bestFit="1" customWidth="1"/>
    <col min="1589" max="1589" width="10.44140625" bestFit="1" customWidth="1"/>
    <col min="1590" max="1590" width="9.6640625" bestFit="1" customWidth="1"/>
    <col min="1591" max="1591" width="10.44140625" bestFit="1" customWidth="1"/>
    <col min="1592" max="1592" width="9.6640625" bestFit="1" customWidth="1"/>
    <col min="1593" max="1593" width="10.44140625" bestFit="1" customWidth="1"/>
    <col min="1594" max="1594" width="9.6640625" bestFit="1" customWidth="1"/>
    <col min="1595" max="1595" width="10.44140625" bestFit="1" customWidth="1"/>
    <col min="1596" max="1596" width="9.6640625" bestFit="1" customWidth="1"/>
    <col min="1597" max="1597" width="10.44140625" bestFit="1" customWidth="1"/>
    <col min="1598" max="1598" width="9.6640625" bestFit="1" customWidth="1"/>
    <col min="1599" max="1599" width="10.44140625" bestFit="1" customWidth="1"/>
    <col min="1600" max="1600" width="9.6640625" bestFit="1" customWidth="1"/>
    <col min="1601" max="1601" width="10.44140625" bestFit="1" customWidth="1"/>
    <col min="1602" max="1602" width="9.6640625" bestFit="1" customWidth="1"/>
    <col min="1603" max="1603" width="10.44140625" bestFit="1" customWidth="1"/>
    <col min="1604" max="1604" width="9.6640625" bestFit="1" customWidth="1"/>
    <col min="1605" max="1605" width="10.44140625" bestFit="1" customWidth="1"/>
    <col min="1606" max="1606" width="9.6640625" bestFit="1" customWidth="1"/>
    <col min="1607" max="1607" width="10.44140625" bestFit="1" customWidth="1"/>
    <col min="1608" max="1608" width="9.6640625" bestFit="1" customWidth="1"/>
    <col min="1609" max="1609" width="10.44140625" bestFit="1" customWidth="1"/>
    <col min="1610" max="1610" width="9.6640625" bestFit="1" customWidth="1"/>
    <col min="1611" max="1611" width="10.44140625" bestFit="1" customWidth="1"/>
    <col min="1612" max="1612" width="9.6640625" bestFit="1" customWidth="1"/>
    <col min="1613" max="1613" width="10.44140625" bestFit="1" customWidth="1"/>
    <col min="1614" max="1614" width="9.6640625" bestFit="1" customWidth="1"/>
    <col min="1615" max="1615" width="10.44140625" bestFit="1" customWidth="1"/>
    <col min="1616" max="1616" width="9.6640625" bestFit="1" customWidth="1"/>
    <col min="1617" max="1617" width="10.44140625" bestFit="1" customWidth="1"/>
    <col min="1618" max="1618" width="9.6640625" bestFit="1" customWidth="1"/>
    <col min="1619" max="1619" width="10.44140625" bestFit="1" customWidth="1"/>
    <col min="1620" max="1620" width="9.6640625" bestFit="1" customWidth="1"/>
    <col min="1621" max="1621" width="10.44140625" bestFit="1" customWidth="1"/>
    <col min="1622" max="1622" width="9.6640625" bestFit="1" customWidth="1"/>
    <col min="1623" max="1623" width="10.44140625" bestFit="1" customWidth="1"/>
    <col min="1624" max="1624" width="9.6640625" bestFit="1" customWidth="1"/>
    <col min="1625" max="1625" width="10.44140625" bestFit="1" customWidth="1"/>
    <col min="1626" max="1626" width="9.6640625" bestFit="1" customWidth="1"/>
    <col min="1627" max="1627" width="10.44140625" bestFit="1" customWidth="1"/>
    <col min="1628" max="1628" width="9.6640625" bestFit="1" customWidth="1"/>
    <col min="1629" max="1629" width="10.44140625" bestFit="1" customWidth="1"/>
    <col min="1630" max="1630" width="9.6640625" bestFit="1" customWidth="1"/>
    <col min="1631" max="1631" width="10.44140625" bestFit="1" customWidth="1"/>
    <col min="1632" max="1632" width="9.6640625" bestFit="1" customWidth="1"/>
    <col min="1633" max="1633" width="10.44140625" bestFit="1" customWidth="1"/>
    <col min="1634" max="1634" width="9.6640625" bestFit="1" customWidth="1"/>
    <col min="1635" max="1635" width="10.44140625" bestFit="1" customWidth="1"/>
    <col min="1636" max="1636" width="9.6640625" bestFit="1" customWidth="1"/>
    <col min="1637" max="1637" width="10.44140625" bestFit="1" customWidth="1"/>
    <col min="1638" max="1638" width="9.6640625" bestFit="1" customWidth="1"/>
    <col min="1639" max="1639" width="10.44140625" bestFit="1" customWidth="1"/>
    <col min="1640" max="1640" width="9.6640625" bestFit="1" customWidth="1"/>
    <col min="1641" max="1641" width="10.44140625" bestFit="1" customWidth="1"/>
    <col min="1642" max="1642" width="9.6640625" bestFit="1" customWidth="1"/>
    <col min="1643" max="1643" width="10.44140625" bestFit="1" customWidth="1"/>
    <col min="1644" max="1644" width="9.6640625" bestFit="1" customWidth="1"/>
    <col min="1645" max="1645" width="10.44140625" bestFit="1" customWidth="1"/>
    <col min="1646" max="1646" width="9.6640625" bestFit="1" customWidth="1"/>
    <col min="1647" max="1647" width="10.44140625" bestFit="1" customWidth="1"/>
    <col min="1648" max="1648" width="9.6640625" bestFit="1" customWidth="1"/>
    <col min="1649" max="1649" width="10.44140625" bestFit="1" customWidth="1"/>
    <col min="1650" max="1650" width="9.6640625" bestFit="1" customWidth="1"/>
    <col min="1651" max="1651" width="10.44140625" bestFit="1" customWidth="1"/>
    <col min="1652" max="1652" width="9.6640625" bestFit="1" customWidth="1"/>
    <col min="1653" max="1653" width="10.44140625" bestFit="1" customWidth="1"/>
    <col min="1654" max="1654" width="9.6640625" bestFit="1" customWidth="1"/>
    <col min="1655" max="1655" width="10.44140625" bestFit="1" customWidth="1"/>
    <col min="1656" max="1656" width="9.6640625" bestFit="1" customWidth="1"/>
    <col min="1657" max="1657" width="10.44140625" bestFit="1" customWidth="1"/>
    <col min="1658" max="1658" width="9.6640625" bestFit="1" customWidth="1"/>
    <col min="1659" max="1659" width="10.44140625" bestFit="1" customWidth="1"/>
    <col min="1660" max="1660" width="9.6640625" bestFit="1" customWidth="1"/>
    <col min="1661" max="1661" width="10.44140625" bestFit="1" customWidth="1"/>
    <col min="1662" max="1662" width="9.6640625" bestFit="1" customWidth="1"/>
    <col min="1663" max="1663" width="10.44140625" bestFit="1" customWidth="1"/>
    <col min="1664" max="1664" width="9.6640625" bestFit="1" customWidth="1"/>
    <col min="1665" max="1665" width="10.44140625" bestFit="1" customWidth="1"/>
    <col min="1666" max="1666" width="9.6640625" bestFit="1" customWidth="1"/>
    <col min="1667" max="1667" width="10.44140625" bestFit="1" customWidth="1"/>
    <col min="1668" max="1668" width="9.6640625" bestFit="1" customWidth="1"/>
    <col min="1669" max="1669" width="10.44140625" bestFit="1" customWidth="1"/>
    <col min="1670" max="1670" width="9.6640625" bestFit="1" customWidth="1"/>
    <col min="1671" max="1671" width="10.44140625" bestFit="1" customWidth="1"/>
    <col min="1672" max="1672" width="9.6640625" bestFit="1" customWidth="1"/>
    <col min="1673" max="1673" width="10.44140625" bestFit="1" customWidth="1"/>
    <col min="1674" max="1674" width="9.6640625" bestFit="1" customWidth="1"/>
    <col min="1675" max="1675" width="10.44140625" bestFit="1" customWidth="1"/>
    <col min="1676" max="1676" width="9.6640625" bestFit="1" customWidth="1"/>
    <col min="1677" max="1677" width="10.44140625" bestFit="1" customWidth="1"/>
    <col min="1678" max="1678" width="9.6640625" bestFit="1" customWidth="1"/>
    <col min="1679" max="1679" width="10.44140625" bestFit="1" customWidth="1"/>
    <col min="1680" max="1680" width="9.6640625" bestFit="1" customWidth="1"/>
    <col min="1681" max="1681" width="10.44140625" bestFit="1" customWidth="1"/>
    <col min="1682" max="1682" width="9.6640625" bestFit="1" customWidth="1"/>
    <col min="1683" max="1683" width="10.44140625" bestFit="1" customWidth="1"/>
    <col min="1684" max="1684" width="9.6640625" bestFit="1" customWidth="1"/>
    <col min="1685" max="1685" width="10.44140625" bestFit="1" customWidth="1"/>
    <col min="1686" max="1686" width="9.6640625" bestFit="1" customWidth="1"/>
    <col min="1687" max="1687" width="10.44140625" bestFit="1" customWidth="1"/>
    <col min="1688" max="1688" width="9.6640625" bestFit="1" customWidth="1"/>
    <col min="1689" max="1689" width="10.44140625" bestFit="1" customWidth="1"/>
    <col min="1690" max="1690" width="9.6640625" bestFit="1" customWidth="1"/>
    <col min="1691" max="1691" width="10.44140625" bestFit="1" customWidth="1"/>
    <col min="1692" max="1692" width="9.6640625" bestFit="1" customWidth="1"/>
    <col min="1693" max="1693" width="10.44140625" bestFit="1" customWidth="1"/>
    <col min="1694" max="1694" width="9.6640625" bestFit="1" customWidth="1"/>
    <col min="1695" max="1695" width="10.44140625" bestFit="1" customWidth="1"/>
    <col min="1696" max="1696" width="9.6640625" bestFit="1" customWidth="1"/>
    <col min="1697" max="1697" width="10.44140625" bestFit="1" customWidth="1"/>
    <col min="1698" max="1698" width="9.6640625" bestFit="1" customWidth="1"/>
    <col min="1699" max="1699" width="10.44140625" bestFit="1" customWidth="1"/>
    <col min="1700" max="1700" width="9.6640625" bestFit="1" customWidth="1"/>
    <col min="1701" max="1701" width="10.44140625" bestFit="1" customWidth="1"/>
    <col min="1702" max="1702" width="9.6640625" bestFit="1" customWidth="1"/>
    <col min="1703" max="1703" width="10.44140625" bestFit="1" customWidth="1"/>
    <col min="1704" max="1704" width="9.6640625" bestFit="1" customWidth="1"/>
    <col min="1705" max="1705" width="10.44140625" bestFit="1" customWidth="1"/>
    <col min="1706" max="1706" width="9.6640625" bestFit="1" customWidth="1"/>
    <col min="1707" max="1707" width="10.44140625" bestFit="1" customWidth="1"/>
    <col min="1708" max="1708" width="9.6640625" bestFit="1" customWidth="1"/>
    <col min="1709" max="1709" width="10.44140625" bestFit="1" customWidth="1"/>
    <col min="1710" max="1710" width="9.6640625" bestFit="1" customWidth="1"/>
    <col min="1711" max="1711" width="10.44140625" bestFit="1" customWidth="1"/>
    <col min="1712" max="1712" width="9.6640625" bestFit="1" customWidth="1"/>
    <col min="1713" max="1713" width="10.44140625" bestFit="1" customWidth="1"/>
    <col min="1714" max="1714" width="9.6640625" bestFit="1" customWidth="1"/>
    <col min="1715" max="1715" width="10.44140625" bestFit="1" customWidth="1"/>
    <col min="1716" max="1716" width="9.6640625" bestFit="1" customWidth="1"/>
    <col min="1717" max="1717" width="10.44140625" bestFit="1" customWidth="1"/>
    <col min="1718" max="1718" width="9.6640625" bestFit="1" customWidth="1"/>
    <col min="1719" max="1719" width="10.44140625" bestFit="1" customWidth="1"/>
    <col min="1720" max="1720" width="9.6640625" bestFit="1" customWidth="1"/>
    <col min="1721" max="1721" width="10.44140625" bestFit="1" customWidth="1"/>
    <col min="1722" max="1722" width="9.6640625" bestFit="1" customWidth="1"/>
    <col min="1723" max="1723" width="10.44140625" bestFit="1" customWidth="1"/>
    <col min="1724" max="1724" width="9.6640625" bestFit="1" customWidth="1"/>
    <col min="1725" max="1725" width="10.44140625" bestFit="1" customWidth="1"/>
    <col min="1726" max="1726" width="9.6640625" bestFit="1" customWidth="1"/>
    <col min="1727" max="1727" width="10.44140625" bestFit="1" customWidth="1"/>
    <col min="1728" max="1728" width="9.6640625" bestFit="1" customWidth="1"/>
    <col min="1729" max="1729" width="10.44140625" bestFit="1" customWidth="1"/>
    <col min="1730" max="1730" width="9.6640625" bestFit="1" customWidth="1"/>
    <col min="1731" max="1731" width="10.44140625" bestFit="1" customWidth="1"/>
    <col min="1732" max="1732" width="9.6640625" bestFit="1" customWidth="1"/>
    <col min="1733" max="1733" width="10.44140625" bestFit="1" customWidth="1"/>
    <col min="1734" max="1734" width="9.6640625" bestFit="1" customWidth="1"/>
    <col min="1735" max="1735" width="10.44140625" bestFit="1" customWidth="1"/>
    <col min="1736" max="1736" width="9.6640625" bestFit="1" customWidth="1"/>
    <col min="1737" max="1737" width="10.44140625" bestFit="1" customWidth="1"/>
    <col min="1738" max="1738" width="9.6640625" bestFit="1" customWidth="1"/>
    <col min="1739" max="1739" width="10.44140625" bestFit="1" customWidth="1"/>
    <col min="1740" max="1740" width="9.6640625" bestFit="1" customWidth="1"/>
    <col min="1741" max="1741" width="10.44140625" bestFit="1" customWidth="1"/>
    <col min="1742" max="1742" width="9.6640625" bestFit="1" customWidth="1"/>
    <col min="1743" max="1743" width="10.44140625" bestFit="1" customWidth="1"/>
    <col min="1744" max="1744" width="9.6640625" bestFit="1" customWidth="1"/>
    <col min="1745" max="1745" width="10.44140625" bestFit="1" customWidth="1"/>
    <col min="1746" max="1746" width="9.6640625" bestFit="1" customWidth="1"/>
    <col min="1747" max="1747" width="10.44140625" bestFit="1" customWidth="1"/>
    <col min="1748" max="1748" width="9.6640625" bestFit="1" customWidth="1"/>
    <col min="1749" max="1749" width="10.44140625" bestFit="1" customWidth="1"/>
    <col min="1750" max="1750" width="9.6640625" bestFit="1" customWidth="1"/>
    <col min="1751" max="1751" width="10.44140625" bestFit="1" customWidth="1"/>
    <col min="1752" max="1752" width="9.6640625" bestFit="1" customWidth="1"/>
    <col min="1753" max="1753" width="10.44140625" bestFit="1" customWidth="1"/>
    <col min="1754" max="1754" width="9.6640625" bestFit="1" customWidth="1"/>
    <col min="1755" max="1755" width="10.44140625" bestFit="1" customWidth="1"/>
    <col min="1756" max="1756" width="9.6640625" bestFit="1" customWidth="1"/>
    <col min="1757" max="1757" width="10.44140625" bestFit="1" customWidth="1"/>
    <col min="1758" max="1758" width="9.6640625" bestFit="1" customWidth="1"/>
    <col min="1759" max="1759" width="10.44140625" bestFit="1" customWidth="1"/>
    <col min="1760" max="1760" width="9.6640625" bestFit="1" customWidth="1"/>
    <col min="1761" max="1761" width="10.44140625" bestFit="1" customWidth="1"/>
    <col min="1762" max="1762" width="9.6640625" bestFit="1" customWidth="1"/>
    <col min="1763" max="1763" width="10.44140625" bestFit="1" customWidth="1"/>
    <col min="1764" max="1764" width="9.6640625" bestFit="1" customWidth="1"/>
    <col min="1765" max="1765" width="10.44140625" bestFit="1" customWidth="1"/>
    <col min="1766" max="1766" width="9.6640625" bestFit="1" customWidth="1"/>
    <col min="1767" max="1767" width="10.44140625" bestFit="1" customWidth="1"/>
    <col min="1768" max="1768" width="9.6640625" bestFit="1" customWidth="1"/>
    <col min="1769" max="1769" width="10.44140625" bestFit="1" customWidth="1"/>
    <col min="1770" max="1770" width="9.6640625" bestFit="1" customWidth="1"/>
    <col min="1771" max="1771" width="10.44140625" bestFit="1" customWidth="1"/>
    <col min="1772" max="1772" width="9.6640625" bestFit="1" customWidth="1"/>
    <col min="1773" max="1773" width="10.44140625" bestFit="1" customWidth="1"/>
    <col min="1774" max="1774" width="9.6640625" bestFit="1" customWidth="1"/>
    <col min="1775" max="1775" width="10.44140625" bestFit="1" customWidth="1"/>
    <col min="1776" max="1776" width="9.6640625" bestFit="1" customWidth="1"/>
    <col min="1777" max="1777" width="10.44140625" bestFit="1" customWidth="1"/>
    <col min="1778" max="1778" width="9.6640625" bestFit="1" customWidth="1"/>
    <col min="1779" max="1779" width="10.44140625" bestFit="1" customWidth="1"/>
    <col min="1780" max="1780" width="9.6640625" bestFit="1" customWidth="1"/>
    <col min="1781" max="1781" width="10.44140625" bestFit="1" customWidth="1"/>
    <col min="1782" max="1782" width="9.6640625" bestFit="1" customWidth="1"/>
    <col min="1783" max="1783" width="10.44140625" bestFit="1" customWidth="1"/>
    <col min="1784" max="1784" width="9.6640625" bestFit="1" customWidth="1"/>
    <col min="1785" max="1785" width="10.44140625" bestFit="1" customWidth="1"/>
    <col min="1786" max="1786" width="9.6640625" bestFit="1" customWidth="1"/>
    <col min="1787" max="1787" width="10.44140625" bestFit="1" customWidth="1"/>
    <col min="1788" max="1788" width="9.6640625" bestFit="1" customWidth="1"/>
    <col min="1789" max="1789" width="10.44140625" bestFit="1" customWidth="1"/>
    <col min="1790" max="1790" width="9.6640625" bestFit="1" customWidth="1"/>
    <col min="1791" max="1791" width="10.44140625" bestFit="1" customWidth="1"/>
    <col min="1792" max="1792" width="9.6640625" bestFit="1" customWidth="1"/>
    <col min="1793" max="1793" width="10.44140625" bestFit="1" customWidth="1"/>
    <col min="1794" max="1794" width="9.6640625" bestFit="1" customWidth="1"/>
    <col min="1795" max="1795" width="10.44140625" bestFit="1" customWidth="1"/>
    <col min="1796" max="1796" width="9.6640625" bestFit="1" customWidth="1"/>
    <col min="1797" max="1797" width="10.44140625" bestFit="1" customWidth="1"/>
    <col min="1798" max="1798" width="9.6640625" bestFit="1" customWidth="1"/>
    <col min="1799" max="1799" width="10.44140625" bestFit="1" customWidth="1"/>
    <col min="1800" max="1800" width="9.6640625" bestFit="1" customWidth="1"/>
    <col min="1801" max="1801" width="10.44140625" bestFit="1" customWidth="1"/>
    <col min="1802" max="1802" width="9.6640625" bestFit="1" customWidth="1"/>
    <col min="1803" max="1803" width="10.44140625" bestFit="1" customWidth="1"/>
    <col min="1804" max="1804" width="9.6640625" bestFit="1" customWidth="1"/>
    <col min="1805" max="1805" width="10.44140625" bestFit="1" customWidth="1"/>
    <col min="1806" max="1806" width="9.6640625" bestFit="1" customWidth="1"/>
    <col min="1807" max="1807" width="10.44140625" bestFit="1" customWidth="1"/>
    <col min="1808" max="1808" width="9.6640625" bestFit="1" customWidth="1"/>
    <col min="1809" max="1809" width="10.44140625" bestFit="1" customWidth="1"/>
    <col min="1810" max="1810" width="9.6640625" bestFit="1" customWidth="1"/>
    <col min="1811" max="1811" width="10.44140625" bestFit="1" customWidth="1"/>
    <col min="1812" max="1812" width="9.6640625" bestFit="1" customWidth="1"/>
    <col min="1813" max="1813" width="10.44140625" bestFit="1" customWidth="1"/>
    <col min="1814" max="1814" width="9.6640625" bestFit="1" customWidth="1"/>
    <col min="1815" max="1815" width="10.44140625" bestFit="1" customWidth="1"/>
    <col min="1816" max="1816" width="9.6640625" bestFit="1" customWidth="1"/>
    <col min="1817" max="1817" width="10.44140625" bestFit="1" customWidth="1"/>
    <col min="1818" max="1818" width="9.6640625" bestFit="1" customWidth="1"/>
    <col min="1819" max="1819" width="10.44140625" bestFit="1" customWidth="1"/>
    <col min="1820" max="1820" width="9.6640625" bestFit="1" customWidth="1"/>
    <col min="1821" max="1821" width="10.44140625" bestFit="1" customWidth="1"/>
    <col min="1822" max="1822" width="9.6640625" bestFit="1" customWidth="1"/>
    <col min="1823" max="1823" width="10.44140625" bestFit="1" customWidth="1"/>
    <col min="1824" max="1824" width="9.6640625" bestFit="1" customWidth="1"/>
    <col min="1825" max="1825" width="10.44140625" bestFit="1" customWidth="1"/>
    <col min="1826" max="1826" width="9.6640625" bestFit="1" customWidth="1"/>
    <col min="1827" max="1827" width="10.44140625" bestFit="1" customWidth="1"/>
    <col min="1828" max="1828" width="9.6640625" bestFit="1" customWidth="1"/>
    <col min="1829" max="1829" width="10.44140625" bestFit="1" customWidth="1"/>
    <col min="1830" max="1830" width="9.6640625" bestFit="1" customWidth="1"/>
    <col min="1831" max="1831" width="10.44140625" bestFit="1" customWidth="1"/>
    <col min="1832" max="1832" width="9.6640625" bestFit="1" customWidth="1"/>
    <col min="1833" max="1833" width="10.44140625" bestFit="1" customWidth="1"/>
    <col min="1834" max="1834" width="9.6640625" bestFit="1" customWidth="1"/>
    <col min="1835" max="1835" width="10.44140625" bestFit="1" customWidth="1"/>
    <col min="1836" max="1836" width="9.6640625" bestFit="1" customWidth="1"/>
    <col min="1837" max="1837" width="10.44140625" bestFit="1" customWidth="1"/>
    <col min="1838" max="1838" width="9.6640625" bestFit="1" customWidth="1"/>
    <col min="1839" max="1839" width="10.44140625" bestFit="1" customWidth="1"/>
    <col min="1840" max="1840" width="9.6640625" bestFit="1" customWidth="1"/>
    <col min="1841" max="1841" width="10.44140625" bestFit="1" customWidth="1"/>
    <col min="1842" max="1842" width="9.6640625" bestFit="1" customWidth="1"/>
    <col min="1843" max="1843" width="10.44140625" bestFit="1" customWidth="1"/>
    <col min="1844" max="1844" width="9.6640625" bestFit="1" customWidth="1"/>
    <col min="1845" max="1845" width="10.44140625" bestFit="1" customWidth="1"/>
    <col min="1846" max="1846" width="9.6640625" bestFit="1" customWidth="1"/>
    <col min="1847" max="1847" width="10.44140625" bestFit="1" customWidth="1"/>
    <col min="1848" max="1848" width="9.6640625" bestFit="1" customWidth="1"/>
    <col min="1849" max="1849" width="10.44140625" bestFit="1" customWidth="1"/>
    <col min="1850" max="1850" width="9.6640625" bestFit="1" customWidth="1"/>
    <col min="1851" max="1851" width="10.44140625" bestFit="1" customWidth="1"/>
    <col min="1852" max="1852" width="9.6640625" bestFit="1" customWidth="1"/>
    <col min="1853" max="1853" width="10.44140625" bestFit="1" customWidth="1"/>
    <col min="1854" max="1854" width="9.6640625" bestFit="1" customWidth="1"/>
    <col min="1855" max="1855" width="10.44140625" bestFit="1" customWidth="1"/>
    <col min="1856" max="1856" width="9.6640625" bestFit="1" customWidth="1"/>
    <col min="1857" max="1857" width="10.44140625" bestFit="1" customWidth="1"/>
    <col min="1858" max="1858" width="9.6640625" bestFit="1" customWidth="1"/>
    <col min="1859" max="1859" width="10.44140625" bestFit="1" customWidth="1"/>
    <col min="1860" max="1860" width="9.6640625" bestFit="1" customWidth="1"/>
    <col min="1861" max="1861" width="10.44140625" bestFit="1" customWidth="1"/>
    <col min="1862" max="1862" width="9.6640625" bestFit="1" customWidth="1"/>
    <col min="1863" max="1863" width="10.44140625" bestFit="1" customWidth="1"/>
    <col min="1864" max="1864" width="9.6640625" bestFit="1" customWidth="1"/>
    <col min="1865" max="1865" width="10.44140625" bestFit="1" customWidth="1"/>
    <col min="1866" max="1866" width="9.6640625" bestFit="1" customWidth="1"/>
    <col min="1867" max="1867" width="10.44140625" bestFit="1" customWidth="1"/>
    <col min="1868" max="1868" width="9.6640625" bestFit="1" customWidth="1"/>
    <col min="1869" max="1869" width="10.44140625" bestFit="1" customWidth="1"/>
    <col min="1870" max="1870" width="9.6640625" bestFit="1" customWidth="1"/>
    <col min="1871" max="1871" width="10.44140625" bestFit="1" customWidth="1"/>
    <col min="1872" max="1872" width="9.6640625" bestFit="1" customWidth="1"/>
    <col min="1873" max="1873" width="10.44140625" bestFit="1" customWidth="1"/>
    <col min="1874" max="1874" width="9.6640625" bestFit="1" customWidth="1"/>
    <col min="1875" max="1875" width="10.44140625" bestFit="1" customWidth="1"/>
    <col min="1876" max="1876" width="9.6640625" bestFit="1" customWidth="1"/>
    <col min="1877" max="1877" width="10.44140625" bestFit="1" customWidth="1"/>
    <col min="1878" max="1878" width="9.6640625" bestFit="1" customWidth="1"/>
    <col min="1879" max="1879" width="10.44140625" bestFit="1" customWidth="1"/>
    <col min="1880" max="1880" width="9.6640625" bestFit="1" customWidth="1"/>
    <col min="1881" max="1881" width="10.44140625" bestFit="1" customWidth="1"/>
    <col min="1882" max="1882" width="9.6640625" bestFit="1" customWidth="1"/>
    <col min="1883" max="1883" width="10.44140625" bestFit="1" customWidth="1"/>
    <col min="1884" max="1884" width="9.6640625" bestFit="1" customWidth="1"/>
    <col min="1885" max="1885" width="10.44140625" bestFit="1" customWidth="1"/>
    <col min="1886" max="1886" width="9.6640625" bestFit="1" customWidth="1"/>
    <col min="1887" max="1887" width="10.44140625" bestFit="1" customWidth="1"/>
    <col min="1888" max="1888" width="9.6640625" bestFit="1" customWidth="1"/>
    <col min="1889" max="1889" width="10.44140625" bestFit="1" customWidth="1"/>
    <col min="1890" max="1890" width="9.6640625" bestFit="1" customWidth="1"/>
    <col min="1891" max="1891" width="10.44140625" bestFit="1" customWidth="1"/>
    <col min="1892" max="1892" width="9.6640625" bestFit="1" customWidth="1"/>
    <col min="1893" max="1893" width="10.44140625" bestFit="1" customWidth="1"/>
    <col min="1894" max="1894" width="9.6640625" bestFit="1" customWidth="1"/>
    <col min="1895" max="1895" width="10.44140625" bestFit="1" customWidth="1"/>
    <col min="1896" max="1896" width="9.6640625" bestFit="1" customWidth="1"/>
    <col min="1897" max="1897" width="10.44140625" bestFit="1" customWidth="1"/>
    <col min="1898" max="1898" width="9.6640625" bestFit="1" customWidth="1"/>
    <col min="1899" max="1899" width="10.44140625" bestFit="1" customWidth="1"/>
    <col min="1900" max="1900" width="9.6640625" bestFit="1" customWidth="1"/>
    <col min="1901" max="1901" width="10.44140625" bestFit="1" customWidth="1"/>
    <col min="1902" max="1902" width="9.6640625" bestFit="1" customWidth="1"/>
    <col min="1903" max="1903" width="10.44140625" bestFit="1" customWidth="1"/>
    <col min="1904" max="1904" width="9.6640625" bestFit="1" customWidth="1"/>
    <col min="1905" max="1905" width="10.44140625" bestFit="1" customWidth="1"/>
    <col min="1906" max="1906" width="9.6640625" bestFit="1" customWidth="1"/>
    <col min="1907" max="1907" width="10.44140625" bestFit="1" customWidth="1"/>
    <col min="1908" max="1908" width="9.6640625" bestFit="1" customWidth="1"/>
    <col min="1909" max="1909" width="10.44140625" bestFit="1" customWidth="1"/>
    <col min="1910" max="1910" width="9.6640625" bestFit="1" customWidth="1"/>
    <col min="1911" max="1911" width="10.44140625" bestFit="1" customWidth="1"/>
    <col min="1912" max="1912" width="9.6640625" bestFit="1" customWidth="1"/>
    <col min="1913" max="1913" width="10.44140625" bestFit="1" customWidth="1"/>
    <col min="1914" max="1914" width="9.6640625" bestFit="1" customWidth="1"/>
    <col min="1915" max="1915" width="10.44140625" bestFit="1" customWidth="1"/>
    <col min="1916" max="1916" width="9.6640625" bestFit="1" customWidth="1"/>
    <col min="1917" max="1917" width="10.44140625" bestFit="1" customWidth="1"/>
    <col min="1918" max="1918" width="9.6640625" bestFit="1" customWidth="1"/>
    <col min="1919" max="1919" width="10.44140625" bestFit="1" customWidth="1"/>
    <col min="1920" max="1920" width="9.6640625" bestFit="1" customWidth="1"/>
    <col min="1921" max="1921" width="10.44140625" bestFit="1" customWidth="1"/>
    <col min="1922" max="1922" width="9.6640625" bestFit="1" customWidth="1"/>
    <col min="1923" max="1923" width="10.44140625" bestFit="1" customWidth="1"/>
    <col min="1924" max="1924" width="9.6640625" bestFit="1" customWidth="1"/>
    <col min="1925" max="1925" width="10.44140625" bestFit="1" customWidth="1"/>
    <col min="1926" max="1926" width="9.6640625" bestFit="1" customWidth="1"/>
    <col min="1927" max="1927" width="10.44140625" bestFit="1" customWidth="1"/>
    <col min="1928" max="1928" width="9.6640625" bestFit="1" customWidth="1"/>
    <col min="1929" max="1929" width="10.44140625" bestFit="1" customWidth="1"/>
    <col min="1930" max="1930" width="9.6640625" bestFit="1" customWidth="1"/>
    <col min="1931" max="1931" width="10.44140625" bestFit="1" customWidth="1"/>
    <col min="1932" max="1932" width="9.6640625" bestFit="1" customWidth="1"/>
    <col min="1933" max="1933" width="10.44140625" bestFit="1" customWidth="1"/>
    <col min="1934" max="1934" width="9.6640625" bestFit="1" customWidth="1"/>
    <col min="1935" max="1935" width="10.44140625" bestFit="1" customWidth="1"/>
    <col min="1936" max="1936" width="9.6640625" bestFit="1" customWidth="1"/>
    <col min="1937" max="1937" width="10.44140625" bestFit="1" customWidth="1"/>
    <col min="1938" max="1938" width="9.6640625" bestFit="1" customWidth="1"/>
    <col min="1939" max="1939" width="10.44140625" bestFit="1" customWidth="1"/>
    <col min="1940" max="1940" width="9.6640625" bestFit="1" customWidth="1"/>
    <col min="1941" max="1941" width="10.44140625" bestFit="1" customWidth="1"/>
    <col min="1942" max="1942" width="9.6640625" bestFit="1" customWidth="1"/>
    <col min="1943" max="1943" width="10.44140625" bestFit="1" customWidth="1"/>
    <col min="1944" max="1944" width="9.6640625" bestFit="1" customWidth="1"/>
    <col min="1945" max="1945" width="10.44140625" bestFit="1" customWidth="1"/>
    <col min="1946" max="1946" width="9.6640625" bestFit="1" customWidth="1"/>
    <col min="1947" max="1947" width="10.44140625" bestFit="1" customWidth="1"/>
    <col min="1948" max="1948" width="9.6640625" bestFit="1" customWidth="1"/>
    <col min="1949" max="1949" width="10.44140625" bestFit="1" customWidth="1"/>
    <col min="1950" max="1950" width="9.6640625" bestFit="1" customWidth="1"/>
    <col min="1951" max="1951" width="10.44140625" bestFit="1" customWidth="1"/>
    <col min="1952" max="1952" width="9.6640625" bestFit="1" customWidth="1"/>
    <col min="1953" max="1953" width="10.44140625" bestFit="1" customWidth="1"/>
    <col min="1954" max="1954" width="9.6640625" bestFit="1" customWidth="1"/>
    <col min="1955" max="1955" width="10.44140625" bestFit="1" customWidth="1"/>
    <col min="1956" max="1956" width="9.6640625" bestFit="1" customWidth="1"/>
    <col min="1957" max="1957" width="10.44140625" bestFit="1" customWidth="1"/>
    <col min="1958" max="1958" width="9.6640625" bestFit="1" customWidth="1"/>
    <col min="1959" max="1959" width="10.44140625" bestFit="1" customWidth="1"/>
    <col min="1960" max="1960" width="9.6640625" bestFit="1" customWidth="1"/>
    <col min="1961" max="1961" width="10.44140625" bestFit="1" customWidth="1"/>
    <col min="1962" max="1962" width="9.6640625" bestFit="1" customWidth="1"/>
    <col min="1963" max="1963" width="10.44140625" bestFit="1" customWidth="1"/>
    <col min="1964" max="1964" width="9.6640625" bestFit="1" customWidth="1"/>
    <col min="1965" max="1965" width="10.44140625" bestFit="1" customWidth="1"/>
    <col min="1966" max="1966" width="10.6640625" bestFit="1" customWidth="1"/>
    <col min="1967" max="1967" width="10.44140625" bestFit="1" customWidth="1"/>
    <col min="1968" max="1968" width="10.6640625" bestFit="1" customWidth="1"/>
    <col min="1969" max="1969" width="10.44140625" bestFit="1" customWidth="1"/>
    <col min="1970" max="1970" width="10.6640625" bestFit="1" customWidth="1"/>
    <col min="1971" max="1971" width="10.44140625" bestFit="1" customWidth="1"/>
    <col min="1972" max="1972" width="10.6640625" bestFit="1" customWidth="1"/>
    <col min="1973" max="1973" width="10.44140625" bestFit="1" customWidth="1"/>
    <col min="1974" max="1974" width="10.6640625" bestFit="1" customWidth="1"/>
    <col min="1975" max="1975" width="10.44140625" bestFit="1" customWidth="1"/>
    <col min="1976" max="1976" width="10.6640625" bestFit="1" customWidth="1"/>
    <col min="1977" max="1977" width="10.44140625" bestFit="1" customWidth="1"/>
    <col min="1978" max="1978" width="10.6640625" bestFit="1" customWidth="1"/>
    <col min="1979" max="1979" width="10.44140625" bestFit="1" customWidth="1"/>
    <col min="1980" max="1980" width="10.6640625" bestFit="1" customWidth="1"/>
    <col min="1981" max="1981" width="10.44140625" bestFit="1" customWidth="1"/>
    <col min="1982" max="1982" width="10.6640625" bestFit="1" customWidth="1"/>
    <col min="1983" max="1983" width="10.44140625" bestFit="1" customWidth="1"/>
    <col min="1984" max="1984" width="10.6640625" bestFit="1" customWidth="1"/>
    <col min="1985" max="1985" width="10.44140625" bestFit="1" customWidth="1"/>
    <col min="1986" max="1986" width="10.6640625" bestFit="1" customWidth="1"/>
    <col min="1987" max="1987" width="10.44140625" bestFit="1" customWidth="1"/>
    <col min="1988" max="1988" width="10.6640625" bestFit="1" customWidth="1"/>
    <col min="1989" max="1989" width="10.44140625" bestFit="1" customWidth="1"/>
    <col min="1990" max="1990" width="10.6640625" bestFit="1" customWidth="1"/>
    <col min="1991" max="1991" width="10.44140625" bestFit="1" customWidth="1"/>
    <col min="1992" max="1992" width="10.6640625" bestFit="1" customWidth="1"/>
    <col min="1993" max="1993" width="10.44140625" bestFit="1" customWidth="1"/>
    <col min="1994" max="1994" width="10.6640625" bestFit="1" customWidth="1"/>
    <col min="1995" max="1995" width="10.44140625" bestFit="1" customWidth="1"/>
    <col min="1996" max="1996" width="10.6640625" bestFit="1" customWidth="1"/>
    <col min="1997" max="1997" width="10.44140625" bestFit="1" customWidth="1"/>
    <col min="1998" max="1998" width="10.6640625" bestFit="1" customWidth="1"/>
    <col min="1999" max="1999" width="10.44140625" bestFit="1" customWidth="1"/>
    <col min="2000" max="2000" width="10.6640625" bestFit="1" customWidth="1"/>
    <col min="2001" max="2001" width="10.44140625" bestFit="1" customWidth="1"/>
    <col min="2002" max="2002" width="10.6640625" bestFit="1" customWidth="1"/>
    <col min="2003" max="2003" width="10.44140625" bestFit="1" customWidth="1"/>
    <col min="2004" max="2004" width="10.6640625" bestFit="1" customWidth="1"/>
    <col min="2005" max="2005" width="10.44140625" bestFit="1" customWidth="1"/>
    <col min="2006" max="2006" width="10.6640625" bestFit="1" customWidth="1"/>
    <col min="2007" max="2007" width="10.44140625" bestFit="1" customWidth="1"/>
    <col min="2008" max="2008" width="10.6640625" bestFit="1" customWidth="1"/>
    <col min="2009" max="2009" width="10.44140625" bestFit="1" customWidth="1"/>
    <col min="2010" max="2010" width="10.6640625" bestFit="1" customWidth="1"/>
    <col min="2011" max="2011" width="10.44140625" bestFit="1" customWidth="1"/>
    <col min="2012" max="2012" width="10.6640625" bestFit="1" customWidth="1"/>
    <col min="2013" max="2013" width="10.44140625" bestFit="1" customWidth="1"/>
    <col min="2014" max="2014" width="10.6640625" bestFit="1" customWidth="1"/>
    <col min="2015" max="2015" width="10.44140625" bestFit="1" customWidth="1"/>
    <col min="2016" max="2016" width="10.6640625" bestFit="1" customWidth="1"/>
    <col min="2017" max="2017" width="10.44140625" bestFit="1" customWidth="1"/>
    <col min="2018" max="2018" width="10.6640625" bestFit="1" customWidth="1"/>
    <col min="2019" max="2019" width="10.44140625" bestFit="1" customWidth="1"/>
    <col min="2020" max="2020" width="10.6640625" bestFit="1" customWidth="1"/>
    <col min="2021" max="2021" width="10.44140625" bestFit="1" customWidth="1"/>
    <col min="2022" max="2022" width="10.6640625" bestFit="1" customWidth="1"/>
    <col min="2023" max="2023" width="10.77734375" bestFit="1" customWidth="1"/>
  </cols>
  <sheetData>
    <row r="1" spans="1:36" x14ac:dyDescent="0.3">
      <c r="A1" s="29" t="s">
        <v>111</v>
      </c>
      <c r="B1" s="29"/>
      <c r="C1" s="29"/>
      <c r="D1" s="29"/>
      <c r="E1" s="29"/>
      <c r="F1" s="29"/>
      <c r="G1" s="29"/>
      <c r="H1" s="29"/>
      <c r="I1" s="29"/>
      <c r="J1" s="29"/>
      <c r="K1" s="29"/>
      <c r="AC1" t="s">
        <v>86</v>
      </c>
      <c r="AD1" t="s">
        <v>169</v>
      </c>
      <c r="AE1" t="s">
        <v>170</v>
      </c>
      <c r="AF1" t="s">
        <v>171</v>
      </c>
      <c r="AG1" t="s">
        <v>172</v>
      </c>
      <c r="AH1" t="s">
        <v>174</v>
      </c>
      <c r="AI1" t="s">
        <v>173</v>
      </c>
      <c r="AJ1" t="s">
        <v>175</v>
      </c>
    </row>
    <row r="2" spans="1:36" x14ac:dyDescent="0.3">
      <c r="A2" s="8" t="s">
        <v>86</v>
      </c>
      <c r="B2" s="8" t="s">
        <v>141</v>
      </c>
      <c r="C2" s="8" t="s">
        <v>1</v>
      </c>
      <c r="D2" s="8" t="s">
        <v>9</v>
      </c>
      <c r="F2" t="s">
        <v>86</v>
      </c>
      <c r="G2" t="s">
        <v>141</v>
      </c>
      <c r="H2" t="s">
        <v>142</v>
      </c>
      <c r="I2" t="s">
        <v>156</v>
      </c>
      <c r="J2" t="s">
        <v>143</v>
      </c>
      <c r="K2" t="s">
        <v>145</v>
      </c>
      <c r="L2" t="s">
        <v>167</v>
      </c>
      <c r="M2" t="s">
        <v>81</v>
      </c>
      <c r="N2" t="s">
        <v>144</v>
      </c>
      <c r="Q2" s="2" t="s">
        <v>75</v>
      </c>
      <c r="R2" t="s">
        <v>157</v>
      </c>
      <c r="S2" t="s">
        <v>158</v>
      </c>
      <c r="T2" t="s">
        <v>159</v>
      </c>
      <c r="AC2" t="s">
        <v>40</v>
      </c>
      <c r="AD2">
        <f>SUMIFS(electric_vehicle_sales_by_state[total_vehicles_sold],electric_vehicle_sales_by_state[state],Table4[[#This Row],[State]])</f>
        <v>29346</v>
      </c>
      <c r="AE2">
        <f>SUMIFS(electric_vehicle_sales_by_state[electric_vehicles_sold],electric_vehicle_sales_by_state[state],Table4[[#This Row],[State]])</f>
        <v>0</v>
      </c>
      <c r="AF2" s="5">
        <f>(Table4[[#This Row],[EV_Sales]]/Table4[[#This Row],[Total Sales]])</f>
        <v>0</v>
      </c>
      <c r="AG2" s="5">
        <f>VLOOKUP(Table4[[#This Row],[State]],PRC!A2:L37,11, FALSE)</f>
        <v>0</v>
      </c>
      <c r="AH2" s="5">
        <f>VLOOKUP(Table4[[#This Row],[State]],Table8[#All],12,FALSE)</f>
        <v>0</v>
      </c>
      <c r="AI2" s="5">
        <f>VLOOKUP(Table4[[#This Row],[State]],Table8[#All],13,FALSE)</f>
        <v>0</v>
      </c>
      <c r="AJ2" s="5">
        <f>(Table4[[#This Row],[EV_Sales]]/(SUM(Table4[EV_Sales])))</f>
        <v>0</v>
      </c>
    </row>
    <row r="3" spans="1:36" x14ac:dyDescent="0.3">
      <c r="A3" t="str" cm="1">
        <f t="array" ref="A3">INDEX($F$3:$F$37, INT((ROW()-3)/6)+1)</f>
        <v>Sikkim</v>
      </c>
      <c r="B3" t="s">
        <v>10</v>
      </c>
      <c r="C3">
        <v>2022</v>
      </c>
      <c r="D3">
        <f>SUMIFS(
    electric_vehicle_sales_by_state[electric_vehicles_sold],
    electric_vehicle_sales_by_state[state], Table6[[#This Row],[State]],
    electric_vehicle_sales_by_state[vehicle_category], Table6[[#This Row],[Vehical-category]],
    electric_vehicle_sales_by_state[fiscal_year], Table6[[#This Row],[fiscal_year]]
)</f>
        <v>0</v>
      </c>
      <c r="F3" t="s">
        <v>40</v>
      </c>
      <c r="G3" t="s">
        <v>10</v>
      </c>
      <c r="H3">
        <f>SUMIFS(
    Table6[electric_vehicles_sold],
    Table6[State],Table7[[#This Row],[State]],
    Table6[Vehical-category], Table7[[#This Row],[Vehical-category]],
    Table6[fiscal_year], 2022
)</f>
        <v>0</v>
      </c>
      <c r="I3">
        <f>SUMIFS(
    Table6[electric_vehicles_sold],
    Table6[State],Table7[[#This Row],[State]],
    Table6[Vehical-category], Table7[[#This Row],[Vehical-category]],
    Table6[fiscal_year], 2023
)</f>
        <v>0</v>
      </c>
      <c r="J3">
        <f>SUMIFS(
    Table6[electric_vehicles_sold],
    Table6[State],Table7[[#This Row],[State]],
    Table6[Vehical-category], Table7[[#This Row],[Vehical-category]],
    Table6[fiscal_year], 2024
)</f>
        <v>0</v>
      </c>
      <c r="K3">
        <f>SUMIFS(electric_vehicle_sales_by_state[total_vehicles_sold], electric_vehicle_sales_by_state[state],Table7[[#This Row],[State]],electric_vehicle_sales_by_state[vehicle_category],Table7[[#This Row],[Vehical-category]], electric_vehicle_sales_by_state[fiscal_year], 2024)</f>
        <v>5472</v>
      </c>
      <c r="L3" s="5">
        <f>(Table7[[#This Row],[EV_2024]]/(SUMIFS(electric_vehicle_sales_by_state[total_vehicles_sold],electric_vehicle_sales_by_state[state],Table7[[#This Row],[State]],electric_vehicle_sales_by_state[vehicle_category],Table7[[#This Row],[Vehical-category]],electric_vehicle_sales_by_state[fiscal_year], 2024)))</f>
        <v>0</v>
      </c>
      <c r="M3" s="4">
        <f>IF(AND(Table7[[#This Row],[EV_2022]]&gt;0, Table7[[#This Row],[EV_2024]]&gt;0),
    ((Table7[[#This Row],[EV_2024]]/Table7[[#This Row],[EV_2022]])^(1/2) - 1),
    0
)</f>
        <v>0</v>
      </c>
      <c r="N3" s="11">
        <f>IF(Table7[[#This Row],[EV_2024]]&gt;0,
   (Table7[[#This Row],[EV_2024]] * ((1 + Table7[[#This Row],[CAGR]])^6)),
    0
)</f>
        <v>0</v>
      </c>
      <c r="Q3" s="3" t="s">
        <v>10</v>
      </c>
      <c r="R3">
        <v>252573</v>
      </c>
      <c r="S3">
        <v>727903</v>
      </c>
      <c r="T3">
        <v>932692</v>
      </c>
      <c r="AC3" t="s">
        <v>41</v>
      </c>
      <c r="AD3">
        <f>SUMIFS(electric_vehicle_sales_by_state[total_vehicles_sold],electric_vehicle_sales_by_state[state],Table4[[#This Row],[State]])</f>
        <v>18225</v>
      </c>
      <c r="AE3">
        <f>SUMIFS(electric_vehicle_sales_by_state[electric_vehicles_sold],electric_vehicle_sales_by_state[state],Table4[[#This Row],[State]])</f>
        <v>78</v>
      </c>
      <c r="AF3" s="5">
        <f>(Table4[[#This Row],[EV_Sales]]/Table4[[#This Row],[Total Sales]])</f>
        <v>4.2798353909465018E-3</v>
      </c>
      <c r="AG3" s="5">
        <f>VLOOKUP(Table4[[#This Row],[State]],PRC!A3:L38,11, FALSE)</f>
        <v>-7.5345529890984489E-4</v>
      </c>
      <c r="AH3" s="5">
        <f>VLOOKUP(Table4[[#This Row],[State]],Table8[#All],12,FALSE)</f>
        <v>1.5235090263225814E-3</v>
      </c>
      <c r="AI3" s="5">
        <f>VLOOKUP(Table4[[#This Row],[State]],Table8[#All],13,FALSE)</f>
        <v>7.7005372741273653E-4</v>
      </c>
      <c r="AJ3" s="5">
        <f>(Table4[[#This Row],[EV_Sales]]/(SUM(Table4[EV_Sales])))</f>
        <v>3.7752085923747562E-5</v>
      </c>
    </row>
    <row r="4" spans="1:36" x14ac:dyDescent="0.3">
      <c r="A4" t="str" cm="1">
        <f t="array" ref="A4">INDEX($F$3:$F$37, INT((ROW()-3)/6)+1)</f>
        <v>Sikkim</v>
      </c>
      <c r="B4" t="s">
        <v>10</v>
      </c>
      <c r="C4">
        <v>2023</v>
      </c>
      <c r="D4">
        <f>SUMIFS(
    electric_vehicle_sales_by_state[electric_vehicles_sold],
    electric_vehicle_sales_by_state[state], Table6[[#This Row],[State]],
    electric_vehicle_sales_by_state[vehicle_category], Table6[[#This Row],[Vehical-category]],
    electric_vehicle_sales_by_state[fiscal_year], Table6[[#This Row],[fiscal_year]]
)</f>
        <v>0</v>
      </c>
      <c r="F4" t="s">
        <v>41</v>
      </c>
      <c r="G4" t="s">
        <v>10</v>
      </c>
      <c r="H4">
        <f>SUMIFS(
    Table6[electric_vehicles_sold],
    Table6[State],Table7[[#This Row],[State]],
    Table6[Vehical-category], Table7[[#This Row],[Vehical-category]],
    Table6[fiscal_year], 2022
)</f>
        <v>0</v>
      </c>
      <c r="I4">
        <f>SUMIFS(
    Table6[electric_vehicles_sold],
    Table6[State],Table7[[#This Row],[State]],
    Table6[Vehical-category], Table7[[#This Row],[Vehical-category]],
    Table6[fiscal_year], 2023
)</f>
        <v>17</v>
      </c>
      <c r="J4">
        <f>SUMIFS(
    Table6[electric_vehicles_sold],
    Table6[State],Table7[[#This Row],[State]],
    Table6[Vehical-category], Table7[[#This Row],[Vehical-category]],
    Table6[fiscal_year], 2024
)</f>
        <v>18</v>
      </c>
      <c r="K4">
        <f>SUMIFS(electric_vehicle_sales_by_state[total_vehicles_sold], electric_vehicle_sales_by_state[state],Table7[[#This Row],[State]],electric_vehicle_sales_by_state[vehicle_category],Table7[[#This Row],[Vehical-category]], electric_vehicle_sales_by_state[fiscal_year], 2024)</f>
        <v>4766</v>
      </c>
      <c r="L4" s="5">
        <f>(Table7[[#This Row],[EV_2024]]/(SUMIFS(electric_vehicle_sales_by_state[total_vehicles_sold],electric_vehicle_sales_by_state[state],Table7[[#This Row],[State]],electric_vehicle_sales_by_state[vehicle_category],Table7[[#This Row],[Vehical-category]],electric_vehicle_sales_by_state[fiscal_year], 2024)))</f>
        <v>3.7767519932857744E-3</v>
      </c>
      <c r="M4" s="4">
        <f>IF(AND(Table7[[#This Row],[EV_2022]]&gt;0, Table7[[#This Row],[EV_2024]]&gt;0),
    ((Table7[[#This Row],[EV_2024]]/Table7[[#This Row],[EV_2022]])^(1/2) - 1),
    0
)</f>
        <v>0</v>
      </c>
      <c r="N4" s="11">
        <f>IF(Table7[[#This Row],[EV_2024]]&gt;0,
   (Table7[[#This Row],[EV_2024]] * ((1 + Table7[[#This Row],[CAGR]])^6)),
    0
)</f>
        <v>18</v>
      </c>
      <c r="Q4" s="3" t="s">
        <v>13</v>
      </c>
      <c r="R4">
        <v>18577</v>
      </c>
      <c r="S4">
        <v>47465</v>
      </c>
      <c r="T4">
        <v>86901</v>
      </c>
      <c r="AC4" t="s">
        <v>42</v>
      </c>
      <c r="AD4">
        <f>SUMIFS(electric_vehicle_sales_by_state[total_vehicles_sold],electric_vehicle_sales_by_state[state],Table4[[#This Row],[State]])</f>
        <v>71547</v>
      </c>
      <c r="AE4">
        <f>SUMIFS(electric_vehicle_sales_by_state[electric_vehicles_sold],electric_vehicle_sales_by_state[state],Table4[[#This Row],[State]])</f>
        <v>33</v>
      </c>
      <c r="AF4" s="5">
        <f>(Table4[[#This Row],[EV_Sales]]/Table4[[#This Row],[Total Sales]])</f>
        <v>4.6123527191915803E-4</v>
      </c>
      <c r="AG4" s="5">
        <f>VLOOKUP(Table4[[#This Row],[State]],PRC!A4:L39,11, FALSE)</f>
        <v>8.429570934839417E-5</v>
      </c>
      <c r="AH4" s="5">
        <f>VLOOKUP(Table4[[#This Row],[State]],Table8[#All],12,FALSE)</f>
        <v>1.0271340913112932E-3</v>
      </c>
      <c r="AI4" s="5">
        <f>VLOOKUP(Table4[[#This Row],[State]],Table8[#All],13,FALSE)</f>
        <v>1.1114298006596874E-3</v>
      </c>
      <c r="AJ4" s="5">
        <f>(Table4[[#This Row],[EV_Sales]]/(SUM(Table4[EV_Sales])))</f>
        <v>1.5972036352354739E-5</v>
      </c>
    </row>
    <row r="5" spans="1:36" x14ac:dyDescent="0.3">
      <c r="A5" t="str" cm="1">
        <f t="array" ref="A5">INDEX($F$3:$F$37, INT((ROW()-3)/6)+1)</f>
        <v>Sikkim</v>
      </c>
      <c r="B5" t="s">
        <v>10</v>
      </c>
      <c r="C5">
        <v>2024</v>
      </c>
      <c r="D5">
        <f>SUMIFS(
    electric_vehicle_sales_by_state[electric_vehicles_sold],
    electric_vehicle_sales_by_state[state], Table6[[#This Row],[State]],
    electric_vehicle_sales_by_state[vehicle_category], Table6[[#This Row],[Vehical-category]],
    electric_vehicle_sales_by_state[fiscal_year], Table6[[#This Row],[fiscal_year]]
)</f>
        <v>0</v>
      </c>
      <c r="F5" t="s">
        <v>42</v>
      </c>
      <c r="G5" t="s">
        <v>10</v>
      </c>
      <c r="H5">
        <f>SUMIFS(
    Table6[electric_vehicles_sold],
    Table6[State],Table7[[#This Row],[State]],
    Table6[Vehical-category], Table7[[#This Row],[Vehical-category]],
    Table6[fiscal_year], 2022
)</f>
        <v>0</v>
      </c>
      <c r="I5">
        <f>SUMIFS(
    Table6[electric_vehicles_sold],
    Table6[State],Table7[[#This Row],[State]],
    Table6[Vehical-category], Table7[[#This Row],[Vehical-category]],
    Table6[fiscal_year], 2023
)</f>
        <v>1</v>
      </c>
      <c r="J5">
        <f>SUMIFS(
    Table6[electric_vehicles_sold],
    Table6[State],Table7[[#This Row],[State]],
    Table6[Vehical-category], Table7[[#This Row],[Vehical-category]],
    Table6[fiscal_year], 2024
)</f>
        <v>3</v>
      </c>
      <c r="K5">
        <f>SUMIFS(electric_vehicle_sales_by_state[total_vehicles_sold], electric_vehicle_sales_by_state[state],Table7[[#This Row],[State]],electric_vehicle_sales_by_state[vehicle_category],Table7[[#This Row],[Vehical-category]], electric_vehicle_sales_by_state[fiscal_year], 2024)</f>
        <v>14673</v>
      </c>
      <c r="L5" s="5">
        <f>(Table7[[#This Row],[EV_2024]]/(SUMIFS(electric_vehicle_sales_by_state[total_vehicles_sold],electric_vehicle_sales_by_state[state],Table7[[#This Row],[State]],electric_vehicle_sales_by_state[vehicle_category],Table7[[#This Row],[Vehical-category]],electric_vehicle_sales_by_state[fiscal_year], 2024)))</f>
        <v>2.0445716622367614E-4</v>
      </c>
      <c r="M5" s="4">
        <f>IF(AND(Table7[[#This Row],[EV_2022]]&gt;0, Table7[[#This Row],[EV_2024]]&gt;0),
    ((Table7[[#This Row],[EV_2024]]/Table7[[#This Row],[EV_2022]])^(1/2) - 1),
    0
)</f>
        <v>0</v>
      </c>
      <c r="N5" s="11">
        <f>IF(Table7[[#This Row],[EV_2024]]&gt;0,
   (Table7[[#This Row],[EV_2024]] * ((1 + Table7[[#This Row],[CAGR]])^6)),
    0
)</f>
        <v>3</v>
      </c>
      <c r="Q5" s="3" t="s">
        <v>76</v>
      </c>
      <c r="R5">
        <v>271150</v>
      </c>
      <c r="S5">
        <v>775368</v>
      </c>
      <c r="T5">
        <v>1019593</v>
      </c>
      <c r="AC5" t="s">
        <v>43</v>
      </c>
      <c r="AD5">
        <f>SUMIFS(electric_vehicle_sales_by_state[total_vehicles_sold],electric_vehicle_sales_by_state[state],Table4[[#This Row],[State]])</f>
        <v>1403271</v>
      </c>
      <c r="AE5">
        <f>SUMIFS(electric_vehicle_sales_by_state[electric_vehicles_sold],electric_vehicle_sales_by_state[state],Table4[[#This Row],[State]])</f>
        <v>6418</v>
      </c>
      <c r="AF5" s="5">
        <f>(Table4[[#This Row],[EV_Sales]]/Table4[[#This Row],[Total Sales]])</f>
        <v>4.5735998249803499E-3</v>
      </c>
      <c r="AG5" s="5">
        <f>VLOOKUP(Table4[[#This Row],[State]],PRC!A5:L40,11, FALSE)</f>
        <v>2.6772191572731912E-3</v>
      </c>
      <c r="AH5" s="5">
        <f>VLOOKUP(Table4[[#This Row],[State]],Table8[#All],12,FALSE)</f>
        <v>1.7846887257936851E-3</v>
      </c>
      <c r="AI5" s="5">
        <f>VLOOKUP(Table4[[#This Row],[State]],Table8[#All],13,FALSE)</f>
        <v>4.4619078830668759E-3</v>
      </c>
      <c r="AJ5" s="5">
        <f>(Table4[[#This Row],[EV_Sales]]/(SUM(Table4[EV_Sales])))</f>
        <v>3.1063190699822034E-3</v>
      </c>
    </row>
    <row r="6" spans="1:36" x14ac:dyDescent="0.3">
      <c r="A6" t="str" cm="1">
        <f t="array" ref="A6">INDEX($F$3:$F$37, INT((ROW()-3)/6)+1)</f>
        <v>Sikkim</v>
      </c>
      <c r="B6" t="s">
        <v>13</v>
      </c>
      <c r="C6">
        <v>2022</v>
      </c>
      <c r="D6">
        <f>SUMIFS(
    electric_vehicle_sales_by_state[electric_vehicles_sold],
    electric_vehicle_sales_by_state[state], Table6[[#This Row],[State]],
    electric_vehicle_sales_by_state[vehicle_category], Table6[[#This Row],[Vehical-category]],
    electric_vehicle_sales_by_state[fiscal_year], Table6[[#This Row],[fiscal_year]]
)</f>
        <v>0</v>
      </c>
      <c r="F6" t="s">
        <v>43</v>
      </c>
      <c r="G6" t="s">
        <v>10</v>
      </c>
      <c r="H6">
        <f>SUMIFS(
    Table6[electric_vehicles_sold],
    Table6[State],Table7[[#This Row],[State]],
    Table6[Vehical-category], Table7[[#This Row],[Vehical-category]],
    Table6[fiscal_year], 2022
)</f>
        <v>719</v>
      </c>
      <c r="I6">
        <f>SUMIFS(
    Table6[electric_vehicles_sold],
    Table6[State],Table7[[#This Row],[State]],
    Table6[Vehical-category], Table7[[#This Row],[Vehical-category]],
    Table6[fiscal_year], 2023
)</f>
        <v>2076</v>
      </c>
      <c r="J6">
        <f>SUMIFS(
    Table6[electric_vehicles_sold],
    Table6[State],Table7[[#This Row],[State]],
    Table6[Vehical-category], Table7[[#This Row],[Vehical-category]],
    Table6[fiscal_year], 2024
)</f>
        <v>3168</v>
      </c>
      <c r="K6">
        <f>SUMIFS(electric_vehicle_sales_by_state[total_vehicles_sold], electric_vehicle_sales_by_state[state],Table7[[#This Row],[State]],electric_vehicle_sales_by_state[vehicle_category],Table7[[#This Row],[Vehical-category]], electric_vehicle_sales_by_state[fiscal_year], 2024)</f>
        <v>456726</v>
      </c>
      <c r="L6" s="5">
        <f>(Table7[[#This Row],[EV_2024]]/(SUMIFS(electric_vehicle_sales_by_state[total_vehicles_sold],electric_vehicle_sales_by_state[state],Table7[[#This Row],[State]],electric_vehicle_sales_by_state[vehicle_category],Table7[[#This Row],[Vehical-category]],electric_vehicle_sales_by_state[fiscal_year], 2024)))</f>
        <v>6.9363250614153781E-3</v>
      </c>
      <c r="M6" s="4">
        <f>IF(AND(Table7[[#This Row],[EV_2022]]&gt;0, Table7[[#This Row],[EV_2024]]&gt;0),
    ((Table7[[#This Row],[EV_2024]]/Table7[[#This Row],[EV_2022]])^(1/2) - 1),
    0
)</f>
        <v>1.0990758944283638</v>
      </c>
      <c r="N6" s="11">
        <f>IF(Table7[[#This Row],[EV_2024]]&gt;0,
   (Table7[[#This Row],[EV_2024]] * ((1 + Table7[[#This Row],[CAGR]])^6)),
    0
)</f>
        <v>270990.47145854874</v>
      </c>
      <c r="AC6" t="s">
        <v>44</v>
      </c>
      <c r="AD6">
        <f>SUMIFS(electric_vehicle_sales_by_state[total_vehicles_sold],electric_vehicle_sales_by_state[state],Table4[[#This Row],[State]])</f>
        <v>1334989</v>
      </c>
      <c r="AE6">
        <f>SUMIFS(electric_vehicle_sales_by_state[electric_vehicles_sold],electric_vehicle_sales_by_state[state],Table4[[#This Row],[State]])</f>
        <v>53804</v>
      </c>
      <c r="AF6" s="5">
        <f>(Table4[[#This Row],[EV_Sales]]/Table4[[#This Row],[Total Sales]])</f>
        <v>4.030295380711002E-2</v>
      </c>
      <c r="AG6" s="5">
        <f>VLOOKUP(Table4[[#This Row],[State]],PRC!A6:L41,11, FALSE)</f>
        <v>3.5320188028441085E-2</v>
      </c>
      <c r="AH6" s="5">
        <f>VLOOKUP(Table4[[#This Row],[State]],Table8[#All],12,FALSE)</f>
        <v>9.7941665382479809E-3</v>
      </c>
      <c r="AI6" s="5">
        <f>VLOOKUP(Table4[[#This Row],[State]],Table8[#All],13,FALSE)</f>
        <v>4.5114354566689066E-2</v>
      </c>
      <c r="AJ6" s="5">
        <f>(Table4[[#This Row],[EV_Sales]]/(SUM(Table4[EV_Sales])))</f>
        <v>2.6041195269760432E-2</v>
      </c>
    </row>
    <row r="7" spans="1:36" x14ac:dyDescent="0.3">
      <c r="A7" t="str" cm="1">
        <f t="array" ref="A7">INDEX($F$3:$F$37, INT((ROW()-3)/6)+1)</f>
        <v>Sikkim</v>
      </c>
      <c r="B7" t="s">
        <v>13</v>
      </c>
      <c r="C7">
        <v>2023</v>
      </c>
      <c r="D7">
        <f>SUMIFS(
    electric_vehicle_sales_by_state[electric_vehicles_sold],
    electric_vehicle_sales_by_state[state], Table6[[#This Row],[State]],
    electric_vehicle_sales_by_state[vehicle_category], Table6[[#This Row],[Vehical-category]],
    electric_vehicle_sales_by_state[fiscal_year], Table6[[#This Row],[fiscal_year]]
)</f>
        <v>0</v>
      </c>
      <c r="F7" t="s">
        <v>44</v>
      </c>
      <c r="G7" t="s">
        <v>10</v>
      </c>
      <c r="H7">
        <f>SUMIFS(
    Table6[electric_vehicles_sold],
    Table6[State],Table7[[#This Row],[State]],
    Table6[Vehical-category], Table7[[#This Row],[Vehical-category]],
    Table6[fiscal_year], 2022
)</f>
        <v>4414</v>
      </c>
      <c r="I7">
        <f>SUMIFS(
    Table6[electric_vehicles_sold],
    Table6[State],Table7[[#This Row],[State]],
    Table6[Vehical-category], Table7[[#This Row],[Vehical-category]],
    Table6[fiscal_year], 2023
)</f>
        <v>20192</v>
      </c>
      <c r="J7">
        <f>SUMIFS(
    Table6[electric_vehicles_sold],
    Table6[State],Table7[[#This Row],[State]],
    Table6[Vehical-category], Table7[[#This Row],[Vehical-category]],
    Table6[fiscal_year], 2024
)</f>
        <v>27283</v>
      </c>
      <c r="K7">
        <f>SUMIFS(electric_vehicle_sales_by_state[total_vehicles_sold], electric_vehicle_sales_by_state[state],Table7[[#This Row],[State]],electric_vehicle_sales_by_state[vehicle_category],Table7[[#This Row],[Vehical-category]], electric_vehicle_sales_by_state[fiscal_year], 2024)</f>
        <v>451086</v>
      </c>
      <c r="L7" s="5">
        <f>(Table7[[#This Row],[EV_2024]]/(SUMIFS(electric_vehicle_sales_by_state[total_vehicles_sold],electric_vehicle_sales_by_state[state],Table7[[#This Row],[State]],electric_vehicle_sales_by_state[vehicle_category],Table7[[#This Row],[Vehical-category]],electric_vehicle_sales_by_state[fiscal_year], 2024)))</f>
        <v>6.048292343366897E-2</v>
      </c>
      <c r="M7" s="4">
        <f>IF(AND(Table7[[#This Row],[EV_2022]]&gt;0, Table7[[#This Row],[EV_2024]]&gt;0),
    ((Table7[[#This Row],[EV_2024]]/Table7[[#This Row],[EV_2022]])^(1/2) - 1),
    0
)</f>
        <v>1.4861647074206701</v>
      </c>
      <c r="N7" s="11">
        <f>IF(Table7[[#This Row],[EV_2024]]&gt;0,
   (Table7[[#This Row],[EV_2024]] * ((1 + Table7[[#This Row],[CAGR]])^6)),
    0
)</f>
        <v>6442753.3523222152</v>
      </c>
      <c r="AC7" t="s">
        <v>45</v>
      </c>
      <c r="AD7">
        <f>SUMIFS(electric_vehicle_sales_by_state[total_vehicles_sold],electric_vehicle_sales_by_state[state],Table4[[#This Row],[State]])</f>
        <v>43397</v>
      </c>
      <c r="AE7">
        <f>SUMIFS(electric_vehicle_sales_by_state[electric_vehicles_sold],electric_vehicle_sales_by_state[state],Table4[[#This Row],[State]])</f>
        <v>355</v>
      </c>
      <c r="AF7" s="5">
        <f>(Table4[[#This Row],[EV_Sales]]/Table4[[#This Row],[Total Sales]])</f>
        <v>8.1802889600663641E-3</v>
      </c>
      <c r="AG7" s="5">
        <f>VLOOKUP(Table4[[#This Row],[State]],PRC!A7:L42,11, FALSE)</f>
        <v>5.5457072834166621E-3</v>
      </c>
      <c r="AH7" s="5">
        <f>VLOOKUP(Table4[[#This Row],[State]],Table8[#All],12,FALSE)</f>
        <v>3.707838861164256E-3</v>
      </c>
      <c r="AI7" s="5">
        <f>VLOOKUP(Table4[[#This Row],[State]],Table8[#All],13,FALSE)</f>
        <v>9.2535461445809181E-3</v>
      </c>
      <c r="AJ7" s="5">
        <f>(Table4[[#This Row],[EV_Sales]]/(SUM(Table4[EV_Sales])))</f>
        <v>1.7182039106321007E-4</v>
      </c>
    </row>
    <row r="8" spans="1:36" x14ac:dyDescent="0.3">
      <c r="A8" t="str" cm="1">
        <f t="array" ref="A8">INDEX($F$3:$F$37, INT((ROW()-3)/6)+1)</f>
        <v>Sikkim</v>
      </c>
      <c r="B8" t="s">
        <v>13</v>
      </c>
      <c r="C8">
        <v>2024</v>
      </c>
      <c r="D8">
        <f>SUMIFS(
    electric_vehicle_sales_by_state[electric_vehicles_sold],
    electric_vehicle_sales_by_state[state], Table6[[#This Row],[State]],
    electric_vehicle_sales_by_state[vehicle_category], Table6[[#This Row],[Vehical-category]],
    electric_vehicle_sales_by_state[fiscal_year], Table6[[#This Row],[fiscal_year]]
)</f>
        <v>0</v>
      </c>
      <c r="F8" t="s">
        <v>45</v>
      </c>
      <c r="G8" t="s">
        <v>10</v>
      </c>
      <c r="H8">
        <f>SUMIFS(
    Table6[electric_vehicles_sold],
    Table6[State],Table7[[#This Row],[State]],
    Table6[Vehical-category], Table7[[#This Row],[Vehical-category]],
    Table6[fiscal_year], 2022
)</f>
        <v>30</v>
      </c>
      <c r="I8">
        <f>SUMIFS(
    Table6[electric_vehicles_sold],
    Table6[State],Table7[[#This Row],[State]],
    Table6[Vehical-category], Table7[[#This Row],[Vehical-category]],
    Table6[fiscal_year], 2023
)</f>
        <v>102</v>
      </c>
      <c r="J8">
        <f>SUMIFS(
    Table6[electric_vehicles_sold],
    Table6[State],Table7[[#This Row],[State]],
    Table6[Vehical-category], Table7[[#This Row],[Vehical-category]],
    Table6[fiscal_year], 2024
)</f>
        <v>149</v>
      </c>
      <c r="K8">
        <f>SUMIFS(electric_vehicle_sales_by_state[total_vehicles_sold], electric_vehicle_sales_by_state[state],Table7[[#This Row],[State]],electric_vehicle_sales_by_state[vehicle_category],Table7[[#This Row],[Vehical-category]], electric_vehicle_sales_by_state[fiscal_year], 2024)</f>
        <v>10893</v>
      </c>
      <c r="L8" s="5">
        <f>(Table7[[#This Row],[EV_2024]]/(SUMIFS(electric_vehicle_sales_by_state[total_vehicles_sold],electric_vehicle_sales_by_state[state],Table7[[#This Row],[State]],electric_vehicle_sales_by_state[vehicle_category],Table7[[#This Row],[Vehical-category]],electric_vehicle_sales_by_state[fiscal_year], 2024)))</f>
        <v>1.3678509134306436E-2</v>
      </c>
      <c r="M8" s="4">
        <f>IF(AND(Table7[[#This Row],[EV_2022]]&gt;0, Table7[[#This Row],[EV_2024]]&gt;0),
    ((Table7[[#This Row],[EV_2024]]/Table7[[#This Row],[EV_2022]])^(1/2) - 1),
    0
)</f>
        <v>1.228601953392904</v>
      </c>
      <c r="N8" s="11">
        <f>IF(Table7[[#This Row],[EV_2024]]&gt;0,
   (Table7[[#This Row],[EV_2024]] * ((1 + Table7[[#This Row],[CAGR]])^6)),
    0
)</f>
        <v>18254.977814814825</v>
      </c>
      <c r="Q8" t="s">
        <v>160</v>
      </c>
      <c r="R8" t="s">
        <v>87</v>
      </c>
      <c r="AC8" t="s">
        <v>46</v>
      </c>
      <c r="AD8">
        <f>SUMIFS(electric_vehicle_sales_by_state[total_vehicles_sold],electric_vehicle_sales_by_state[state],Table4[[#This Row],[State]])</f>
        <v>414553</v>
      </c>
      <c r="AE8">
        <f>SUMIFS(electric_vehicle_sales_by_state[electric_vehicles_sold],electric_vehicle_sales_by_state[state],Table4[[#This Row],[State]])</f>
        <v>5971</v>
      </c>
      <c r="AF8" s="5">
        <f>(Table4[[#This Row],[EV_Sales]]/Table4[[#This Row],[Total Sales]])</f>
        <v>1.4403465901826788E-2</v>
      </c>
      <c r="AG8" s="5">
        <f>VLOOKUP(Table4[[#This Row],[State]],PRC!A8:L43,11, FALSE)</f>
        <v>5.2513625491729023E-3</v>
      </c>
      <c r="AH8" s="5">
        <f>VLOOKUP(Table4[[#This Row],[State]],Table8[#All],12,FALSE)</f>
        <v>4.247405486108094E-4</v>
      </c>
      <c r="AI8" s="5">
        <f>VLOOKUP(Table4[[#This Row],[State]],Table8[#All],13,FALSE)</f>
        <v>5.6761030977837117E-3</v>
      </c>
      <c r="AJ8" s="5">
        <f>(Table4[[#This Row],[EV_Sales]]/(SUM(Table4[EV_Sales])))</f>
        <v>2.8899705775730345E-3</v>
      </c>
    </row>
    <row r="9" spans="1:36" x14ac:dyDescent="0.3">
      <c r="A9" t="str" cm="1">
        <f t="array" ref="A9">INDEX($F$3:$F$37, INT((ROW()-3)/6)+1)</f>
        <v>Andaman &amp; Nicobar Island</v>
      </c>
      <c r="B9" t="s">
        <v>10</v>
      </c>
      <c r="C9">
        <v>2022</v>
      </c>
      <c r="D9">
        <f>SUMIFS(
    electric_vehicle_sales_by_state[electric_vehicles_sold],
    electric_vehicle_sales_by_state[state], Table6[[#This Row],[State]],
    electric_vehicle_sales_by_state[vehicle_category], Table6[[#This Row],[Vehical-category]],
    electric_vehicle_sales_by_state[fiscal_year], Table6[[#This Row],[fiscal_year]]
)</f>
        <v>0</v>
      </c>
      <c r="F9" t="s">
        <v>46</v>
      </c>
      <c r="G9" t="s">
        <v>10</v>
      </c>
      <c r="H9">
        <f>SUMIFS(
    Table6[electric_vehicles_sold],
    Table6[State],Table7[[#This Row],[State]],
    Table6[Vehical-category], Table7[[#This Row],[Vehical-category]],
    Table6[fiscal_year], 2022
)</f>
        <v>1418</v>
      </c>
      <c r="I9">
        <f>SUMIFS(
    Table6[electric_vehicles_sold],
    Table6[State],Table7[[#This Row],[State]],
    Table6[Vehical-category], Table7[[#This Row],[Vehical-category]],
    Table6[fiscal_year], 2023
)</f>
        <v>2188</v>
      </c>
      <c r="J9">
        <f>SUMIFS(
    Table6[electric_vehicles_sold],
    Table6[State],Table7[[#This Row],[State]],
    Table6[Vehical-category], Table7[[#This Row],[Vehical-category]],
    Table6[fiscal_year], 2024
)</f>
        <v>2117</v>
      </c>
      <c r="K9">
        <f>SUMIFS(electric_vehicle_sales_by_state[total_vehicles_sold], electric_vehicle_sales_by_state[state],Table7[[#This Row],[State]],electric_vehicle_sales_by_state[vehicle_category],Table7[[#This Row],[Vehical-category]], electric_vehicle_sales_by_state[fiscal_year], 2024)</f>
        <v>84301</v>
      </c>
      <c r="L9" s="5">
        <f>(Table7[[#This Row],[EV_2024]]/(SUMIFS(electric_vehicle_sales_by_state[total_vehicles_sold],electric_vehicle_sales_by_state[state],Table7[[#This Row],[State]],electric_vehicle_sales_by_state[vehicle_category],Table7[[#This Row],[Vehical-category]],electric_vehicle_sales_by_state[fiscal_year], 2024)))</f>
        <v>2.5112394870760727E-2</v>
      </c>
      <c r="M9" s="4">
        <f>IF(AND(Table7[[#This Row],[EV_2022]]&gt;0, Table7[[#This Row],[EV_2024]]&gt;0),
    ((Table7[[#This Row],[EV_2024]]/Table7[[#This Row],[EV_2022]])^(1/2) - 1),
    0
)</f>
        <v>0.22186243653788007</v>
      </c>
      <c r="N9" s="11">
        <f>IF(Table7[[#This Row],[EV_2024]]&gt;0,
   (Table7[[#This Row],[EV_2024]] * ((1 + Table7[[#This Row],[CAGR]])^6)),
    0
)</f>
        <v>7044.5740646414861</v>
      </c>
      <c r="Q9" t="s">
        <v>10</v>
      </c>
      <c r="R9">
        <f>SUM(SUMIFS(Table7[EV_2022],Table7[Vehical-category],"2-Wheelers"),SUMIFS(Table7[EV_2023],Table7[Vehical-category],"2-Wheelers"),SUMIFS(Table7[EV_2024],Table7[Vehical-category],"2-Wheelers"))</f>
        <v>1913168</v>
      </c>
      <c r="AC9" t="s">
        <v>47</v>
      </c>
      <c r="AD9">
        <f>SUMIFS(electric_vehicle_sales_by_state[total_vehicles_sold],electric_vehicle_sales_by_state[state],Table4[[#This Row],[State]])</f>
        <v>10496</v>
      </c>
      <c r="AE9">
        <f>SUMIFS(electric_vehicle_sales_by_state[electric_vehicles_sold],electric_vehicle_sales_by_state[state],Table4[[#This Row],[State]])</f>
        <v>68</v>
      </c>
      <c r="AF9" s="5">
        <f>(Table4[[#This Row],[EV_Sales]]/Table4[[#This Row],[Total Sales]])</f>
        <v>6.4786585365853655E-3</v>
      </c>
      <c r="AG9" s="5">
        <f>VLOOKUP(Table4[[#This Row],[State]],PRC!A9:L44,11, FALSE)</f>
        <v>1.5867712527287223E-3</v>
      </c>
      <c r="AH9" s="5">
        <f>VLOOKUP(Table4[[#This Row],[State]],Table8[#All],12,FALSE)</f>
        <v>3.9603039345757424E-3</v>
      </c>
      <c r="AI9" s="5">
        <f>VLOOKUP(Table4[[#This Row],[State]],Table8[#All],13,FALSE)</f>
        <v>5.5470751873044647E-3</v>
      </c>
      <c r="AJ9" s="5">
        <f>(Table4[[#This Row],[EV_Sales]]/(SUM(Table4[EV_Sales])))</f>
        <v>3.2912074907882488E-5</v>
      </c>
    </row>
    <row r="10" spans="1:36" x14ac:dyDescent="0.3">
      <c r="A10" t="str" cm="1">
        <f t="array" ref="A10">INDEX($F$3:$F$37, INT((ROW()-3)/6)+1)</f>
        <v>Andaman &amp; Nicobar Island</v>
      </c>
      <c r="B10" t="s">
        <v>10</v>
      </c>
      <c r="C10">
        <v>2023</v>
      </c>
      <c r="D10">
        <f>SUMIFS(
    electric_vehicle_sales_by_state[electric_vehicles_sold],
    electric_vehicle_sales_by_state[state], Table6[[#This Row],[State]],
    electric_vehicle_sales_by_state[vehicle_category], Table6[[#This Row],[Vehical-category]],
    electric_vehicle_sales_by_state[fiscal_year], Table6[[#This Row],[fiscal_year]]
)</f>
        <v>17</v>
      </c>
      <c r="F10" t="s">
        <v>47</v>
      </c>
      <c r="G10" t="s">
        <v>10</v>
      </c>
      <c r="H10">
        <f>SUMIFS(
    Table6[electric_vehicles_sold],
    Table6[State],Table7[[#This Row],[State]],
    Table6[Vehical-category], Table7[[#This Row],[Vehical-category]],
    Table6[fiscal_year], 2022
)</f>
        <v>12</v>
      </c>
      <c r="I10">
        <f>SUMIFS(
    Table6[electric_vehicles_sold],
    Table6[State],Table7[[#This Row],[State]],
    Table6[Vehical-category], Table7[[#This Row],[Vehical-category]],
    Table6[fiscal_year], 2023
)</f>
        <v>15</v>
      </c>
      <c r="J10">
        <f>SUMIFS(
    Table6[electric_vehicles_sold],
    Table6[State],Table7[[#This Row],[State]],
    Table6[Vehical-category], Table7[[#This Row],[Vehical-category]],
    Table6[fiscal_year], 2024
)</f>
        <v>31</v>
      </c>
      <c r="K10">
        <f>SUMIFS(electric_vehicle_sales_by_state[total_vehicles_sold], electric_vehicle_sales_by_state[state],Table7[[#This Row],[State]],electric_vehicle_sales_by_state[vehicle_category],Table7[[#This Row],[Vehical-category]], electric_vehicle_sales_by_state[fiscal_year], 2024)</f>
        <v>763</v>
      </c>
      <c r="L10" s="5">
        <f>(Table7[[#This Row],[EV_2024]]/(SUMIFS(electric_vehicle_sales_by_state[total_vehicles_sold],electric_vehicle_sales_by_state[state],Table7[[#This Row],[State]],electric_vehicle_sales_by_state[vehicle_category],Table7[[#This Row],[Vehical-category]],electric_vehicle_sales_by_state[fiscal_year], 2024)))</f>
        <v>4.0629095674967232E-2</v>
      </c>
      <c r="M10" s="4">
        <f>IF(AND(Table7[[#This Row],[EV_2022]]&gt;0, Table7[[#This Row],[EV_2024]]&gt;0),
    ((Table7[[#This Row],[EV_2024]]/Table7[[#This Row],[EV_2022]])^(1/2) - 1),
    0
)</f>
        <v>0.60727512683215923</v>
      </c>
      <c r="N10" s="11">
        <f>IF(Table7[[#This Row],[EV_2024]]&gt;0,
   (Table7[[#This Row],[EV_2024]] * ((1 + Table7[[#This Row],[CAGR]])^6)),
    0
)</f>
        <v>534.44502314814815</v>
      </c>
      <c r="Q10" t="s">
        <v>13</v>
      </c>
      <c r="R10">
        <f>SUM(SUMIFS(Table7[EV_2022],Table7[Vehical-category],Q10),SUMIFS(Table7[EV_2023],Table7[Vehical-category],Q10),SUMIFS(Table7[EV_2024],Table7[Vehical-category],Q10))</f>
        <v>152943</v>
      </c>
      <c r="AC10" t="s">
        <v>48</v>
      </c>
      <c r="AD10">
        <f>SUMIFS(electric_vehicle_sales_by_state[total_vehicles_sold],electric_vehicle_sales_by_state[state],Table4[[#This Row],[State]])</f>
        <v>104513</v>
      </c>
      <c r="AE10">
        <f>SUMIFS(electric_vehicle_sales_by_state[electric_vehicles_sold],electric_vehicle_sales_by_state[state],Table4[[#This Row],[State]])</f>
        <v>299</v>
      </c>
      <c r="AF10" s="5">
        <f>(Table4[[#This Row],[EV_Sales]]/Table4[[#This Row],[Total Sales]])</f>
        <v>2.860888119181346E-3</v>
      </c>
      <c r="AG10" s="5">
        <f>VLOOKUP(Table4[[#This Row],[State]],PRC!A10:L45,11, FALSE)</f>
        <v>2.2702864074562647E-3</v>
      </c>
      <c r="AH10" s="5">
        <f>VLOOKUP(Table4[[#This Row],[State]],Table8[#All],12,FALSE)</f>
        <v>3.8773969356652432E-3</v>
      </c>
      <c r="AI10" s="5">
        <f>VLOOKUP(Table4[[#This Row],[State]],Table8[#All],13,FALSE)</f>
        <v>6.1476833431215079E-3</v>
      </c>
      <c r="AJ10" s="5">
        <f>(Table4[[#This Row],[EV_Sales]]/(SUM(Table4[EV_Sales])))</f>
        <v>1.4471632937436565E-4</v>
      </c>
    </row>
    <row r="11" spans="1:36" x14ac:dyDescent="0.3">
      <c r="A11" t="str" cm="1">
        <f t="array" ref="A11">INDEX($F$3:$F$37, INT((ROW()-3)/6)+1)</f>
        <v>Andaman &amp; Nicobar Island</v>
      </c>
      <c r="B11" t="s">
        <v>10</v>
      </c>
      <c r="C11">
        <v>2024</v>
      </c>
      <c r="D11">
        <f>SUMIFS(
    electric_vehicle_sales_by_state[electric_vehicles_sold],
    electric_vehicle_sales_by_state[state], Table6[[#This Row],[State]],
    electric_vehicle_sales_by_state[vehicle_category], Table6[[#This Row],[Vehical-category]],
    electric_vehicle_sales_by_state[fiscal_year], Table6[[#This Row],[fiscal_year]]
)</f>
        <v>18</v>
      </c>
      <c r="F11" t="s">
        <v>48</v>
      </c>
      <c r="G11" t="s">
        <v>10</v>
      </c>
      <c r="H11">
        <f>SUMIFS(
    Table6[electric_vehicles_sold],
    Table6[State],Table7[[#This Row],[State]],
    Table6[Vehical-category], Table7[[#This Row],[Vehical-category]],
    Table6[fiscal_year], 2022
)</f>
        <v>25</v>
      </c>
      <c r="I11">
        <f>SUMIFS(
    Table6[electric_vehicles_sold],
    Table6[State],Table7[[#This Row],[State]],
    Table6[Vehical-category], Table7[[#This Row],[Vehical-category]],
    Table6[fiscal_year], 2023
)</f>
        <v>139</v>
      </c>
      <c r="J11">
        <f>SUMIFS(
    Table6[electric_vehicles_sold],
    Table6[State],Table7[[#This Row],[State]],
    Table6[Vehical-category], Table7[[#This Row],[Vehical-category]],
    Table6[fiscal_year], 2024
)</f>
        <v>88</v>
      </c>
      <c r="K11">
        <f>SUMIFS(electric_vehicle_sales_by_state[total_vehicles_sold], electric_vehicle_sales_by_state[state],Table7[[#This Row],[State]],electric_vehicle_sales_by_state[vehicle_category],Table7[[#This Row],[Vehical-category]], electric_vehicle_sales_by_state[fiscal_year], 2024)</f>
        <v>14180</v>
      </c>
      <c r="L11" s="5">
        <f>(Table7[[#This Row],[EV_2024]]/(SUMIFS(electric_vehicle_sales_by_state[total_vehicles_sold],electric_vehicle_sales_by_state[state],Table7[[#This Row],[State]],electric_vehicle_sales_by_state[vehicle_category],Table7[[#This Row],[Vehical-category]],electric_vehicle_sales_by_state[fiscal_year], 2024)))</f>
        <v>6.2059238363892811E-3</v>
      </c>
      <c r="M11" s="4">
        <f>IF(AND(Table7[[#This Row],[EV_2022]]&gt;0, Table7[[#This Row],[EV_2024]]&gt;0),
    ((Table7[[#This Row],[EV_2024]]/Table7[[#This Row],[EV_2022]])^(1/2) - 1),
    0
)</f>
        <v>0.87616630392937189</v>
      </c>
      <c r="N11" s="11">
        <f>IF(Table7[[#This Row],[EV_2024]]&gt;0,
   (Table7[[#This Row],[EV_2024]] * ((1 + Table7[[#This Row],[CAGR]])^6)),
    0
)</f>
        <v>3838.0503040000017</v>
      </c>
      <c r="AC11" t="s">
        <v>49</v>
      </c>
      <c r="AD11">
        <f>SUMIFS(electric_vehicle_sales_by_state[total_vehicles_sold],electric_vehicle_sales_by_state[state],Table4[[#This Row],[State]])</f>
        <v>90183</v>
      </c>
      <c r="AE11">
        <f>SUMIFS(electric_vehicle_sales_by_state[electric_vehicles_sold],electric_vehicle_sales_by_state[state],Table4[[#This Row],[State]])</f>
        <v>177</v>
      </c>
      <c r="AF11" s="5">
        <f>(Table4[[#This Row],[EV_Sales]]/Table4[[#This Row],[Total Sales]])</f>
        <v>1.962675892352217E-3</v>
      </c>
      <c r="AG11" s="5">
        <f>VLOOKUP(Table4[[#This Row],[State]],PRC!A11:L46,11, FALSE)</f>
        <v>1.0951918512848221E-3</v>
      </c>
      <c r="AH11" s="5">
        <f>VLOOKUP(Table4[[#This Row],[State]],Table8[#All],12,FALSE)</f>
        <v>2.3556730263098744E-3</v>
      </c>
      <c r="AI11" s="5">
        <f>VLOOKUP(Table4[[#This Row],[State]],Table8[#All],13,FALSE)</f>
        <v>3.4508648775946967E-3</v>
      </c>
      <c r="AJ11" s="5">
        <f>(Table4[[#This Row],[EV_Sales]]/(SUM(Table4[EV_Sales])))</f>
        <v>8.5668194980811777E-5</v>
      </c>
    </row>
    <row r="12" spans="1:36" x14ac:dyDescent="0.3">
      <c r="A12" t="str" cm="1">
        <f t="array" ref="A12">INDEX($F$3:$F$37, INT((ROW()-3)/6)+1)</f>
        <v>Andaman &amp; Nicobar Island</v>
      </c>
      <c r="B12" t="s">
        <v>13</v>
      </c>
      <c r="C12">
        <v>2022</v>
      </c>
      <c r="D12">
        <f>SUMIFS(
    electric_vehicle_sales_by_state[electric_vehicles_sold],
    electric_vehicle_sales_by_state[state], Table6[[#This Row],[State]],
    electric_vehicle_sales_by_state[vehicle_category], Table6[[#This Row],[Vehical-category]],
    electric_vehicle_sales_by_state[fiscal_year], Table6[[#This Row],[fiscal_year]]
)</f>
        <v>22</v>
      </c>
      <c r="F12" t="s">
        <v>49</v>
      </c>
      <c r="G12" t="s">
        <v>10</v>
      </c>
      <c r="H12">
        <f>SUMIFS(
    Table6[electric_vehicles_sold],
    Table6[State],Table7[[#This Row],[State]],
    Table6[Vehical-category], Table7[[#This Row],[Vehical-category]],
    Table6[fiscal_year], 2022
)</f>
        <v>0</v>
      </c>
      <c r="I12">
        <f>SUMIFS(
    Table6[electric_vehicles_sold],
    Table6[State],Table7[[#This Row],[State]],
    Table6[Vehical-category], Table7[[#This Row],[Vehical-category]],
    Table6[fiscal_year], 2023
)</f>
        <v>29</v>
      </c>
      <c r="J12">
        <f>SUMIFS(
    Table6[electric_vehicles_sold],
    Table6[State],Table7[[#This Row],[State]],
    Table6[Vehical-category], Table7[[#This Row],[Vehical-category]],
    Table6[fiscal_year], 2024
)</f>
        <v>106</v>
      </c>
      <c r="K12">
        <f>SUMIFS(electric_vehicle_sales_by_state[total_vehicles_sold], electric_vehicle_sales_by_state[state],Table7[[#This Row],[State]],electric_vehicle_sales_by_state[vehicle_category],Table7[[#This Row],[Vehical-category]], electric_vehicle_sales_by_state[fiscal_year], 2024)</f>
        <v>22482</v>
      </c>
      <c r="L12" s="5">
        <f>(Table7[[#This Row],[EV_2024]]/(SUMIFS(electric_vehicle_sales_by_state[total_vehicles_sold],electric_vehicle_sales_by_state[state],Table7[[#This Row],[State]],electric_vehicle_sales_by_state[vehicle_category],Table7[[#This Row],[Vehical-category]],electric_vehicle_sales_by_state[fiscal_year], 2024)))</f>
        <v>4.7148830175251311E-3</v>
      </c>
      <c r="M12" s="4">
        <f>IF(AND(Table7[[#This Row],[EV_2022]]&gt;0, Table7[[#This Row],[EV_2024]]&gt;0),
    ((Table7[[#This Row],[EV_2024]]/Table7[[#This Row],[EV_2022]])^(1/2) - 1),
    0
)</f>
        <v>0</v>
      </c>
      <c r="N12" s="11">
        <f>IF(Table7[[#This Row],[EV_2024]]&gt;0,
   (Table7[[#This Row],[EV_2024]] * ((1 + Table7[[#This Row],[CAGR]])^6)),
    0
)</f>
        <v>106</v>
      </c>
      <c r="AC12" t="s">
        <v>50</v>
      </c>
      <c r="AD12">
        <f>SUMIFS(electric_vehicle_sales_by_state[total_vehicles_sold],electric_vehicle_sales_by_state[state],Table4[[#This Row],[State]])</f>
        <v>71307</v>
      </c>
      <c r="AE12">
        <f>SUMIFS(electric_vehicle_sales_by_state[electric_vehicles_sold],electric_vehicle_sales_by_state[state],Table4[[#This Row],[State]])</f>
        <v>340</v>
      </c>
      <c r="AF12" s="5">
        <f>(Table4[[#This Row],[EV_Sales]]/Table4[[#This Row],[Total Sales]])</f>
        <v>4.7681153322955668E-3</v>
      </c>
      <c r="AG12" s="5">
        <f>VLOOKUP(Table4[[#This Row],[State]],PRC!A12:L47,11, FALSE)</f>
        <v>2.6589217049824104E-3</v>
      </c>
      <c r="AH12" s="5">
        <f>VLOOKUP(Table4[[#This Row],[State]],Table8[#All],12,FALSE)</f>
        <v>7.3695226098013395E-3</v>
      </c>
      <c r="AI12" s="5">
        <f>VLOOKUP(Table4[[#This Row],[State]],Table8[#All],13,FALSE)</f>
        <v>1.002844431478375E-2</v>
      </c>
      <c r="AJ12" s="5">
        <f>(Table4[[#This Row],[EV_Sales]]/(SUM(Table4[EV_Sales])))</f>
        <v>1.6456037453941246E-4</v>
      </c>
    </row>
    <row r="13" spans="1:36" x14ac:dyDescent="0.3">
      <c r="A13" t="str" cm="1">
        <f t="array" ref="A13">INDEX($F$3:$F$37, INT((ROW()-3)/6)+1)</f>
        <v>Andaman &amp; Nicobar Island</v>
      </c>
      <c r="B13" t="s">
        <v>13</v>
      </c>
      <c r="C13">
        <v>2023</v>
      </c>
      <c r="D13">
        <f>SUMIFS(
    electric_vehicle_sales_by_state[electric_vehicles_sold],
    electric_vehicle_sales_by_state[state], Table6[[#This Row],[State]],
    electric_vehicle_sales_by_state[vehicle_category], Table6[[#This Row],[Vehical-category]],
    electric_vehicle_sales_by_state[fiscal_year], Table6[[#This Row],[fiscal_year]]
)</f>
        <v>6</v>
      </c>
      <c r="F13" t="s">
        <v>50</v>
      </c>
      <c r="G13" t="s">
        <v>10</v>
      </c>
      <c r="H13">
        <f>SUMIFS(
    Table6[electric_vehicles_sold],
    Table6[State],Table7[[#This Row],[State]],
    Table6[Vehical-category], Table7[[#This Row],[Vehical-category]],
    Table6[fiscal_year], 2022
)</f>
        <v>0</v>
      </c>
      <c r="I13">
        <f>SUMIFS(
    Table6[electric_vehicles_sold],
    Table6[State],Table7[[#This Row],[State]],
    Table6[Vehical-category], Table7[[#This Row],[Vehical-category]],
    Table6[fiscal_year], 2023
)</f>
        <v>65</v>
      </c>
      <c r="J13">
        <f>SUMIFS(
    Table6[electric_vehicles_sold],
    Table6[State],Table7[[#This Row],[State]],
    Table6[Vehical-category], Table7[[#This Row],[Vehical-category]],
    Table6[fiscal_year], 2024
)</f>
        <v>274</v>
      </c>
      <c r="K13">
        <f>SUMIFS(electric_vehicle_sales_by_state[total_vehicles_sold], electric_vehicle_sales_by_state[state],Table7[[#This Row],[State]],electric_vehicle_sales_by_state[vehicle_category],Table7[[#This Row],[Vehical-category]], electric_vehicle_sales_by_state[fiscal_year], 2024)</f>
        <v>22035</v>
      </c>
      <c r="L13" s="5">
        <f>(Table7[[#This Row],[EV_2024]]/(SUMIFS(electric_vehicle_sales_by_state[total_vehicles_sold],electric_vehicle_sales_by_state[state],Table7[[#This Row],[State]],electric_vehicle_sales_by_state[vehicle_category],Table7[[#This Row],[Vehical-category]],electric_vehicle_sales_by_state[fiscal_year], 2024)))</f>
        <v>1.2434762877240753E-2</v>
      </c>
      <c r="M13" s="4">
        <f>IF(AND(Table7[[#This Row],[EV_2022]]&gt;0, Table7[[#This Row],[EV_2024]]&gt;0),
    ((Table7[[#This Row],[EV_2024]]/Table7[[#This Row],[EV_2022]])^(1/2) - 1),
    0
)</f>
        <v>0</v>
      </c>
      <c r="N13" s="11">
        <f>IF(Table7[[#This Row],[EV_2024]]&gt;0,
   (Table7[[#This Row],[EV_2024]] * ((1 + Table7[[#This Row],[CAGR]])^6)),
    0
)</f>
        <v>274</v>
      </c>
      <c r="Q13" s="2" t="s">
        <v>78</v>
      </c>
      <c r="R13" s="2" t="s">
        <v>77</v>
      </c>
      <c r="AC13" t="s">
        <v>51</v>
      </c>
      <c r="AD13">
        <f>SUMIFS(electric_vehicle_sales_by_state[total_vehicles_sold],electric_vehicle_sales_by_state[state],Table4[[#This Row],[State]])</f>
        <v>44092</v>
      </c>
      <c r="AE13">
        <f>SUMIFS(electric_vehicle_sales_by_state[electric_vehicles_sold],electric_vehicle_sales_by_state[state],Table4[[#This Row],[State]])</f>
        <v>13</v>
      </c>
      <c r="AF13" s="5">
        <f>(Table4[[#This Row],[EV_Sales]]/Table4[[#This Row],[Total Sales]])</f>
        <v>2.9483806586228797E-4</v>
      </c>
      <c r="AG13" s="5">
        <f>VLOOKUP(Table4[[#This Row],[State]],PRC!A13:L48,11, FALSE)</f>
        <v>1.3245182195857503E-4</v>
      </c>
      <c r="AH13" s="5">
        <f>VLOOKUP(Table4[[#This Row],[State]],Table8[#All],12,FALSE)</f>
        <v>3.2002445228642551E-4</v>
      </c>
      <c r="AI13" s="5">
        <f>VLOOKUP(Table4[[#This Row],[State]],Table8[#All],13,FALSE)</f>
        <v>4.5247627424500057E-4</v>
      </c>
      <c r="AJ13" s="5">
        <f>(Table4[[#This Row],[EV_Sales]]/(SUM(Table4[EV_Sales])))</f>
        <v>6.292014320624594E-6</v>
      </c>
    </row>
    <row r="14" spans="1:36" x14ac:dyDescent="0.3">
      <c r="A14" t="str" cm="1">
        <f t="array" ref="A14">INDEX($F$3:$F$37, INT((ROW()-3)/6)+1)</f>
        <v>Andaman &amp; Nicobar Island</v>
      </c>
      <c r="B14" t="s">
        <v>13</v>
      </c>
      <c r="C14">
        <v>2024</v>
      </c>
      <c r="D14">
        <f>SUMIFS(
    electric_vehicle_sales_by_state[electric_vehicles_sold],
    electric_vehicle_sales_by_state[state], Table6[[#This Row],[State]],
    electric_vehicle_sales_by_state[vehicle_category], Table6[[#This Row],[Vehical-category]],
    electric_vehicle_sales_by_state[fiscal_year], Table6[[#This Row],[fiscal_year]]
)</f>
        <v>15</v>
      </c>
      <c r="F14" t="s">
        <v>51</v>
      </c>
      <c r="G14" t="s">
        <v>10</v>
      </c>
      <c r="H14">
        <f>SUMIFS(
    Table6[electric_vehicles_sold],
    Table6[State],Table7[[#This Row],[State]],
    Table6[Vehical-category], Table7[[#This Row],[Vehical-category]],
    Table6[fiscal_year], 2022
)</f>
        <v>1</v>
      </c>
      <c r="I14">
        <f>SUMIFS(
    Table6[electric_vehicles_sold],
    Table6[State],Table7[[#This Row],[State]],
    Table6[Vehical-category], Table7[[#This Row],[Vehical-category]],
    Table6[fiscal_year], 2023
)</f>
        <v>3</v>
      </c>
      <c r="J14">
        <f>SUMIFS(
    Table6[electric_vehicles_sold],
    Table6[State],Table7[[#This Row],[State]],
    Table6[Vehical-category], Table7[[#This Row],[Vehical-category]],
    Table6[fiscal_year], 2024
)</f>
        <v>5</v>
      </c>
      <c r="K14">
        <f>SUMIFS(electric_vehicle_sales_by_state[total_vehicles_sold], electric_vehicle_sales_by_state[state],Table7[[#This Row],[State]],electric_vehicle_sales_by_state[vehicle_category],Table7[[#This Row],[Vehical-category]], electric_vehicle_sales_by_state[fiscal_year], 2024)</f>
        <v>7516</v>
      </c>
      <c r="L14" s="5">
        <f>(Table7[[#This Row],[EV_2024]]/(SUMIFS(electric_vehicle_sales_by_state[total_vehicles_sold],electric_vehicle_sales_by_state[state],Table7[[#This Row],[State]],electric_vehicle_sales_by_state[vehicle_category],Table7[[#This Row],[Vehical-category]],electric_vehicle_sales_by_state[fiscal_year], 2024)))</f>
        <v>6.6524747205960614E-4</v>
      </c>
      <c r="M14" s="4">
        <f>IF(AND(Table7[[#This Row],[EV_2022]]&gt;0, Table7[[#This Row],[EV_2024]]&gt;0),
    ((Table7[[#This Row],[EV_2024]]/Table7[[#This Row],[EV_2022]])^(1/2) - 1),
    0
)</f>
        <v>1.2360679774997898</v>
      </c>
      <c r="N14" s="11">
        <f>IF(Table7[[#This Row],[EV_2024]]&gt;0,
   (Table7[[#This Row],[EV_2024]] * ((1 + Table7[[#This Row],[CAGR]])^6)),
    0
)</f>
        <v>625.00000000000023</v>
      </c>
      <c r="Q14" s="2" t="s">
        <v>75</v>
      </c>
      <c r="R14">
        <v>2022</v>
      </c>
      <c r="S14" t="s">
        <v>76</v>
      </c>
      <c r="AC14" t="s">
        <v>52</v>
      </c>
      <c r="AD14">
        <f>SUMIFS(electric_vehicle_sales_by_state[total_vehicles_sold],electric_vehicle_sales_by_state[state],Table4[[#This Row],[State]])</f>
        <v>150798</v>
      </c>
      <c r="AE14">
        <f>SUMIFS(electric_vehicle_sales_by_state[electric_vehicles_sold],electric_vehicle_sales_by_state[state],Table4[[#This Row],[State]])</f>
        <v>5536</v>
      </c>
      <c r="AF14" s="5">
        <f>(Table4[[#This Row],[EV_Sales]]/Table4[[#This Row],[Total Sales]])</f>
        <v>3.6711362219658088E-2</v>
      </c>
      <c r="AG14" s="5">
        <f>VLOOKUP(Table4[[#This Row],[State]],PRC!A14:L49,11, FALSE)</f>
        <v>1.6878985793350489E-2</v>
      </c>
      <c r="AH14" s="5">
        <f>VLOOKUP(Table4[[#This Row],[State]],Table8[#All],12,FALSE)</f>
        <v>1.9728338440162356E-2</v>
      </c>
      <c r="AI14" s="5">
        <f>VLOOKUP(Table4[[#This Row],[State]],Table8[#All],13,FALSE)</f>
        <v>3.6607324233512845E-2</v>
      </c>
      <c r="AJ14" s="5">
        <f>(Table4[[#This Row],[EV_Sales]]/(SUM(Table4[EV_Sales])))</f>
        <v>2.6794300983829038E-3</v>
      </c>
    </row>
    <row r="15" spans="1:36" x14ac:dyDescent="0.3">
      <c r="A15" t="str" cm="1">
        <f t="array" ref="A15">INDEX($F$3:$F$37, INT((ROW()-3)/6)+1)</f>
        <v>Arunachal Pradesh</v>
      </c>
      <c r="B15" t="s">
        <v>10</v>
      </c>
      <c r="C15">
        <v>2022</v>
      </c>
      <c r="D15">
        <f>SUMIFS(
    electric_vehicle_sales_by_state[electric_vehicles_sold],
    electric_vehicle_sales_by_state[state], Table6[[#This Row],[State]],
    electric_vehicle_sales_by_state[vehicle_category], Table6[[#This Row],[Vehical-category]],
    electric_vehicle_sales_by_state[fiscal_year], Table6[[#This Row],[fiscal_year]]
)</f>
        <v>0</v>
      </c>
      <c r="F15" t="s">
        <v>52</v>
      </c>
      <c r="G15" t="s">
        <v>10</v>
      </c>
      <c r="H15">
        <f>SUMIFS(
    Table6[electric_vehicles_sold],
    Table6[State],Table7[[#This Row],[State]],
    Table6[Vehical-category], Table7[[#This Row],[Vehical-category]],
    Table6[fiscal_year], 2022
)</f>
        <v>723</v>
      </c>
      <c r="I15">
        <f>SUMIFS(
    Table6[electric_vehicles_sold],
    Table6[State],Table7[[#This Row],[State]],
    Table6[Vehical-category], Table7[[#This Row],[Vehical-category]],
    Table6[fiscal_year], 2023
)</f>
        <v>1653</v>
      </c>
      <c r="J15">
        <f>SUMIFS(
    Table6[electric_vehicles_sold],
    Table6[State],Table7[[#This Row],[State]],
    Table6[Vehical-category], Table7[[#This Row],[Vehical-category]],
    Table6[fiscal_year], 2024
)</f>
        <v>2987</v>
      </c>
      <c r="K15">
        <f>SUMIFS(electric_vehicle_sales_by_state[total_vehicles_sold], electric_vehicle_sales_by_state[state],Table7[[#This Row],[State]],electric_vehicle_sales_by_state[vehicle_category],Table7[[#This Row],[Vehical-category]], electric_vehicle_sales_by_state[fiscal_year], 2024)</f>
        <v>46119</v>
      </c>
      <c r="L15" s="5">
        <f>(Table7[[#This Row],[EV_2024]]/(SUMIFS(electric_vehicle_sales_by_state[total_vehicles_sold],electric_vehicle_sales_by_state[state],Table7[[#This Row],[State]],electric_vehicle_sales_by_state[vehicle_category],Table7[[#This Row],[Vehical-category]],electric_vehicle_sales_by_state[fiscal_year], 2024)))</f>
        <v>6.4767232593941765E-2</v>
      </c>
      <c r="M15" s="4">
        <f>IF(AND(Table7[[#This Row],[EV_2022]]&gt;0, Table7[[#This Row],[EV_2024]]&gt;0),
    ((Table7[[#This Row],[EV_2024]]/Table7[[#This Row],[EV_2022]])^(1/2) - 1),
    0
)</f>
        <v>1.0325838130623541</v>
      </c>
      <c r="N15" s="11">
        <f>IF(Table7[[#This Row],[EV_2024]]&gt;0,
   (Table7[[#This Row],[EV_2024]] * ((1 + Table7[[#This Row],[CAGR]])^6)),
    0
)</f>
        <v>210632.79880868705</v>
      </c>
      <c r="Q15" s="3" t="s">
        <v>10</v>
      </c>
      <c r="R15" s="33">
        <v>54398</v>
      </c>
      <c r="S15" s="33">
        <v>54398</v>
      </c>
      <c r="AC15" t="s">
        <v>53</v>
      </c>
      <c r="AD15">
        <f>SUMIFS(electric_vehicle_sales_by_state[total_vehicles_sold],electric_vehicle_sales_by_state[state],Table4[[#This Row],[State]])</f>
        <v>125216</v>
      </c>
      <c r="AE15">
        <f>SUMIFS(electric_vehicle_sales_by_state[electric_vehicles_sold],electric_vehicle_sales_by_state[state],Table4[[#This Row],[State]])</f>
        <v>562</v>
      </c>
      <c r="AF15" s="5">
        <f>(Table4[[#This Row],[EV_Sales]]/Table4[[#This Row],[Total Sales]])</f>
        <v>4.4882443138257091E-3</v>
      </c>
      <c r="AG15" s="5">
        <f>VLOOKUP(Table4[[#This Row],[State]],PRC!A15:L50,11, FALSE)</f>
        <v>4.8630912638776566E-3</v>
      </c>
      <c r="AH15" s="5">
        <f>VLOOKUP(Table4[[#This Row],[State]],Table8[#All],12,FALSE)</f>
        <v>9.399864494275597E-4</v>
      </c>
      <c r="AI15" s="5">
        <f>VLOOKUP(Table4[[#This Row],[State]],Table8[#All],13,FALSE)</f>
        <v>5.8030777133052163E-3</v>
      </c>
      <c r="AJ15" s="5">
        <f>(Table4[[#This Row],[EV_Sales]]/(SUM(Table4[EV_Sales])))</f>
        <v>2.7200861909161707E-4</v>
      </c>
    </row>
    <row r="16" spans="1:36" x14ac:dyDescent="0.3">
      <c r="A16" t="str" cm="1">
        <f t="array" ref="A16">INDEX($F$3:$F$37, INT((ROW()-3)/6)+1)</f>
        <v>Arunachal Pradesh</v>
      </c>
      <c r="B16" t="s">
        <v>10</v>
      </c>
      <c r="C16">
        <v>2023</v>
      </c>
      <c r="D16">
        <f>SUMIFS(
    electric_vehicle_sales_by_state[electric_vehicles_sold],
    electric_vehicle_sales_by_state[state], Table6[[#This Row],[State]],
    electric_vehicle_sales_by_state[vehicle_category], Table6[[#This Row],[Vehical-category]],
    electric_vehicle_sales_by_state[fiscal_year], Table6[[#This Row],[fiscal_year]]
)</f>
        <v>1</v>
      </c>
      <c r="F16" t="s">
        <v>53</v>
      </c>
      <c r="G16" t="s">
        <v>10</v>
      </c>
      <c r="H16">
        <f>SUMIFS(
    Table6[electric_vehicles_sold],
    Table6[State],Table7[[#This Row],[State]],
    Table6[Vehical-category], Table7[[#This Row],[Vehical-category]],
    Table6[fiscal_year], 2022
)</f>
        <v>28</v>
      </c>
      <c r="I16">
        <f>SUMIFS(
    Table6[electric_vehicles_sold],
    Table6[State],Table7[[#This Row],[State]],
    Table6[Vehical-category], Table7[[#This Row],[Vehical-category]],
    Table6[fiscal_year], 2023
)</f>
        <v>221</v>
      </c>
      <c r="J16">
        <f>SUMIFS(
    Table6[electric_vehicles_sold],
    Table6[State],Table7[[#This Row],[State]],
    Table6[Vehical-category], Table7[[#This Row],[Vehical-category]],
    Table6[fiscal_year], 2024
)</f>
        <v>273</v>
      </c>
      <c r="K16">
        <f>SUMIFS(electric_vehicle_sales_by_state[total_vehicles_sold], electric_vehicle_sales_by_state[state],Table7[[#This Row],[State]],electric_vehicle_sales_by_state[vehicle_category],Table7[[#This Row],[Vehical-category]], electric_vehicle_sales_by_state[fiscal_year], 2024)</f>
        <v>40620</v>
      </c>
      <c r="L16" s="5">
        <f>(Table7[[#This Row],[EV_2024]]/(SUMIFS(electric_vehicle_sales_by_state[total_vehicles_sold],electric_vehicle_sales_by_state[state],Table7[[#This Row],[State]],electric_vehicle_sales_by_state[vehicle_category],Table7[[#This Row],[Vehical-category]],electric_vehicle_sales_by_state[fiscal_year], 2024)))</f>
        <v>6.7208271787296894E-3</v>
      </c>
      <c r="M16" s="4">
        <f>IF(AND(Table7[[#This Row],[EV_2022]]&gt;0, Table7[[#This Row],[EV_2024]]&gt;0),
    ((Table7[[#This Row],[EV_2024]]/Table7[[#This Row],[EV_2022]])^(1/2) - 1),
    0
)</f>
        <v>2.1224989991991992</v>
      </c>
      <c r="N16" s="11">
        <f>IF(Table7[[#This Row],[EV_2024]]&gt;0,
   (Table7[[#This Row],[EV_2024]] * ((1 + Table7[[#This Row],[CAGR]])^6)),
    0
)</f>
        <v>253032.609375</v>
      </c>
      <c r="Q16" s="3" t="s">
        <v>13</v>
      </c>
      <c r="R16" s="33">
        <v>3720</v>
      </c>
      <c r="S16" s="33">
        <v>3720</v>
      </c>
      <c r="AC16" t="s">
        <v>61</v>
      </c>
      <c r="AD16">
        <f>SUMIFS(electric_vehicle_sales_by_state[total_vehicles_sold],electric_vehicle_sales_by_state[state],Table4[[#This Row],[State]])</f>
        <v>325366</v>
      </c>
      <c r="AE16">
        <f>SUMIFS(electric_vehicle_sales_by_state[electric_vehicles_sold],electric_vehicle_sales_by_state[state],Table4[[#This Row],[State]])</f>
        <v>2595</v>
      </c>
      <c r="AF16" s="5">
        <f>(Table4[[#This Row],[EV_Sales]]/Table4[[#This Row],[Total Sales]])</f>
        <v>7.9756335941677994E-3</v>
      </c>
      <c r="AG16" s="5">
        <f>VLOOKUP(Table4[[#This Row],[State]],PRC!A16:L51,11, FALSE)</f>
        <v>5.5267323167316378E-3</v>
      </c>
      <c r="AH16" s="5">
        <f>VLOOKUP(Table4[[#This Row],[State]],Table8[#All],12,FALSE)</f>
        <v>-1.0840652998759907E-3</v>
      </c>
      <c r="AI16" s="5">
        <f>VLOOKUP(Table4[[#This Row],[State]],Table8[#All],13,FALSE)</f>
        <v>4.4426670168556471E-3</v>
      </c>
      <c r="AJ16" s="5">
        <f>(Table4[[#This Row],[EV_Sales]]/(SUM(Table4[EV_Sales])))</f>
        <v>1.2559828586169862E-3</v>
      </c>
    </row>
    <row r="17" spans="1:36" x14ac:dyDescent="0.3">
      <c r="A17" t="str" cm="1">
        <f t="array" ref="A17">INDEX($F$3:$F$37, INT((ROW()-3)/6)+1)</f>
        <v>Arunachal Pradesh</v>
      </c>
      <c r="B17" t="s">
        <v>10</v>
      </c>
      <c r="C17">
        <v>2024</v>
      </c>
      <c r="D17">
        <f>SUMIFS(
    electric_vehicle_sales_by_state[electric_vehicles_sold],
    electric_vehicle_sales_by_state[state], Table6[[#This Row],[State]],
    electric_vehicle_sales_by_state[vehicle_category], Table6[[#This Row],[Vehical-category]],
    electric_vehicle_sales_by_state[fiscal_year], Table6[[#This Row],[fiscal_year]]
)</f>
        <v>3</v>
      </c>
      <c r="F17" t="s">
        <v>61</v>
      </c>
      <c r="G17" t="s">
        <v>10</v>
      </c>
      <c r="H17">
        <f>SUMIFS(
    Table6[electric_vehicles_sold],
    Table6[State],Table7[[#This Row],[State]],
    Table6[Vehical-category], Table7[[#This Row],[Vehical-category]],
    Table6[fiscal_year], 2022
)</f>
        <v>424</v>
      </c>
      <c r="I17">
        <f>SUMIFS(
    Table6[electric_vehicles_sold],
    Table6[State],Table7[[#This Row],[State]],
    Table6[Vehical-category], Table7[[#This Row],[Vehical-category]],
    Table6[fiscal_year], 2023
)</f>
        <v>1039</v>
      </c>
      <c r="J17">
        <f>SUMIFS(
    Table6[electric_vehicles_sold],
    Table6[State],Table7[[#This Row],[State]],
    Table6[Vehical-category], Table7[[#This Row],[Vehical-category]],
    Table6[fiscal_year], 2024
)</f>
        <v>888</v>
      </c>
      <c r="K17">
        <f>SUMIFS(electric_vehicle_sales_by_state[total_vehicles_sold], electric_vehicle_sales_by_state[state],Table7[[#This Row],[State]],electric_vehicle_sales_by_state[vehicle_category],Table7[[#This Row],[Vehical-category]], electric_vehicle_sales_by_state[fiscal_year], 2024)</f>
        <v>68013</v>
      </c>
      <c r="L17" s="5">
        <f>(Table7[[#This Row],[EV_2024]]/(SUMIFS(electric_vehicle_sales_by_state[total_vehicles_sold],electric_vehicle_sales_by_state[state],Table7[[#This Row],[State]],electric_vehicle_sales_by_state[vehicle_category],Table7[[#This Row],[Vehical-category]],electric_vehicle_sales_by_state[fiscal_year], 2024)))</f>
        <v>1.3056327466807816E-2</v>
      </c>
      <c r="M17" s="4">
        <f>IF(AND(Table7[[#This Row],[EV_2022]]&gt;0, Table7[[#This Row],[EV_2024]]&gt;0),
    ((Table7[[#This Row],[EV_2024]]/Table7[[#This Row],[EV_2022]])^(1/2) - 1),
    0
)</f>
        <v>0.44718334105997415</v>
      </c>
      <c r="N17" s="11">
        <f>IF(Table7[[#This Row],[EV_2024]]&gt;0,
   (Table7[[#This Row],[EV_2024]] * ((1 + Table7[[#This Row],[CAGR]])^6)),
    0
)</f>
        <v>8157.4476111152189</v>
      </c>
      <c r="Q17" s="3" t="s">
        <v>76</v>
      </c>
      <c r="R17" s="33">
        <v>58118</v>
      </c>
      <c r="S17" s="33">
        <v>58118</v>
      </c>
      <c r="AC17" t="s">
        <v>65</v>
      </c>
      <c r="AD17">
        <f>SUMIFS(electric_vehicle_sales_by_state[total_vehicles_sold],electric_vehicle_sales_by_state[state],Table4[[#This Row],[State]])</f>
        <v>2283871</v>
      </c>
      <c r="AE17">
        <f>SUMIFS(electric_vehicle_sales_by_state[electric_vehicles_sold],electric_vehicle_sales_by_state[state],Table4[[#This Row],[State]])</f>
        <v>77422</v>
      </c>
      <c r="AF17" s="5">
        <f>(Table4[[#This Row],[EV_Sales]]/Table4[[#This Row],[Total Sales]])</f>
        <v>3.3899462798030189E-2</v>
      </c>
      <c r="AG17" s="5">
        <f>VLOOKUP(Table4[[#This Row],[State]],PRC!A17:L52,11, FALSE)</f>
        <v>2.3597251505683484E-2</v>
      </c>
      <c r="AH17" s="5">
        <f>VLOOKUP(Table4[[#This Row],[State]],Table8[#All],12,FALSE)</f>
        <v>7.6537975550962367E-4</v>
      </c>
      <c r="AI17" s="5">
        <f>VLOOKUP(Table4[[#This Row],[State]],Table8[#All],13,FALSE)</f>
        <v>2.4362631261193108E-2</v>
      </c>
      <c r="AJ17" s="5">
        <f>(Table4[[#This Row],[EV_Sales]]/(SUM(Table4[EV_Sales])))</f>
        <v>3.7472333287030563E-2</v>
      </c>
    </row>
    <row r="18" spans="1:36" x14ac:dyDescent="0.3">
      <c r="A18" t="str" cm="1">
        <f t="array" ref="A18">INDEX($F$3:$F$37, INT((ROW()-3)/6)+1)</f>
        <v>Arunachal Pradesh</v>
      </c>
      <c r="B18" t="s">
        <v>13</v>
      </c>
      <c r="C18">
        <v>2022</v>
      </c>
      <c r="D18">
        <f>SUMIFS(
    electric_vehicle_sales_by_state[electric_vehicles_sold],
    electric_vehicle_sales_by_state[state], Table6[[#This Row],[State]],
    electric_vehicle_sales_by_state[vehicle_category], Table6[[#This Row],[Vehical-category]],
    electric_vehicle_sales_by_state[fiscal_year], Table6[[#This Row],[fiscal_year]]
)</f>
        <v>0</v>
      </c>
      <c r="F18" t="s">
        <v>65</v>
      </c>
      <c r="G18" t="s">
        <v>10</v>
      </c>
      <c r="H18">
        <f>SUMIFS(
    Table6[electric_vehicles_sold],
    Table6[State],Table7[[#This Row],[State]],
    Table6[Vehical-category], Table7[[#This Row],[Vehical-category]],
    Table6[fiscal_year], 2022
)</f>
        <v>13465</v>
      </c>
      <c r="I18">
        <f>SUMIFS(
    Table6[electric_vehicles_sold],
    Table6[State],Table7[[#This Row],[State]],
    Table6[Vehical-category], Table7[[#This Row],[Vehical-category]],
    Table6[fiscal_year], 2023
)</f>
        <v>29281</v>
      </c>
      <c r="J18">
        <f>SUMIFS(
    Table6[electric_vehicles_sold],
    Table6[State],Table7[[#This Row],[State]],
    Table6[Vehical-category], Table7[[#This Row],[Vehical-category]],
    Table6[fiscal_year], 2024
)</f>
        <v>31353</v>
      </c>
      <c r="K18">
        <f>SUMIFS(electric_vehicle_sales_by_state[total_vehicles_sold], electric_vehicle_sales_by_state[state],Table7[[#This Row],[State]],electric_vehicle_sales_by_state[vehicle_category],Table7[[#This Row],[Vehical-category]], electric_vehicle_sales_by_state[fiscal_year], 2024)</f>
        <v>694105</v>
      </c>
      <c r="L18" s="5">
        <f>(Table7[[#This Row],[EV_2024]]/(SUMIFS(electric_vehicle_sales_by_state[total_vehicles_sold],electric_vehicle_sales_by_state[state],Table7[[#This Row],[State]],electric_vehicle_sales_by_state[vehicle_category],Table7[[#This Row],[Vehical-category]],electric_vehicle_sales_by_state[fiscal_year], 2024)))</f>
        <v>4.5170399291173523E-2</v>
      </c>
      <c r="M18" s="4">
        <f>IF(AND(Table7[[#This Row],[EV_2022]]&gt;0, Table7[[#This Row],[EV_2024]]&gt;0),
    ((Table7[[#This Row],[EV_2024]]/Table7[[#This Row],[EV_2022]])^(1/2) - 1),
    0
)</f>
        <v>0.52593618728935332</v>
      </c>
      <c r="N18" s="11">
        <f>IF(Table7[[#This Row],[EV_2024]]&gt;0,
   (Table7[[#This Row],[EV_2024]] * ((1 + Table7[[#This Row],[CAGR]])^6)),
    0
)</f>
        <v>395819.63737694995</v>
      </c>
      <c r="AC18" t="s">
        <v>54</v>
      </c>
      <c r="AD18">
        <f>SUMIFS(electric_vehicle_sales_by_state[total_vehicles_sold],electric_vehicle_sales_by_state[state],Table4[[#This Row],[State]])</f>
        <v>3048373</v>
      </c>
      <c r="AE18">
        <f>SUMIFS(electric_vehicle_sales_by_state[electric_vehicles_sold],electric_vehicle_sales_by_state[state],Table4[[#This Row],[State]])</f>
        <v>31019</v>
      </c>
      <c r="AF18" s="5">
        <f>(Table4[[#This Row],[EV_Sales]]/Table4[[#This Row],[Total Sales]])</f>
        <v>1.0175592028928218E-2</v>
      </c>
      <c r="AG18" s="5">
        <f>VLOOKUP(Table4[[#This Row],[State]],PRC!A18:L53,11, FALSE)</f>
        <v>5.4647414140409443E-3</v>
      </c>
      <c r="AH18" s="5">
        <f>VLOOKUP(Table4[[#This Row],[State]],Table8[#All],12,FALSE)</f>
        <v>2.4304502451731151E-3</v>
      </c>
      <c r="AI18" s="5">
        <f>VLOOKUP(Table4[[#This Row],[State]],Table8[#All],13,FALSE)</f>
        <v>7.8951916592140594E-3</v>
      </c>
      <c r="AJ18" s="5">
        <f>(Table4[[#This Row],[EV_Sales]]/(SUM(Table4[EV_Sales])))</f>
        <v>1.5013230170111868E-2</v>
      </c>
    </row>
    <row r="19" spans="1:36" x14ac:dyDescent="0.3">
      <c r="A19" t="str" cm="1">
        <f t="array" ref="A19">INDEX($F$3:$F$37, INT((ROW()-3)/6)+1)</f>
        <v>Arunachal Pradesh</v>
      </c>
      <c r="B19" t="s">
        <v>13</v>
      </c>
      <c r="C19">
        <v>2023</v>
      </c>
      <c r="D19">
        <f>SUMIFS(
    electric_vehicle_sales_by_state[electric_vehicles_sold],
    electric_vehicle_sales_by_state[state], Table6[[#This Row],[State]],
    electric_vehicle_sales_by_state[vehicle_category], Table6[[#This Row],[Vehical-category]],
    electric_vehicle_sales_by_state[fiscal_year], Table6[[#This Row],[fiscal_year]]
)</f>
        <v>1</v>
      </c>
      <c r="F19" t="s">
        <v>54</v>
      </c>
      <c r="G19" t="s">
        <v>10</v>
      </c>
      <c r="H19">
        <f>SUMIFS(
    Table6[electric_vehicles_sold],
    Table6[State],Table7[[#This Row],[State]],
    Table6[Vehical-category], Table7[[#This Row],[Vehical-category]],
    Table6[fiscal_year], 2022
)</f>
        <v>4750</v>
      </c>
      <c r="I19">
        <f>SUMIFS(
    Table6[electric_vehicles_sold],
    Table6[State],Table7[[#This Row],[State]],
    Table6[Vehical-category], Table7[[#This Row],[Vehical-category]],
    Table6[fiscal_year], 2023
)</f>
        <v>10904</v>
      </c>
      <c r="J19">
        <f>SUMIFS(
    Table6[electric_vehicles_sold],
    Table6[State],Table7[[#This Row],[State]],
    Table6[Vehical-category], Table7[[#This Row],[Vehical-category]],
    Table6[fiscal_year], 2024
)</f>
        <v>14366</v>
      </c>
      <c r="K19">
        <f>SUMIFS(electric_vehicle_sales_by_state[total_vehicles_sold], electric_vehicle_sales_by_state[state],Table7[[#This Row],[State]],electric_vehicle_sales_by_state[vehicle_category],Table7[[#This Row],[Vehical-category]], electric_vehicle_sales_by_state[fiscal_year], 2024)</f>
        <v>1057642</v>
      </c>
      <c r="L19" s="5">
        <f>(Table7[[#This Row],[EV_2024]]/(SUMIFS(electric_vehicle_sales_by_state[total_vehicles_sold],electric_vehicle_sales_by_state[state],Table7[[#This Row],[State]],electric_vehicle_sales_by_state[vehicle_category],Table7[[#This Row],[Vehical-category]],electric_vehicle_sales_by_state[fiscal_year], 2024)))</f>
        <v>1.3583046059063464E-2</v>
      </c>
      <c r="M19" s="4">
        <f>IF(AND(Table7[[#This Row],[EV_2022]]&gt;0, Table7[[#This Row],[EV_2024]]&gt;0),
    ((Table7[[#This Row],[EV_2024]]/Table7[[#This Row],[EV_2022]])^(1/2) - 1),
    0
)</f>
        <v>0.73908626946209277</v>
      </c>
      <c r="N19" s="11">
        <f>IF(Table7[[#This Row],[EV_2024]]&gt;0,
   (Table7[[#This Row],[EV_2024]] * ((1 + Table7[[#This Row],[CAGR]])^6)),
    0
)</f>
        <v>397431.80533499049</v>
      </c>
      <c r="AC19" t="s">
        <v>55</v>
      </c>
      <c r="AD19">
        <f>SUMIFS(electric_vehicle_sales_by_state[total_vehicles_sold],electric_vehicle_sales_by_state[state],Table4[[#This Row],[State]])</f>
        <v>130628</v>
      </c>
      <c r="AE19">
        <f>SUMIFS(electric_vehicle_sales_by_state[electric_vehicles_sold],electric_vehicle_sales_by_state[state],Table4[[#This Row],[State]])</f>
        <v>5279</v>
      </c>
      <c r="AF19" s="5">
        <f>(Table4[[#This Row],[EV_Sales]]/Table4[[#This Row],[Total Sales]])</f>
        <v>4.0412468995927368E-2</v>
      </c>
      <c r="AG19" s="5">
        <f>VLOOKUP(Table4[[#This Row],[State]],PRC!A19:L54,11, FALSE)</f>
        <v>2.9906770289889022E-2</v>
      </c>
      <c r="AH19" s="5">
        <f>VLOOKUP(Table4[[#This Row],[State]],Table8[#All],12,FALSE)</f>
        <v>2.2696458793745995E-2</v>
      </c>
      <c r="AI19" s="5">
        <f>VLOOKUP(Table4[[#This Row],[State]],Table8[#All],13,FALSE)</f>
        <v>5.2603229083635017E-2</v>
      </c>
      <c r="AJ19" s="5">
        <f>(Table4[[#This Row],[EV_Sales]]/(SUM(Table4[EV_Sales])))</f>
        <v>2.5550418152751717E-3</v>
      </c>
    </row>
    <row r="20" spans="1:36" x14ac:dyDescent="0.3">
      <c r="A20" t="str" cm="1">
        <f t="array" ref="A20">INDEX($F$3:$F$37, INT((ROW()-3)/6)+1)</f>
        <v>Arunachal Pradesh</v>
      </c>
      <c r="B20" t="s">
        <v>13</v>
      </c>
      <c r="C20">
        <v>2024</v>
      </c>
      <c r="D20">
        <f>SUMIFS(
    electric_vehicle_sales_by_state[electric_vehicles_sold],
    electric_vehicle_sales_by_state[state], Table6[[#This Row],[State]],
    electric_vehicle_sales_by_state[vehicle_category], Table6[[#This Row],[Vehical-category]],
    electric_vehicle_sales_by_state[fiscal_year], Table6[[#This Row],[fiscal_year]]
)</f>
        <v>28</v>
      </c>
      <c r="F20" t="s">
        <v>55</v>
      </c>
      <c r="G20" t="s">
        <v>10</v>
      </c>
      <c r="H20">
        <f>SUMIFS(
    Table6[electric_vehicles_sold],
    Table6[State],Table7[[#This Row],[State]],
    Table6[Vehical-category], Table7[[#This Row],[Vehical-category]],
    Table6[fiscal_year], 2022
)</f>
        <v>286</v>
      </c>
      <c r="I20">
        <f>SUMIFS(
    Table6[electric_vehicles_sold],
    Table6[State],Table7[[#This Row],[State]],
    Table6[Vehical-category], Table7[[#This Row],[Vehical-category]],
    Table6[fiscal_year], 2023
)</f>
        <v>1511</v>
      </c>
      <c r="J20">
        <f>SUMIFS(
    Table6[electric_vehicles_sold],
    Table6[State],Table7[[#This Row],[State]],
    Table6[Vehical-category], Table7[[#This Row],[Vehical-category]],
    Table6[fiscal_year], 2024
)</f>
        <v>1857</v>
      </c>
      <c r="K20">
        <f>SUMIFS(electric_vehicle_sales_by_state[total_vehicles_sold], electric_vehicle_sales_by_state[state],Table7[[#This Row],[State]],electric_vehicle_sales_by_state[vehicle_category],Table7[[#This Row],[Vehical-category]], electric_vehicle_sales_by_state[fiscal_year], 2024)</f>
        <v>22496</v>
      </c>
      <c r="L20" s="5">
        <f>(Table7[[#This Row],[EV_2024]]/(SUMIFS(electric_vehicle_sales_by_state[total_vehicles_sold],electric_vehicle_sales_by_state[state],Table7[[#This Row],[State]],electric_vehicle_sales_by_state[vehicle_category],Table7[[#This Row],[Vehical-category]],electric_vehicle_sales_by_state[fiscal_year], 2024)))</f>
        <v>8.2548008534850642E-2</v>
      </c>
      <c r="M20" s="4">
        <f>IF(AND(Table7[[#This Row],[EV_2022]]&gt;0, Table7[[#This Row],[EV_2024]]&gt;0),
    ((Table7[[#This Row],[EV_2024]]/Table7[[#This Row],[EV_2022]])^(1/2) - 1),
    0
)</f>
        <v>1.5481379462279889</v>
      </c>
      <c r="N20" s="11">
        <f>IF(Table7[[#This Row],[EV_2024]]&gt;0,
   (Table7[[#This Row],[EV_2024]] * ((1 + Table7[[#This Row],[CAGR]])^6)),
    0
)</f>
        <v>508334.41791231779</v>
      </c>
      <c r="AC20" t="s">
        <v>56</v>
      </c>
      <c r="AD20">
        <f>SUMIFS(electric_vehicle_sales_by_state[total_vehicles_sold],electric_vehicle_sales_by_state[state],Table4[[#This Row],[State]])</f>
        <v>1588436</v>
      </c>
      <c r="AE20">
        <f>SUMIFS(electric_vehicle_sales_by_state[electric_vehicles_sold],electric_vehicle_sales_by_state[state],Table4[[#This Row],[State]])</f>
        <v>107312</v>
      </c>
      <c r="AF20" s="5">
        <f>(Table4[[#This Row],[EV_Sales]]/Table4[[#This Row],[Total Sales]])</f>
        <v>6.7558277450271834E-2</v>
      </c>
      <c r="AG20" s="5">
        <f>VLOOKUP(Table4[[#This Row],[State]],PRC!A20:L55,11, FALSE)</f>
        <v>3.4702792102091914E-2</v>
      </c>
      <c r="AH20" s="5">
        <f>VLOOKUP(Table4[[#This Row],[State]],Table8[#All],12,FALSE)</f>
        <v>1.1763059661484276E-3</v>
      </c>
      <c r="AI20" s="5">
        <f>VLOOKUP(Table4[[#This Row],[State]],Table8[#All],13,FALSE)</f>
        <v>3.5879098068240342E-2</v>
      </c>
      <c r="AJ20" s="5">
        <f>(Table4[[#This Row],[EV_Sales]]/(SUM(Table4[EV_Sales])))</f>
        <v>5.1939126213451259E-2</v>
      </c>
    </row>
    <row r="21" spans="1:36" x14ac:dyDescent="0.3">
      <c r="A21" t="str" cm="1">
        <f t="array" ref="A21">INDEX($F$3:$F$37, INT((ROW()-3)/6)+1)</f>
        <v>Assam</v>
      </c>
      <c r="B21" t="s">
        <v>10</v>
      </c>
      <c r="C21">
        <v>2022</v>
      </c>
      <c r="D21">
        <f>SUMIFS(
    electric_vehicle_sales_by_state[electric_vehicles_sold],
    electric_vehicle_sales_by_state[state], Table6[[#This Row],[State]],
    electric_vehicle_sales_by_state[vehicle_category], Table6[[#This Row],[Vehical-category]],
    electric_vehicle_sales_by_state[fiscal_year], Table6[[#This Row],[fiscal_year]]
)</f>
        <v>719</v>
      </c>
      <c r="F21" t="s">
        <v>56</v>
      </c>
      <c r="G21" t="s">
        <v>10</v>
      </c>
      <c r="H21">
        <f>SUMIFS(
    Table6[electric_vehicles_sold],
    Table6[State],Table7[[#This Row],[State]],
    Table6[Vehical-category], Table7[[#This Row],[Vehical-category]],
    Table6[fiscal_year], 2022
)</f>
        <v>14258</v>
      </c>
      <c r="I21">
        <f>SUMIFS(
    Table6[electric_vehicles_sold],
    Table6[State],Table7[[#This Row],[State]],
    Table6[Vehical-category], Table7[[#This Row],[Vehical-category]],
    Table6[fiscal_year], 2023
)</f>
        <v>36826</v>
      </c>
      <c r="J21">
        <f>SUMIFS(
    Table6[electric_vehicles_sold],
    Table6[State],Table7[[#This Row],[State]],
    Table6[Vehical-category], Table7[[#This Row],[Vehical-category]],
    Table6[fiscal_year], 2024
)</f>
        <v>38094</v>
      </c>
      <c r="K21">
        <f>SUMIFS(electric_vehicle_sales_by_state[total_vehicles_sold], electric_vehicle_sales_by_state[state],Table7[[#This Row],[State]],electric_vehicle_sales_by_state[vehicle_category],Table7[[#This Row],[Vehical-category]], electric_vehicle_sales_by_state[fiscal_year], 2024)</f>
        <v>405218</v>
      </c>
      <c r="L21" s="5">
        <f>(Table7[[#This Row],[EV_2024]]/(SUMIFS(electric_vehicle_sales_by_state[total_vehicles_sold],electric_vehicle_sales_by_state[state],Table7[[#This Row],[State]],electric_vehicle_sales_by_state[vehicle_category],Table7[[#This Row],[Vehical-category]],electric_vehicle_sales_by_state[fiscal_year], 2024)))</f>
        <v>9.4008657068540891E-2</v>
      </c>
      <c r="M21" s="4">
        <f>IF(AND(Table7[[#This Row],[EV_2022]]&gt;0, Table7[[#This Row],[EV_2024]]&gt;0),
    ((Table7[[#This Row],[EV_2024]]/Table7[[#This Row],[EV_2022]])^(1/2) - 1),
    0
)</f>
        <v>0.63455291154739224</v>
      </c>
      <c r="N21" s="11">
        <f>IF(Table7[[#This Row],[EV_2024]]&gt;0,
   (Table7[[#This Row],[EV_2024]] * ((1 + Table7[[#This Row],[CAGR]])^6)),
    0
)</f>
        <v>726524.85876253853</v>
      </c>
      <c r="AC21" t="s">
        <v>66</v>
      </c>
      <c r="AD21">
        <f>SUMIFS(electric_vehicle_sales_by_state[total_vehicles_sold],electric_vehicle_sales_by_state[state],Table4[[#This Row],[State]])</f>
        <v>199970</v>
      </c>
      <c r="AE21">
        <f>SUMIFS(electric_vehicle_sales_by_state[electric_vehicles_sold],electric_vehicle_sales_by_state[state],Table4[[#This Row],[State]])</f>
        <v>19684</v>
      </c>
      <c r="AF21" s="5">
        <f>(Table4[[#This Row],[EV_Sales]]/Table4[[#This Row],[Total Sales]])</f>
        <v>9.8434765214782213E-2</v>
      </c>
      <c r="AG21" s="5">
        <f>VLOOKUP(Table4[[#This Row],[State]],PRC!A21:L56,11, FALSE)</f>
        <v>6.0500773058119448E-2</v>
      </c>
      <c r="AH21" s="5">
        <f>VLOOKUP(Table4[[#This Row],[State]],Table8[#All],12,FALSE)</f>
        <v>4.0267258658516991E-2</v>
      </c>
      <c r="AI21" s="5">
        <f>VLOOKUP(Table4[[#This Row],[State]],Table8[#All],13,FALSE)</f>
        <v>0.10076803171663644</v>
      </c>
      <c r="AJ21" s="5">
        <f>(Table4[[#This Row],[EV_Sales]]/(SUM(Table4[EV_Sales])))</f>
        <v>9.5270776836288082E-3</v>
      </c>
    </row>
    <row r="22" spans="1:36" x14ac:dyDescent="0.3">
      <c r="A22" t="str" cm="1">
        <f t="array" ref="A22">INDEX($F$3:$F$37, INT((ROW()-3)/6)+1)</f>
        <v>Assam</v>
      </c>
      <c r="B22" t="s">
        <v>10</v>
      </c>
      <c r="C22">
        <v>2023</v>
      </c>
      <c r="D22">
        <f>SUMIFS(
    electric_vehicle_sales_by_state[electric_vehicles_sold],
    electric_vehicle_sales_by_state[state], Table6[[#This Row],[State]],
    electric_vehicle_sales_by_state[vehicle_category], Table6[[#This Row],[Vehical-category]],
    electric_vehicle_sales_by_state[fiscal_year], Table6[[#This Row],[fiscal_year]]
)</f>
        <v>2076</v>
      </c>
      <c r="F22" t="s">
        <v>66</v>
      </c>
      <c r="G22" t="s">
        <v>10</v>
      </c>
      <c r="H22">
        <f>SUMIFS(
    Table6[electric_vehicles_sold],
    Table6[State],Table7[[#This Row],[State]],
    Table6[Vehical-category], Table7[[#This Row],[Vehical-category]],
    Table6[fiscal_year], 2022
)</f>
        <v>1443</v>
      </c>
      <c r="I22">
        <f>SUMIFS(
    Table6[electric_vehicles_sold],
    Table6[State],Table7[[#This Row],[State]],
    Table6[Vehical-category], Table7[[#This Row],[Vehical-category]],
    Table6[fiscal_year], 2023
)</f>
        <v>6423</v>
      </c>
      <c r="J22">
        <f>SUMIFS(
    Table6[electric_vehicles_sold],
    Table6[State],Table7[[#This Row],[State]],
    Table6[Vehical-category], Table7[[#This Row],[Vehical-category]],
    Table6[fiscal_year], 2024
)</f>
        <v>9768</v>
      </c>
      <c r="K22">
        <f>SUMIFS(electric_vehicle_sales_by_state[total_vehicles_sold], electric_vehicle_sales_by_state[state],Table7[[#This Row],[State]],electric_vehicle_sales_by_state[vehicle_category],Table7[[#This Row],[Vehical-category]], electric_vehicle_sales_by_state[fiscal_year], 2024)</f>
        <v>54290</v>
      </c>
      <c r="L22" s="5">
        <f>(Table7[[#This Row],[EV_2024]]/(SUMIFS(electric_vehicle_sales_by_state[total_vehicles_sold],electric_vehicle_sales_by_state[state],Table7[[#This Row],[State]],electric_vehicle_sales_by_state[vehicle_category],Table7[[#This Row],[Vehical-category]],electric_vehicle_sales_by_state[fiscal_year], 2024)))</f>
        <v>0.17992263768649844</v>
      </c>
      <c r="M22" s="4">
        <f>IF(AND(Table7[[#This Row],[EV_2022]]&gt;0, Table7[[#This Row],[EV_2024]]&gt;0),
    ((Table7[[#This Row],[EV_2024]]/Table7[[#This Row],[EV_2022]])^(1/2) - 1),
    0
)</f>
        <v>1.6017745423519636</v>
      </c>
      <c r="N22" s="11">
        <f>IF(Table7[[#This Row],[EV_2024]]&gt;0,
   (Table7[[#This Row],[EV_2024]] * ((1 + Table7[[#This Row],[CAGR]])^6)),
    0
)</f>
        <v>3029867.3172507966</v>
      </c>
      <c r="AC22" t="s">
        <v>67</v>
      </c>
      <c r="AD22">
        <f>SUMIFS(electric_vehicle_sales_by_state[total_vehicles_sold],electric_vehicle_sales_by_state[state],Table4[[#This Row],[State]])</f>
        <v>4125551</v>
      </c>
      <c r="AE22">
        <f>SUMIFS(electric_vehicle_sales_by_state[electric_vehicles_sold],electric_vehicle_sales_by_state[state],Table4[[#This Row],[State]])</f>
        <v>181389</v>
      </c>
      <c r="AF22" s="5">
        <f>(Table4[[#This Row],[EV_Sales]]/Table4[[#This Row],[Total Sales]])</f>
        <v>4.3967217954644117E-2</v>
      </c>
      <c r="AG22" s="5">
        <f>VLOOKUP(Table4[[#This Row],[State]],PRC!A22:L57,11, FALSE)</f>
        <v>3.8411601157149027E-2</v>
      </c>
      <c r="AH22" s="5">
        <f>VLOOKUP(Table4[[#This Row],[State]],Table8[#All],12,FALSE)</f>
        <v>-1.8525656477628091E-3</v>
      </c>
      <c r="AI22" s="5">
        <f>VLOOKUP(Table4[[#This Row],[State]],Table8[#All],13,FALSE)</f>
        <v>3.6559035509386217E-2</v>
      </c>
      <c r="AJ22" s="5">
        <f>(Table4[[#This Row],[EV_Sales]]/(SUM(Table4[EV_Sales])))</f>
        <v>8.7792475815674953E-2</v>
      </c>
    </row>
    <row r="23" spans="1:36" x14ac:dyDescent="0.3">
      <c r="A23" t="str" cm="1">
        <f t="array" ref="A23">INDEX($F$3:$F$37, INT((ROW()-3)/6)+1)</f>
        <v>Assam</v>
      </c>
      <c r="B23" t="s">
        <v>10</v>
      </c>
      <c r="C23">
        <v>2024</v>
      </c>
      <c r="D23">
        <f>SUMIFS(
    electric_vehicle_sales_by_state[electric_vehicles_sold],
    electric_vehicle_sales_by_state[state], Table6[[#This Row],[State]],
    electric_vehicle_sales_by_state[vehicle_category], Table6[[#This Row],[Vehical-category]],
    electric_vehicle_sales_by_state[fiscal_year], Table6[[#This Row],[fiscal_year]]
)</f>
        <v>3168</v>
      </c>
      <c r="F23" t="s">
        <v>67</v>
      </c>
      <c r="G23" t="s">
        <v>10</v>
      </c>
      <c r="H23">
        <f>SUMIFS(
    Table6[electric_vehicles_sold],
    Table6[State],Table7[[#This Row],[State]],
    Table6[Vehical-category], Table7[[#This Row],[Vehical-category]],
    Table6[fiscal_year], 2022
)</f>
        <v>16763</v>
      </c>
      <c r="I23">
        <f>SUMIFS(
    Table6[electric_vehicles_sold],
    Table6[State],Table7[[#This Row],[State]],
    Table6[Vehical-category], Table7[[#This Row],[Vehical-category]],
    Table6[fiscal_year], 2023
)</f>
        <v>75692</v>
      </c>
      <c r="J23">
        <f>SUMIFS(
    Table6[electric_vehicles_sold],
    Table6[State],Table7[[#This Row],[State]],
    Table6[Vehical-category], Table7[[#This Row],[Vehical-category]],
    Table6[fiscal_year], 2024
)</f>
        <v>77102</v>
      </c>
      <c r="K23">
        <f>SUMIFS(electric_vehicle_sales_by_state[total_vehicles_sold], electric_vehicle_sales_by_state[state],Table7[[#This Row],[State]],electric_vehicle_sales_by_state[vehicle_category],Table7[[#This Row],[Vehical-category]], electric_vehicle_sales_by_state[fiscal_year], 2024)</f>
        <v>1236242</v>
      </c>
      <c r="L23" s="5">
        <f>(Table7[[#This Row],[EV_2024]]/(SUMIFS(electric_vehicle_sales_by_state[total_vehicles_sold],electric_vehicle_sales_by_state[state],Table7[[#This Row],[State]],electric_vehicle_sales_by_state[vehicle_category],Table7[[#This Row],[Vehical-category]],electric_vehicle_sales_by_state[fiscal_year], 2024)))</f>
        <v>6.2368047679984988E-2</v>
      </c>
      <c r="M23" s="4">
        <f>IF(AND(Table7[[#This Row],[EV_2022]]&gt;0, Table7[[#This Row],[EV_2024]]&gt;0),
    ((Table7[[#This Row],[EV_2024]]/Table7[[#This Row],[EV_2022]])^(1/2) - 1),
    0
)</f>
        <v>1.1446525801384988</v>
      </c>
      <c r="N23" s="11">
        <f>IF(Table7[[#This Row],[EV_2024]]&gt;0,
   (Table7[[#This Row],[EV_2024]] * ((1 + Table7[[#This Row],[CAGR]])^6)),
    0
)</f>
        <v>7502523.0703603346</v>
      </c>
      <c r="AC23" t="s">
        <v>63</v>
      </c>
      <c r="AD23">
        <f>SUMIFS(electric_vehicle_sales_by_state[total_vehicles_sold],electric_vehicle_sales_by_state[state],Table4[[#This Row],[State]])</f>
        <v>1902768</v>
      </c>
      <c r="AE23">
        <f>SUMIFS(electric_vehicle_sales_by_state[electric_vehicles_sold],electric_vehicle_sales_by_state[state],Table4[[#This Row],[State]])</f>
        <v>30797</v>
      </c>
      <c r="AF23" s="5">
        <f>(Table4[[#This Row],[EV_Sales]]/Table4[[#This Row],[Total Sales]])</f>
        <v>1.6185367843058112E-2</v>
      </c>
      <c r="AG23" s="5">
        <f>VLOOKUP(Table4[[#This Row],[State]],PRC!A23:L58,11, FALSE)</f>
        <v>9.1550852964936268E-3</v>
      </c>
      <c r="AH23" s="5">
        <f>VLOOKUP(Table4[[#This Row],[State]],Table8[#All],12,FALSE)</f>
        <v>-4.256004040898962E-3</v>
      </c>
      <c r="AI23" s="5">
        <f>VLOOKUP(Table4[[#This Row],[State]],Table8[#All],13,FALSE)</f>
        <v>4.8990812555946648E-3</v>
      </c>
      <c r="AJ23" s="5">
        <f>(Table4[[#This Row],[EV_Sales]]/(SUM(Table4[EV_Sales])))</f>
        <v>1.4905781925559662E-2</v>
      </c>
    </row>
    <row r="24" spans="1:36" x14ac:dyDescent="0.3">
      <c r="A24" t="str" cm="1">
        <f t="array" ref="A24">INDEX($F$3:$F$37, INT((ROW()-3)/6)+1)</f>
        <v>Assam</v>
      </c>
      <c r="B24" t="s">
        <v>13</v>
      </c>
      <c r="C24">
        <v>2022</v>
      </c>
      <c r="D24">
        <f>SUMIFS(
    electric_vehicle_sales_by_state[electric_vehicles_sold],
    electric_vehicle_sales_by_state[state], Table6[[#This Row],[State]],
    electric_vehicle_sales_by_state[vehicle_category], Table6[[#This Row],[Vehical-category]],
    electric_vehicle_sales_by_state[fiscal_year], Table6[[#This Row],[fiscal_year]]
)</f>
        <v>11</v>
      </c>
      <c r="F24" t="s">
        <v>63</v>
      </c>
      <c r="G24" t="s">
        <v>10</v>
      </c>
      <c r="H24">
        <f>SUMIFS(
    Table6[electric_vehicles_sold],
    Table6[State],Table7[[#This Row],[State]],
    Table6[Vehical-category], Table7[[#This Row],[Vehical-category]],
    Table6[fiscal_year], 2022
)</f>
        <v>5803</v>
      </c>
      <c r="I24">
        <f>SUMIFS(
    Table6[electric_vehicles_sold],
    Table6[State],Table7[[#This Row],[State]],
    Table6[Vehical-category], Table7[[#This Row],[Vehical-category]],
    Table6[fiscal_year], 2023
)</f>
        <v>11521</v>
      </c>
      <c r="J24">
        <f>SUMIFS(
    Table6[electric_vehicles_sold],
    Table6[State],Table7[[#This Row],[State]],
    Table6[Vehical-category], Table7[[#This Row],[Vehical-category]],
    Table6[fiscal_year], 2024
)</f>
        <v>9031</v>
      </c>
      <c r="K24">
        <f>SUMIFS(electric_vehicle_sales_by_state[total_vehicles_sold], electric_vehicle_sales_by_state[state],Table7[[#This Row],[State]],electric_vehicle_sales_by_state[vehicle_category],Table7[[#This Row],[Vehical-category]], electric_vehicle_sales_by_state[fiscal_year], 2024)</f>
        <v>462725</v>
      </c>
      <c r="L24" s="5">
        <f>(Table7[[#This Row],[EV_2024]]/(SUMIFS(electric_vehicle_sales_by_state[total_vehicles_sold],electric_vehicle_sales_by_state[state],Table7[[#This Row],[State]],electric_vehicle_sales_by_state[vehicle_category],Table7[[#This Row],[Vehical-category]],electric_vehicle_sales_by_state[fiscal_year], 2024)))</f>
        <v>1.9516991733751148E-2</v>
      </c>
      <c r="M24" s="4">
        <f>IF(AND(Table7[[#This Row],[EV_2022]]&gt;0, Table7[[#This Row],[EV_2024]]&gt;0),
    ((Table7[[#This Row],[EV_2024]]/Table7[[#This Row],[EV_2022]])^(1/2) - 1),
    0
)</f>
        <v>0.24750310676110043</v>
      </c>
      <c r="N24" s="11">
        <f>IF(Table7[[#This Row],[EV_2024]]&gt;0,
   (Table7[[#This Row],[EV_2024]] * ((1 + Table7[[#This Row],[CAGR]])^6)),
    0
)</f>
        <v>34039.69479001611</v>
      </c>
      <c r="AC24" t="s">
        <v>64</v>
      </c>
      <c r="AD24">
        <f>SUMIFS(electric_vehicle_sales_by_state[total_vehicles_sold],electric_vehicle_sales_by_state[state],Table4[[#This Row],[State]])</f>
        <v>1364886</v>
      </c>
      <c r="AE24">
        <f>SUMIFS(electric_vehicle_sales_by_state[electric_vehicles_sold],electric_vehicle_sales_by_state[state],Table4[[#This Row],[State]])</f>
        <v>18461</v>
      </c>
      <c r="AF24" s="5">
        <f>(Table4[[#This Row],[EV_Sales]]/Table4[[#This Row],[Total Sales]])</f>
        <v>1.3525671741083139E-2</v>
      </c>
      <c r="AG24" s="5">
        <f>VLOOKUP(Table4[[#This Row],[State]],PRC!A24:L59,11, FALSE)</f>
        <v>1.0687182848401543E-2</v>
      </c>
      <c r="AH24" s="5">
        <f>VLOOKUP(Table4[[#This Row],[State]],Table8[#All],12,FALSE)</f>
        <v>-1.4604951885452376E-3</v>
      </c>
      <c r="AI24" s="5">
        <f>VLOOKUP(Table4[[#This Row],[State]],Table8[#All],13,FALSE)</f>
        <v>9.2266876598563058E-3</v>
      </c>
      <c r="AJ24" s="5">
        <f>(Table4[[#This Row],[EV_Sales]]/(SUM(Table4[EV_Sales])))</f>
        <v>8.9351443363885098E-3</v>
      </c>
    </row>
    <row r="25" spans="1:36" x14ac:dyDescent="0.3">
      <c r="A25" t="str" cm="1">
        <f t="array" ref="A25">INDEX($F$3:$F$37, INT((ROW()-3)/6)+1)</f>
        <v>Assam</v>
      </c>
      <c r="B25" t="s">
        <v>13</v>
      </c>
      <c r="C25">
        <v>2023</v>
      </c>
      <c r="D25">
        <f>SUMIFS(
    electric_vehicle_sales_by_state[electric_vehicles_sold],
    electric_vehicle_sales_by_state[state], Table6[[#This Row],[State]],
    electric_vehicle_sales_by_state[vehicle_category], Table6[[#This Row],[Vehical-category]],
    electric_vehicle_sales_by_state[fiscal_year], Table6[[#This Row],[fiscal_year]]
)</f>
        <v>115</v>
      </c>
      <c r="F25" t="s">
        <v>64</v>
      </c>
      <c r="G25" t="s">
        <v>10</v>
      </c>
      <c r="H25">
        <f>SUMIFS(
    Table6[electric_vehicles_sold],
    Table6[State],Table7[[#This Row],[State]],
    Table6[Vehical-category], Table7[[#This Row],[Vehical-category]],
    Table6[fiscal_year], 2022
)</f>
        <v>2656</v>
      </c>
      <c r="I25">
        <f>SUMIFS(
    Table6[electric_vehicles_sold],
    Table6[State],Table7[[#This Row],[State]],
    Table6[Vehical-category], Table7[[#This Row],[Vehical-category]],
    Table6[fiscal_year], 2023
)</f>
        <v>7649</v>
      </c>
      <c r="J25">
        <f>SUMIFS(
    Table6[electric_vehicles_sold],
    Table6[State],Table7[[#This Row],[State]],
    Table6[Vehical-category], Table7[[#This Row],[Vehical-category]],
    Table6[fiscal_year], 2024
)</f>
        <v>7381</v>
      </c>
      <c r="K25">
        <f>SUMIFS(electric_vehicle_sales_by_state[total_vehicles_sold], electric_vehicle_sales_by_state[state],Table7[[#This Row],[State]],electric_vehicle_sales_by_state[vehicle_category],Table7[[#This Row],[Vehical-category]], electric_vehicle_sales_by_state[fiscal_year], 2024)</f>
        <v>439281</v>
      </c>
      <c r="L25" s="5">
        <f>(Table7[[#This Row],[EV_2024]]/(SUMIFS(electric_vehicle_sales_by_state[total_vehicles_sold],electric_vehicle_sales_by_state[state],Table7[[#This Row],[State]],electric_vehicle_sales_by_state[vehicle_category],Table7[[#This Row],[Vehical-category]],electric_vehicle_sales_by_state[fiscal_year], 2024)))</f>
        <v>1.6802456741812188E-2</v>
      </c>
      <c r="M25" s="4">
        <f>IF(AND(Table7[[#This Row],[EV_2022]]&gt;0, Table7[[#This Row],[EV_2024]]&gt;0),
    ((Table7[[#This Row],[EV_2024]]/Table7[[#This Row],[EV_2022]])^(1/2) - 1),
    0
)</f>
        <v>0.6670305827594829</v>
      </c>
      <c r="N25" s="11">
        <f>IF(Table7[[#This Row],[EV_2024]]&gt;0,
   (Table7[[#This Row],[EV_2024]] * ((1 + Table7[[#This Row],[CAGR]])^6)),
    0
)</f>
        <v>158407.81706319787</v>
      </c>
      <c r="AC25" t="s">
        <v>68</v>
      </c>
      <c r="AD25">
        <f>SUMIFS(electric_vehicle_sales_by_state[total_vehicles_sold],electric_vehicle_sales_by_state[state],Table4[[#This Row],[State]])</f>
        <v>3994329</v>
      </c>
      <c r="AE25">
        <f>SUMIFS(electric_vehicle_sales_by_state[electric_vehicles_sold],electric_vehicle_sales_by_state[state],Table4[[#This Row],[State]])</f>
        <v>312995</v>
      </c>
      <c r="AF25" s="5">
        <f>(Table4[[#This Row],[EV_Sales]]/Table4[[#This Row],[Total Sales]])</f>
        <v>7.8359844669780576E-2</v>
      </c>
      <c r="AG25" s="5">
        <f>VLOOKUP(Table4[[#This Row],[State]],PRC!A25:L60,11, FALSE)</f>
        <v>3.476250855240446E-2</v>
      </c>
      <c r="AH25" s="5">
        <f>VLOOKUP(Table4[[#This Row],[State]],Table8[#All],12,FALSE)</f>
        <v>2.4227874443014122E-2</v>
      </c>
      <c r="AI25" s="5">
        <f>VLOOKUP(Table4[[#This Row],[State]],Table8[#All],13,FALSE)</f>
        <v>5.8990382995418582E-2</v>
      </c>
      <c r="AJ25" s="5">
        <f>(Table4[[#This Row],[EV_Sales]]/(SUM(Table4[EV_Sales])))</f>
        <v>0.15148992479106882</v>
      </c>
    </row>
    <row r="26" spans="1:36" x14ac:dyDescent="0.3">
      <c r="A26" t="str" cm="1">
        <f t="array" ref="A26">INDEX($F$3:$F$37, INT((ROW()-3)/6)+1)</f>
        <v>Assam</v>
      </c>
      <c r="B26" t="s">
        <v>13</v>
      </c>
      <c r="C26">
        <v>2024</v>
      </c>
      <c r="D26">
        <f>SUMIFS(
    electric_vehicle_sales_by_state[electric_vehicles_sold],
    electric_vehicle_sales_by_state[state], Table6[[#This Row],[State]],
    electric_vehicle_sales_by_state[vehicle_category], Table6[[#This Row],[Vehical-category]],
    electric_vehicle_sales_by_state[fiscal_year], Table6[[#This Row],[fiscal_year]]
)</f>
        <v>329</v>
      </c>
      <c r="F26" t="s">
        <v>68</v>
      </c>
      <c r="G26" t="s">
        <v>10</v>
      </c>
      <c r="H26">
        <f>SUMIFS(
    Table6[electric_vehicles_sold],
    Table6[State],Table7[[#This Row],[State]],
    Table6[Vehical-category], Table7[[#This Row],[Vehical-category]],
    Table6[fiscal_year], 2022
)</f>
        <v>41278</v>
      </c>
      <c r="I26">
        <f>SUMIFS(
    Table6[electric_vehicles_sold],
    Table6[State],Table7[[#This Row],[State]],
    Table6[Vehical-category], Table7[[#This Row],[Vehical-category]],
    Table6[fiscal_year], 2023
)</f>
        <v>102940</v>
      </c>
      <c r="J26">
        <f>SUMIFS(
    Table6[electric_vehicles_sold],
    Table6[State],Table7[[#This Row],[State]],
    Table6[Vehical-category], Table7[[#This Row],[Vehical-category]],
    Table6[fiscal_year], 2024
)</f>
        <v>148111</v>
      </c>
      <c r="K26">
        <f>SUMIFS(electric_vehicle_sales_by_state[total_vehicles_sold], electric_vehicle_sales_by_state[state],Table7[[#This Row],[State]],electric_vehicle_sales_by_state[vehicle_category],Table7[[#This Row],[Vehical-category]], electric_vehicle_sales_by_state[fiscal_year], 2024)</f>
        <v>1279767</v>
      </c>
      <c r="L26" s="5">
        <f>(Table7[[#This Row],[EV_2024]]/(SUMIFS(electric_vehicle_sales_by_state[total_vehicles_sold],electric_vehicle_sales_by_state[state],Table7[[#This Row],[State]],electric_vehicle_sales_by_state[vehicle_category],Table7[[#This Row],[Vehical-category]],electric_vehicle_sales_by_state[fiscal_year], 2024)))</f>
        <v>0.11573278573365307</v>
      </c>
      <c r="M26" s="4">
        <f>IF(AND(Table7[[#This Row],[EV_2022]]&gt;0, Table7[[#This Row],[EV_2024]]&gt;0),
    ((Table7[[#This Row],[EV_2024]]/Table7[[#This Row],[EV_2022]])^(1/2) - 1),
    0
)</f>
        <v>0.89423707994140811</v>
      </c>
      <c r="N26" s="11">
        <f>IF(Table7[[#This Row],[EV_2024]]&gt;0,
   (Table7[[#This Row],[EV_2024]] * ((1 + Table7[[#This Row],[CAGR]])^6)),
    0
)</f>
        <v>6842161.4315019026</v>
      </c>
      <c r="AC26" t="s">
        <v>69</v>
      </c>
      <c r="AD26">
        <f>SUMIFS(electric_vehicle_sales_by_state[total_vehicles_sold],electric_vehicle_sales_by_state[state],Table4[[#This Row],[State]])</f>
        <v>2064677</v>
      </c>
      <c r="AE26">
        <f>SUMIFS(electric_vehicle_sales_by_state[electric_vehicles_sold],electric_vehicle_sales_by_state[state],Table4[[#This Row],[State]])</f>
        <v>137060</v>
      </c>
      <c r="AF26" s="5">
        <f>(Table4[[#This Row],[EV_Sales]]/Table4[[#This Row],[Total Sales]])</f>
        <v>6.6383264791538818E-2</v>
      </c>
      <c r="AG26" s="5">
        <f>VLOOKUP(Table4[[#This Row],[State]],PRC!A26:L61,11, FALSE)</f>
        <v>4.7363356552012931E-2</v>
      </c>
      <c r="AH26" s="5">
        <f>VLOOKUP(Table4[[#This Row],[State]],Table8[#All],12,FALSE)</f>
        <v>4.8727372319906495E-2</v>
      </c>
      <c r="AI26" s="5">
        <f>VLOOKUP(Table4[[#This Row],[State]],Table8[#All],13,FALSE)</f>
        <v>9.6090728871919426E-2</v>
      </c>
      <c r="AJ26" s="5">
        <f>(Table4[[#This Row],[EV_Sales]]/(SUM(Table4[EV_Sales])))</f>
        <v>6.6337190983446676E-2</v>
      </c>
    </row>
    <row r="27" spans="1:36" x14ac:dyDescent="0.3">
      <c r="A27" t="str" cm="1">
        <f t="array" ref="A27">INDEX($F$3:$F$37, INT((ROW()-3)/6)+1)</f>
        <v>Chhattisgarh</v>
      </c>
      <c r="B27" t="s">
        <v>10</v>
      </c>
      <c r="C27">
        <v>2022</v>
      </c>
      <c r="D27">
        <f>SUMIFS(
    electric_vehicle_sales_by_state[electric_vehicles_sold],
    electric_vehicle_sales_by_state[state], Table6[[#This Row],[State]],
    electric_vehicle_sales_by_state[vehicle_category], Table6[[#This Row],[Vehical-category]],
    electric_vehicle_sales_by_state[fiscal_year], Table6[[#This Row],[fiscal_year]]
)</f>
        <v>4414</v>
      </c>
      <c r="F27" t="s">
        <v>69</v>
      </c>
      <c r="G27" t="s">
        <v>10</v>
      </c>
      <c r="H27">
        <f>SUMIFS(
    Table6[electric_vehicles_sold],
    Table6[State],Table7[[#This Row],[State]],
    Table6[Vehical-category], Table7[[#This Row],[Vehical-category]],
    Table6[fiscal_year], 2022
)</f>
        <v>11405</v>
      </c>
      <c r="I27">
        <f>SUMIFS(
    Table6[electric_vehicles_sold],
    Table6[State],Table7[[#This Row],[State]],
    Table6[Vehical-category], Table7[[#This Row],[Vehical-category]],
    Table6[fiscal_year], 2023
)</f>
        <v>44419</v>
      </c>
      <c r="J27">
        <f>SUMIFS(
    Table6[electric_vehicles_sold],
    Table6[State],Table7[[#This Row],[State]],
    Table6[Vehical-category], Table7[[#This Row],[Vehical-category]],
    Table6[fiscal_year], 2024
)</f>
        <v>64769</v>
      </c>
      <c r="K27">
        <f>SUMIFS(electric_vehicle_sales_by_state[total_vehicles_sold], electric_vehicle_sales_by_state[state],Table7[[#This Row],[State]],electric_vehicle_sales_by_state[vehicle_category],Table7[[#This Row],[Vehical-category]], electric_vehicle_sales_by_state[fiscal_year], 2024)</f>
        <v>478887</v>
      </c>
      <c r="L27" s="5">
        <f>(Table7[[#This Row],[EV_2024]]/(SUMIFS(electric_vehicle_sales_by_state[total_vehicles_sold],electric_vehicle_sales_by_state[state],Table7[[#This Row],[State]],electric_vehicle_sales_by_state[vehicle_category],Table7[[#This Row],[Vehical-category]],electric_vehicle_sales_by_state[fiscal_year], 2024)))</f>
        <v>0.13524902534418348</v>
      </c>
      <c r="M27" s="4">
        <f>IF(AND(Table7[[#This Row],[EV_2022]]&gt;0, Table7[[#This Row],[EV_2024]]&gt;0),
    ((Table7[[#This Row],[EV_2024]]/Table7[[#This Row],[EV_2022]])^(1/2) - 1),
    0
)</f>
        <v>1.3830653449715156</v>
      </c>
      <c r="N27" s="11">
        <f>IF(Table7[[#This Row],[EV_2024]]&gt;0,
   (Table7[[#This Row],[EV_2024]] * ((1 + Table7[[#This Row],[CAGR]])^6)),
    0
)</f>
        <v>11862682.270955542</v>
      </c>
      <c r="AC27" t="s">
        <v>57</v>
      </c>
      <c r="AD27">
        <f>SUMIFS(electric_vehicle_sales_by_state[total_vehicles_sold],electric_vehicle_sales_by_state[state],Table4[[#This Row],[State]])</f>
        <v>3498698</v>
      </c>
      <c r="AE27">
        <f>SUMIFS(electric_vehicle_sales_by_state[electric_vehicles_sold],electric_vehicle_sales_by_state[state],Table4[[#This Row],[State]])</f>
        <v>78979</v>
      </c>
      <c r="AF27" s="5">
        <f>(Table4[[#This Row],[EV_Sales]]/Table4[[#This Row],[Total Sales]])</f>
        <v>2.2573826034713484E-2</v>
      </c>
      <c r="AG27" s="5">
        <f>VLOOKUP(Table4[[#This Row],[State]],PRC!A27:L62,11, FALSE)</f>
        <v>1.417076689930195E-2</v>
      </c>
      <c r="AH27" s="5">
        <f>VLOOKUP(Table4[[#This Row],[State]],Table8[#All],12,FALSE)</f>
        <v>1.1250269331275257E-2</v>
      </c>
      <c r="AI27" s="5">
        <f>VLOOKUP(Table4[[#This Row],[State]],Table8[#All],13,FALSE)</f>
        <v>2.5421036230577208E-2</v>
      </c>
      <c r="AJ27" s="5">
        <f>(Table4[[#This Row],[EV_Sales]]/(SUM(Table4[EV_Sales])))</f>
        <v>3.8225923002200755E-2</v>
      </c>
    </row>
    <row r="28" spans="1:36" x14ac:dyDescent="0.3">
      <c r="A28" t="str" cm="1">
        <f t="array" ref="A28">INDEX($F$3:$F$37, INT((ROW()-3)/6)+1)</f>
        <v>Chhattisgarh</v>
      </c>
      <c r="B28" t="s">
        <v>10</v>
      </c>
      <c r="C28">
        <v>2023</v>
      </c>
      <c r="D28">
        <f>SUMIFS(
    electric_vehicle_sales_by_state[electric_vehicles_sold],
    electric_vehicle_sales_by_state[state], Table6[[#This Row],[State]],
    electric_vehicle_sales_by_state[vehicle_category], Table6[[#This Row],[Vehical-category]],
    electric_vehicle_sales_by_state[fiscal_year], Table6[[#This Row],[fiscal_year]]
)</f>
        <v>20192</v>
      </c>
      <c r="F28" t="s">
        <v>57</v>
      </c>
      <c r="G28" t="s">
        <v>10</v>
      </c>
      <c r="H28">
        <f>SUMIFS(
    Table6[electric_vehicles_sold],
    Table6[State],Table7[[#This Row],[State]],
    Table6[Vehical-category], Table7[[#This Row],[Vehical-category]],
    Table6[fiscal_year], 2022
)</f>
        <v>7672</v>
      </c>
      <c r="I28">
        <f>SUMIFS(
    Table6[electric_vehicles_sold],
    Table6[State],Table7[[#This Row],[State]],
    Table6[Vehical-category], Table7[[#This Row],[Vehical-category]],
    Table6[fiscal_year], 2023
)</f>
        <v>27016</v>
      </c>
      <c r="J28">
        <f>SUMIFS(
    Table6[electric_vehicles_sold],
    Table6[State],Table7[[#This Row],[State]],
    Table6[Vehical-category], Table7[[#This Row],[Vehical-category]],
    Table6[fiscal_year], 2024
)</f>
        <v>41674</v>
      </c>
      <c r="K28">
        <f>SUMIFS(electric_vehicle_sales_by_state[total_vehicles_sold], electric_vehicle_sales_by_state[state],Table7[[#This Row],[State]],electric_vehicle_sales_by_state[vehicle_category],Table7[[#This Row],[Vehical-category]], electric_vehicle_sales_by_state[fiscal_year], 2024)</f>
        <v>1125193</v>
      </c>
      <c r="L28" s="5">
        <f>(Table7[[#This Row],[EV_2024]]/(SUMIFS(electric_vehicle_sales_by_state[total_vehicles_sold],electric_vehicle_sales_by_state[state],Table7[[#This Row],[State]],electric_vehicle_sales_by_state[vehicle_category],Table7[[#This Row],[Vehical-category]],electric_vehicle_sales_by_state[fiscal_year], 2024)))</f>
        <v>3.7037201617855779E-2</v>
      </c>
      <c r="M28" s="4">
        <f>IF(AND(Table7[[#This Row],[EV_2022]]&gt;0, Table7[[#This Row],[EV_2024]]&gt;0),
    ((Table7[[#This Row],[EV_2024]]/Table7[[#This Row],[EV_2022]])^(1/2) - 1),
    0
)</f>
        <v>1.3306566403893627</v>
      </c>
      <c r="N28" s="11">
        <f>IF(Table7[[#This Row],[EV_2024]]&gt;0,
   (Table7[[#This Row],[EV_2024]] * ((1 + Table7[[#This Row],[CAGR]])^6)),
    0
)</f>
        <v>6679361.778654227</v>
      </c>
      <c r="AC28" t="s">
        <v>70</v>
      </c>
      <c r="AD28">
        <f>SUMIFS(electric_vehicle_sales_by_state[total_vehicles_sold],electric_vehicle_sales_by_state[state],Table4[[#This Row],[State]])</f>
        <v>6101429</v>
      </c>
      <c r="AE28">
        <f>SUMIFS(electric_vehicle_sales_by_state[electric_vehicles_sold],electric_vehicle_sales_by_state[state],Table4[[#This Row],[State]])</f>
        <v>396045</v>
      </c>
      <c r="AF28" s="5">
        <f>(Table4[[#This Row],[EV_Sales]]/Table4[[#This Row],[Total Sales]])</f>
        <v>6.4910203822743817E-2</v>
      </c>
      <c r="AG28" s="5">
        <f>VLOOKUP(Table4[[#This Row],[State]],PRC!A28:L63,11, FALSE)</f>
        <v>4.1295248871073519E-2</v>
      </c>
      <c r="AH28" s="5">
        <f>VLOOKUP(Table4[[#This Row],[State]],Table8[#All],12,FALSE)</f>
        <v>1.5636283691638123E-2</v>
      </c>
      <c r="AI28" s="5">
        <f>VLOOKUP(Table4[[#This Row],[State]],Table8[#All],13,FALSE)</f>
        <v>5.6931532562711641E-2</v>
      </c>
      <c r="AJ28" s="5">
        <f>(Table4[[#This Row],[EV_Sales]]/(SUM(Table4[EV_Sales])))</f>
        <v>0.19168621627782825</v>
      </c>
    </row>
    <row r="29" spans="1:36" x14ac:dyDescent="0.3">
      <c r="A29" t="str" cm="1">
        <f t="array" ref="A29">INDEX($F$3:$F$37, INT((ROW()-3)/6)+1)</f>
        <v>Chhattisgarh</v>
      </c>
      <c r="B29" t="s">
        <v>10</v>
      </c>
      <c r="C29">
        <v>2024</v>
      </c>
      <c r="D29">
        <f>SUMIFS(
    electric_vehicle_sales_by_state[electric_vehicles_sold],
    electric_vehicle_sales_by_state[state], Table6[[#This Row],[State]],
    electric_vehicle_sales_by_state[vehicle_category], Table6[[#This Row],[Vehical-category]],
    electric_vehicle_sales_by_state[fiscal_year], Table6[[#This Row],[fiscal_year]]
)</f>
        <v>27283</v>
      </c>
      <c r="F29" t="s">
        <v>70</v>
      </c>
      <c r="G29" t="s">
        <v>10</v>
      </c>
      <c r="H29">
        <f>SUMIFS(
    Table6[electric_vehicles_sold],
    Table6[State],Table7[[#This Row],[State]],
    Table6[Vehical-category], Table7[[#This Row],[Vehical-category]],
    Table6[fiscal_year], 2022
)</f>
        <v>41903</v>
      </c>
      <c r="I29">
        <f>SUMIFS(
    Table6[electric_vehicles_sold],
    Table6[State],Table7[[#This Row],[State]],
    Table6[Vehical-category], Table7[[#This Row],[Vehical-category]],
    Table6[fiscal_year], 2023
)</f>
        <v>138810</v>
      </c>
      <c r="J29">
        <f>SUMIFS(
    Table6[electric_vehicles_sold],
    Table6[State],Table7[[#This Row],[State]],
    Table6[Vehical-category], Table7[[#This Row],[Vehical-category]],
    Table6[fiscal_year], 2024
)</f>
        <v>183052</v>
      </c>
      <c r="K29">
        <f>SUMIFS(electric_vehicle_sales_by_state[total_vehicles_sold], electric_vehicle_sales_by_state[state],Table7[[#This Row],[State]],electric_vehicle_sales_by_state[vehicle_category],Table7[[#This Row],[Vehical-category]], electric_vehicle_sales_by_state[fiscal_year], 2024)</f>
        <v>1817343</v>
      </c>
      <c r="L29" s="5">
        <f>(Table7[[#This Row],[EV_2024]]/(SUMIFS(electric_vehicle_sales_by_state[total_vehicles_sold],electric_vehicle_sales_by_state[state],Table7[[#This Row],[State]],electric_vehicle_sales_by_state[vehicle_category],Table7[[#This Row],[Vehical-category]],electric_vehicle_sales_by_state[fiscal_year], 2024)))</f>
        <v>0.10072506951081882</v>
      </c>
      <c r="M29" s="4">
        <f>IF(AND(Table7[[#This Row],[EV_2022]]&gt;0, Table7[[#This Row],[EV_2024]]&gt;0),
    ((Table7[[#This Row],[EV_2024]]/Table7[[#This Row],[EV_2022]])^(1/2) - 1),
    0
)</f>
        <v>1.0900885239493512</v>
      </c>
      <c r="N29" s="11">
        <f>IF(Table7[[#This Row],[EV_2024]]&gt;0,
   (Table7[[#This Row],[EV_2024]] * ((1 + Table7[[#This Row],[CAGR]])^6)),
    0
)</f>
        <v>15260282.112133561</v>
      </c>
      <c r="AC29" t="s">
        <v>58</v>
      </c>
      <c r="AD29">
        <f>SUMIFS(electric_vehicle_sales_by_state[total_vehicles_sold],electric_vehicle_sales_by_state[state],Table4[[#This Row],[State]])</f>
        <v>1688794</v>
      </c>
      <c r="AE29">
        <f>SUMIFS(electric_vehicle_sales_by_state[electric_vehicles_sold],electric_vehicle_sales_by_state[state],Table4[[#This Row],[State]])</f>
        <v>78267</v>
      </c>
      <c r="AF29" s="5">
        <f>(Table4[[#This Row],[EV_Sales]]/Table4[[#This Row],[Total Sales]])</f>
        <v>4.634490648356164E-2</v>
      </c>
      <c r="AG29" s="5">
        <f>VLOOKUP(Table4[[#This Row],[State]],PRC!A29:L64,11, FALSE)</f>
        <v>3.0353863417893302E-2</v>
      </c>
      <c r="AH29" s="5">
        <f>VLOOKUP(Table4[[#This Row],[State]],Table8[#All],12,FALSE)</f>
        <v>1.3121595618387653E-2</v>
      </c>
      <c r="AI29" s="5">
        <f>VLOOKUP(Table4[[#This Row],[State]],Table8[#All],13,FALSE)</f>
        <v>4.3475459036280958E-2</v>
      </c>
      <c r="AJ29" s="5">
        <f>(Table4[[#This Row],[EV_Sales]]/(SUM(Table4[EV_Sales])))</f>
        <v>3.7881314217871158E-2</v>
      </c>
    </row>
    <row r="30" spans="1:36" x14ac:dyDescent="0.3">
      <c r="A30" t="str" cm="1">
        <f t="array" ref="A30">INDEX($F$3:$F$37, INT((ROW()-3)/6)+1)</f>
        <v>Chhattisgarh</v>
      </c>
      <c r="B30" t="s">
        <v>13</v>
      </c>
      <c r="C30">
        <v>2022</v>
      </c>
      <c r="D30">
        <f>SUMIFS(
    electric_vehicle_sales_by_state[electric_vehicles_sold],
    electric_vehicle_sales_by_state[state], Table6[[#This Row],[State]],
    electric_vehicle_sales_by_state[vehicle_category], Table6[[#This Row],[Vehical-category]],
    electric_vehicle_sales_by_state[fiscal_year], Table6[[#This Row],[fiscal_year]]
)</f>
        <v>120</v>
      </c>
      <c r="F30" t="s">
        <v>58</v>
      </c>
      <c r="G30" t="s">
        <v>10</v>
      </c>
      <c r="H30">
        <f>SUMIFS(
    Table6[electric_vehicles_sold],
    Table6[State],Table7[[#This Row],[State]],
    Table6[Vehical-category], Table7[[#This Row],[Vehical-category]],
    Table6[fiscal_year], 2022
)</f>
        <v>9357</v>
      </c>
      <c r="I30">
        <f>SUMIFS(
    Table6[electric_vehicles_sold],
    Table6[State],Table7[[#This Row],[State]],
    Table6[Vehical-category], Table7[[#This Row],[Vehical-category]],
    Table6[fiscal_year], 2023
)</f>
        <v>29113</v>
      </c>
      <c r="J30">
        <f>SUMIFS(
    Table6[electric_vehicles_sold],
    Table6[State],Table7[[#This Row],[State]],
    Table6[Vehical-category], Table7[[#This Row],[Vehical-category]],
    Table6[fiscal_year], 2024
)</f>
        <v>37613</v>
      </c>
      <c r="K30">
        <f>SUMIFS(electric_vehicle_sales_by_state[total_vehicles_sold], electric_vehicle_sales_by_state[state],Table7[[#This Row],[State]],electric_vehicle_sales_by_state[vehicle_category],Table7[[#This Row],[Vehical-category]], electric_vehicle_sales_by_state[fiscal_year], 2024)</f>
        <v>545939</v>
      </c>
      <c r="L30" s="5">
        <f>(Table7[[#This Row],[EV_2024]]/(SUMIFS(electric_vehicle_sales_by_state[total_vehicles_sold],electric_vehicle_sales_by_state[state],Table7[[#This Row],[State]],electric_vehicle_sales_by_state[vehicle_category],Table7[[#This Row],[Vehical-category]],electric_vehicle_sales_by_state[fiscal_year], 2024)))</f>
        <v>6.8895975557708822E-2</v>
      </c>
      <c r="M30" s="4">
        <f>IF(AND(Table7[[#This Row],[EV_2022]]&gt;0, Table7[[#This Row],[EV_2024]]&gt;0),
    ((Table7[[#This Row],[EV_2024]]/Table7[[#This Row],[EV_2022]])^(1/2) - 1),
    0
)</f>
        <v>1.0049367307269903</v>
      </c>
      <c r="N30" s="11">
        <f>IF(Table7[[#This Row],[EV_2024]]&gt;0,
   (Table7[[#This Row],[EV_2024]] * ((1 + Table7[[#This Row],[CAGR]])^6)),
    0
)</f>
        <v>2443104.2966911844</v>
      </c>
      <c r="AC30" t="s">
        <v>59</v>
      </c>
      <c r="AD30">
        <f>SUMIFS(electric_vehicle_sales_by_state[total_vehicles_sold],electric_vehicle_sales_by_state[state],Table4[[#This Row],[State]])</f>
        <v>1543962</v>
      </c>
      <c r="AE30">
        <f>SUMIFS(electric_vehicle_sales_by_state[electric_vehicles_sold],electric_vehicle_sales_by_state[state],Table4[[#This Row],[State]])</f>
        <v>23833</v>
      </c>
      <c r="AF30" s="5">
        <f>(Table4[[#This Row],[EV_Sales]]/Table4[[#This Row],[Total Sales]])</f>
        <v>1.543626073698705E-2</v>
      </c>
      <c r="AG30" s="5">
        <f>VLOOKUP(Table4[[#This Row],[State]],PRC!A30:L65,11, FALSE)</f>
        <v>5.1895324064040477E-3</v>
      </c>
      <c r="AH30" s="5">
        <f>VLOOKUP(Table4[[#This Row],[State]],Table8[#All],12,FALSE)</f>
        <v>4.0868056499946386E-3</v>
      </c>
      <c r="AI30" s="5">
        <f>VLOOKUP(Table4[[#This Row],[State]],Table8[#All],13,FALSE)</f>
        <v>9.2763380563986864E-3</v>
      </c>
      <c r="AJ30" s="5">
        <f>(Table4[[#This Row],[EV_Sales]]/(SUM(Table4[EV_Sales])))</f>
        <v>1.1535198254111227E-2</v>
      </c>
    </row>
    <row r="31" spans="1:36" x14ac:dyDescent="0.3">
      <c r="A31" t="str" cm="1">
        <f t="array" ref="A31">INDEX($F$3:$F$37, INT((ROW()-3)/6)+1)</f>
        <v>Chhattisgarh</v>
      </c>
      <c r="B31" t="s">
        <v>13</v>
      </c>
      <c r="C31">
        <v>2023</v>
      </c>
      <c r="D31">
        <f>SUMIFS(
    electric_vehicle_sales_by_state[electric_vehicles_sold],
    electric_vehicle_sales_by_state[state], Table6[[#This Row],[State]],
    electric_vehicle_sales_by_state[vehicle_category], Table6[[#This Row],[Vehical-category]],
    electric_vehicle_sales_by_state[fiscal_year], Table6[[#This Row],[fiscal_year]]
)</f>
        <v>538</v>
      </c>
      <c r="F31" t="s">
        <v>59</v>
      </c>
      <c r="G31" t="s">
        <v>10</v>
      </c>
      <c r="H31">
        <f>SUMIFS(
    Table6[electric_vehicles_sold],
    Table6[State],Table7[[#This Row],[State]],
    Table6[Vehical-category], Table7[[#This Row],[Vehical-category]],
    Table6[fiscal_year], 2022
)</f>
        <v>4481</v>
      </c>
      <c r="I31">
        <f>SUMIFS(
    Table6[electric_vehicles_sold],
    Table6[State],Table7[[#This Row],[State]],
    Table6[Vehical-category], Table7[[#This Row],[Vehical-category]],
    Table6[fiscal_year], 2023
)</f>
        <v>8050</v>
      </c>
      <c r="J31">
        <f>SUMIFS(
    Table6[electric_vehicles_sold],
    Table6[State],Table7[[#This Row],[State]],
    Table6[Vehical-category], Table7[[#This Row],[Vehical-category]],
    Table6[fiscal_year], 2024
)</f>
        <v>10101</v>
      </c>
      <c r="K31">
        <f>SUMIFS(electric_vehicle_sales_by_state[total_vehicles_sold], electric_vehicle_sales_by_state[state],Table7[[#This Row],[State]],electric_vehicle_sales_by_state[vehicle_category],Table7[[#This Row],[Vehical-category]], electric_vehicle_sales_by_state[fiscal_year], 2024)</f>
        <v>427112</v>
      </c>
      <c r="L31" s="5">
        <f>(Table7[[#This Row],[EV_2024]]/(SUMIFS(electric_vehicle_sales_by_state[total_vehicles_sold],electric_vehicle_sales_by_state[state],Table7[[#This Row],[State]],electric_vehicle_sales_by_state[vehicle_category],Table7[[#This Row],[Vehical-category]],electric_vehicle_sales_by_state[fiscal_year], 2024)))</f>
        <v>2.3649534548315195E-2</v>
      </c>
      <c r="M31" s="4">
        <f>IF(AND(Table7[[#This Row],[EV_2022]]&gt;0, Table7[[#This Row],[EV_2024]]&gt;0),
    ((Table7[[#This Row],[EV_2024]]/Table7[[#This Row],[EV_2022]])^(1/2) - 1),
    0
)</f>
        <v>0.50139413008511879</v>
      </c>
      <c r="N31" s="11">
        <f>IF(Table7[[#This Row],[EV_2024]]&gt;0,
   (Table7[[#This Row],[EV_2024]] * ((1 + Table7[[#This Row],[CAGR]])^6)),
    0
)</f>
        <v>115699.81184609866</v>
      </c>
      <c r="AC31" t="s">
        <v>71</v>
      </c>
      <c r="AD31">
        <f>SUMIFS(electric_vehicle_sales_by_state[total_vehicles_sold],electric_vehicle_sales_by_state[state],Table4[[#This Row],[State]])</f>
        <v>3307591</v>
      </c>
      <c r="AE31">
        <f>SUMIFS(electric_vehicle_sales_by_state[electric_vehicles_sold],electric_vehicle_sales_by_state[state],Table4[[#This Row],[State]])</f>
        <v>150366</v>
      </c>
      <c r="AF31" s="5">
        <f>(Table4[[#This Row],[EV_Sales]]/Table4[[#This Row],[Total Sales]])</f>
        <v>4.5460880743719526E-2</v>
      </c>
      <c r="AG31" s="5">
        <f>VLOOKUP(Table4[[#This Row],[State]],PRC!A31:L66,11, FALSE)</f>
        <v>3.3884669782156138E-2</v>
      </c>
      <c r="AH31" s="5">
        <f>VLOOKUP(Table4[[#This Row],[State]],Table8[#All],12,FALSE)</f>
        <v>-5.5932233267409134E-3</v>
      </c>
      <c r="AI31" s="5">
        <f>VLOOKUP(Table4[[#This Row],[State]],Table8[#All],13,FALSE)</f>
        <v>2.8291446455415221E-2</v>
      </c>
      <c r="AJ31" s="5">
        <f>(Table4[[#This Row],[EV_Sales]]/(SUM(Table4[EV_Sales])))</f>
        <v>7.2777309641156737E-2</v>
      </c>
    </row>
    <row r="32" spans="1:36" x14ac:dyDescent="0.3">
      <c r="A32" t="str" cm="1">
        <f t="array" ref="A32">INDEX($F$3:$F$37, INT((ROW()-3)/6)+1)</f>
        <v>Chhattisgarh</v>
      </c>
      <c r="B32" t="s">
        <v>13</v>
      </c>
      <c r="C32">
        <v>2024</v>
      </c>
      <c r="D32">
        <f>SUMIFS(
    electric_vehicle_sales_by_state[electric_vehicles_sold],
    electric_vehicle_sales_by_state[state], Table6[[#This Row],[State]],
    electric_vehicle_sales_by_state[vehicle_category], Table6[[#This Row],[Vehical-category]],
    electric_vehicle_sales_by_state[fiscal_year], Table6[[#This Row],[fiscal_year]]
)</f>
        <v>1257</v>
      </c>
      <c r="F32" t="s">
        <v>71</v>
      </c>
      <c r="G32" t="s">
        <v>10</v>
      </c>
      <c r="H32">
        <f>SUMIFS(
    Table6[electric_vehicles_sold],
    Table6[State],Table7[[#This Row],[State]],
    Table6[Vehical-category], Table7[[#This Row],[Vehical-category]],
    Table6[fiscal_year], 2022
)</f>
        <v>19315</v>
      </c>
      <c r="I32">
        <f>SUMIFS(
    Table6[electric_vehicles_sold],
    Table6[State],Table7[[#This Row],[State]],
    Table6[Vehical-category], Table7[[#This Row],[Vehical-category]],
    Table6[fiscal_year], 2023
)</f>
        <v>61791</v>
      </c>
      <c r="J32">
        <f>SUMIFS(
    Table6[electric_vehicles_sold],
    Table6[State],Table7[[#This Row],[State]],
    Table6[Vehical-category], Table7[[#This Row],[Vehical-category]],
    Table6[fiscal_year], 2024
)</f>
        <v>61319</v>
      </c>
      <c r="K32">
        <f>SUMIFS(electric_vehicle_sales_by_state[total_vehicles_sold], electric_vehicle_sales_by_state[state],Table7[[#This Row],[State]],electric_vehicle_sales_by_state[vehicle_category],Table7[[#This Row],[Vehical-category]], electric_vehicle_sales_by_state[fiscal_year], 2024)</f>
        <v>1094945</v>
      </c>
      <c r="L32" s="5">
        <f>(Table7[[#This Row],[EV_2024]]/(SUMIFS(electric_vehicle_sales_by_state[total_vehicles_sold],electric_vehicle_sales_by_state[state],Table7[[#This Row],[State]],electric_vehicle_sales_by_state[vehicle_category],Table7[[#This Row],[Vehical-category]],electric_vehicle_sales_by_state[fiscal_year], 2024)))</f>
        <v>5.6001899638794643E-2</v>
      </c>
      <c r="M32" s="4">
        <f>IF(AND(Table7[[#This Row],[EV_2022]]&gt;0, Table7[[#This Row],[EV_2024]]&gt;0),
    ((Table7[[#This Row],[EV_2024]]/Table7[[#This Row],[EV_2022]])^(1/2) - 1),
    0
)</f>
        <v>0.7817639823911624</v>
      </c>
      <c r="N32" s="11">
        <f>IF(Table7[[#This Row],[EV_2024]]&gt;0,
   (Table7[[#This Row],[EV_2024]] * ((1 + Table7[[#This Row],[CAGR]])^6)),
    0
)</f>
        <v>1961986.9633978142</v>
      </c>
      <c r="AC32" t="s">
        <v>72</v>
      </c>
      <c r="AD32">
        <f>SUMIFS(electric_vehicle_sales_by_state[total_vehicles_sold],electric_vehicle_sales_by_state[state],Table4[[#This Row],[State]])</f>
        <v>4652363</v>
      </c>
      <c r="AE32">
        <f>SUMIFS(electric_vehicle_sales_by_state[electric_vehicles_sold],electric_vehicle_sales_by_state[state],Table4[[#This Row],[State]])</f>
        <v>200062</v>
      </c>
      <c r="AF32" s="5">
        <f>(Table4[[#This Row],[EV_Sales]]/Table4[[#This Row],[Total Sales]])</f>
        <v>4.3002233488659419E-2</v>
      </c>
      <c r="AG32" s="5">
        <f>VLOOKUP(Table4[[#This Row],[State]],PRC!A32:L67,11, FALSE)</f>
        <v>1.5905751079598227E-2</v>
      </c>
      <c r="AH32" s="5">
        <f>VLOOKUP(Table4[[#This Row],[State]],Table8[#All],12,FALSE)</f>
        <v>1.161860819377146E-2</v>
      </c>
      <c r="AI32" s="5">
        <f>VLOOKUP(Table4[[#This Row],[State]],Table8[#All],13,FALSE)</f>
        <v>2.7524359273369686E-2</v>
      </c>
      <c r="AJ32" s="5">
        <f>(Table4[[#This Row],[EV_Sales]]/(SUM(Table4[EV_Sales])))</f>
        <v>9.6830228385599806E-2</v>
      </c>
    </row>
    <row r="33" spans="1:36" x14ac:dyDescent="0.3">
      <c r="A33" t="str" cm="1">
        <f t="array" ref="A33">INDEX($F$3:$F$37, INT((ROW()-3)/6)+1)</f>
        <v>DNH and DD</v>
      </c>
      <c r="B33" t="s">
        <v>10</v>
      </c>
      <c r="C33">
        <v>2022</v>
      </c>
      <c r="D33">
        <f>SUMIFS(
    electric_vehicle_sales_by_state[electric_vehicles_sold],
    electric_vehicle_sales_by_state[state], Table6[[#This Row],[State]],
    electric_vehicle_sales_by_state[vehicle_category], Table6[[#This Row],[Vehical-category]],
    electric_vehicle_sales_by_state[fiscal_year], Table6[[#This Row],[fiscal_year]]
)</f>
        <v>30</v>
      </c>
      <c r="F33" t="s">
        <v>72</v>
      </c>
      <c r="G33" t="s">
        <v>10</v>
      </c>
      <c r="H33">
        <f>SUMIFS(
    Table6[electric_vehicles_sold],
    Table6[State],Table7[[#This Row],[State]],
    Table6[Vehical-category], Table7[[#This Row],[Vehical-category]],
    Table6[fiscal_year], 2022
)</f>
        <v>35677</v>
      </c>
      <c r="I33">
        <f>SUMIFS(
    Table6[electric_vehicles_sold],
    Table6[State],Table7[[#This Row],[State]],
    Table6[Vehical-category], Table7[[#This Row],[Vehical-category]],
    Table6[fiscal_year], 2023
)</f>
        <v>65773</v>
      </c>
      <c r="J33">
        <f>SUMIFS(
    Table6[electric_vehicles_sold],
    Table6[State],Table7[[#This Row],[State]],
    Table6[Vehical-category], Table7[[#This Row],[Vehical-category]],
    Table6[fiscal_year], 2024
)</f>
        <v>87405</v>
      </c>
      <c r="K33">
        <f>SUMIFS(electric_vehicle_sales_by_state[total_vehicles_sold], electric_vehicle_sales_by_state[state],Table7[[#This Row],[State]],electric_vehicle_sales_by_state[vehicle_category],Table7[[#This Row],[Vehical-category]], electric_vehicle_sales_by_state[fiscal_year], 2024)</f>
        <v>1447749</v>
      </c>
      <c r="L33" s="5">
        <f>(Table7[[#This Row],[EV_2024]]/(SUMIFS(electric_vehicle_sales_by_state[total_vehicles_sold],electric_vehicle_sales_by_state[state],Table7[[#This Row],[State]],electric_vehicle_sales_by_state[vehicle_category],Table7[[#This Row],[Vehical-category]],electric_vehicle_sales_by_state[fiscal_year], 2024)))</f>
        <v>6.0373034275969108E-2</v>
      </c>
      <c r="M33" s="4">
        <f>IF(AND(Table7[[#This Row],[EV_2022]]&gt;0, Table7[[#This Row],[EV_2024]]&gt;0),
    ((Table7[[#This Row],[EV_2024]]/Table7[[#This Row],[EV_2022]])^(1/2) - 1),
    0
)</f>
        <v>0.56521490319754242</v>
      </c>
      <c r="N33" s="11">
        <f>IF(Table7[[#This Row],[EV_2024]]&gt;0,
   (Table7[[#This Row],[EV_2024]] * ((1 + Table7[[#This Row],[CAGR]])^6)),
    0
)</f>
        <v>1285227.8370045915</v>
      </c>
      <c r="AC33" t="s">
        <v>73</v>
      </c>
      <c r="AD33">
        <f>SUMIFS(electric_vehicle_sales_by_state[total_vehicles_sold],electric_vehicle_sales_by_state[state],Table4[[#This Row],[State]])</f>
        <v>8127084</v>
      </c>
      <c r="AE33">
        <f>SUMIFS(electric_vehicle_sales_by_state[electric_vehicles_sold],electric_vehicle_sales_by_state[state],Table4[[#This Row],[State]])</f>
        <v>95203</v>
      </c>
      <c r="AF33" s="5">
        <f>(Table4[[#This Row],[EV_Sales]]/Table4[[#This Row],[Total Sales]])</f>
        <v>1.1714287683011521E-2</v>
      </c>
      <c r="AG33" s="5">
        <f>VLOOKUP(Table4[[#This Row],[State]],PRC!A33:L68,11, FALSE)</f>
        <v>5.9988874373077677E-3</v>
      </c>
      <c r="AH33" s="5">
        <f>VLOOKUP(Table4[[#This Row],[State]],Table8[#All],12,FALSE)</f>
        <v>9.6047225542173122E-3</v>
      </c>
      <c r="AI33" s="5">
        <f>VLOOKUP(Table4[[#This Row],[State]],Table8[#All],13,FALSE)</f>
        <v>1.560360999152508E-2</v>
      </c>
      <c r="AJ33" s="5">
        <f>(Table4[[#This Row],[EV_Sales]]/(SUM(Table4[EV_Sales])))</f>
        <v>4.6078356874340247E-2</v>
      </c>
    </row>
    <row r="34" spans="1:36" x14ac:dyDescent="0.3">
      <c r="A34" t="str" cm="1">
        <f t="array" ref="A34">INDEX($F$3:$F$37, INT((ROW()-3)/6)+1)</f>
        <v>DNH and DD</v>
      </c>
      <c r="B34" t="s">
        <v>10</v>
      </c>
      <c r="C34">
        <v>2023</v>
      </c>
      <c r="D34">
        <f>SUMIFS(
    electric_vehicle_sales_by_state[electric_vehicles_sold],
    electric_vehicle_sales_by_state[state], Table6[[#This Row],[State]],
    electric_vehicle_sales_by_state[vehicle_category], Table6[[#This Row],[Vehical-category]],
    electric_vehicle_sales_by_state[fiscal_year], Table6[[#This Row],[fiscal_year]]
)</f>
        <v>102</v>
      </c>
      <c r="F34" t="s">
        <v>73</v>
      </c>
      <c r="G34" t="s">
        <v>10</v>
      </c>
      <c r="H34">
        <f>SUMIFS(
    Table6[electric_vehicles_sold],
    Table6[State],Table7[[#This Row],[State]],
    Table6[Vehical-category], Table7[[#This Row],[Vehical-category]],
    Table6[fiscal_year], 2022
)</f>
        <v>10102</v>
      </c>
      <c r="I34">
        <f>SUMIFS(
    Table6[electric_vehicles_sold],
    Table6[State],Table7[[#This Row],[State]],
    Table6[Vehical-category], Table7[[#This Row],[Vehical-category]],
    Table6[fiscal_year], 2023
)</f>
        <v>26550</v>
      </c>
      <c r="J34">
        <f>SUMIFS(
    Table6[electric_vehicles_sold],
    Table6[State],Table7[[#This Row],[State]],
    Table6[Vehical-category], Table7[[#This Row],[Vehical-category]],
    Table6[fiscal_year], 2024
)</f>
        <v>52513</v>
      </c>
      <c r="K34">
        <f>SUMIFS(electric_vehicle_sales_by_state[total_vehicles_sold], electric_vehicle_sales_by_state[state],Table7[[#This Row],[State]],electric_vehicle_sales_by_state[vehicle_category],Table7[[#This Row],[Vehical-category]], electric_vehicle_sales_by_state[fiscal_year], 2024)</f>
        <v>2525152</v>
      </c>
      <c r="L34" s="5">
        <f>(Table7[[#This Row],[EV_2024]]/(SUMIFS(electric_vehicle_sales_by_state[total_vehicles_sold],electric_vehicle_sales_by_state[state],Table7[[#This Row],[State]],electric_vehicle_sales_by_state[vehicle_category],Table7[[#This Row],[Vehical-category]],electric_vehicle_sales_by_state[fiscal_year], 2024)))</f>
        <v>2.0795975846206485E-2</v>
      </c>
      <c r="M34" s="4">
        <f>IF(AND(Table7[[#This Row],[EV_2022]]&gt;0, Table7[[#This Row],[EV_2024]]&gt;0),
    ((Table7[[#This Row],[EV_2024]]/Table7[[#This Row],[EV_2022]])^(1/2) - 1),
    0
)</f>
        <v>1.279973150894163</v>
      </c>
      <c r="N34" s="11">
        <f>IF(Table7[[#This Row],[EV_2024]]&gt;0,
   (Table7[[#This Row],[EV_2024]] * ((1 + Table7[[#This Row],[CAGR]])^6)),
    0
)</f>
        <v>7376413.0277082985</v>
      </c>
      <c r="AC34" t="s">
        <v>60</v>
      </c>
      <c r="AD34">
        <f>SUMIFS(electric_vehicle_sales_by_state[total_vehicles_sold],electric_vehicle_sales_by_state[state],Table4[[#This Row],[State]])</f>
        <v>622707</v>
      </c>
      <c r="AE34">
        <f>SUMIFS(electric_vehicle_sales_by_state[electric_vehicles_sold],electric_vehicle_sales_by_state[state],Table4[[#This Row],[State]])</f>
        <v>15127</v>
      </c>
      <c r="AF34" s="5">
        <f>(Table4[[#This Row],[EV_Sales]]/Table4[[#This Row],[Total Sales]])</f>
        <v>2.429232367710657E-2</v>
      </c>
      <c r="AG34" s="5">
        <f>VLOOKUP(Table4[[#This Row],[State]],PRC!A34:L69,11, FALSE)</f>
        <v>1.9041605270860247E-2</v>
      </c>
      <c r="AH34" s="5">
        <f>VLOOKUP(Table4[[#This Row],[State]],Table8[#All],12,FALSE)</f>
        <v>-3.8558129557876089E-3</v>
      </c>
      <c r="AI34" s="5">
        <f>VLOOKUP(Table4[[#This Row],[State]],Table8[#All],13,FALSE)</f>
        <v>1.5185792315072636E-2</v>
      </c>
      <c r="AJ34" s="5">
        <f>(Table4[[#This Row],[EV_Sales]]/(SUM(Table4[EV_Sales])))</f>
        <v>7.3214846636990944E-3</v>
      </c>
    </row>
    <row r="35" spans="1:36" x14ac:dyDescent="0.3">
      <c r="A35" t="str" cm="1">
        <f t="array" ref="A35">INDEX($F$3:$F$37, INT((ROW()-3)/6)+1)</f>
        <v>DNH and DD</v>
      </c>
      <c r="B35" t="s">
        <v>10</v>
      </c>
      <c r="C35">
        <v>2024</v>
      </c>
      <c r="D35">
        <f>SUMIFS(
    electric_vehicle_sales_by_state[electric_vehicles_sold],
    electric_vehicle_sales_by_state[state], Table6[[#This Row],[State]],
    electric_vehicle_sales_by_state[vehicle_category], Table6[[#This Row],[Vehical-category]],
    electric_vehicle_sales_by_state[fiscal_year], Table6[[#This Row],[fiscal_year]]
)</f>
        <v>149</v>
      </c>
      <c r="F35" t="s">
        <v>60</v>
      </c>
      <c r="G35" t="s">
        <v>10</v>
      </c>
      <c r="H35">
        <f>SUMIFS(
    Table6[electric_vehicles_sold],
    Table6[State],Table7[[#This Row],[State]],
    Table6[Vehical-category], Table7[[#This Row],[Vehical-category]],
    Table6[fiscal_year], 2022
)</f>
        <v>1898</v>
      </c>
      <c r="I35">
        <f>SUMIFS(
    Table6[electric_vehicles_sold],
    Table6[State],Table7[[#This Row],[State]],
    Table6[Vehical-category], Table7[[#This Row],[Vehical-category]],
    Table6[fiscal_year], 2023
)</f>
        <v>6314</v>
      </c>
      <c r="J35">
        <f>SUMIFS(
    Table6[electric_vehicles_sold],
    Table6[State],Table7[[#This Row],[State]],
    Table6[Vehical-category], Table7[[#This Row],[Vehical-category]],
    Table6[fiscal_year], 2024
)</f>
        <v>5775</v>
      </c>
      <c r="K35">
        <f>SUMIFS(electric_vehicle_sales_by_state[total_vehicles_sold], electric_vehicle_sales_by_state[state],Table7[[#This Row],[State]],electric_vehicle_sales_by_state[vehicle_category],Table7[[#This Row],[Vehical-category]], electric_vehicle_sales_by_state[fiscal_year], 2024)</f>
        <v>175010</v>
      </c>
      <c r="L35" s="5">
        <f>(Table7[[#This Row],[EV_2024]]/(SUMIFS(electric_vehicle_sales_by_state[total_vehicles_sold],electric_vehicle_sales_by_state[state],Table7[[#This Row],[State]],electric_vehicle_sales_by_state[vehicle_category],Table7[[#This Row],[Vehical-category]],electric_vehicle_sales_by_state[fiscal_year], 2024)))</f>
        <v>3.2998114393463229E-2</v>
      </c>
      <c r="M35" s="4">
        <f>IF(AND(Table7[[#This Row],[EV_2022]]&gt;0, Table7[[#This Row],[EV_2024]]&gt;0),
    ((Table7[[#This Row],[EV_2024]]/Table7[[#This Row],[EV_2022]])^(1/2) - 1),
    0
)</f>
        <v>0.74432694801766197</v>
      </c>
      <c r="N35" s="11">
        <f>IF(Table7[[#This Row],[EV_2024]]&gt;0,
   (Table7[[#This Row],[EV_2024]] * ((1 + Table7[[#This Row],[CAGR]])^6)),
    0
)</f>
        <v>162674.44360156241</v>
      </c>
      <c r="AC35" t="s">
        <v>74</v>
      </c>
      <c r="AD35">
        <f>SUMIFS(electric_vehicle_sales_by_state[total_vehicles_sold],electric_vehicle_sales_by_state[state],Table4[[#This Row],[State]])</f>
        <v>2736176</v>
      </c>
      <c r="AE35">
        <f>SUMIFS(electric_vehicle_sales_by_state[electric_vehicles_sold],electric_vehicle_sales_by_state[state],Table4[[#This Row],[State]])</f>
        <v>30560</v>
      </c>
      <c r="AF35" s="5">
        <f>(Table4[[#This Row],[EV_Sales]]/Table4[[#This Row],[Total Sales]])</f>
        <v>1.1168872177813123E-2</v>
      </c>
      <c r="AG35" s="5">
        <f>VLOOKUP(Table4[[#This Row],[State]],PRC!A35:L70,11, FALSE)</f>
        <v>8.9333533529502712E-3</v>
      </c>
      <c r="AH35" s="5">
        <f>VLOOKUP(Table4[[#This Row],[State]],Table8[#All],12,FALSE)</f>
        <v>5.4789293591672381E-3</v>
      </c>
      <c r="AI35" s="5">
        <f>VLOOKUP(Table4[[#This Row],[State]],Table8[#All],13,FALSE)</f>
        <v>1.4412282712117509E-2</v>
      </c>
      <c r="AJ35" s="5">
        <f>(Table4[[#This Row],[EV_Sales]]/(SUM(Table4[EV_Sales])))</f>
        <v>1.4791073664483661E-2</v>
      </c>
    </row>
    <row r="36" spans="1:36" x14ac:dyDescent="0.3">
      <c r="A36" t="str" cm="1">
        <f t="array" ref="A36">INDEX($F$3:$F$37, INT((ROW()-3)/6)+1)</f>
        <v>DNH and DD</v>
      </c>
      <c r="B36" t="s">
        <v>13</v>
      </c>
      <c r="C36">
        <v>2022</v>
      </c>
      <c r="D36">
        <f>SUMIFS(
    electric_vehicle_sales_by_state[electric_vehicles_sold],
    electric_vehicle_sales_by_state[state], Table6[[#This Row],[State]],
    electric_vehicle_sales_by_state[vehicle_category], Table6[[#This Row],[Vehical-category]],
    electric_vehicle_sales_by_state[fiscal_year], Table6[[#This Row],[fiscal_year]]
)</f>
        <v>5</v>
      </c>
      <c r="F36" t="s">
        <v>74</v>
      </c>
      <c r="G36" t="s">
        <v>10</v>
      </c>
      <c r="H36">
        <f>SUMIFS(
    Table6[electric_vehicles_sold],
    Table6[State],Table7[[#This Row],[State]],
    Table6[Vehical-category], Table7[[#This Row],[Vehical-category]],
    Table6[fiscal_year], 2022
)</f>
        <v>2267</v>
      </c>
      <c r="I36">
        <f>SUMIFS(
    Table6[electric_vehicles_sold],
    Table6[State],Table7[[#This Row],[State]],
    Table6[Vehical-category], Table7[[#This Row],[Vehical-category]],
    Table6[fiscal_year], 2023
)</f>
        <v>9580</v>
      </c>
      <c r="J36">
        <f>SUMIFS(
    Table6[electric_vehicles_sold],
    Table6[State],Table7[[#This Row],[State]],
    Table6[Vehical-category], Table7[[#This Row],[Vehical-category]],
    Table6[fiscal_year], 2024
)</f>
        <v>14016</v>
      </c>
      <c r="K36">
        <f>SUMIFS(electric_vehicle_sales_by_state[total_vehicles_sold], electric_vehicle_sales_by_state[state],Table7[[#This Row],[State]],electric_vehicle_sales_by_state[vehicle_category],Table7[[#This Row],[Vehical-category]], electric_vehicle_sales_by_state[fiscal_year], 2024)</f>
        <v>855595</v>
      </c>
      <c r="L36" s="5">
        <f>(Table7[[#This Row],[EV_2024]]/(SUMIFS(electric_vehicle_sales_by_state[total_vehicles_sold],electric_vehicle_sales_by_state[state],Table7[[#This Row],[State]],electric_vehicle_sales_by_state[vehicle_category],Table7[[#This Row],[Vehical-category]],electric_vehicle_sales_by_state[fiscal_year], 2024)))</f>
        <v>1.6381582407564328E-2</v>
      </c>
      <c r="M36" s="4">
        <f>IF(AND(Table7[[#This Row],[EV_2022]]&gt;0, Table7[[#This Row],[EV_2024]]&gt;0),
    ((Table7[[#This Row],[EV_2024]]/Table7[[#This Row],[EV_2022]])^(1/2) - 1),
    0
)</f>
        <v>1.4864875231762849</v>
      </c>
      <c r="N36" s="11">
        <f>IF(Table7[[#This Row],[EV_2024]]&gt;0,
   (Table7[[#This Row],[EV_2024]] * ((1 + Table7[[#This Row],[CAGR]])^6)),
    0
)</f>
        <v>3312392.5174307432</v>
      </c>
      <c r="AC36" t="s">
        <v>62</v>
      </c>
      <c r="AD36">
        <f>SUMIFS(electric_vehicle_sales_by_state[total_vehicles_sold],electric_vehicle_sales_by_state[state],Table4[[#This Row],[State]])</f>
        <v>660</v>
      </c>
      <c r="AE36">
        <f>SUMIFS(electric_vehicle_sales_by_state[electric_vehicles_sold],electric_vehicle_sales_by_state[state],Table4[[#This Row],[State]])</f>
        <v>2</v>
      </c>
      <c r="AF36" s="5">
        <f>(Table4[[#This Row],[EV_Sales]]/Table4[[#This Row],[Total Sales]])</f>
        <v>3.0303030303030303E-3</v>
      </c>
      <c r="AG36" s="5">
        <f>VLOOKUP(Table4[[#This Row],[State]],PRC!A36:L71,11, FALSE)</f>
        <v>0</v>
      </c>
      <c r="AH36" s="5">
        <f>VLOOKUP(Table4[[#This Row],[State]],Table8[#All],12,FALSE)</f>
        <v>3.0303030303030303E-3</v>
      </c>
      <c r="AI36" s="5">
        <f>VLOOKUP(Table4[[#This Row],[State]],Table8[#All],13,FALSE)</f>
        <v>3.0303030303030303E-3</v>
      </c>
      <c r="AJ36" s="5">
        <f>(Table4[[#This Row],[EV_Sales]]/(SUM(Table4[EV_Sales])))</f>
        <v>9.6800220317301446E-7</v>
      </c>
    </row>
    <row r="37" spans="1:36" x14ac:dyDescent="0.3">
      <c r="A37" t="str" cm="1">
        <f t="array" ref="A37">INDEX($F$3:$F$37, INT((ROW()-3)/6)+1)</f>
        <v>DNH and DD</v>
      </c>
      <c r="B37" t="s">
        <v>13</v>
      </c>
      <c r="C37">
        <v>2023</v>
      </c>
      <c r="D37">
        <f>SUMIFS(
    electric_vehicle_sales_by_state[electric_vehicles_sold],
    electric_vehicle_sales_by_state[state], Table6[[#This Row],[State]],
    electric_vehicle_sales_by_state[vehicle_category], Table6[[#This Row],[Vehical-category]],
    electric_vehicle_sales_by_state[fiscal_year], Table6[[#This Row],[fiscal_year]]
)</f>
        <v>20</v>
      </c>
      <c r="F37" t="s">
        <v>62</v>
      </c>
      <c r="G37" t="s">
        <v>10</v>
      </c>
      <c r="H37">
        <f>SUMIFS(
    Table6[electric_vehicles_sold],
    Table6[State],Table7[[#This Row],[State]],
    Table6[Vehical-category], Table7[[#This Row],[Vehical-category]],
    Table6[fiscal_year], 2022
)</f>
        <v>0</v>
      </c>
      <c r="I37">
        <f>SUMIFS(
    Table6[electric_vehicles_sold],
    Table6[State],Table7[[#This Row],[State]],
    Table6[Vehical-category], Table7[[#This Row],[Vehical-category]],
    Table6[fiscal_year], 2023
)</f>
        <v>0</v>
      </c>
      <c r="J37">
        <f>SUMIFS(
    Table6[electric_vehicles_sold],
    Table6[State],Table7[[#This Row],[State]],
    Table6[Vehical-category], Table7[[#This Row],[Vehical-category]],
    Table6[fiscal_year], 2024
)</f>
        <v>2</v>
      </c>
      <c r="K37">
        <f>SUMIFS(electric_vehicle_sales_by_state[total_vehicles_sold], electric_vehicle_sales_by_state[state],Table7[[#This Row],[State]],electric_vehicle_sales_by_state[vehicle_category],Table7[[#This Row],[Vehical-category]], electric_vehicle_sales_by_state[fiscal_year], 2024)</f>
        <v>483</v>
      </c>
      <c r="L37" s="5">
        <f>(Table7[[#This Row],[EV_2024]]/(SUMIFS(electric_vehicle_sales_by_state[total_vehicles_sold],electric_vehicle_sales_by_state[state],Table7[[#This Row],[State]],electric_vehicle_sales_by_state[vehicle_category],Table7[[#This Row],[Vehical-category]],electric_vehicle_sales_by_state[fiscal_year], 2024)))</f>
        <v>4.140786749482402E-3</v>
      </c>
      <c r="M37" s="4">
        <f>IF(AND(Table7[[#This Row],[EV_2022]]&gt;0, Table7[[#This Row],[EV_2024]]&gt;0),
    ((Table7[[#This Row],[EV_2024]]/Table7[[#This Row],[EV_2022]])^(1/2) - 1),
    0
)</f>
        <v>0</v>
      </c>
      <c r="N37" s="11">
        <f>IF(Table7[[#This Row],[EV_2024]]&gt;0,
   (Table7[[#This Row],[EV_2024]] * ((1 + Table7[[#This Row],[CAGR]])^6)),
    0
)</f>
        <v>2</v>
      </c>
    </row>
    <row r="38" spans="1:36" x14ac:dyDescent="0.3">
      <c r="A38" t="str" cm="1">
        <f t="array" ref="A38">INDEX($F$3:$F$37, INT((ROW()-3)/6)+1)</f>
        <v>DNH and DD</v>
      </c>
      <c r="B38" t="s">
        <v>13</v>
      </c>
      <c r="C38">
        <v>2024</v>
      </c>
      <c r="D38">
        <f>SUMIFS(
    electric_vehicle_sales_by_state[electric_vehicles_sold],
    electric_vehicle_sales_by_state[state], Table6[[#This Row],[State]],
    electric_vehicle_sales_by_state[vehicle_category], Table6[[#This Row],[Vehical-category]],
    electric_vehicle_sales_by_state[fiscal_year], Table6[[#This Row],[fiscal_year]]
)</f>
        <v>49</v>
      </c>
      <c r="F38" t="s">
        <v>40</v>
      </c>
      <c r="G38" t="s">
        <v>13</v>
      </c>
      <c r="H38">
        <f>SUMIFS(
    Table6[electric_vehicles_sold],
    Table6[State],Table7[[#This Row],[State]],
    Table6[Vehical-category], Table7[[#This Row],[Vehical-category]],
    Table6[fiscal_year], 2022
)</f>
        <v>0</v>
      </c>
      <c r="I38">
        <f>SUMIFS(
    Table6[electric_vehicles_sold],
    Table6[State],Table7[[#This Row],[State]],
    Table6[Vehical-category], Table7[[#This Row],[Vehical-category]],
    Table6[fiscal_year], 2023
)</f>
        <v>0</v>
      </c>
      <c r="J38">
        <f>SUMIFS(
    Table6[electric_vehicles_sold],
    Table6[State],Table7[[#This Row],[State]],
    Table6[Vehical-category], Table7[[#This Row],[Vehical-category]],
    Table6[fiscal_year], 2024
)</f>
        <v>0</v>
      </c>
      <c r="K38">
        <f>SUMIFS(electric_vehicle_sales_by_state[total_vehicles_sold], electric_vehicle_sales_by_state[state],Table7[[#This Row],[State]],electric_vehicle_sales_by_state[vehicle_category],Table7[[#This Row],[Vehical-category]], electric_vehicle_sales_by_state[fiscal_year], 2024)</f>
        <v>5046</v>
      </c>
      <c r="L38" s="5">
        <f>(Table7[[#This Row],[EV_2024]]/(SUMIFS(electric_vehicle_sales_by_state[total_vehicles_sold],electric_vehicle_sales_by_state[state],Table7[[#This Row],[State]],electric_vehicle_sales_by_state[vehicle_category],Table7[[#This Row],[Vehical-category]],electric_vehicle_sales_by_state[fiscal_year], 2024)))</f>
        <v>0</v>
      </c>
      <c r="M38" s="4">
        <f>IF(AND(Table7[[#This Row],[EV_2022]]&gt;0, Table7[[#This Row],[EV_2024]]&gt;0),
    ((Table7[[#This Row],[EV_2024]]/Table7[[#This Row],[EV_2022]])^(1/2) - 1),
    0
)</f>
        <v>0</v>
      </c>
      <c r="N38" s="11">
        <f>IF(Table7[[#This Row],[EV_2024]]&gt;0,
   (Table7[[#This Row],[EV_2024]] * ((1 + Table7[[#This Row],[CAGR]])^6)),
    0
)</f>
        <v>0</v>
      </c>
    </row>
    <row r="39" spans="1:36" x14ac:dyDescent="0.3">
      <c r="A39" t="str" cm="1">
        <f t="array" ref="A39">INDEX($F$3:$F$37, INT((ROW()-3)/6)+1)</f>
        <v>Jammu and Kashmir</v>
      </c>
      <c r="B39" t="s">
        <v>10</v>
      </c>
      <c r="C39">
        <v>2022</v>
      </c>
      <c r="D39">
        <f>SUMIFS(
    electric_vehicle_sales_by_state[electric_vehicles_sold],
    electric_vehicle_sales_by_state[state], Table6[[#This Row],[State]],
    electric_vehicle_sales_by_state[vehicle_category], Table6[[#This Row],[Vehical-category]],
    electric_vehicle_sales_by_state[fiscal_year], Table6[[#This Row],[fiscal_year]]
)</f>
        <v>1418</v>
      </c>
      <c r="F39" t="s">
        <v>41</v>
      </c>
      <c r="G39" t="s">
        <v>13</v>
      </c>
      <c r="H39">
        <f>SUMIFS(
    Table6[electric_vehicles_sold],
    Table6[State],Table7[[#This Row],[State]],
    Table6[Vehical-category], Table7[[#This Row],[Vehical-category]],
    Table6[fiscal_year], 2022
)</f>
        <v>22</v>
      </c>
      <c r="I39">
        <f>SUMIFS(
    Table6[electric_vehicles_sold],
    Table6[State],Table7[[#This Row],[State]],
    Table6[Vehical-category], Table7[[#This Row],[Vehical-category]],
    Table6[fiscal_year], 2023
)</f>
        <v>6</v>
      </c>
      <c r="J39">
        <f>SUMIFS(
    Table6[electric_vehicles_sold],
    Table6[State],Table7[[#This Row],[State]],
    Table6[Vehical-category], Table7[[#This Row],[Vehical-category]],
    Table6[fiscal_year], 2024
)</f>
        <v>15</v>
      </c>
      <c r="K39">
        <f>SUMIFS(electric_vehicle_sales_by_state[total_vehicles_sold], electric_vehicle_sales_by_state[state],Table7[[#This Row],[State]],electric_vehicle_sales_by_state[vehicle_category],Table7[[#This Row],[Vehical-category]], electric_vehicle_sales_by_state[fiscal_year], 2024)</f>
        <v>1777</v>
      </c>
      <c r="L39" s="5">
        <f>(Table7[[#This Row],[EV_2024]]/(SUMIFS(electric_vehicle_sales_by_state[total_vehicles_sold],electric_vehicle_sales_by_state[state],Table7[[#This Row],[State]],electric_vehicle_sales_by_state[vehicle_category],Table7[[#This Row],[Vehical-category]],electric_vehicle_sales_by_state[fiscal_year], 2024)))</f>
        <v>8.4411930219471017E-3</v>
      </c>
      <c r="M39" s="4">
        <f>IF(AND(Table7[[#This Row],[EV_2022]]&gt;0, Table7[[#This Row],[EV_2024]]&gt;0),
    ((Table7[[#This Row],[EV_2024]]/Table7[[#This Row],[EV_2022]])^(1/2) - 1),
    0
)</f>
        <v>-0.17427717615522953</v>
      </c>
      <c r="N39" s="11">
        <f>IF(Table7[[#This Row],[EV_2024]]&gt;0,
   (Table7[[#This Row],[EV_2024]] * ((1 + Table7[[#This Row],[CAGR]])^6)),
    0
)</f>
        <v>4.7544139744552982</v>
      </c>
    </row>
    <row r="40" spans="1:36" x14ac:dyDescent="0.3">
      <c r="A40" t="str" cm="1">
        <f t="array" ref="A40">INDEX($F$3:$F$37, INT((ROW()-3)/6)+1)</f>
        <v>Jammu and Kashmir</v>
      </c>
      <c r="B40" t="s">
        <v>10</v>
      </c>
      <c r="C40">
        <v>2023</v>
      </c>
      <c r="D40">
        <f>SUMIFS(
    electric_vehicle_sales_by_state[electric_vehicles_sold],
    electric_vehicle_sales_by_state[state], Table6[[#This Row],[State]],
    electric_vehicle_sales_by_state[vehicle_category], Table6[[#This Row],[Vehical-category]],
    electric_vehicle_sales_by_state[fiscal_year], Table6[[#This Row],[fiscal_year]]
)</f>
        <v>2188</v>
      </c>
      <c r="F40" t="s">
        <v>42</v>
      </c>
      <c r="G40" t="s">
        <v>13</v>
      </c>
      <c r="H40">
        <f>SUMIFS(
    Table6[electric_vehicles_sold],
    Table6[State],Table7[[#This Row],[State]],
    Table6[Vehical-category], Table7[[#This Row],[Vehical-category]],
    Table6[fiscal_year], 2022
)</f>
        <v>0</v>
      </c>
      <c r="I40">
        <f>SUMIFS(
    Table6[electric_vehicles_sold],
    Table6[State],Table7[[#This Row],[State]],
    Table6[Vehical-category], Table7[[#This Row],[Vehical-category]],
    Table6[fiscal_year], 2023
)</f>
        <v>1</v>
      </c>
      <c r="J40">
        <f>SUMIFS(
    Table6[electric_vehicles_sold],
    Table6[State],Table7[[#This Row],[State]],
    Table6[Vehical-category], Table7[[#This Row],[Vehical-category]],
    Table6[fiscal_year], 2024
)</f>
        <v>28</v>
      </c>
      <c r="K40">
        <f>SUMIFS(electric_vehicle_sales_by_state[total_vehicles_sold], electric_vehicle_sales_by_state[state],Table7[[#This Row],[State]],electric_vehicle_sales_by_state[vehicle_category],Table7[[#This Row],[Vehical-category]], electric_vehicle_sales_by_state[fiscal_year], 2024)</f>
        <v>13219</v>
      </c>
      <c r="L40" s="5">
        <f>(Table7[[#This Row],[EV_2024]]/(SUMIFS(electric_vehicle_sales_by_state[total_vehicles_sold],electric_vehicle_sales_by_state[state],Table7[[#This Row],[State]],electric_vehicle_sales_by_state[vehicle_category],Table7[[#This Row],[Vehical-category]],electric_vehicle_sales_by_state[fiscal_year], 2024)))</f>
        <v>2.1181632498676146E-3</v>
      </c>
      <c r="M40" s="4">
        <f>IF(AND(Table7[[#This Row],[EV_2022]]&gt;0, Table7[[#This Row],[EV_2024]]&gt;0),
    ((Table7[[#This Row],[EV_2024]]/Table7[[#This Row],[EV_2022]])^(1/2) - 1),
    0
)</f>
        <v>0</v>
      </c>
      <c r="N40" s="11">
        <f>IF(Table7[[#This Row],[EV_2024]]&gt;0,
   (Table7[[#This Row],[EV_2024]] * ((1 + Table7[[#This Row],[CAGR]])^6)),
    0
)</f>
        <v>28</v>
      </c>
    </row>
    <row r="41" spans="1:36" x14ac:dyDescent="0.3">
      <c r="A41" t="str" cm="1">
        <f t="array" ref="A41">INDEX($F$3:$F$37, INT((ROW()-3)/6)+1)</f>
        <v>Jammu and Kashmir</v>
      </c>
      <c r="B41" t="s">
        <v>10</v>
      </c>
      <c r="C41">
        <v>2024</v>
      </c>
      <c r="D41">
        <f>SUMIFS(
    electric_vehicle_sales_by_state[electric_vehicles_sold],
    electric_vehicle_sales_by_state[state], Table6[[#This Row],[State]],
    electric_vehicle_sales_by_state[vehicle_category], Table6[[#This Row],[Vehical-category]],
    electric_vehicle_sales_by_state[fiscal_year], Table6[[#This Row],[fiscal_year]]
)</f>
        <v>2117</v>
      </c>
      <c r="F41" t="s">
        <v>43</v>
      </c>
      <c r="G41" t="s">
        <v>13</v>
      </c>
      <c r="H41">
        <f>SUMIFS(
    Table6[electric_vehicles_sold],
    Table6[State],Table7[[#This Row],[State]],
    Table6[Vehical-category], Table7[[#This Row],[Vehical-category]],
    Table6[fiscal_year], 2022
)</f>
        <v>11</v>
      </c>
      <c r="I41">
        <f>SUMIFS(
    Table6[electric_vehicles_sold],
    Table6[State],Table7[[#This Row],[State]],
    Table6[Vehical-category], Table7[[#This Row],[Vehical-category]],
    Table6[fiscal_year], 2023
)</f>
        <v>115</v>
      </c>
      <c r="J41">
        <f>SUMIFS(
    Table6[electric_vehicles_sold],
    Table6[State],Table7[[#This Row],[State]],
    Table6[Vehical-category], Table7[[#This Row],[Vehical-category]],
    Table6[fiscal_year], 2024
)</f>
        <v>329</v>
      </c>
      <c r="K41">
        <f>SUMIFS(electric_vehicle_sales_by_state[total_vehicles_sold], electric_vehicle_sales_by_state[state],Table7[[#This Row],[State]],electric_vehicle_sales_by_state[vehicle_category],Table7[[#This Row],[Vehical-category]], electric_vehicle_sales_by_state[fiscal_year], 2024)</f>
        <v>90900</v>
      </c>
      <c r="L41" s="5">
        <f>(Table7[[#This Row],[EV_2024]]/(SUMIFS(electric_vehicle_sales_by_state[total_vehicles_sold],electric_vehicle_sales_by_state[state],Table7[[#This Row],[State]],electric_vehicle_sales_by_state[vehicle_category],Table7[[#This Row],[Vehical-category]],electric_vehicle_sales_by_state[fiscal_year], 2024)))</f>
        <v>3.6193619361936193E-3</v>
      </c>
      <c r="M41" s="4">
        <f>IF(AND(Table7[[#This Row],[EV_2022]]&gt;0, Table7[[#This Row],[EV_2024]]&gt;0),
    ((Table7[[#This Row],[EV_2024]]/Table7[[#This Row],[EV_2022]])^(1/2) - 1),
    0
)</f>
        <v>4.4689204518891028</v>
      </c>
      <c r="N41" s="11">
        <f>IF(Table7[[#This Row],[EV_2024]]&gt;0,
   (Table7[[#This Row],[EV_2024]] * ((1 + Table7[[#This Row],[CAGR]])^6)),
    0
)</f>
        <v>8802489.9181066882</v>
      </c>
    </row>
    <row r="42" spans="1:36" x14ac:dyDescent="0.3">
      <c r="A42" t="str" cm="1">
        <f t="array" ref="A42">INDEX($F$3:$F$37, INT((ROW()-3)/6)+1)</f>
        <v>Jammu and Kashmir</v>
      </c>
      <c r="B42" t="s">
        <v>13</v>
      </c>
      <c r="C42">
        <v>2022</v>
      </c>
      <c r="D42">
        <f>SUMIFS(
    electric_vehicle_sales_by_state[electric_vehicles_sold],
    electric_vehicle_sales_by_state[state], Table6[[#This Row],[State]],
    electric_vehicle_sales_by_state[vehicle_category], Table6[[#This Row],[Vehical-category]],
    electric_vehicle_sales_by_state[fiscal_year], Table6[[#This Row],[fiscal_year]]
)</f>
        <v>16</v>
      </c>
      <c r="F42" t="s">
        <v>44</v>
      </c>
      <c r="G42" t="s">
        <v>13</v>
      </c>
      <c r="H42">
        <f>SUMIFS(
    Table6[electric_vehicles_sold],
    Table6[State],Table7[[#This Row],[State]],
    Table6[Vehical-category], Table7[[#This Row],[Vehical-category]],
    Table6[fiscal_year], 2022
)</f>
        <v>120</v>
      </c>
      <c r="I42">
        <f>SUMIFS(
    Table6[electric_vehicles_sold],
    Table6[State],Table7[[#This Row],[State]],
    Table6[Vehical-category], Table7[[#This Row],[Vehical-category]],
    Table6[fiscal_year], 2023
)</f>
        <v>538</v>
      </c>
      <c r="J42">
        <f>SUMIFS(
    Table6[electric_vehicles_sold],
    Table6[State],Table7[[#This Row],[State]],
    Table6[Vehical-category], Table7[[#This Row],[Vehical-category]],
    Table6[fiscal_year], 2024
)</f>
        <v>1257</v>
      </c>
      <c r="K42">
        <f>SUMIFS(electric_vehicle_sales_by_state[total_vehicles_sold], electric_vehicle_sales_by_state[state],Table7[[#This Row],[State]],electric_vehicle_sales_by_state[vehicle_category],Table7[[#This Row],[Vehical-category]], electric_vehicle_sales_by_state[fiscal_year], 2024)</f>
        <v>51982</v>
      </c>
      <c r="L42" s="5">
        <f>(Table7[[#This Row],[EV_2024]]/(SUMIFS(electric_vehicle_sales_by_state[total_vehicles_sold],electric_vehicle_sales_by_state[state],Table7[[#This Row],[State]],electric_vehicle_sales_by_state[vehicle_category],Table7[[#This Row],[Vehical-category]],electric_vehicle_sales_by_state[fiscal_year], 2024)))</f>
        <v>2.4181447424108344E-2</v>
      </c>
      <c r="M42" s="4">
        <f>IF(AND(Table7[[#This Row],[EV_2022]]&gt;0, Table7[[#This Row],[EV_2024]]&gt;0),
    ((Table7[[#This Row],[EV_2024]]/Table7[[#This Row],[EV_2022]])^(1/2) - 1),
    0
)</f>
        <v>2.2365104665364517</v>
      </c>
      <c r="N42" s="11">
        <f>IF(Table7[[#This Row],[EV_2024]]&gt;0,
   (Table7[[#This Row],[EV_2024]] * ((1 + Table7[[#This Row],[CAGR]])^6)),
    0
)</f>
        <v>1444765.5337968748</v>
      </c>
    </row>
    <row r="43" spans="1:36" x14ac:dyDescent="0.3">
      <c r="A43" t="str" cm="1">
        <f t="array" ref="A43">INDEX($F$3:$F$37, INT((ROW()-3)/6)+1)</f>
        <v>Jammu and Kashmir</v>
      </c>
      <c r="B43" t="s">
        <v>13</v>
      </c>
      <c r="C43">
        <v>2023</v>
      </c>
      <c r="D43">
        <f>SUMIFS(
    electric_vehicle_sales_by_state[electric_vehicles_sold],
    electric_vehicle_sales_by_state[state], Table6[[#This Row],[State]],
    electric_vehicle_sales_by_state[vehicle_category], Table6[[#This Row],[Vehical-category]],
    electric_vehicle_sales_by_state[fiscal_year], Table6[[#This Row],[fiscal_year]]
)</f>
        <v>66</v>
      </c>
      <c r="F43" t="s">
        <v>45</v>
      </c>
      <c r="G43" t="s">
        <v>13</v>
      </c>
      <c r="H43">
        <f>SUMIFS(
    Table6[electric_vehicles_sold],
    Table6[State],Table7[[#This Row],[State]],
    Table6[Vehical-category], Table7[[#This Row],[Vehical-category]],
    Table6[fiscal_year], 2022
)</f>
        <v>5</v>
      </c>
      <c r="I43">
        <f>SUMIFS(
    Table6[electric_vehicles_sold],
    Table6[State],Table7[[#This Row],[State]],
    Table6[Vehical-category], Table7[[#This Row],[Vehical-category]],
    Table6[fiscal_year], 2023
)</f>
        <v>20</v>
      </c>
      <c r="J43">
        <f>SUMIFS(
    Table6[electric_vehicles_sold],
    Table6[State],Table7[[#This Row],[State]],
    Table6[Vehical-category], Table7[[#This Row],[Vehical-category]],
    Table6[fiscal_year], 2024
)</f>
        <v>49</v>
      </c>
      <c r="K43">
        <f>SUMIFS(electric_vehicle_sales_by_state[total_vehicles_sold], electric_vehicle_sales_by_state[state],Table7[[#This Row],[State]],electric_vehicle_sales_by_state[vehicle_category],Table7[[#This Row],[Vehical-category]], electric_vehicle_sales_by_state[fiscal_year], 2024)</f>
        <v>5507</v>
      </c>
      <c r="L43" s="5">
        <f>(Table7[[#This Row],[EV_2024]]/(SUMIFS(electric_vehicle_sales_by_state[total_vehicles_sold],electric_vehicle_sales_by_state[state],Table7[[#This Row],[State]],electric_vehicle_sales_by_state[vehicle_category],Table7[[#This Row],[Vehical-category]],electric_vehicle_sales_by_state[fiscal_year], 2024)))</f>
        <v>8.897766479026693E-3</v>
      </c>
      <c r="M43" s="4">
        <f>IF(AND(Table7[[#This Row],[EV_2022]]&gt;0, Table7[[#This Row],[EV_2024]]&gt;0),
    ((Table7[[#This Row],[EV_2024]]/Table7[[#This Row],[EV_2022]])^(1/2) - 1),
    0
)</f>
        <v>2.1304951684997055</v>
      </c>
      <c r="N43" s="11">
        <f>IF(Table7[[#This Row],[EV_2024]]&gt;0,
   (Table7[[#This Row],[EV_2024]] * ((1 + Table7[[#This Row],[CAGR]])^6)),
    0
)</f>
        <v>46118.40800000001</v>
      </c>
    </row>
    <row r="44" spans="1:36" x14ac:dyDescent="0.3">
      <c r="A44" t="str" cm="1">
        <f t="array" ref="A44">INDEX($F$3:$F$37, INT((ROW()-3)/6)+1)</f>
        <v>Jammu and Kashmir</v>
      </c>
      <c r="B44" t="s">
        <v>13</v>
      </c>
      <c r="C44">
        <v>2024</v>
      </c>
      <c r="D44">
        <f>SUMIFS(
    electric_vehicle_sales_by_state[electric_vehicles_sold],
    electric_vehicle_sales_by_state[state], Table6[[#This Row],[State]],
    electric_vehicle_sales_by_state[vehicle_category], Table6[[#This Row],[Vehical-category]],
    electric_vehicle_sales_by_state[fiscal_year], Table6[[#This Row],[fiscal_year]]
)</f>
        <v>166</v>
      </c>
      <c r="F44" t="s">
        <v>46</v>
      </c>
      <c r="G44" t="s">
        <v>13</v>
      </c>
      <c r="H44">
        <f>SUMIFS(
    Table6[electric_vehicles_sold],
    Table6[State],Table7[[#This Row],[State]],
    Table6[Vehical-category], Table7[[#This Row],[Vehical-category]],
    Table6[fiscal_year], 2022
)</f>
        <v>16</v>
      </c>
      <c r="I44">
        <f>SUMIFS(
    Table6[electric_vehicles_sold],
    Table6[State],Table7[[#This Row],[State]],
    Table6[Vehical-category], Table7[[#This Row],[Vehical-category]],
    Table6[fiscal_year], 2023
)</f>
        <v>66</v>
      </c>
      <c r="J44">
        <f>SUMIFS(
    Table6[electric_vehicles_sold],
    Table6[State],Table7[[#This Row],[State]],
    Table6[Vehical-category], Table7[[#This Row],[Vehical-category]],
    Table6[fiscal_year], 2024
)</f>
        <v>166</v>
      </c>
      <c r="K44">
        <f>SUMIFS(electric_vehicle_sales_by_state[total_vehicles_sold], electric_vehicle_sales_by_state[state],Table7[[#This Row],[State]],electric_vehicle_sales_by_state[vehicle_category],Table7[[#This Row],[Vehical-category]], electric_vehicle_sales_by_state[fiscal_year], 2024)</f>
        <v>55058</v>
      </c>
      <c r="L44" s="5">
        <f>(Table7[[#This Row],[EV_2024]]/(SUMIFS(electric_vehicle_sales_by_state[total_vehicles_sold],electric_vehicle_sales_by_state[state],Table7[[#This Row],[State]],electric_vehicle_sales_by_state[vehicle_category],Table7[[#This Row],[Vehical-category]],electric_vehicle_sales_by_state[fiscal_year], 2024)))</f>
        <v>3.0150023611464276E-3</v>
      </c>
      <c r="M44" s="4">
        <f>IF(AND(Table7[[#This Row],[EV_2022]]&gt;0, Table7[[#This Row],[EV_2024]]&gt;0),
    ((Table7[[#This Row],[EV_2024]]/Table7[[#This Row],[EV_2022]])^(1/2) - 1),
    0
)</f>
        <v>2.2210246816812815</v>
      </c>
      <c r="N44" s="11">
        <f>IF(Table7[[#This Row],[EV_2024]]&gt;0,
   (Table7[[#This Row],[EV_2024]] * ((1 + Table7[[#This Row],[CAGR]])^6)),
    0
)</f>
        <v>185384.06640625012</v>
      </c>
    </row>
    <row r="45" spans="1:36" x14ac:dyDescent="0.3">
      <c r="A45" t="str" cm="1">
        <f t="array" ref="A45">INDEX($F$3:$F$37, INT((ROW()-3)/6)+1)</f>
        <v>Ladakh</v>
      </c>
      <c r="B45" t="s">
        <v>10</v>
      </c>
      <c r="C45">
        <v>2022</v>
      </c>
      <c r="D45">
        <f>SUMIFS(
    electric_vehicle_sales_by_state[electric_vehicles_sold],
    electric_vehicle_sales_by_state[state], Table6[[#This Row],[State]],
    electric_vehicle_sales_by_state[vehicle_category], Table6[[#This Row],[Vehical-category]],
    electric_vehicle_sales_by_state[fiscal_year], Table6[[#This Row],[fiscal_year]]
)</f>
        <v>12</v>
      </c>
      <c r="F45" t="s">
        <v>47</v>
      </c>
      <c r="G45" t="s">
        <v>13</v>
      </c>
      <c r="H45">
        <f>SUMIFS(
    Table6[electric_vehicles_sold],
    Table6[State],Table7[[#This Row],[State]],
    Table6[Vehical-category], Table7[[#This Row],[Vehical-category]],
    Table6[fiscal_year], 2022
)</f>
        <v>0</v>
      </c>
      <c r="I45">
        <f>SUMIFS(
    Table6[electric_vehicles_sold],
    Table6[State],Table7[[#This Row],[State]],
    Table6[Vehical-category], Table7[[#This Row],[Vehical-category]],
    Table6[fiscal_year], 2023
)</f>
        <v>10</v>
      </c>
      <c r="J45">
        <f>SUMIFS(
    Table6[electric_vehicles_sold],
    Table6[State],Table7[[#This Row],[State]],
    Table6[Vehical-category], Table7[[#This Row],[Vehical-category]],
    Table6[fiscal_year], 2024
)</f>
        <v>0</v>
      </c>
      <c r="K45">
        <f>SUMIFS(electric_vehicle_sales_by_state[total_vehicles_sold], electric_vehicle_sales_by_state[state],Table7[[#This Row],[State]],electric_vehicle_sales_by_state[vehicle_category],Table7[[#This Row],[Vehical-category]], electric_vehicle_sales_by_state[fiscal_year], 2024)</f>
        <v>2443</v>
      </c>
      <c r="L45" s="5">
        <f>(Table7[[#This Row],[EV_2024]]/(SUMIFS(electric_vehicle_sales_by_state[total_vehicles_sold],electric_vehicle_sales_by_state[state],Table7[[#This Row],[State]],electric_vehicle_sales_by_state[vehicle_category],Table7[[#This Row],[Vehical-category]],electric_vehicle_sales_by_state[fiscal_year], 2024)))</f>
        <v>0</v>
      </c>
      <c r="M45" s="4">
        <f>IF(AND(Table7[[#This Row],[EV_2022]]&gt;0, Table7[[#This Row],[EV_2024]]&gt;0),
    ((Table7[[#This Row],[EV_2024]]/Table7[[#This Row],[EV_2022]])^(1/2) - 1),
    0
)</f>
        <v>0</v>
      </c>
      <c r="N45" s="11">
        <f>IF(Table7[[#This Row],[EV_2024]]&gt;0,
   (Table7[[#This Row],[EV_2024]] * ((1 + Table7[[#This Row],[CAGR]])^6)),
    0
)</f>
        <v>0</v>
      </c>
    </row>
    <row r="46" spans="1:36" x14ac:dyDescent="0.3">
      <c r="A46" t="str" cm="1">
        <f t="array" ref="A46">INDEX($F$3:$F$37, INT((ROW()-3)/6)+1)</f>
        <v>Ladakh</v>
      </c>
      <c r="B46" t="s">
        <v>10</v>
      </c>
      <c r="C46">
        <v>2023</v>
      </c>
      <c r="D46">
        <f>SUMIFS(
    electric_vehicle_sales_by_state[electric_vehicles_sold],
    electric_vehicle_sales_by_state[state], Table6[[#This Row],[State]],
    electric_vehicle_sales_by_state[vehicle_category], Table6[[#This Row],[Vehical-category]],
    electric_vehicle_sales_by_state[fiscal_year], Table6[[#This Row],[fiscal_year]]
)</f>
        <v>15</v>
      </c>
      <c r="F46" t="s">
        <v>48</v>
      </c>
      <c r="G46" t="s">
        <v>13</v>
      </c>
      <c r="H46">
        <f>SUMIFS(
    Table6[electric_vehicles_sold],
    Table6[State],Table7[[#This Row],[State]],
    Table6[Vehical-category], Table7[[#This Row],[Vehical-category]],
    Table6[fiscal_year], 2022
)</f>
        <v>0</v>
      </c>
      <c r="I46">
        <f>SUMIFS(
    Table6[electric_vehicles_sold],
    Table6[State],Table7[[#This Row],[State]],
    Table6[Vehical-category], Table7[[#This Row],[Vehical-category]],
    Table6[fiscal_year], 2023
)</f>
        <v>9</v>
      </c>
      <c r="J46">
        <f>SUMIFS(
    Table6[electric_vehicles_sold],
    Table6[State],Table7[[#This Row],[State]],
    Table6[Vehical-category], Table7[[#This Row],[Vehical-category]],
    Table6[fiscal_year], 2024
)</f>
        <v>38</v>
      </c>
      <c r="K46">
        <f>SUMIFS(electric_vehicle_sales_by_state[total_vehicles_sold], electric_vehicle_sales_by_state[state],Table7[[#This Row],[State]],electric_vehicle_sales_by_state[vehicle_category],Table7[[#This Row],[Vehical-category]], electric_vehicle_sales_by_state[fiscal_year], 2024)</f>
        <v>4242</v>
      </c>
      <c r="L46" s="5">
        <f>(Table7[[#This Row],[EV_2024]]/(SUMIFS(electric_vehicle_sales_by_state[total_vehicles_sold],electric_vehicle_sales_by_state[state],Table7[[#This Row],[State]],electric_vehicle_sales_by_state[vehicle_category],Table7[[#This Row],[Vehical-category]],electric_vehicle_sales_by_state[fiscal_year], 2024)))</f>
        <v>8.9580386610089574E-3</v>
      </c>
      <c r="M46" s="4">
        <f>IF(AND(Table7[[#This Row],[EV_2022]]&gt;0, Table7[[#This Row],[EV_2024]]&gt;0),
    ((Table7[[#This Row],[EV_2024]]/Table7[[#This Row],[EV_2022]])^(1/2) - 1),
    0
)</f>
        <v>0</v>
      </c>
      <c r="N46" s="11">
        <f>IF(Table7[[#This Row],[EV_2024]]&gt;0,
   (Table7[[#This Row],[EV_2024]] * ((1 + Table7[[#This Row],[CAGR]])^6)),
    0
)</f>
        <v>38</v>
      </c>
    </row>
    <row r="47" spans="1:36" x14ac:dyDescent="0.3">
      <c r="A47" t="str" cm="1">
        <f t="array" ref="A47">INDEX($F$3:$F$37, INT((ROW()-3)/6)+1)</f>
        <v>Ladakh</v>
      </c>
      <c r="B47" t="s">
        <v>10</v>
      </c>
      <c r="C47">
        <v>2024</v>
      </c>
      <c r="D47">
        <f>SUMIFS(
    electric_vehicle_sales_by_state[electric_vehicles_sold],
    electric_vehicle_sales_by_state[state], Table6[[#This Row],[State]],
    electric_vehicle_sales_by_state[vehicle_category], Table6[[#This Row],[Vehical-category]],
    electric_vehicle_sales_by_state[fiscal_year], Table6[[#This Row],[fiscal_year]]
)</f>
        <v>31</v>
      </c>
      <c r="F47" t="s">
        <v>49</v>
      </c>
      <c r="G47" t="s">
        <v>13</v>
      </c>
      <c r="H47">
        <f>SUMIFS(
    Table6[electric_vehicles_sold],
    Table6[State],Table7[[#This Row],[State]],
    Table6[Vehical-category], Table7[[#This Row],[Vehical-category]],
    Table6[fiscal_year], 2022
)</f>
        <v>4</v>
      </c>
      <c r="I47">
        <f>SUMIFS(
    Table6[electric_vehicles_sold],
    Table6[State],Table7[[#This Row],[State]],
    Table6[Vehical-category], Table7[[#This Row],[Vehical-category]],
    Table6[fiscal_year], 2023
)</f>
        <v>11</v>
      </c>
      <c r="J47">
        <f>SUMIFS(
    Table6[electric_vehicles_sold],
    Table6[State],Table7[[#This Row],[State]],
    Table6[Vehical-category], Table7[[#This Row],[Vehical-category]],
    Table6[fiscal_year], 2024
)</f>
        <v>27</v>
      </c>
      <c r="K47">
        <f>SUMIFS(electric_vehicle_sales_by_state[total_vehicles_sold], electric_vehicle_sales_by_state[state],Table7[[#This Row],[State]],electric_vehicle_sales_by_state[vehicle_category],Table7[[#This Row],[Vehical-category]], electric_vehicle_sales_by_state[fiscal_year], 2024)</f>
        <v>14146</v>
      </c>
      <c r="L47" s="5">
        <f>(Table7[[#This Row],[EV_2024]]/(SUMIFS(electric_vehicle_sales_by_state[total_vehicles_sold],electric_vehicle_sales_by_state[state],Table7[[#This Row],[State]],electric_vehicle_sales_by_state[vehicle_category],Table7[[#This Row],[Vehical-category]],electric_vehicle_sales_by_state[fiscal_year], 2024)))</f>
        <v>1.9086667609218154E-3</v>
      </c>
      <c r="M47" s="4">
        <f>IF(AND(Table7[[#This Row],[EV_2022]]&gt;0, Table7[[#This Row],[EV_2024]]&gt;0),
    ((Table7[[#This Row],[EV_2024]]/Table7[[#This Row],[EV_2022]])^(1/2) - 1),
    0
)</f>
        <v>1.598076211353316</v>
      </c>
      <c r="N47" s="11">
        <f>IF(Table7[[#This Row],[EV_2024]]&gt;0,
   (Table7[[#This Row],[EV_2024]] * ((1 + Table7[[#This Row],[CAGR]])^6)),
    0
)</f>
        <v>8303.765625</v>
      </c>
    </row>
    <row r="48" spans="1:36" x14ac:dyDescent="0.3">
      <c r="A48" t="str" cm="1">
        <f t="array" ref="A48">INDEX($F$3:$F$37, INT((ROW()-3)/6)+1)</f>
        <v>Ladakh</v>
      </c>
      <c r="B48" t="s">
        <v>13</v>
      </c>
      <c r="C48">
        <v>2022</v>
      </c>
      <c r="D48">
        <f>SUMIFS(
    electric_vehicle_sales_by_state[electric_vehicles_sold],
    electric_vehicle_sales_by_state[state], Table6[[#This Row],[State]],
    electric_vehicle_sales_by_state[vehicle_category], Table6[[#This Row],[Vehical-category]],
    electric_vehicle_sales_by_state[fiscal_year], Table6[[#This Row],[fiscal_year]]
)</f>
        <v>0</v>
      </c>
      <c r="F48" t="s">
        <v>50</v>
      </c>
      <c r="G48" t="s">
        <v>13</v>
      </c>
      <c r="H48">
        <f>SUMIFS(
    Table6[electric_vehicles_sold],
    Table6[State],Table7[[#This Row],[State]],
    Table6[Vehical-category], Table7[[#This Row],[Vehical-category]],
    Table6[fiscal_year], 2022
)</f>
        <v>0</v>
      </c>
      <c r="I48">
        <f>SUMIFS(
    Table6[electric_vehicles_sold],
    Table6[State],Table7[[#This Row],[State]],
    Table6[Vehical-category], Table7[[#This Row],[Vehical-category]],
    Table6[fiscal_year], 2023
)</f>
        <v>0</v>
      </c>
      <c r="J48">
        <f>SUMIFS(
    Table6[electric_vehicles_sold],
    Table6[State],Table7[[#This Row],[State]],
    Table6[Vehical-category], Table7[[#This Row],[Vehical-category]],
    Table6[fiscal_year], 2024
)</f>
        <v>1</v>
      </c>
      <c r="K48">
        <f>SUMIFS(electric_vehicle_sales_by_state[total_vehicles_sold], electric_vehicle_sales_by_state[state],Table7[[#This Row],[State]],electric_vehicle_sales_by_state[vehicle_category],Table7[[#This Row],[Vehical-category]], electric_vehicle_sales_by_state[fiscal_year], 2024)</f>
        <v>5387</v>
      </c>
      <c r="L48" s="5">
        <f>(Table7[[#This Row],[EV_2024]]/(SUMIFS(electric_vehicle_sales_by_state[total_vehicles_sold],electric_vehicle_sales_by_state[state],Table7[[#This Row],[State]],electric_vehicle_sales_by_state[vehicle_category],Table7[[#This Row],[Vehical-category]],electric_vehicle_sales_by_state[fiscal_year], 2024)))</f>
        <v>1.8563207722294413E-4</v>
      </c>
      <c r="M48" s="4">
        <f>IF(AND(Table7[[#This Row],[EV_2022]]&gt;0, Table7[[#This Row],[EV_2024]]&gt;0),
    ((Table7[[#This Row],[EV_2024]]/Table7[[#This Row],[EV_2022]])^(1/2) - 1),
    0
)</f>
        <v>0</v>
      </c>
      <c r="N48" s="11">
        <f>IF(Table7[[#This Row],[EV_2024]]&gt;0,
   (Table7[[#This Row],[EV_2024]] * ((1 + Table7[[#This Row],[CAGR]])^6)),
    0
)</f>
        <v>1</v>
      </c>
    </row>
    <row r="49" spans="1:14" x14ac:dyDescent="0.3">
      <c r="A49" t="str" cm="1">
        <f t="array" ref="A49">INDEX($F$3:$F$37, INT((ROW()-3)/6)+1)</f>
        <v>Ladakh</v>
      </c>
      <c r="B49" t="s">
        <v>13</v>
      </c>
      <c r="C49">
        <v>2023</v>
      </c>
      <c r="D49">
        <f>SUMIFS(
    electric_vehicle_sales_by_state[electric_vehicles_sold],
    electric_vehicle_sales_by_state[state], Table6[[#This Row],[State]],
    electric_vehicle_sales_by_state[vehicle_category], Table6[[#This Row],[Vehical-category]],
    electric_vehicle_sales_by_state[fiscal_year], Table6[[#This Row],[fiscal_year]]
)</f>
        <v>10</v>
      </c>
      <c r="F49" t="s">
        <v>51</v>
      </c>
      <c r="G49" t="s">
        <v>13</v>
      </c>
      <c r="H49">
        <f>SUMIFS(
    Table6[electric_vehicles_sold],
    Table6[State],Table7[[#This Row],[State]],
    Table6[Vehical-category], Table7[[#This Row],[Vehical-category]],
    Table6[fiscal_year], 2022
)</f>
        <v>0</v>
      </c>
      <c r="I49">
        <f>SUMIFS(
    Table6[electric_vehicles_sold],
    Table6[State],Table7[[#This Row],[State]],
    Table6[Vehical-category], Table7[[#This Row],[Vehical-category]],
    Table6[fiscal_year], 2023
)</f>
        <v>0</v>
      </c>
      <c r="J49">
        <f>SUMIFS(
    Table6[electric_vehicles_sold],
    Table6[State],Table7[[#This Row],[State]],
    Table6[Vehical-category], Table7[[#This Row],[Vehical-category]],
    Table6[fiscal_year], 2024
)</f>
        <v>4</v>
      </c>
      <c r="K49">
        <f>SUMIFS(electric_vehicle_sales_by_state[total_vehicles_sold], electric_vehicle_sales_by_state[state],Table7[[#This Row],[State]],electric_vehicle_sales_by_state[vehicle_category],Table7[[#This Row],[Vehical-category]], electric_vehicle_sales_by_state[fiscal_year], 2024)</f>
        <v>9456</v>
      </c>
      <c r="L49" s="5">
        <f>(Table7[[#This Row],[EV_2024]]/(SUMIFS(electric_vehicle_sales_by_state[total_vehicles_sold],electric_vehicle_sales_by_state[state],Table7[[#This Row],[State]],electric_vehicle_sales_by_state[vehicle_category],Table7[[#This Row],[Vehical-category]],electric_vehicle_sales_by_state[fiscal_year], 2024)))</f>
        <v>4.2301184433164127E-4</v>
      </c>
      <c r="M49" s="4">
        <f>IF(AND(Table7[[#This Row],[EV_2022]]&gt;0, Table7[[#This Row],[EV_2024]]&gt;0),
    ((Table7[[#This Row],[EV_2024]]/Table7[[#This Row],[EV_2022]])^(1/2) - 1),
    0
)</f>
        <v>0</v>
      </c>
      <c r="N49" s="11">
        <f>IF(Table7[[#This Row],[EV_2024]]&gt;0,
   (Table7[[#This Row],[EV_2024]] * ((1 + Table7[[#This Row],[CAGR]])^6)),
    0
)</f>
        <v>4</v>
      </c>
    </row>
    <row r="50" spans="1:14" x14ac:dyDescent="0.3">
      <c r="A50" t="str" cm="1">
        <f t="array" ref="A50">INDEX($F$3:$F$37, INT((ROW()-3)/6)+1)</f>
        <v>Ladakh</v>
      </c>
      <c r="B50" t="s">
        <v>13</v>
      </c>
      <c r="C50">
        <v>2024</v>
      </c>
      <c r="D50">
        <f>SUMIFS(
    electric_vehicle_sales_by_state[electric_vehicles_sold],
    electric_vehicle_sales_by_state[state], Table6[[#This Row],[State]],
    electric_vehicle_sales_by_state[vehicle_category], Table6[[#This Row],[Vehical-category]],
    electric_vehicle_sales_by_state[fiscal_year], Table6[[#This Row],[fiscal_year]]
)</f>
        <v>0</v>
      </c>
      <c r="F50" t="s">
        <v>52</v>
      </c>
      <c r="G50" t="s">
        <v>13</v>
      </c>
      <c r="H50">
        <f>SUMIFS(
    Table6[electric_vehicles_sold],
    Table6[State],Table7[[#This Row],[State]],
    Table6[Vehical-category], Table7[[#This Row],[Vehical-category]],
    Table6[fiscal_year], 2022
)</f>
        <v>11</v>
      </c>
      <c r="I50">
        <f>SUMIFS(
    Table6[electric_vehicles_sold],
    Table6[State],Table7[[#This Row],[State]],
    Table6[Vehical-category], Table7[[#This Row],[Vehical-category]],
    Table6[fiscal_year], 2023
)</f>
        <v>51</v>
      </c>
      <c r="J50">
        <f>SUMIFS(
    Table6[electric_vehicles_sold],
    Table6[State],Table7[[#This Row],[State]],
    Table6[Vehical-category], Table7[[#This Row],[Vehical-category]],
    Table6[fiscal_year], 2024
)</f>
        <v>111</v>
      </c>
      <c r="K50">
        <f>SUMIFS(electric_vehicle_sales_by_state[total_vehicles_sold], electric_vehicle_sales_by_state[state],Table7[[#This Row],[State]],electric_vehicle_sales_by_state[vehicle_category],Table7[[#This Row],[Vehical-category]], electric_vehicle_sales_by_state[fiscal_year], 2024)</f>
        <v>11573</v>
      </c>
      <c r="L50" s="5">
        <f>(Table7[[#This Row],[EV_2024]]/(SUMIFS(electric_vehicle_sales_by_state[total_vehicles_sold],electric_vehicle_sales_by_state[state],Table7[[#This Row],[State]],electric_vehicle_sales_by_state[vehicle_category],Table7[[#This Row],[Vehical-category]],electric_vehicle_sales_by_state[fiscal_year], 2024)))</f>
        <v>9.5912900717186559E-3</v>
      </c>
      <c r="M50" s="4">
        <f>IF(AND(Table7[[#This Row],[EV_2022]]&gt;0, Table7[[#This Row],[EV_2024]]&gt;0),
    ((Table7[[#This Row],[EV_2024]]/Table7[[#This Row],[EV_2022]])^(1/2) - 1),
    0
)</f>
        <v>2.1766191290283907</v>
      </c>
      <c r="N50" s="11">
        <f>IF(Table7[[#This Row],[EV_2024]]&gt;0,
   (Table7[[#This Row],[EV_2024]] * ((1 + Table7[[#This Row],[CAGR]])^6)),
    0
)</f>
        <v>114054.87678437267</v>
      </c>
    </row>
    <row r="51" spans="1:14" x14ac:dyDescent="0.3">
      <c r="A51" t="str" cm="1">
        <f t="array" ref="A51">INDEX($F$3:$F$37, INT((ROW()-3)/6)+1)</f>
        <v>Manipur</v>
      </c>
      <c r="B51" t="s">
        <v>10</v>
      </c>
      <c r="C51">
        <v>2022</v>
      </c>
      <c r="D51">
        <f>SUMIFS(
    electric_vehicle_sales_by_state[electric_vehicles_sold],
    electric_vehicle_sales_by_state[state], Table6[[#This Row],[State]],
    electric_vehicle_sales_by_state[vehicle_category], Table6[[#This Row],[Vehical-category]],
    electric_vehicle_sales_by_state[fiscal_year], Table6[[#This Row],[fiscal_year]]
)</f>
        <v>25</v>
      </c>
      <c r="F51" t="s">
        <v>53</v>
      </c>
      <c r="G51" t="s">
        <v>13</v>
      </c>
      <c r="H51">
        <f>SUMIFS(
    Table6[electric_vehicles_sold],
    Table6[State],Table7[[#This Row],[State]],
    Table6[Vehical-category], Table7[[#This Row],[Vehical-category]],
    Table6[fiscal_year], 2022
)</f>
        <v>0</v>
      </c>
      <c r="I51">
        <f>SUMIFS(
    Table6[electric_vehicles_sold],
    Table6[State],Table7[[#This Row],[State]],
    Table6[Vehical-category], Table7[[#This Row],[Vehical-category]],
    Table6[fiscal_year], 2023
)</f>
        <v>9</v>
      </c>
      <c r="J51">
        <f>SUMIFS(
    Table6[electric_vehicles_sold],
    Table6[State],Table7[[#This Row],[State]],
    Table6[Vehical-category], Table7[[#This Row],[Vehical-category]],
    Table6[fiscal_year], 2024
)</f>
        <v>31</v>
      </c>
      <c r="K51">
        <f>SUMIFS(electric_vehicle_sales_by_state[total_vehicles_sold], electric_vehicle_sales_by_state[state],Table7[[#This Row],[State]],electric_vehicle_sales_by_state[vehicle_category],Table7[[#This Row],[Vehical-category]], electric_vehicle_sales_by_state[fiscal_year], 2024)</f>
        <v>5827</v>
      </c>
      <c r="L51" s="5">
        <f>(Table7[[#This Row],[EV_2024]]/(SUMIFS(electric_vehicle_sales_by_state[total_vehicles_sold],electric_vehicle_sales_by_state[state],Table7[[#This Row],[State]],electric_vehicle_sales_by_state[vehicle_category],Table7[[#This Row],[Vehical-category]],electric_vehicle_sales_by_state[fiscal_year], 2024)))</f>
        <v>5.3200617813626222E-3</v>
      </c>
      <c r="M51" s="4">
        <f>IF(AND(Table7[[#This Row],[EV_2022]]&gt;0, Table7[[#This Row],[EV_2024]]&gt;0),
    ((Table7[[#This Row],[EV_2024]]/Table7[[#This Row],[EV_2022]])^(1/2) - 1),
    0
)</f>
        <v>0</v>
      </c>
      <c r="N51" s="11">
        <f>IF(Table7[[#This Row],[EV_2024]]&gt;0,
   (Table7[[#This Row],[EV_2024]] * ((1 + Table7[[#This Row],[CAGR]])^6)),
    0
)</f>
        <v>31</v>
      </c>
    </row>
    <row r="52" spans="1:14" x14ac:dyDescent="0.3">
      <c r="A52" t="str" cm="1">
        <f t="array" ref="A52">INDEX($F$3:$F$37, INT((ROW()-3)/6)+1)</f>
        <v>Manipur</v>
      </c>
      <c r="B52" t="s">
        <v>10</v>
      </c>
      <c r="C52">
        <v>2023</v>
      </c>
      <c r="D52">
        <f>SUMIFS(
    electric_vehicle_sales_by_state[electric_vehicles_sold],
    electric_vehicle_sales_by_state[state], Table6[[#This Row],[State]],
    electric_vehicle_sales_by_state[vehicle_category], Table6[[#This Row],[Vehical-category]],
    electric_vehicle_sales_by_state[fiscal_year], Table6[[#This Row],[fiscal_year]]
)</f>
        <v>139</v>
      </c>
      <c r="F52" t="s">
        <v>61</v>
      </c>
      <c r="G52" t="s">
        <v>13</v>
      </c>
      <c r="H52">
        <f>SUMIFS(
    Table6[electric_vehicles_sold],
    Table6[State],Table7[[#This Row],[State]],
    Table6[Vehical-category], Table7[[#This Row],[Vehical-category]],
    Table6[fiscal_year], 2022
)</f>
        <v>19</v>
      </c>
      <c r="I52">
        <f>SUMIFS(
    Table6[electric_vehicles_sold],
    Table6[State],Table7[[#This Row],[State]],
    Table6[Vehical-category], Table7[[#This Row],[Vehical-category]],
    Table6[fiscal_year], 2023
)</f>
        <v>65</v>
      </c>
      <c r="J52">
        <f>SUMIFS(
    Table6[electric_vehicles_sold],
    Table6[State],Table7[[#This Row],[State]],
    Table6[Vehical-category], Table7[[#This Row],[Vehical-category]],
    Table6[fiscal_year], 2024
)</f>
        <v>160</v>
      </c>
      <c r="K52">
        <f>SUMIFS(electric_vehicle_sales_by_state[total_vehicles_sold], electric_vehicle_sales_by_state[state],Table7[[#This Row],[State]],electric_vehicle_sales_by_state[vehicle_category],Table7[[#This Row],[Vehical-category]], electric_vehicle_sales_by_state[fiscal_year], 2024)</f>
        <v>49071</v>
      </c>
      <c r="L52" s="5">
        <f>(Table7[[#This Row],[EV_2024]]/(SUMIFS(electric_vehicle_sales_by_state[total_vehicles_sold],electric_vehicle_sales_by_state[state],Table7[[#This Row],[State]],electric_vehicle_sales_by_state[vehicle_category],Table7[[#This Row],[Vehical-category]],electric_vehicle_sales_by_state[fiscal_year], 2024)))</f>
        <v>3.2605816062440136E-3</v>
      </c>
      <c r="M52" s="4">
        <f>IF(AND(Table7[[#This Row],[EV_2022]]&gt;0, Table7[[#This Row],[EV_2024]]&gt;0),
    ((Table7[[#This Row],[EV_2024]]/Table7[[#This Row],[EV_2022]])^(1/2) - 1),
    0
)</f>
        <v>1.9019050004400464</v>
      </c>
      <c r="N52" s="11">
        <f>IF(Table7[[#This Row],[EV_2024]]&gt;0,
   (Table7[[#This Row],[EV_2024]] * ((1 + Table7[[#This Row],[CAGR]])^6)),
    0
)</f>
        <v>95547.455897361055</v>
      </c>
    </row>
    <row r="53" spans="1:14" x14ac:dyDescent="0.3">
      <c r="A53" t="str" cm="1">
        <f t="array" ref="A53">INDEX($F$3:$F$37, INT((ROW()-3)/6)+1)</f>
        <v>Manipur</v>
      </c>
      <c r="B53" t="s">
        <v>10</v>
      </c>
      <c r="C53">
        <v>2024</v>
      </c>
      <c r="D53">
        <f>SUMIFS(
    electric_vehicle_sales_by_state[electric_vehicles_sold],
    electric_vehicle_sales_by_state[state], Table6[[#This Row],[State]],
    electric_vehicle_sales_by_state[vehicle_category], Table6[[#This Row],[Vehical-category]],
    electric_vehicle_sales_by_state[fiscal_year], Table6[[#This Row],[fiscal_year]]
)</f>
        <v>88</v>
      </c>
      <c r="F53" t="s">
        <v>65</v>
      </c>
      <c r="G53" t="s">
        <v>13</v>
      </c>
      <c r="H53">
        <f>SUMIFS(
    Table6[electric_vehicles_sold],
    Table6[State],Table7[[#This Row],[State]],
    Table6[Vehical-category], Table7[[#This Row],[Vehical-category]],
    Table6[fiscal_year], 2022
)</f>
        <v>463</v>
      </c>
      <c r="I53">
        <f>SUMIFS(
    Table6[electric_vehicles_sold],
    Table6[State],Table7[[#This Row],[State]],
    Table6[Vehical-category], Table7[[#This Row],[Vehical-category]],
    Table6[fiscal_year], 2023
)</f>
        <v>1030</v>
      </c>
      <c r="J53">
        <f>SUMIFS(
    Table6[electric_vehicles_sold],
    Table6[State],Table7[[#This Row],[State]],
    Table6[Vehical-category], Table7[[#This Row],[Vehical-category]],
    Table6[fiscal_year], 2024
)</f>
        <v>1830</v>
      </c>
      <c r="K53">
        <f>SUMIFS(electric_vehicle_sales_by_state[total_vehicles_sold], electric_vehicle_sales_by_state[state],Table7[[#This Row],[State]],electric_vehicle_sales_by_state[vehicle_category],Table7[[#This Row],[Vehical-category]], electric_vehicle_sales_by_state[fiscal_year], 2024)</f>
        <v>88760</v>
      </c>
      <c r="L53" s="5">
        <f>(Table7[[#This Row],[EV_2024]]/(SUMIFS(electric_vehicle_sales_by_state[total_vehicles_sold],electric_vehicle_sales_by_state[state],Table7[[#This Row],[State]],electric_vehicle_sales_by_state[vehicle_category],Table7[[#This Row],[Vehical-category]],electric_vehicle_sales_by_state[fiscal_year], 2024)))</f>
        <v>2.0617395223073456E-2</v>
      </c>
      <c r="M53" s="4">
        <f>IF(AND(Table7[[#This Row],[EV_2022]]&gt;0, Table7[[#This Row],[EV_2024]]&gt;0),
    ((Table7[[#This Row],[EV_2024]]/Table7[[#This Row],[EV_2022]])^(1/2) - 1),
    0
)</f>
        <v>0.9880854612656611</v>
      </c>
      <c r="N53" s="11">
        <f>IF(Table7[[#This Row],[EV_2024]]&gt;0,
   (Table7[[#This Row],[EV_2024]] * ((1 + Table7[[#This Row],[CAGR]])^6)),
    0
)</f>
        <v>112995.56183008029</v>
      </c>
    </row>
    <row r="54" spans="1:14" x14ac:dyDescent="0.3">
      <c r="A54" t="str" cm="1">
        <f t="array" ref="A54">INDEX($F$3:$F$37, INT((ROW()-3)/6)+1)</f>
        <v>Manipur</v>
      </c>
      <c r="B54" t="s">
        <v>13</v>
      </c>
      <c r="C54">
        <v>2022</v>
      </c>
      <c r="D54">
        <f>SUMIFS(
    electric_vehicle_sales_by_state[electric_vehicles_sold],
    electric_vehicle_sales_by_state[state], Table6[[#This Row],[State]],
    electric_vehicle_sales_by_state[vehicle_category], Table6[[#This Row],[Vehical-category]],
    electric_vehicle_sales_by_state[fiscal_year], Table6[[#This Row],[fiscal_year]]
)</f>
        <v>0</v>
      </c>
      <c r="F54" t="s">
        <v>54</v>
      </c>
      <c r="G54" t="s">
        <v>13</v>
      </c>
      <c r="H54">
        <f>SUMIFS(
    Table6[electric_vehicles_sold],
    Table6[State],Table7[[#This Row],[State]],
    Table6[Vehical-category], Table7[[#This Row],[Vehical-category]],
    Table6[fiscal_year], 2022
)</f>
        <v>79</v>
      </c>
      <c r="I54">
        <f>SUMIFS(
    Table6[electric_vehicles_sold],
    Table6[State],Table7[[#This Row],[State]],
    Table6[Vehical-category], Table7[[#This Row],[Vehical-category]],
    Table6[fiscal_year], 2023
)</f>
        <v>217</v>
      </c>
      <c r="J54">
        <f>SUMIFS(
    Table6[electric_vehicles_sold],
    Table6[State],Table7[[#This Row],[State]],
    Table6[Vehical-category], Table7[[#This Row],[Vehical-category]],
    Table6[fiscal_year], 2024
)</f>
        <v>703</v>
      </c>
      <c r="K54">
        <f>SUMIFS(electric_vehicle_sales_by_state[total_vehicles_sold], electric_vehicle_sales_by_state[state],Table7[[#This Row],[State]],electric_vehicle_sales_by_state[vehicle_category],Table7[[#This Row],[Vehical-category]], electric_vehicle_sales_by_state[fiscal_year], 2024)</f>
        <v>75061</v>
      </c>
      <c r="L54" s="5">
        <f>(Table7[[#This Row],[EV_2024]]/(SUMIFS(electric_vehicle_sales_by_state[total_vehicles_sold],electric_vehicle_sales_by_state[state],Table7[[#This Row],[State]],electric_vehicle_sales_by_state[vehicle_category],Table7[[#This Row],[Vehical-category]],electric_vehicle_sales_by_state[fiscal_year], 2024)))</f>
        <v>9.3657158844140092E-3</v>
      </c>
      <c r="M54" s="4">
        <f>IF(AND(Table7[[#This Row],[EV_2022]]&gt;0, Table7[[#This Row],[EV_2024]]&gt;0),
    ((Table7[[#This Row],[EV_2024]]/Table7[[#This Row],[EV_2022]])^(1/2) - 1),
    0
)</f>
        <v>1.9830746181105141</v>
      </c>
      <c r="N54" s="11">
        <f>IF(Table7[[#This Row],[EV_2024]]&gt;0,
   (Table7[[#This Row],[EV_2024]] * ((1 + Table7[[#This Row],[CAGR]])^6)),
    0
)</f>
        <v>495381.77645378956</v>
      </c>
    </row>
    <row r="55" spans="1:14" x14ac:dyDescent="0.3">
      <c r="A55" t="str" cm="1">
        <f t="array" ref="A55">INDEX($F$3:$F$37, INT((ROW()-3)/6)+1)</f>
        <v>Manipur</v>
      </c>
      <c r="B55" t="s">
        <v>13</v>
      </c>
      <c r="C55">
        <v>2023</v>
      </c>
      <c r="D55">
        <f>SUMIFS(
    electric_vehicle_sales_by_state[electric_vehicles_sold],
    electric_vehicle_sales_by_state[state], Table6[[#This Row],[State]],
    electric_vehicle_sales_by_state[vehicle_category], Table6[[#This Row],[Vehical-category]],
    electric_vehicle_sales_by_state[fiscal_year], Table6[[#This Row],[fiscal_year]]
)</f>
        <v>9</v>
      </c>
      <c r="F55" t="s">
        <v>55</v>
      </c>
      <c r="G55" t="s">
        <v>13</v>
      </c>
      <c r="H55">
        <f>SUMIFS(
    Table6[electric_vehicles_sold],
    Table6[State],Table7[[#This Row],[State]],
    Table6[Vehical-category], Table7[[#This Row],[Vehical-category]],
    Table6[fiscal_year], 2022
)</f>
        <v>125</v>
      </c>
      <c r="I55">
        <f>SUMIFS(
    Table6[electric_vehicles_sold],
    Table6[State],Table7[[#This Row],[State]],
    Table6[Vehical-category], Table7[[#This Row],[Vehical-category]],
    Table6[fiscal_year], 2023
)</f>
        <v>480</v>
      </c>
      <c r="J55">
        <f>SUMIFS(
    Table6[electric_vehicles_sold],
    Table6[State],Table7[[#This Row],[State]],
    Table6[Vehical-category], Table7[[#This Row],[Vehical-category]],
    Table6[fiscal_year], 2024
)</f>
        <v>1020</v>
      </c>
      <c r="K55">
        <f>SUMIFS(electric_vehicle_sales_by_state[total_vehicles_sold], electric_vehicle_sales_by_state[state],Table7[[#This Row],[State]],electric_vehicle_sales_by_state[vehicle_category],Table7[[#This Row],[Vehical-category]], electric_vehicle_sales_by_state[fiscal_year], 2024)</f>
        <v>22651</v>
      </c>
      <c r="L55" s="5">
        <f>(Table7[[#This Row],[EV_2024]]/(SUMIFS(electric_vehicle_sales_by_state[total_vehicles_sold],electric_vehicle_sales_by_state[state],Table7[[#This Row],[State]],electric_vehicle_sales_by_state[vehicle_category],Table7[[#This Row],[Vehical-category]],electric_vehicle_sales_by_state[fiscal_year], 2024)))</f>
        <v>4.5031124453666506E-2</v>
      </c>
      <c r="M55" s="4">
        <f>IF(AND(Table7[[#This Row],[EV_2022]]&gt;0, Table7[[#This Row],[EV_2024]]&gt;0),
    ((Table7[[#This Row],[EV_2024]]/Table7[[#This Row],[EV_2022]])^(1/2) - 1),
    0
)</f>
        <v>1.8565713714171399</v>
      </c>
      <c r="N55" s="11">
        <f>IF(Table7[[#This Row],[EV_2024]]&gt;0,
   (Table7[[#This Row],[EV_2024]] * ((1 + Table7[[#This Row],[CAGR]])^6)),
    0
)</f>
        <v>554205.26591999992</v>
      </c>
    </row>
    <row r="56" spans="1:14" x14ac:dyDescent="0.3">
      <c r="A56" t="str" cm="1">
        <f t="array" ref="A56">INDEX($F$3:$F$37, INT((ROW()-3)/6)+1)</f>
        <v>Manipur</v>
      </c>
      <c r="B56" t="s">
        <v>13</v>
      </c>
      <c r="C56">
        <v>2024</v>
      </c>
      <c r="D56">
        <f>SUMIFS(
    electric_vehicle_sales_by_state[electric_vehicles_sold],
    electric_vehicle_sales_by_state[state], Table6[[#This Row],[State]],
    electric_vehicle_sales_by_state[vehicle_category], Table6[[#This Row],[Vehical-category]],
    electric_vehicle_sales_by_state[fiscal_year], Table6[[#This Row],[fiscal_year]]
)</f>
        <v>38</v>
      </c>
      <c r="F56" t="s">
        <v>56</v>
      </c>
      <c r="G56" t="s">
        <v>13</v>
      </c>
      <c r="H56">
        <f>SUMIFS(
    Table6[electric_vehicles_sold],
    Table6[State],Table7[[#This Row],[State]],
    Table6[Vehical-category], Table7[[#This Row],[Vehical-category]],
    Table6[fiscal_year], 2022
)</f>
        <v>2277</v>
      </c>
      <c r="I56">
        <f>SUMIFS(
    Table6[electric_vehicles_sold],
    Table6[State],Table7[[#This Row],[State]],
    Table6[Vehical-category], Table7[[#This Row],[Vehical-category]],
    Table6[fiscal_year], 2023
)</f>
        <v>7227</v>
      </c>
      <c r="J56">
        <f>SUMIFS(
    Table6[electric_vehicles_sold],
    Table6[State],Table7[[#This Row],[State]],
    Table6[Vehical-category], Table7[[#This Row],[Vehical-category]],
    Table6[fiscal_year], 2024
)</f>
        <v>8630</v>
      </c>
      <c r="K56">
        <f>SUMIFS(electric_vehicle_sales_by_state[total_vehicles_sold], electric_vehicle_sales_by_state[state],Table7[[#This Row],[State]],electric_vehicle_sales_by_state[vehicle_category],Table7[[#This Row],[Vehical-category]], electric_vehicle_sales_by_state[fiscal_year], 2024)</f>
        <v>201130</v>
      </c>
      <c r="L56" s="5">
        <f>(Table7[[#This Row],[EV_2024]]/(SUMIFS(electric_vehicle_sales_by_state[total_vehicles_sold],electric_vehicle_sales_by_state[state],Table7[[#This Row],[State]],electric_vehicle_sales_by_state[vehicle_category],Table7[[#This Row],[Vehical-category]],electric_vehicle_sales_by_state[fiscal_year], 2024)))</f>
        <v>4.2907572216974096E-2</v>
      </c>
      <c r="M56" s="4">
        <f>IF(AND(Table7[[#This Row],[EV_2022]]&gt;0, Table7[[#This Row],[EV_2024]]&gt;0),
    ((Table7[[#This Row],[EV_2024]]/Table7[[#This Row],[EV_2022]])^(1/2) - 1),
    0
)</f>
        <v>0.94681140833925603</v>
      </c>
      <c r="N56" s="11">
        <f>IF(Table7[[#This Row],[EV_2024]]&gt;0,
   (Table7[[#This Row],[EV_2024]] * ((1 + Table7[[#This Row],[CAGR]])^6)),
    0
)</f>
        <v>469844.43903277145</v>
      </c>
    </row>
    <row r="57" spans="1:14" x14ac:dyDescent="0.3">
      <c r="A57" t="str" cm="1">
        <f t="array" ref="A57">INDEX($F$3:$F$37, INT((ROW()-3)/6)+1)</f>
        <v>Meghalaya</v>
      </c>
      <c r="B57" t="s">
        <v>10</v>
      </c>
      <c r="C57">
        <v>2022</v>
      </c>
      <c r="D57">
        <f>SUMIFS(
    electric_vehicle_sales_by_state[electric_vehicles_sold],
    electric_vehicle_sales_by_state[state], Table6[[#This Row],[State]],
    electric_vehicle_sales_by_state[vehicle_category], Table6[[#This Row],[Vehical-category]],
    electric_vehicle_sales_by_state[fiscal_year], Table6[[#This Row],[fiscal_year]]
)</f>
        <v>0</v>
      </c>
      <c r="F57" t="s">
        <v>66</v>
      </c>
      <c r="G57" t="s">
        <v>13</v>
      </c>
      <c r="H57">
        <f>SUMIFS(
    Table6[electric_vehicles_sold],
    Table6[State],Table7[[#This Row],[State]],
    Table6[Vehical-category], Table7[[#This Row],[Vehical-category]],
    Table6[fiscal_year], 2022
)</f>
        <v>335</v>
      </c>
      <c r="I57">
        <f>SUMIFS(
    Table6[electric_vehicles_sold],
    Table6[State],Table7[[#This Row],[State]],
    Table6[Vehical-category], Table7[[#This Row],[Vehical-category]],
    Table6[fiscal_year], 2023
)</f>
        <v>684</v>
      </c>
      <c r="J57">
        <f>SUMIFS(
    Table6[electric_vehicles_sold],
    Table6[State],Table7[[#This Row],[State]],
    Table6[Vehical-category], Table7[[#This Row],[Vehical-category]],
    Table6[fiscal_year], 2024
)</f>
        <v>1031</v>
      </c>
      <c r="K57">
        <f>SUMIFS(electric_vehicle_sales_by_state[total_vehicles_sold], electric_vehicle_sales_by_state[state],Table7[[#This Row],[State]],electric_vehicle_sales_by_state[vehicle_category],Table7[[#This Row],[Vehical-category]], electric_vehicle_sales_by_state[fiscal_year], 2024)</f>
        <v>24234</v>
      </c>
      <c r="L57" s="5">
        <f>(Table7[[#This Row],[EV_2024]]/(SUMIFS(electric_vehicle_sales_by_state[total_vehicles_sold],electric_vehicle_sales_by_state[state],Table7[[#This Row],[State]],electric_vehicle_sales_by_state[vehicle_category],Table7[[#This Row],[Vehical-category]],electric_vehicle_sales_by_state[fiscal_year], 2024)))</f>
        <v>4.2543533878022614E-2</v>
      </c>
      <c r="M57" s="4">
        <f>IF(AND(Table7[[#This Row],[EV_2022]]&gt;0, Table7[[#This Row],[EV_2024]]&gt;0),
    ((Table7[[#This Row],[EV_2024]]/Table7[[#This Row],[EV_2022]])^(1/2) - 1),
    0
)</f>
        <v>0.75431238389817779</v>
      </c>
      <c r="N57" s="11">
        <f>IF(Table7[[#This Row],[EV_2024]]&gt;0,
   (Table7[[#This Row],[EV_2024]] * ((1 + Table7[[#This Row],[CAGR]])^6)),
    0
)</f>
        <v>30053.858686633663</v>
      </c>
    </row>
    <row r="58" spans="1:14" x14ac:dyDescent="0.3">
      <c r="A58" t="str" cm="1">
        <f t="array" ref="A58">INDEX($F$3:$F$37, INT((ROW()-3)/6)+1)</f>
        <v>Meghalaya</v>
      </c>
      <c r="B58" t="s">
        <v>10</v>
      </c>
      <c r="C58">
        <v>2023</v>
      </c>
      <c r="D58">
        <f>SUMIFS(
    electric_vehicle_sales_by_state[electric_vehicles_sold],
    electric_vehicle_sales_by_state[state], Table6[[#This Row],[State]],
    electric_vehicle_sales_by_state[vehicle_category], Table6[[#This Row],[Vehical-category]],
    electric_vehicle_sales_by_state[fiscal_year], Table6[[#This Row],[fiscal_year]]
)</f>
        <v>29</v>
      </c>
      <c r="F58" t="s">
        <v>67</v>
      </c>
      <c r="G58" t="s">
        <v>13</v>
      </c>
      <c r="H58">
        <f>SUMIFS(
    Table6[electric_vehicles_sold],
    Table6[State],Table7[[#This Row],[State]],
    Table6[Vehical-category], Table7[[#This Row],[Vehical-category]],
    Table6[fiscal_year], 2022
)</f>
        <v>1263</v>
      </c>
      <c r="I58">
        <f>SUMIFS(
    Table6[electric_vehicles_sold],
    Table6[State],Table7[[#This Row],[State]],
    Table6[Vehical-category], Table7[[#This Row],[Vehical-category]],
    Table6[fiscal_year], 2023
)</f>
        <v>3312</v>
      </c>
      <c r="J58">
        <f>SUMIFS(
    Table6[electric_vehicles_sold],
    Table6[State],Table7[[#This Row],[State]],
    Table6[Vehical-category], Table7[[#This Row],[Vehical-category]],
    Table6[fiscal_year], 2024
)</f>
        <v>7257</v>
      </c>
      <c r="K58">
        <f>SUMIFS(electric_vehicle_sales_by_state[total_vehicles_sold], electric_vehicle_sales_by_state[state],Table7[[#This Row],[State]],electric_vehicle_sales_by_state[vehicle_category],Table7[[#This Row],[Vehical-category]], electric_vehicle_sales_by_state[fiscal_year], 2024)</f>
        <v>354745</v>
      </c>
      <c r="L58" s="5">
        <f>(Table7[[#This Row],[EV_2024]]/(SUMIFS(electric_vehicle_sales_by_state[total_vehicles_sold],electric_vehicle_sales_by_state[state],Table7[[#This Row],[State]],electric_vehicle_sales_by_state[vehicle_category],Table7[[#This Row],[Vehical-category]],electric_vehicle_sales_by_state[fiscal_year], 2024)))</f>
        <v>2.0456947948526406E-2</v>
      </c>
      <c r="M58" s="4">
        <f>IF(AND(Table7[[#This Row],[EV_2022]]&gt;0, Table7[[#This Row],[EV_2024]]&gt;0),
    ((Table7[[#This Row],[EV_2024]]/Table7[[#This Row],[EV_2022]])^(1/2) - 1),
    0
)</f>
        <v>1.3970488585766874</v>
      </c>
      <c r="N58" s="11">
        <f>IF(Table7[[#This Row],[EV_2024]]&gt;0,
   (Table7[[#This Row],[EV_2024]] * ((1 + Table7[[#This Row],[CAGR]])^6)),
    0
)</f>
        <v>1376633.8387783549</v>
      </c>
    </row>
    <row r="59" spans="1:14" x14ac:dyDescent="0.3">
      <c r="A59" t="str" cm="1">
        <f t="array" ref="A59">INDEX($F$3:$F$37, INT((ROW()-3)/6)+1)</f>
        <v>Meghalaya</v>
      </c>
      <c r="B59" t="s">
        <v>10</v>
      </c>
      <c r="C59">
        <v>2024</v>
      </c>
      <c r="D59">
        <f>SUMIFS(
    electric_vehicle_sales_by_state[electric_vehicles_sold],
    electric_vehicle_sales_by_state[state], Table6[[#This Row],[State]],
    electric_vehicle_sales_by_state[vehicle_category], Table6[[#This Row],[Vehical-category]],
    electric_vehicle_sales_by_state[fiscal_year], Table6[[#This Row],[fiscal_year]]
)</f>
        <v>106</v>
      </c>
      <c r="F59" t="s">
        <v>63</v>
      </c>
      <c r="G59" t="s">
        <v>13</v>
      </c>
      <c r="H59">
        <f>SUMIFS(
    Table6[electric_vehicles_sold],
    Table6[State],Table7[[#This Row],[State]],
    Table6[Vehical-category], Table7[[#This Row],[Vehical-category]],
    Table6[fiscal_year], 2022
)</f>
        <v>123</v>
      </c>
      <c r="I59">
        <f>SUMIFS(
    Table6[electric_vehicles_sold],
    Table6[State],Table7[[#This Row],[State]],
    Table6[Vehical-category], Table7[[#This Row],[Vehical-category]],
    Table6[fiscal_year], 2023
)</f>
        <v>1557</v>
      </c>
      <c r="J59">
        <f>SUMIFS(
    Table6[electric_vehicles_sold],
    Table6[State],Table7[[#This Row],[State]],
    Table6[Vehical-category], Table7[[#This Row],[Vehical-category]],
    Table6[fiscal_year], 2024
)</f>
        <v>2762</v>
      </c>
      <c r="K59">
        <f>SUMIFS(electric_vehicle_sales_by_state[total_vehicles_sold], electric_vehicle_sales_by_state[state],Table7[[#This Row],[State]],electric_vehicle_sales_by_state[vehicle_category],Table7[[#This Row],[Vehical-category]], electric_vehicle_sales_by_state[fiscal_year], 2024)</f>
        <v>269304</v>
      </c>
      <c r="L59" s="5">
        <f>(Table7[[#This Row],[EV_2024]]/(SUMIFS(electric_vehicle_sales_by_state[total_vehicles_sold],electric_vehicle_sales_by_state[state],Table7[[#This Row],[State]],electric_vehicle_sales_by_state[vehicle_category],Table7[[#This Row],[Vehical-category]],electric_vehicle_sales_by_state[fiscal_year], 2024)))</f>
        <v>1.0256067492499183E-2</v>
      </c>
      <c r="M59" s="4">
        <f>IF(AND(Table7[[#This Row],[EV_2022]]&gt;0, Table7[[#This Row],[EV_2024]]&gt;0),
    ((Table7[[#This Row],[EV_2024]]/Table7[[#This Row],[EV_2022]])^(1/2) - 1),
    0
)</f>
        <v>3.7387007241273986</v>
      </c>
      <c r="N59" s="11">
        <f>IF(Table7[[#This Row],[EV_2024]]&gt;0,
   (Table7[[#This Row],[EV_2024]] * ((1 + Table7[[#This Row],[CAGR]])^6)),
    0
)</f>
        <v>31273706.975692537</v>
      </c>
    </row>
    <row r="60" spans="1:14" x14ac:dyDescent="0.3">
      <c r="A60" t="str" cm="1">
        <f t="array" ref="A60">INDEX($F$3:$F$37, INT((ROW()-3)/6)+1)</f>
        <v>Meghalaya</v>
      </c>
      <c r="B60" t="s">
        <v>13</v>
      </c>
      <c r="C60">
        <v>2022</v>
      </c>
      <c r="D60">
        <f>SUMIFS(
    electric_vehicle_sales_by_state[electric_vehicles_sold],
    electric_vehicle_sales_by_state[state], Table6[[#This Row],[State]],
    electric_vehicle_sales_by_state[vehicle_category], Table6[[#This Row],[Vehical-category]],
    electric_vehicle_sales_by_state[fiscal_year], Table6[[#This Row],[fiscal_year]]
)</f>
        <v>4</v>
      </c>
      <c r="F60" t="s">
        <v>64</v>
      </c>
      <c r="G60" t="s">
        <v>13</v>
      </c>
      <c r="H60">
        <f>SUMIFS(
    Table6[electric_vehicles_sold],
    Table6[State],Table7[[#This Row],[State]],
    Table6[Vehical-category], Table7[[#This Row],[Vehical-category]],
    Table6[fiscal_year], 2022
)</f>
        <v>57</v>
      </c>
      <c r="I60">
        <f>SUMIFS(
    Table6[electric_vehicles_sold],
    Table6[State],Table7[[#This Row],[State]],
    Table6[Vehical-category], Table7[[#This Row],[Vehical-category]],
    Table6[fiscal_year], 2023
)</f>
        <v>269</v>
      </c>
      <c r="J60">
        <f>SUMIFS(
    Table6[electric_vehicles_sold],
    Table6[State],Table7[[#This Row],[State]],
    Table6[Vehical-category], Table7[[#This Row],[Vehical-category]],
    Table6[fiscal_year], 2024
)</f>
        <v>449</v>
      </c>
      <c r="K60">
        <f>SUMIFS(electric_vehicle_sales_by_state[total_vehicles_sold], electric_vehicle_sales_by_state[state],Table7[[#This Row],[State]],electric_vehicle_sales_by_state[vehicle_category],Table7[[#This Row],[Vehical-category]], electric_vehicle_sales_by_state[fiscal_year], 2024)</f>
        <v>55730</v>
      </c>
      <c r="L60" s="5">
        <f>(Table7[[#This Row],[EV_2024]]/(SUMIFS(electric_vehicle_sales_by_state[total_vehicles_sold],electric_vehicle_sales_by_state[state],Table7[[#This Row],[State]],electric_vehicle_sales_by_state[vehicle_category],Table7[[#This Row],[Vehical-category]],electric_vehicle_sales_by_state[fiscal_year], 2024)))</f>
        <v>8.0567019558586035E-3</v>
      </c>
      <c r="M60" s="4">
        <f>IF(AND(Table7[[#This Row],[EV_2022]]&gt;0, Table7[[#This Row],[EV_2024]]&gt;0),
    ((Table7[[#This Row],[EV_2024]]/Table7[[#This Row],[EV_2022]])^(1/2) - 1),
    0
)</f>
        <v>1.806633745691828</v>
      </c>
      <c r="N60" s="11">
        <f>IF(Table7[[#This Row],[EV_2024]]&gt;0,
   (Table7[[#This Row],[EV_2024]] * ((1 + Table7[[#This Row],[CAGR]])^6)),
    0
)</f>
        <v>219462.7399577738</v>
      </c>
    </row>
    <row r="61" spans="1:14" x14ac:dyDescent="0.3">
      <c r="A61" t="str" cm="1">
        <f t="array" ref="A61">INDEX($F$3:$F$37, INT((ROW()-3)/6)+1)</f>
        <v>Meghalaya</v>
      </c>
      <c r="B61" t="s">
        <v>13</v>
      </c>
      <c r="C61">
        <v>2023</v>
      </c>
      <c r="D61">
        <f>SUMIFS(
    electric_vehicle_sales_by_state[electric_vehicles_sold],
    electric_vehicle_sales_by_state[state], Table6[[#This Row],[State]],
    electric_vehicle_sales_by_state[vehicle_category], Table6[[#This Row],[Vehical-category]],
    electric_vehicle_sales_by_state[fiscal_year], Table6[[#This Row],[fiscal_year]]
)</f>
        <v>11</v>
      </c>
      <c r="F61" t="s">
        <v>68</v>
      </c>
      <c r="G61" t="s">
        <v>13</v>
      </c>
      <c r="H61">
        <f>SUMIFS(
    Table6[electric_vehicles_sold],
    Table6[State],Table7[[#This Row],[State]],
    Table6[Vehical-category], Table7[[#This Row],[Vehical-category]],
    Table6[fiscal_year], 2022
)</f>
        <v>1833</v>
      </c>
      <c r="I61">
        <f>SUMIFS(
    Table6[electric_vehicles_sold],
    Table6[State],Table7[[#This Row],[State]],
    Table6[Vehical-category], Table7[[#This Row],[Vehical-category]],
    Table6[fiscal_year], 2023
)</f>
        <v>5955</v>
      </c>
      <c r="J61">
        <f>SUMIFS(
    Table6[electric_vehicles_sold],
    Table6[State],Table7[[#This Row],[State]],
    Table6[Vehical-category], Table7[[#This Row],[Vehical-category]],
    Table6[fiscal_year], 2024
)</f>
        <v>12878</v>
      </c>
      <c r="K61">
        <f>SUMIFS(electric_vehicle_sales_by_state[total_vehicles_sold], electric_vehicle_sales_by_state[state],Table7[[#This Row],[State]],electric_vehicle_sales_by_state[vehicle_category],Table7[[#This Row],[Vehical-category]], electric_vehicle_sales_by_state[fiscal_year], 2024)</f>
        <v>302221</v>
      </c>
      <c r="L61" s="5">
        <f>(Table7[[#This Row],[EV_2024]]/(SUMIFS(electric_vehicle_sales_by_state[total_vehicles_sold],electric_vehicle_sales_by_state[state],Table7[[#This Row],[State]],electric_vehicle_sales_by_state[vehicle_category],Table7[[#This Row],[Vehical-category]],electric_vehicle_sales_by_state[fiscal_year], 2024)))</f>
        <v>4.2611201736477609E-2</v>
      </c>
      <c r="M61" s="4">
        <f>IF(AND(Table7[[#This Row],[EV_2022]]&gt;0, Table7[[#This Row],[EV_2024]]&gt;0),
    ((Table7[[#This Row],[EV_2024]]/Table7[[#This Row],[EV_2022]])^(1/2) - 1),
    0
)</f>
        <v>1.6505925800924262</v>
      </c>
      <c r="N61" s="11">
        <f>IF(Table7[[#This Row],[EV_2024]]&gt;0,
   (Table7[[#This Row],[EV_2024]] * ((1 + Table7[[#This Row],[CAGR]])^6)),
    0
)</f>
        <v>4465872.1737048822</v>
      </c>
    </row>
    <row r="62" spans="1:14" x14ac:dyDescent="0.3">
      <c r="A62" t="str" cm="1">
        <f t="array" ref="A62">INDEX($F$3:$F$37, INT((ROW()-3)/6)+1)</f>
        <v>Meghalaya</v>
      </c>
      <c r="B62" t="s">
        <v>13</v>
      </c>
      <c r="C62">
        <v>2024</v>
      </c>
      <c r="D62">
        <f>SUMIFS(
    electric_vehicle_sales_by_state[electric_vehicles_sold],
    electric_vehicle_sales_by_state[state], Table6[[#This Row],[State]],
    electric_vehicle_sales_by_state[vehicle_category], Table6[[#This Row],[Vehical-category]],
    electric_vehicle_sales_by_state[fiscal_year], Table6[[#This Row],[fiscal_year]]
)</f>
        <v>27</v>
      </c>
      <c r="F62" t="s">
        <v>69</v>
      </c>
      <c r="G62" t="s">
        <v>13</v>
      </c>
      <c r="H62">
        <f>SUMIFS(
    Table6[electric_vehicles_sold],
    Table6[State],Table7[[#This Row],[State]],
    Table6[Vehical-category], Table7[[#This Row],[Vehical-category]],
    Table6[fiscal_year], 2022
)</f>
        <v>2234</v>
      </c>
      <c r="I62">
        <f>SUMIFS(
    Table6[electric_vehicles_sold],
    Table6[State],Table7[[#This Row],[State]],
    Table6[Vehical-category], Table7[[#This Row],[Vehical-category]],
    Table6[fiscal_year], 2023
)</f>
        <v>5064</v>
      </c>
      <c r="J62">
        <f>SUMIFS(
    Table6[electric_vehicles_sold],
    Table6[State],Table7[[#This Row],[State]],
    Table6[Vehical-category], Table7[[#This Row],[Vehical-category]],
    Table6[fiscal_year], 2024
)</f>
        <v>9169</v>
      </c>
      <c r="K62">
        <f>SUMIFS(electric_vehicle_sales_by_state[total_vehicles_sold], electric_vehicle_sales_by_state[state],Table7[[#This Row],[State]],electric_vehicle_sales_by_state[vehicle_category],Table7[[#This Row],[Vehical-category]], electric_vehicle_sales_by_state[fiscal_year], 2024)</f>
        <v>159227</v>
      </c>
      <c r="L62" s="5">
        <f>(Table7[[#This Row],[EV_2024]]/(SUMIFS(electric_vehicle_sales_by_state[total_vehicles_sold],electric_vehicle_sales_by_state[state],Table7[[#This Row],[State]],electric_vehicle_sales_by_state[vehicle_category],Table7[[#This Row],[Vehical-category]],electric_vehicle_sales_by_state[fiscal_year], 2024)))</f>
        <v>5.7584454897724631E-2</v>
      </c>
      <c r="M62" s="4">
        <f>IF(AND(Table7[[#This Row],[EV_2022]]&gt;0, Table7[[#This Row],[EV_2024]]&gt;0),
    ((Table7[[#This Row],[EV_2024]]/Table7[[#This Row],[EV_2022]])^(1/2) - 1),
    0
)</f>
        <v>1.0259065192424459</v>
      </c>
      <c r="N62" s="11">
        <f>IF(Table7[[#This Row],[EV_2024]]&gt;0,
   (Table7[[#This Row],[EV_2024]] * ((1 + Table7[[#This Row],[CAGR]])^6)),
    0
)</f>
        <v>633925.73752167937</v>
      </c>
    </row>
    <row r="63" spans="1:14" x14ac:dyDescent="0.3">
      <c r="A63" t="str" cm="1">
        <f t="array" ref="A63">INDEX($F$3:$F$37, INT((ROW()-3)/6)+1)</f>
        <v>Mizoram</v>
      </c>
      <c r="B63" t="s">
        <v>10</v>
      </c>
      <c r="C63">
        <v>2022</v>
      </c>
      <c r="D63">
        <f>SUMIFS(
    electric_vehicle_sales_by_state[electric_vehicles_sold],
    electric_vehicle_sales_by_state[state], Table6[[#This Row],[State]],
    electric_vehicle_sales_by_state[vehicle_category], Table6[[#This Row],[Vehical-category]],
    electric_vehicle_sales_by_state[fiscal_year], Table6[[#This Row],[fiscal_year]]
)</f>
        <v>0</v>
      </c>
      <c r="F63" t="s">
        <v>57</v>
      </c>
      <c r="G63" t="s">
        <v>13</v>
      </c>
      <c r="H63">
        <f>SUMIFS(
    Table6[electric_vehicles_sold],
    Table6[State],Table7[[#This Row],[State]],
    Table6[Vehical-category], Table7[[#This Row],[Vehical-category]],
    Table6[fiscal_year], 2022
)</f>
        <v>244</v>
      </c>
      <c r="I63">
        <f>SUMIFS(
    Table6[electric_vehicles_sold],
    Table6[State],Table7[[#This Row],[State]],
    Table6[Vehical-category], Table7[[#This Row],[Vehical-category]],
    Table6[fiscal_year], 2023
)</f>
        <v>824</v>
      </c>
      <c r="J63">
        <f>SUMIFS(
    Table6[electric_vehicles_sold],
    Table6[State],Table7[[#This Row],[State]],
    Table6[Vehical-category], Table7[[#This Row],[Vehical-category]],
    Table6[fiscal_year], 2024
)</f>
        <v>1549</v>
      </c>
      <c r="K63">
        <f>SUMIFS(electric_vehicle_sales_by_state[total_vehicles_sold], electric_vehicle_sales_by_state[state],Table7[[#This Row],[State]],electric_vehicle_sales_by_state[vehicle_category],Table7[[#This Row],[Vehical-category]], electric_vehicle_sales_by_state[fiscal_year], 2024)</f>
        <v>160989</v>
      </c>
      <c r="L63" s="5">
        <f>(Table7[[#This Row],[EV_2024]]/(SUMIFS(electric_vehicle_sales_by_state[total_vehicles_sold],electric_vehicle_sales_by_state[state],Table7[[#This Row],[State]],electric_vehicle_sales_by_state[vehicle_category],Table7[[#This Row],[Vehical-category]],electric_vehicle_sales_by_state[fiscal_year], 2024)))</f>
        <v>9.6217754008037816E-3</v>
      </c>
      <c r="M63" s="4">
        <f>IF(AND(Table7[[#This Row],[EV_2022]]&gt;0, Table7[[#This Row],[EV_2024]]&gt;0),
    ((Table7[[#This Row],[EV_2024]]/Table7[[#This Row],[EV_2022]])^(1/2) - 1),
    0
)</f>
        <v>1.5195953357112137</v>
      </c>
      <c r="N63" s="11">
        <f>IF(Table7[[#This Row],[EV_2024]]&gt;0,
   (Table7[[#This Row],[EV_2024]] * ((1 + Table7[[#This Row],[CAGR]])^6)),
    0
)</f>
        <v>396311.05954359868</v>
      </c>
    </row>
    <row r="64" spans="1:14" x14ac:dyDescent="0.3">
      <c r="A64" t="str" cm="1">
        <f t="array" ref="A64">INDEX($F$3:$F$37, INT((ROW()-3)/6)+1)</f>
        <v>Mizoram</v>
      </c>
      <c r="B64" t="s">
        <v>10</v>
      </c>
      <c r="C64">
        <v>2023</v>
      </c>
      <c r="D64">
        <f>SUMIFS(
    electric_vehicle_sales_by_state[electric_vehicles_sold],
    electric_vehicle_sales_by_state[state], Table6[[#This Row],[State]],
    electric_vehicle_sales_by_state[vehicle_category], Table6[[#This Row],[Vehical-category]],
    electric_vehicle_sales_by_state[fiscal_year], Table6[[#This Row],[fiscal_year]]
)</f>
        <v>65</v>
      </c>
      <c r="F64" t="s">
        <v>70</v>
      </c>
      <c r="G64" t="s">
        <v>13</v>
      </c>
      <c r="H64">
        <f>SUMIFS(
    Table6[electric_vehicles_sold],
    Table6[State],Table7[[#This Row],[State]],
    Table6[Vehical-category], Table7[[#This Row],[Vehical-category]],
    Table6[fiscal_year], 2022
)</f>
        <v>6471</v>
      </c>
      <c r="I64">
        <f>SUMIFS(
    Table6[electric_vehicles_sold],
    Table6[State],Table7[[#This Row],[State]],
    Table6[Vehical-category], Table7[[#This Row],[Vehical-category]],
    Table6[fiscal_year], 2023
)</f>
        <v>11692</v>
      </c>
      <c r="J64">
        <f>SUMIFS(
    Table6[electric_vehicles_sold],
    Table6[State],Table7[[#This Row],[State]],
    Table6[Vehical-category], Table7[[#This Row],[Vehical-category]],
    Table6[fiscal_year], 2024
)</f>
        <v>14117</v>
      </c>
      <c r="K64">
        <f>SUMIFS(electric_vehicle_sales_by_state[total_vehicles_sold], electric_vehicle_sales_by_state[state],Table7[[#This Row],[State]],electric_vehicle_sales_by_state[vehicle_category],Table7[[#This Row],[Vehical-category]], electric_vehicle_sales_by_state[fiscal_year], 2024)</f>
        <v>476651</v>
      </c>
      <c r="L64" s="5">
        <f>(Table7[[#This Row],[EV_2024]]/(SUMIFS(electric_vehicle_sales_by_state[total_vehicles_sold],electric_vehicle_sales_by_state[state],Table7[[#This Row],[State]],electric_vehicle_sales_by_state[vehicle_category],Table7[[#This Row],[Vehical-category]],electric_vehicle_sales_by_state[fiscal_year], 2024)))</f>
        <v>2.9617057343842769E-2</v>
      </c>
      <c r="M64" s="4">
        <f>IF(AND(Table7[[#This Row],[EV_2022]]&gt;0, Table7[[#This Row],[EV_2024]]&gt;0),
    ((Table7[[#This Row],[EV_2024]]/Table7[[#This Row],[EV_2022]])^(1/2) - 1),
    0
)</f>
        <v>0.47701704595482108</v>
      </c>
      <c r="N64" s="11">
        <f>IF(Table7[[#This Row],[EV_2024]]&gt;0,
   (Table7[[#This Row],[EV_2024]] * ((1 + Table7[[#This Row],[CAGR]])^6)),
    0
)</f>
        <v>146573.50033033534</v>
      </c>
    </row>
    <row r="65" spans="1:14" x14ac:dyDescent="0.3">
      <c r="A65" t="str" cm="1">
        <f t="array" ref="A65">INDEX($F$3:$F$37, INT((ROW()-3)/6)+1)</f>
        <v>Mizoram</v>
      </c>
      <c r="B65" t="s">
        <v>10</v>
      </c>
      <c r="C65">
        <v>2024</v>
      </c>
      <c r="D65">
        <f>SUMIFS(
    electric_vehicle_sales_by_state[electric_vehicles_sold],
    electric_vehicle_sales_by_state[state], Table6[[#This Row],[State]],
    electric_vehicle_sales_by_state[vehicle_category], Table6[[#This Row],[Vehical-category]],
    electric_vehicle_sales_by_state[fiscal_year], Table6[[#This Row],[fiscal_year]]
)</f>
        <v>274</v>
      </c>
      <c r="F65" t="s">
        <v>58</v>
      </c>
      <c r="G65" t="s">
        <v>13</v>
      </c>
      <c r="H65">
        <f>SUMIFS(
    Table6[electric_vehicles_sold],
    Table6[State],Table7[[#This Row],[State]],
    Table6[Vehical-category], Table7[[#This Row],[Vehical-category]],
    Table6[fiscal_year], 2022
)</f>
        <v>141</v>
      </c>
      <c r="I65">
        <f>SUMIFS(
    Table6[electric_vehicles_sold],
    Table6[State],Table7[[#This Row],[State]],
    Table6[Vehical-category], Table7[[#This Row],[Vehical-category]],
    Table6[fiscal_year], 2023
)</f>
        <v>538</v>
      </c>
      <c r="J65">
        <f>SUMIFS(
    Table6[electric_vehicles_sold],
    Table6[State],Table7[[#This Row],[State]],
    Table6[Vehical-category], Table7[[#This Row],[Vehical-category]],
    Table6[fiscal_year], 2024
)</f>
        <v>1505</v>
      </c>
      <c r="K65">
        <f>SUMIFS(electric_vehicle_sales_by_state[total_vehicles_sold], electric_vehicle_sales_by_state[state],Table7[[#This Row],[State]],electric_vehicle_sales_by_state[vehicle_category],Table7[[#This Row],[Vehical-category]], electric_vehicle_sales_by_state[fiscal_year], 2024)</f>
        <v>72210</v>
      </c>
      <c r="L65" s="5">
        <f>(Table7[[#This Row],[EV_2024]]/(SUMIFS(electric_vehicle_sales_by_state[total_vehicles_sold],electric_vehicle_sales_by_state[state],Table7[[#This Row],[State]],electric_vehicle_sales_by_state[vehicle_category],Table7[[#This Row],[Vehical-category]],electric_vehicle_sales_by_state[fiscal_year], 2024)))</f>
        <v>2.08419886442321E-2</v>
      </c>
      <c r="M65" s="4">
        <f>IF(AND(Table7[[#This Row],[EV_2022]]&gt;0, Table7[[#This Row],[EV_2024]]&gt;0),
    ((Table7[[#This Row],[EV_2024]]/Table7[[#This Row],[EV_2022]])^(1/2) - 1),
    0
)</f>
        <v>2.2670719100209942</v>
      </c>
      <c r="N65" s="11">
        <f>IF(Table7[[#This Row],[EV_2024]]&gt;0,
   (Table7[[#This Row],[EV_2024]] * ((1 + Table7[[#This Row],[CAGR]])^6)),
    0
)</f>
        <v>1830158.3252355054</v>
      </c>
    </row>
    <row r="66" spans="1:14" x14ac:dyDescent="0.3">
      <c r="A66" t="str" cm="1">
        <f t="array" ref="A66">INDEX($F$3:$F$37, INT((ROW()-3)/6)+1)</f>
        <v>Mizoram</v>
      </c>
      <c r="B66" t="s">
        <v>13</v>
      </c>
      <c r="C66">
        <v>2022</v>
      </c>
      <c r="D66">
        <f>SUMIFS(
    electric_vehicle_sales_by_state[electric_vehicles_sold],
    electric_vehicle_sales_by_state[state], Table6[[#This Row],[State]],
    electric_vehicle_sales_by_state[vehicle_category], Table6[[#This Row],[Vehical-category]],
    electric_vehicle_sales_by_state[fiscal_year], Table6[[#This Row],[fiscal_year]]
)</f>
        <v>0</v>
      </c>
      <c r="F66" t="s">
        <v>59</v>
      </c>
      <c r="G66" t="s">
        <v>13</v>
      </c>
      <c r="H66">
        <f>SUMIFS(
    Table6[electric_vehicles_sold],
    Table6[State],Table7[[#This Row],[State]],
    Table6[Vehical-category], Table7[[#This Row],[Vehical-category]],
    Table6[fiscal_year], 2022
)</f>
        <v>47</v>
      </c>
      <c r="I66">
        <f>SUMIFS(
    Table6[electric_vehicles_sold],
    Table6[State],Table7[[#This Row],[State]],
    Table6[Vehical-category], Table7[[#This Row],[Vehical-category]],
    Table6[fiscal_year], 2023
)</f>
        <v>57</v>
      </c>
      <c r="J66">
        <f>SUMIFS(
    Table6[electric_vehicles_sold],
    Table6[State],Table7[[#This Row],[State]],
    Table6[Vehical-category], Table7[[#This Row],[Vehical-category]],
    Table6[fiscal_year], 2024
)</f>
        <v>1097</v>
      </c>
      <c r="K66">
        <f>SUMIFS(electric_vehicle_sales_by_state[total_vehicles_sold], electric_vehicle_sales_by_state[state],Table7[[#This Row],[State]],electric_vehicle_sales_by_state[vehicle_category],Table7[[#This Row],[Vehical-category]], electric_vehicle_sales_by_state[fiscal_year], 2024)</f>
        <v>147374</v>
      </c>
      <c r="L66" s="5">
        <f>(Table7[[#This Row],[EV_2024]]/(SUMIFS(electric_vehicle_sales_by_state[total_vehicles_sold],electric_vehicle_sales_by_state[state],Table7[[#This Row],[State]],electric_vehicle_sales_by_state[vehicle_category],Table7[[#This Row],[Vehical-category]],electric_vehicle_sales_by_state[fiscal_year], 2024)))</f>
        <v>7.4436467762291859E-3</v>
      </c>
      <c r="M66" s="4">
        <f>IF(AND(Table7[[#This Row],[EV_2022]]&gt;0, Table7[[#This Row],[EV_2024]]&gt;0),
    ((Table7[[#This Row],[EV_2024]]/Table7[[#This Row],[EV_2022]])^(1/2) - 1),
    0
)</f>
        <v>3.8311929719185187</v>
      </c>
      <c r="N66" s="11">
        <f>IF(Table7[[#This Row],[EV_2024]]&gt;0,
   (Table7[[#This Row],[EV_2024]] * ((1 + Table7[[#This Row],[CAGR]])^6)),
    0
)</f>
        <v>13948674.390847877</v>
      </c>
    </row>
    <row r="67" spans="1:14" x14ac:dyDescent="0.3">
      <c r="A67" t="str" cm="1">
        <f t="array" ref="A67">INDEX($F$3:$F$37, INT((ROW()-3)/6)+1)</f>
        <v>Mizoram</v>
      </c>
      <c r="B67" t="s">
        <v>13</v>
      </c>
      <c r="C67">
        <v>2023</v>
      </c>
      <c r="D67">
        <f>SUMIFS(
    electric_vehicle_sales_by_state[electric_vehicles_sold],
    electric_vehicle_sales_by_state[state], Table6[[#This Row],[State]],
    electric_vehicle_sales_by_state[vehicle_category], Table6[[#This Row],[Vehical-category]],
    electric_vehicle_sales_by_state[fiscal_year], Table6[[#This Row],[fiscal_year]]
)</f>
        <v>0</v>
      </c>
      <c r="F67" t="s">
        <v>71</v>
      </c>
      <c r="G67" t="s">
        <v>13</v>
      </c>
      <c r="H67">
        <f>SUMIFS(
    Table6[electric_vehicles_sold],
    Table6[State],Table7[[#This Row],[State]],
    Table6[Vehical-category], Table7[[#This Row],[Vehical-category]],
    Table6[fiscal_year], 2022
)</f>
        <v>772</v>
      </c>
      <c r="I67">
        <f>SUMIFS(
    Table6[electric_vehicles_sold],
    Table6[State],Table7[[#This Row],[State]],
    Table6[Vehical-category], Table7[[#This Row],[Vehical-category]],
    Table6[fiscal_year], 2023
)</f>
        <v>2044</v>
      </c>
      <c r="J67">
        <f>SUMIFS(
    Table6[electric_vehicles_sold],
    Table6[State],Table7[[#This Row],[State]],
    Table6[Vehical-category], Table7[[#This Row],[Vehical-category]],
    Table6[fiscal_year], 2024
)</f>
        <v>5125</v>
      </c>
      <c r="K67">
        <f>SUMIFS(electric_vehicle_sales_by_state[total_vehicles_sold], electric_vehicle_sales_by_state[state],Table7[[#This Row],[State]],electric_vehicle_sales_by_state[vehicle_category],Table7[[#This Row],[Vehical-category]], electric_vehicle_sales_by_state[fiscal_year], 2024)</f>
        <v>205531</v>
      </c>
      <c r="L67" s="5">
        <f>(Table7[[#This Row],[EV_2024]]/(SUMIFS(electric_vehicle_sales_by_state[total_vehicles_sold],electric_vehicle_sales_by_state[state],Table7[[#This Row],[State]],electric_vehicle_sales_by_state[vehicle_category],Table7[[#This Row],[Vehical-category]],electric_vehicle_sales_by_state[fiscal_year], 2024)))</f>
        <v>2.4935411203176164E-2</v>
      </c>
      <c r="M67" s="4">
        <f>IF(AND(Table7[[#This Row],[EV_2022]]&gt;0, Table7[[#This Row],[EV_2024]]&gt;0),
    ((Table7[[#This Row],[EV_2024]]/Table7[[#This Row],[EV_2022]])^(1/2) - 1),
    0
)</f>
        <v>1.5765482794369348</v>
      </c>
      <c r="N67" s="11">
        <f>IF(Table7[[#This Row],[EV_2024]]&gt;0,
   (Table7[[#This Row],[EV_2024]] * ((1 + Table7[[#This Row],[CAGR]])^6)),
    0
)</f>
        <v>1499420.9616100914</v>
      </c>
    </row>
    <row r="68" spans="1:14" x14ac:dyDescent="0.3">
      <c r="A68" t="str" cm="1">
        <f t="array" ref="A68">INDEX($F$3:$F$37, INT((ROW()-3)/6)+1)</f>
        <v>Mizoram</v>
      </c>
      <c r="B68" t="s">
        <v>13</v>
      </c>
      <c r="C68">
        <v>2024</v>
      </c>
      <c r="D68">
        <f>SUMIFS(
    electric_vehicle_sales_by_state[electric_vehicles_sold],
    electric_vehicle_sales_by_state[state], Table6[[#This Row],[State]],
    electric_vehicle_sales_by_state[vehicle_category], Table6[[#This Row],[Vehical-category]],
    electric_vehicle_sales_by_state[fiscal_year], Table6[[#This Row],[fiscal_year]]
)</f>
        <v>1</v>
      </c>
      <c r="F68" t="s">
        <v>72</v>
      </c>
      <c r="G68" t="s">
        <v>13</v>
      </c>
      <c r="H68">
        <f>SUMIFS(
    Table6[electric_vehicles_sold],
    Table6[State],Table7[[#This Row],[State]],
    Table6[Vehical-category], Table7[[#This Row],[Vehical-category]],
    Table6[fiscal_year], 2022
)</f>
        <v>1186</v>
      </c>
      <c r="I68">
        <f>SUMIFS(
    Table6[electric_vehicles_sold],
    Table6[State],Table7[[#This Row],[State]],
    Table6[Vehical-category], Table7[[#This Row],[Vehical-category]],
    Table6[fiscal_year], 2023
)</f>
        <v>3112</v>
      </c>
      <c r="J68">
        <f>SUMIFS(
    Table6[electric_vehicles_sold],
    Table6[State],Table7[[#This Row],[State]],
    Table6[Vehical-category], Table7[[#This Row],[Vehical-category]],
    Table6[fiscal_year], 2024
)</f>
        <v>6909</v>
      </c>
      <c r="K68">
        <f>SUMIFS(electric_vehicle_sales_by_state[total_vehicles_sold], electric_vehicle_sales_by_state[state],Table7[[#This Row],[State]],electric_vehicle_sales_by_state[vehicle_category],Table7[[#This Row],[Vehical-category]], electric_vehicle_sales_by_state[fiscal_year], 2024)</f>
        <v>269191</v>
      </c>
      <c r="L68" s="5">
        <f>(Table7[[#This Row],[EV_2024]]/(SUMIFS(electric_vehicle_sales_by_state[total_vehicles_sold],electric_vehicle_sales_by_state[state],Table7[[#This Row],[State]],electric_vehicle_sales_by_state[vehicle_category],Table7[[#This Row],[Vehical-category]],electric_vehicle_sales_by_state[fiscal_year], 2024)))</f>
        <v>2.5665791204014993E-2</v>
      </c>
      <c r="M68" s="4">
        <f>IF(AND(Table7[[#This Row],[EV_2022]]&gt;0, Table7[[#This Row],[EV_2024]]&gt;0),
    ((Table7[[#This Row],[EV_2024]]/Table7[[#This Row],[EV_2022]])^(1/2) - 1),
    0
)</f>
        <v>1.4135997480270466</v>
      </c>
      <c r="N68" s="11">
        <f>IF(Table7[[#This Row],[EV_2024]]&gt;0,
   (Table7[[#This Row],[EV_2024]] * ((1 + Table7[[#This Row],[CAGR]])^6)),
    0
)</f>
        <v>1365861.6259762847</v>
      </c>
    </row>
    <row r="69" spans="1:14" x14ac:dyDescent="0.3">
      <c r="A69" t="str" cm="1">
        <f t="array" ref="A69">INDEX($F$3:$F$37, INT((ROW()-3)/6)+1)</f>
        <v>Nagaland</v>
      </c>
      <c r="B69" t="s">
        <v>10</v>
      </c>
      <c r="C69">
        <v>2022</v>
      </c>
      <c r="D69">
        <f>SUMIFS(
    electric_vehicle_sales_by_state[electric_vehicles_sold],
    electric_vehicle_sales_by_state[state], Table6[[#This Row],[State]],
    electric_vehicle_sales_by_state[vehicle_category], Table6[[#This Row],[Vehical-category]],
    electric_vehicle_sales_by_state[fiscal_year], Table6[[#This Row],[fiscal_year]]
)</f>
        <v>1</v>
      </c>
      <c r="F69" t="s">
        <v>73</v>
      </c>
      <c r="G69" t="s">
        <v>13</v>
      </c>
      <c r="H69">
        <f>SUMIFS(
    Table6[electric_vehicles_sold],
    Table6[State],Table7[[#This Row],[State]],
    Table6[Vehical-category], Table7[[#This Row],[Vehical-category]],
    Table6[fiscal_year], 2022
)</f>
        <v>120</v>
      </c>
      <c r="I69">
        <f>SUMIFS(
    Table6[electric_vehicles_sold],
    Table6[State],Table7[[#This Row],[State]],
    Table6[Vehical-category], Table7[[#This Row],[Vehical-category]],
    Table6[fiscal_year], 2023
)</f>
        <v>673</v>
      </c>
      <c r="J69">
        <f>SUMIFS(
    Table6[electric_vehicles_sold],
    Table6[State],Table7[[#This Row],[State]],
    Table6[Vehical-category], Table7[[#This Row],[Vehical-category]],
    Table6[fiscal_year], 2024
)</f>
        <v>5245</v>
      </c>
      <c r="K69">
        <f>SUMIFS(electric_vehicle_sales_by_state[total_vehicles_sold], electric_vehicle_sales_by_state[state],Table7[[#This Row],[State]],electric_vehicle_sales_by_state[vehicle_category],Table7[[#This Row],[Vehical-category]], electric_vehicle_sales_by_state[fiscal_year], 2024)</f>
        <v>407195</v>
      </c>
      <c r="L69" s="5">
        <f>(Table7[[#This Row],[EV_2024]]/(SUMIFS(electric_vehicle_sales_by_state[total_vehicles_sold],electric_vehicle_sales_by_state[state],Table7[[#This Row],[State]],electric_vehicle_sales_by_state[vehicle_category],Table7[[#This Row],[Vehical-category]],electric_vehicle_sales_by_state[fiscal_year], 2024)))</f>
        <v>1.2880806493203502E-2</v>
      </c>
      <c r="M69" s="4">
        <f>IF(AND(Table7[[#This Row],[EV_2022]]&gt;0, Table7[[#This Row],[EV_2024]]&gt;0),
    ((Table7[[#This Row],[EV_2024]]/Table7[[#This Row],[EV_2022]])^(1/2) - 1),
    0
)</f>
        <v>5.6112278234329009</v>
      </c>
      <c r="N69" s="11">
        <f>IF(Table7[[#This Row],[EV_2024]]&gt;0,
   (Table7[[#This Row],[EV_2024]] * ((1 + Table7[[#This Row],[CAGR]])^6)),
    0
)</f>
        <v>437963816.84063959</v>
      </c>
    </row>
    <row r="70" spans="1:14" x14ac:dyDescent="0.3">
      <c r="A70" t="str" cm="1">
        <f t="array" ref="A70">INDEX($F$3:$F$37, INT((ROW()-3)/6)+1)</f>
        <v>Nagaland</v>
      </c>
      <c r="B70" t="s">
        <v>10</v>
      </c>
      <c r="C70">
        <v>2023</v>
      </c>
      <c r="D70">
        <f>SUMIFS(
    electric_vehicle_sales_by_state[electric_vehicles_sold],
    electric_vehicle_sales_by_state[state], Table6[[#This Row],[State]],
    electric_vehicle_sales_by_state[vehicle_category], Table6[[#This Row],[Vehical-category]],
    electric_vehicle_sales_by_state[fiscal_year], Table6[[#This Row],[fiscal_year]]
)</f>
        <v>3</v>
      </c>
      <c r="F70" t="s">
        <v>60</v>
      </c>
      <c r="G70" t="s">
        <v>13</v>
      </c>
      <c r="H70">
        <f>SUMIFS(
    Table6[electric_vehicles_sold],
    Table6[State],Table7[[#This Row],[State]],
    Table6[Vehical-category], Table7[[#This Row],[Vehical-category]],
    Table6[fiscal_year], 2022
)</f>
        <v>181</v>
      </c>
      <c r="I70">
        <f>SUMIFS(
    Table6[electric_vehicles_sold],
    Table6[State],Table7[[#This Row],[State]],
    Table6[Vehical-category], Table7[[#This Row],[Vehical-category]],
    Table6[fiscal_year], 2023
)</f>
        <v>398</v>
      </c>
      <c r="J70">
        <f>SUMIFS(
    Table6[electric_vehicles_sold],
    Table6[State],Table7[[#This Row],[State]],
    Table6[Vehical-category], Table7[[#This Row],[Vehical-category]],
    Table6[fiscal_year], 2024
)</f>
        <v>561</v>
      </c>
      <c r="K70">
        <f>SUMIFS(electric_vehicle_sales_by_state[total_vehicles_sold], electric_vehicle_sales_by_state[state],Table7[[#This Row],[State]],electric_vehicle_sales_by_state[vehicle_category],Table7[[#This Row],[Vehical-category]], electric_vehicle_sales_by_state[fiscal_year], 2024)</f>
        <v>58101</v>
      </c>
      <c r="L70" s="5">
        <f>(Table7[[#This Row],[EV_2024]]/(SUMIFS(electric_vehicle_sales_by_state[total_vehicles_sold],electric_vehicle_sales_by_state[state],Table7[[#This Row],[State]],electric_vehicle_sales_by_state[vehicle_category],Table7[[#This Row],[Vehical-category]],electric_vehicle_sales_by_state[fiscal_year], 2024)))</f>
        <v>9.6555997315020403E-3</v>
      </c>
      <c r="M70" s="4">
        <f>IF(AND(Table7[[#This Row],[EV_2022]]&gt;0, Table7[[#This Row],[EV_2024]]&gt;0),
    ((Table7[[#This Row],[EV_2024]]/Table7[[#This Row],[EV_2022]])^(1/2) - 1),
    0
)</f>
        <v>0.76052478364042209</v>
      </c>
      <c r="N70" s="11">
        <f>IF(Table7[[#This Row],[EV_2024]]&gt;0,
   (Table7[[#This Row],[EV_2024]] * ((1 + Table7[[#This Row],[CAGR]])^6)),
    0
)</f>
        <v>16703.816885256885</v>
      </c>
    </row>
    <row r="71" spans="1:14" x14ac:dyDescent="0.3">
      <c r="A71" t="str" cm="1">
        <f t="array" ref="A71">INDEX($F$3:$F$37, INT((ROW()-3)/6)+1)</f>
        <v>Nagaland</v>
      </c>
      <c r="B71" t="s">
        <v>10</v>
      </c>
      <c r="C71">
        <v>2024</v>
      </c>
      <c r="D71">
        <f>SUMIFS(
    electric_vehicle_sales_by_state[electric_vehicles_sold],
    electric_vehicle_sales_by_state[state], Table6[[#This Row],[State]],
    electric_vehicle_sales_by_state[vehicle_category], Table6[[#This Row],[Vehical-category]],
    electric_vehicle_sales_by_state[fiscal_year], Table6[[#This Row],[fiscal_year]]
)</f>
        <v>5</v>
      </c>
      <c r="F71" t="s">
        <v>74</v>
      </c>
      <c r="G71" t="s">
        <v>13</v>
      </c>
      <c r="H71">
        <f>SUMIFS(
    Table6[electric_vehicles_sold],
    Table6[State],Table7[[#This Row],[State]],
    Table6[Vehical-category], Table7[[#This Row],[Vehical-category]],
    Table6[fiscal_year], 2022
)</f>
        <v>418</v>
      </c>
      <c r="I71">
        <f>SUMIFS(
    Table6[electric_vehicles_sold],
    Table6[State],Table7[[#This Row],[State]],
    Table6[Vehical-category], Table7[[#This Row],[Vehical-category]],
    Table6[fiscal_year], 2023
)</f>
        <v>1431</v>
      </c>
      <c r="J71">
        <f>SUMIFS(
    Table6[electric_vehicles_sold],
    Table6[State],Table7[[#This Row],[State]],
    Table6[Vehical-category], Table7[[#This Row],[Vehical-category]],
    Table6[fiscal_year], 2024
)</f>
        <v>2848</v>
      </c>
      <c r="K71">
        <f>SUMIFS(electric_vehicle_sales_by_state[total_vehicles_sold], electric_vehicle_sales_by_state[state],Table7[[#This Row],[State]],electric_vehicle_sales_by_state[vehicle_category],Table7[[#This Row],[Vehical-category]], electric_vehicle_sales_by_state[fiscal_year], 2024)</f>
        <v>106314</v>
      </c>
      <c r="L71" s="5">
        <f>(Table7[[#This Row],[EV_2024]]/(SUMIFS(electric_vehicle_sales_by_state[total_vehicles_sold],electric_vehicle_sales_by_state[state],Table7[[#This Row],[State]],electric_vehicle_sales_by_state[vehicle_category],Table7[[#This Row],[Vehical-category]],electric_vehicle_sales_by_state[fiscal_year], 2024)))</f>
        <v>2.6788569708599056E-2</v>
      </c>
      <c r="M71" s="4">
        <f>IF(AND(Table7[[#This Row],[EV_2022]]&gt;0, Table7[[#This Row],[EV_2024]]&gt;0),
    ((Table7[[#This Row],[EV_2024]]/Table7[[#This Row],[EV_2022]])^(1/2) - 1),
    0
)</f>
        <v>1.6102484803532793</v>
      </c>
      <c r="N71" s="11">
        <f>IF(Table7[[#This Row],[EV_2024]]&gt;0,
   (Table7[[#This Row],[EV_2024]] * ((1 + Table7[[#This Row],[CAGR]])^6)),
    0
)</f>
        <v>900805.63558964769</v>
      </c>
    </row>
    <row r="72" spans="1:14" x14ac:dyDescent="0.3">
      <c r="A72" t="str" cm="1">
        <f t="array" ref="A72">INDEX($F$3:$F$37, INT((ROW()-3)/6)+1)</f>
        <v>Nagaland</v>
      </c>
      <c r="B72" t="s">
        <v>13</v>
      </c>
      <c r="C72">
        <v>2022</v>
      </c>
      <c r="D72">
        <f>SUMIFS(
    electric_vehicle_sales_by_state[electric_vehicles_sold],
    electric_vehicle_sales_by_state[state], Table6[[#This Row],[State]],
    electric_vehicle_sales_by_state[vehicle_category], Table6[[#This Row],[Vehical-category]],
    electric_vehicle_sales_by_state[fiscal_year], Table6[[#This Row],[fiscal_year]]
)</f>
        <v>0</v>
      </c>
      <c r="F72" t="s">
        <v>62</v>
      </c>
      <c r="G72" t="s">
        <v>13</v>
      </c>
      <c r="H72">
        <f>SUMIFS(
    Table6[electric_vehicles_sold],
    Table6[State],Table7[[#This Row],[State]],
    Table6[Vehical-category], Table7[[#This Row],[Vehical-category]],
    Table6[fiscal_year], 2022
)</f>
        <v>0</v>
      </c>
      <c r="I72">
        <f>SUMIFS(
    Table6[electric_vehicles_sold],
    Table6[State],Table7[[#This Row],[State]],
    Table6[Vehical-category], Table7[[#This Row],[Vehical-category]],
    Table6[fiscal_year], 2023
)</f>
        <v>0</v>
      </c>
      <c r="J72">
        <f>SUMIFS(
    Table6[electric_vehicles_sold],
    Table6[State],Table7[[#This Row],[State]],
    Table6[Vehical-category], Table7[[#This Row],[Vehical-category]],
    Table6[fiscal_year], 2024
)</f>
        <v>0</v>
      </c>
      <c r="K72">
        <f>SUMIFS(electric_vehicle_sales_by_state[total_vehicles_sold], electric_vehicle_sales_by_state[state],Table7[[#This Row],[State]],electric_vehicle_sales_by_state[vehicle_category],Table7[[#This Row],[Vehical-category]], electric_vehicle_sales_by_state[fiscal_year], 2024)</f>
        <v>177</v>
      </c>
      <c r="L72" s="5">
        <f>(Table7[[#This Row],[EV_2024]]/(SUMIFS(electric_vehicle_sales_by_state[total_vehicles_sold],electric_vehicle_sales_by_state[state],Table7[[#This Row],[State]],electric_vehicle_sales_by_state[vehicle_category],Table7[[#This Row],[Vehical-category]],electric_vehicle_sales_by_state[fiscal_year], 2024)))</f>
        <v>0</v>
      </c>
      <c r="M72" s="4">
        <f>IF(AND(Table7[[#This Row],[EV_2022]]&gt;0, Table7[[#This Row],[EV_2024]]&gt;0),
    ((Table7[[#This Row],[EV_2024]]/Table7[[#This Row],[EV_2022]])^(1/2) - 1),
    0
)</f>
        <v>0</v>
      </c>
      <c r="N72" s="11">
        <f>IF(Table7[[#This Row],[EV_2024]]&gt;0,
   (Table7[[#This Row],[EV_2024]] * ((1 + Table7[[#This Row],[CAGR]])^6)),
    0
)</f>
        <v>0</v>
      </c>
    </row>
    <row r="73" spans="1:14" x14ac:dyDescent="0.3">
      <c r="A73" t="str" cm="1">
        <f t="array" ref="A73">INDEX($F$3:$F$37, INT((ROW()-3)/6)+1)</f>
        <v>Nagaland</v>
      </c>
      <c r="B73" t="s">
        <v>13</v>
      </c>
      <c r="C73">
        <v>2023</v>
      </c>
      <c r="D73">
        <f>SUMIFS(
    electric_vehicle_sales_by_state[electric_vehicles_sold],
    electric_vehicle_sales_by_state[state], Table6[[#This Row],[State]],
    electric_vehicle_sales_by_state[vehicle_category], Table6[[#This Row],[Vehical-category]],
    electric_vehicle_sales_by_state[fiscal_year], Table6[[#This Row],[fiscal_year]]
)</f>
        <v>0</v>
      </c>
    </row>
    <row r="74" spans="1:14" x14ac:dyDescent="0.3">
      <c r="A74" t="str" cm="1">
        <f t="array" ref="A74">INDEX($F$3:$F$37, INT((ROW()-3)/6)+1)</f>
        <v>Nagaland</v>
      </c>
      <c r="B74" t="s">
        <v>13</v>
      </c>
      <c r="C74">
        <v>2024</v>
      </c>
      <c r="D74">
        <f>SUMIFS(
    electric_vehicle_sales_by_state[electric_vehicles_sold],
    electric_vehicle_sales_by_state[state], Table6[[#This Row],[State]],
    electric_vehicle_sales_by_state[vehicle_category], Table6[[#This Row],[Vehical-category]],
    electric_vehicle_sales_by_state[fiscal_year], Table6[[#This Row],[fiscal_year]]
)</f>
        <v>4</v>
      </c>
    </row>
    <row r="75" spans="1:14" x14ac:dyDescent="0.3">
      <c r="A75" t="str" cm="1">
        <f t="array" ref="A75">INDEX($F$3:$F$37, INT((ROW()-3)/6)+1)</f>
        <v>Puducherry</v>
      </c>
      <c r="B75" t="s">
        <v>10</v>
      </c>
      <c r="C75">
        <v>2022</v>
      </c>
      <c r="D75">
        <f>SUMIFS(
    electric_vehicle_sales_by_state[electric_vehicles_sold],
    electric_vehicle_sales_by_state[state], Table6[[#This Row],[State]],
    electric_vehicle_sales_by_state[vehicle_category], Table6[[#This Row],[Vehical-category]],
    electric_vehicle_sales_by_state[fiscal_year], Table6[[#This Row],[fiscal_year]]
)</f>
        <v>723</v>
      </c>
    </row>
    <row r="76" spans="1:14" x14ac:dyDescent="0.3">
      <c r="A76" t="str" cm="1">
        <f t="array" ref="A76">INDEX($F$3:$F$37, INT((ROW()-3)/6)+1)</f>
        <v>Puducherry</v>
      </c>
      <c r="B76" t="s">
        <v>10</v>
      </c>
      <c r="C76">
        <v>2023</v>
      </c>
      <c r="D76">
        <f>SUMIFS(
    electric_vehicle_sales_by_state[electric_vehicles_sold],
    electric_vehicle_sales_by_state[state], Table6[[#This Row],[State]],
    electric_vehicle_sales_by_state[vehicle_category], Table6[[#This Row],[Vehical-category]],
    electric_vehicle_sales_by_state[fiscal_year], Table6[[#This Row],[fiscal_year]]
)</f>
        <v>1653</v>
      </c>
    </row>
    <row r="77" spans="1:14" x14ac:dyDescent="0.3">
      <c r="A77" t="str" cm="1">
        <f t="array" ref="A77">INDEX($F$3:$F$37, INT((ROW()-3)/6)+1)</f>
        <v>Puducherry</v>
      </c>
      <c r="B77" t="s">
        <v>10</v>
      </c>
      <c r="C77">
        <v>2024</v>
      </c>
      <c r="D77">
        <f>SUMIFS(
    electric_vehicle_sales_by_state[electric_vehicles_sold],
    electric_vehicle_sales_by_state[state], Table6[[#This Row],[State]],
    electric_vehicle_sales_by_state[vehicle_category], Table6[[#This Row],[Vehical-category]],
    electric_vehicle_sales_by_state[fiscal_year], Table6[[#This Row],[fiscal_year]]
)</f>
        <v>2987</v>
      </c>
    </row>
    <row r="78" spans="1:14" x14ac:dyDescent="0.3">
      <c r="A78" t="str" cm="1">
        <f t="array" ref="A78">INDEX($F$3:$F$37, INT((ROW()-3)/6)+1)</f>
        <v>Puducherry</v>
      </c>
      <c r="B78" t="s">
        <v>13</v>
      </c>
      <c r="C78">
        <v>2022</v>
      </c>
      <c r="D78">
        <f>SUMIFS(
    electric_vehicle_sales_by_state[electric_vehicles_sold],
    electric_vehicle_sales_by_state[state], Table6[[#This Row],[State]],
    electric_vehicle_sales_by_state[vehicle_category], Table6[[#This Row],[Vehical-category]],
    electric_vehicle_sales_by_state[fiscal_year], Table6[[#This Row],[fiscal_year]]
)</f>
        <v>11</v>
      </c>
    </row>
    <row r="79" spans="1:14" x14ac:dyDescent="0.3">
      <c r="A79" t="str" cm="1">
        <f t="array" ref="A79">INDEX($F$3:$F$37, INT((ROW()-3)/6)+1)</f>
        <v>Puducherry</v>
      </c>
      <c r="B79" t="s">
        <v>13</v>
      </c>
      <c r="C79">
        <v>2023</v>
      </c>
      <c r="D79">
        <f>SUMIFS(
    electric_vehicle_sales_by_state[electric_vehicles_sold],
    electric_vehicle_sales_by_state[state], Table6[[#This Row],[State]],
    electric_vehicle_sales_by_state[vehicle_category], Table6[[#This Row],[Vehical-category]],
    electric_vehicle_sales_by_state[fiscal_year], Table6[[#This Row],[fiscal_year]]
)</f>
        <v>51</v>
      </c>
    </row>
    <row r="80" spans="1:14" x14ac:dyDescent="0.3">
      <c r="A80" t="str" cm="1">
        <f t="array" ref="A80">INDEX($F$3:$F$37, INT((ROW()-3)/6)+1)</f>
        <v>Puducherry</v>
      </c>
      <c r="B80" t="s">
        <v>13</v>
      </c>
      <c r="C80">
        <v>2024</v>
      </c>
      <c r="D80">
        <f>SUMIFS(
    electric_vehicle_sales_by_state[electric_vehicles_sold],
    electric_vehicle_sales_by_state[state], Table6[[#This Row],[State]],
    electric_vehicle_sales_by_state[vehicle_category], Table6[[#This Row],[Vehical-category]],
    electric_vehicle_sales_by_state[fiscal_year], Table6[[#This Row],[fiscal_year]]
)</f>
        <v>111</v>
      </c>
    </row>
    <row r="81" spans="1:4" x14ac:dyDescent="0.3">
      <c r="A81" t="str" cm="1">
        <f t="array" ref="A81">INDEX($F$3:$F$37, INT((ROW()-3)/6)+1)</f>
        <v>Tripura</v>
      </c>
      <c r="B81" t="s">
        <v>10</v>
      </c>
      <c r="C81">
        <v>2022</v>
      </c>
      <c r="D81">
        <f>SUMIFS(
    electric_vehicle_sales_by_state[electric_vehicles_sold],
    electric_vehicle_sales_by_state[state], Table6[[#This Row],[State]],
    electric_vehicle_sales_by_state[vehicle_category], Table6[[#This Row],[Vehical-category]],
    electric_vehicle_sales_by_state[fiscal_year], Table6[[#This Row],[fiscal_year]]
)</f>
        <v>28</v>
      </c>
    </row>
    <row r="82" spans="1:4" x14ac:dyDescent="0.3">
      <c r="A82" t="str" cm="1">
        <f t="array" ref="A82">INDEX($F$3:$F$37, INT((ROW()-3)/6)+1)</f>
        <v>Tripura</v>
      </c>
      <c r="B82" t="s">
        <v>10</v>
      </c>
      <c r="C82">
        <v>2023</v>
      </c>
      <c r="D82">
        <f>SUMIFS(
    electric_vehicle_sales_by_state[electric_vehicles_sold],
    electric_vehicle_sales_by_state[state], Table6[[#This Row],[State]],
    electric_vehicle_sales_by_state[vehicle_category], Table6[[#This Row],[Vehical-category]],
    electric_vehicle_sales_by_state[fiscal_year], Table6[[#This Row],[fiscal_year]]
)</f>
        <v>221</v>
      </c>
    </row>
    <row r="83" spans="1:4" x14ac:dyDescent="0.3">
      <c r="A83" t="str" cm="1">
        <f t="array" ref="A83">INDEX($F$3:$F$37, INT((ROW()-3)/6)+1)</f>
        <v>Tripura</v>
      </c>
      <c r="B83" t="s">
        <v>10</v>
      </c>
      <c r="C83">
        <v>2024</v>
      </c>
      <c r="D83">
        <f>SUMIFS(
    electric_vehicle_sales_by_state[electric_vehicles_sold],
    electric_vehicle_sales_by_state[state], Table6[[#This Row],[State]],
    electric_vehicle_sales_by_state[vehicle_category], Table6[[#This Row],[Vehical-category]],
    electric_vehicle_sales_by_state[fiscal_year], Table6[[#This Row],[fiscal_year]]
)</f>
        <v>273</v>
      </c>
    </row>
    <row r="84" spans="1:4" x14ac:dyDescent="0.3">
      <c r="A84" t="str" cm="1">
        <f t="array" ref="A84">INDEX($F$3:$F$37, INT((ROW()-3)/6)+1)</f>
        <v>Tripura</v>
      </c>
      <c r="B84" t="s">
        <v>13</v>
      </c>
      <c r="C84">
        <v>2022</v>
      </c>
      <c r="D84">
        <f>SUMIFS(
    electric_vehicle_sales_by_state[electric_vehicles_sold],
    electric_vehicle_sales_by_state[state], Table6[[#This Row],[State]],
    electric_vehicle_sales_by_state[vehicle_category], Table6[[#This Row],[Vehical-category]],
    electric_vehicle_sales_by_state[fiscal_year], Table6[[#This Row],[fiscal_year]]
)</f>
        <v>0</v>
      </c>
    </row>
    <row r="85" spans="1:4" x14ac:dyDescent="0.3">
      <c r="A85" t="str" cm="1">
        <f t="array" ref="A85">INDEX($F$3:$F$37, INT((ROW()-3)/6)+1)</f>
        <v>Tripura</v>
      </c>
      <c r="B85" t="s">
        <v>13</v>
      </c>
      <c r="C85">
        <v>2023</v>
      </c>
      <c r="D85">
        <f>SUMIFS(
    electric_vehicle_sales_by_state[electric_vehicles_sold],
    electric_vehicle_sales_by_state[state], Table6[[#This Row],[State]],
    electric_vehicle_sales_by_state[vehicle_category], Table6[[#This Row],[Vehical-category]],
    electric_vehicle_sales_by_state[fiscal_year], Table6[[#This Row],[fiscal_year]]
)</f>
        <v>9</v>
      </c>
    </row>
    <row r="86" spans="1:4" x14ac:dyDescent="0.3">
      <c r="A86" t="str" cm="1">
        <f t="array" ref="A86">INDEX($F$3:$F$37, INT((ROW()-3)/6)+1)</f>
        <v>Tripura</v>
      </c>
      <c r="B86" t="s">
        <v>13</v>
      </c>
      <c r="C86">
        <v>2024</v>
      </c>
      <c r="D86">
        <f>SUMIFS(
    electric_vehicle_sales_by_state[electric_vehicles_sold],
    electric_vehicle_sales_by_state[state], Table6[[#This Row],[State]],
    electric_vehicle_sales_by_state[vehicle_category], Table6[[#This Row],[Vehical-category]],
    electric_vehicle_sales_by_state[fiscal_year], Table6[[#This Row],[fiscal_year]]
)</f>
        <v>31</v>
      </c>
    </row>
    <row r="87" spans="1:4" x14ac:dyDescent="0.3">
      <c r="A87" t="str" cm="1">
        <f t="array" ref="A87">INDEX($F$3:$F$37, INT((ROW()-3)/6)+1)</f>
        <v>Himachal Pradesh</v>
      </c>
      <c r="B87" t="s">
        <v>10</v>
      </c>
      <c r="C87">
        <v>2022</v>
      </c>
      <c r="D87">
        <f>SUMIFS(
    electric_vehicle_sales_by_state[electric_vehicles_sold],
    electric_vehicle_sales_by_state[state], Table6[[#This Row],[State]],
    electric_vehicle_sales_by_state[vehicle_category], Table6[[#This Row],[Vehical-category]],
    electric_vehicle_sales_by_state[fiscal_year], Table6[[#This Row],[fiscal_year]]
)</f>
        <v>424</v>
      </c>
    </row>
    <row r="88" spans="1:4" x14ac:dyDescent="0.3">
      <c r="A88" t="str" cm="1">
        <f t="array" ref="A88">INDEX($F$3:$F$37, INT((ROW()-3)/6)+1)</f>
        <v>Himachal Pradesh</v>
      </c>
      <c r="B88" t="s">
        <v>10</v>
      </c>
      <c r="C88">
        <v>2023</v>
      </c>
      <c r="D88">
        <f>SUMIFS(
    electric_vehicle_sales_by_state[electric_vehicles_sold],
    electric_vehicle_sales_by_state[state], Table6[[#This Row],[State]],
    electric_vehicle_sales_by_state[vehicle_category], Table6[[#This Row],[Vehical-category]],
    electric_vehicle_sales_by_state[fiscal_year], Table6[[#This Row],[fiscal_year]]
)</f>
        <v>1039</v>
      </c>
    </row>
    <row r="89" spans="1:4" x14ac:dyDescent="0.3">
      <c r="A89" t="str" cm="1">
        <f t="array" ref="A89">INDEX($F$3:$F$37, INT((ROW()-3)/6)+1)</f>
        <v>Himachal Pradesh</v>
      </c>
      <c r="B89" t="s">
        <v>10</v>
      </c>
      <c r="C89">
        <v>2024</v>
      </c>
      <c r="D89">
        <f>SUMIFS(
    electric_vehicle_sales_by_state[electric_vehicles_sold],
    electric_vehicle_sales_by_state[state], Table6[[#This Row],[State]],
    electric_vehicle_sales_by_state[vehicle_category], Table6[[#This Row],[Vehical-category]],
    electric_vehicle_sales_by_state[fiscal_year], Table6[[#This Row],[fiscal_year]]
)</f>
        <v>888</v>
      </c>
    </row>
    <row r="90" spans="1:4" x14ac:dyDescent="0.3">
      <c r="A90" t="str" cm="1">
        <f t="array" ref="A90">INDEX($F$3:$F$37, INT((ROW()-3)/6)+1)</f>
        <v>Himachal Pradesh</v>
      </c>
      <c r="B90" t="s">
        <v>13</v>
      </c>
      <c r="C90">
        <v>2022</v>
      </c>
      <c r="D90">
        <f>SUMIFS(
    electric_vehicle_sales_by_state[electric_vehicles_sold],
    electric_vehicle_sales_by_state[state], Table6[[#This Row],[State]],
    electric_vehicle_sales_by_state[vehicle_category], Table6[[#This Row],[Vehical-category]],
    electric_vehicle_sales_by_state[fiscal_year], Table6[[#This Row],[fiscal_year]]
)</f>
        <v>19</v>
      </c>
    </row>
    <row r="91" spans="1:4" x14ac:dyDescent="0.3">
      <c r="A91" t="str" cm="1">
        <f t="array" ref="A91">INDEX($F$3:$F$37, INT((ROW()-3)/6)+1)</f>
        <v>Himachal Pradesh</v>
      </c>
      <c r="B91" t="s">
        <v>13</v>
      </c>
      <c r="C91">
        <v>2023</v>
      </c>
      <c r="D91">
        <f>SUMIFS(
    electric_vehicle_sales_by_state[electric_vehicles_sold],
    electric_vehicle_sales_by_state[state], Table6[[#This Row],[State]],
    electric_vehicle_sales_by_state[vehicle_category], Table6[[#This Row],[Vehical-category]],
    electric_vehicle_sales_by_state[fiscal_year], Table6[[#This Row],[fiscal_year]]
)</f>
        <v>65</v>
      </c>
    </row>
    <row r="92" spans="1:4" x14ac:dyDescent="0.3">
      <c r="A92" t="str" cm="1">
        <f t="array" ref="A92">INDEX($F$3:$F$37, INT((ROW()-3)/6)+1)</f>
        <v>Himachal Pradesh</v>
      </c>
      <c r="B92" t="s">
        <v>13</v>
      </c>
      <c r="C92">
        <v>2024</v>
      </c>
      <c r="D92">
        <f>SUMIFS(
    electric_vehicle_sales_by_state[electric_vehicles_sold],
    electric_vehicle_sales_by_state[state], Table6[[#This Row],[State]],
    electric_vehicle_sales_by_state[vehicle_category], Table6[[#This Row],[Vehical-category]],
    electric_vehicle_sales_by_state[fiscal_year], Table6[[#This Row],[fiscal_year]]
)</f>
        <v>160</v>
      </c>
    </row>
    <row r="93" spans="1:4" x14ac:dyDescent="0.3">
      <c r="A93" t="str" cm="1">
        <f t="array" ref="A93">INDEX($F$3:$F$37, INT((ROW()-3)/6)+1)</f>
        <v>Andhra Pradesh</v>
      </c>
      <c r="B93" t="s">
        <v>10</v>
      </c>
      <c r="C93">
        <v>2022</v>
      </c>
      <c r="D93">
        <f>SUMIFS(
    electric_vehicle_sales_by_state[electric_vehicles_sold],
    electric_vehicle_sales_by_state[state], Table6[[#This Row],[State]],
    electric_vehicle_sales_by_state[vehicle_category], Table6[[#This Row],[Vehical-category]],
    electric_vehicle_sales_by_state[fiscal_year], Table6[[#This Row],[fiscal_year]]
)</f>
        <v>13465</v>
      </c>
    </row>
    <row r="94" spans="1:4" x14ac:dyDescent="0.3">
      <c r="A94" t="str" cm="1">
        <f t="array" ref="A94">INDEX($F$3:$F$37, INT((ROW()-3)/6)+1)</f>
        <v>Andhra Pradesh</v>
      </c>
      <c r="B94" t="s">
        <v>10</v>
      </c>
      <c r="C94">
        <v>2023</v>
      </c>
      <c r="D94">
        <f>SUMIFS(
    electric_vehicle_sales_by_state[electric_vehicles_sold],
    electric_vehicle_sales_by_state[state], Table6[[#This Row],[State]],
    electric_vehicle_sales_by_state[vehicle_category], Table6[[#This Row],[Vehical-category]],
    electric_vehicle_sales_by_state[fiscal_year], Table6[[#This Row],[fiscal_year]]
)</f>
        <v>29281</v>
      </c>
    </row>
    <row r="95" spans="1:4" x14ac:dyDescent="0.3">
      <c r="A95" t="str" cm="1">
        <f t="array" ref="A95">INDEX($F$3:$F$37, INT((ROW()-3)/6)+1)</f>
        <v>Andhra Pradesh</v>
      </c>
      <c r="B95" t="s">
        <v>10</v>
      </c>
      <c r="C95">
        <v>2024</v>
      </c>
      <c r="D95">
        <f>SUMIFS(
    electric_vehicle_sales_by_state[electric_vehicles_sold],
    electric_vehicle_sales_by_state[state], Table6[[#This Row],[State]],
    electric_vehicle_sales_by_state[vehicle_category], Table6[[#This Row],[Vehical-category]],
    electric_vehicle_sales_by_state[fiscal_year], Table6[[#This Row],[fiscal_year]]
)</f>
        <v>31353</v>
      </c>
    </row>
    <row r="96" spans="1:4" x14ac:dyDescent="0.3">
      <c r="A96" t="str" cm="1">
        <f t="array" ref="A96">INDEX($F$3:$F$37, INT((ROW()-3)/6)+1)</f>
        <v>Andhra Pradesh</v>
      </c>
      <c r="B96" t="s">
        <v>13</v>
      </c>
      <c r="C96">
        <v>2022</v>
      </c>
      <c r="D96">
        <f>SUMIFS(
    electric_vehicle_sales_by_state[electric_vehicles_sold],
    electric_vehicle_sales_by_state[state], Table6[[#This Row],[State]],
    electric_vehicle_sales_by_state[vehicle_category], Table6[[#This Row],[Vehical-category]],
    electric_vehicle_sales_by_state[fiscal_year], Table6[[#This Row],[fiscal_year]]
)</f>
        <v>463</v>
      </c>
    </row>
    <row r="97" spans="1:4" x14ac:dyDescent="0.3">
      <c r="A97" t="str" cm="1">
        <f t="array" ref="A97">INDEX($F$3:$F$37, INT((ROW()-3)/6)+1)</f>
        <v>Andhra Pradesh</v>
      </c>
      <c r="B97" t="s">
        <v>13</v>
      </c>
      <c r="C97">
        <v>2023</v>
      </c>
      <c r="D97">
        <f>SUMIFS(
    electric_vehicle_sales_by_state[electric_vehicles_sold],
    electric_vehicle_sales_by_state[state], Table6[[#This Row],[State]],
    electric_vehicle_sales_by_state[vehicle_category], Table6[[#This Row],[Vehical-category]],
    electric_vehicle_sales_by_state[fiscal_year], Table6[[#This Row],[fiscal_year]]
)</f>
        <v>1030</v>
      </c>
    </row>
    <row r="98" spans="1:4" x14ac:dyDescent="0.3">
      <c r="A98" t="str" cm="1">
        <f t="array" ref="A98">INDEX($F$3:$F$37, INT((ROW()-3)/6)+1)</f>
        <v>Andhra Pradesh</v>
      </c>
      <c r="B98" t="s">
        <v>13</v>
      </c>
      <c r="C98">
        <v>2024</v>
      </c>
      <c r="D98">
        <f>SUMIFS(
    electric_vehicle_sales_by_state[electric_vehicles_sold],
    electric_vehicle_sales_by_state[state], Table6[[#This Row],[State]],
    electric_vehicle_sales_by_state[vehicle_category], Table6[[#This Row],[Vehical-category]],
    electric_vehicle_sales_by_state[fiscal_year], Table6[[#This Row],[fiscal_year]]
)</f>
        <v>1830</v>
      </c>
    </row>
    <row r="99" spans="1:4" x14ac:dyDescent="0.3">
      <c r="A99" t="str" cm="1">
        <f t="array" ref="A99">INDEX($F$3:$F$37, INT((ROW()-3)/6)+1)</f>
        <v>Bihar</v>
      </c>
      <c r="B99" t="s">
        <v>10</v>
      </c>
      <c r="C99">
        <v>2022</v>
      </c>
      <c r="D99">
        <f>SUMIFS(
    electric_vehicle_sales_by_state[electric_vehicles_sold],
    electric_vehicle_sales_by_state[state], Table6[[#This Row],[State]],
    electric_vehicle_sales_by_state[vehicle_category], Table6[[#This Row],[Vehical-category]],
    electric_vehicle_sales_by_state[fiscal_year], Table6[[#This Row],[fiscal_year]]
)</f>
        <v>4750</v>
      </c>
    </row>
    <row r="100" spans="1:4" x14ac:dyDescent="0.3">
      <c r="A100" t="str" cm="1">
        <f t="array" ref="A100">INDEX($F$3:$F$37, INT((ROW()-3)/6)+1)</f>
        <v>Bihar</v>
      </c>
      <c r="B100" t="s">
        <v>10</v>
      </c>
      <c r="C100">
        <v>2023</v>
      </c>
      <c r="D100">
        <f>SUMIFS(
    electric_vehicle_sales_by_state[electric_vehicles_sold],
    electric_vehicle_sales_by_state[state], Table6[[#This Row],[State]],
    electric_vehicle_sales_by_state[vehicle_category], Table6[[#This Row],[Vehical-category]],
    electric_vehicle_sales_by_state[fiscal_year], Table6[[#This Row],[fiscal_year]]
)</f>
        <v>10904</v>
      </c>
    </row>
    <row r="101" spans="1:4" x14ac:dyDescent="0.3">
      <c r="A101" t="str" cm="1">
        <f t="array" ref="A101">INDEX($F$3:$F$37, INT((ROW()-3)/6)+1)</f>
        <v>Bihar</v>
      </c>
      <c r="B101" t="s">
        <v>10</v>
      </c>
      <c r="C101">
        <v>2024</v>
      </c>
      <c r="D101">
        <f>SUMIFS(
    electric_vehicle_sales_by_state[electric_vehicles_sold],
    electric_vehicle_sales_by_state[state], Table6[[#This Row],[State]],
    electric_vehicle_sales_by_state[vehicle_category], Table6[[#This Row],[Vehical-category]],
    electric_vehicle_sales_by_state[fiscal_year], Table6[[#This Row],[fiscal_year]]
)</f>
        <v>14366</v>
      </c>
    </row>
    <row r="102" spans="1:4" x14ac:dyDescent="0.3">
      <c r="A102" t="str" cm="1">
        <f t="array" ref="A102">INDEX($F$3:$F$37, INT((ROW()-3)/6)+1)</f>
        <v>Bihar</v>
      </c>
      <c r="B102" t="s">
        <v>13</v>
      </c>
      <c r="C102">
        <v>2022</v>
      </c>
      <c r="D102">
        <f>SUMIFS(
    electric_vehicle_sales_by_state[electric_vehicles_sold],
    electric_vehicle_sales_by_state[state], Table6[[#This Row],[State]],
    electric_vehicle_sales_by_state[vehicle_category], Table6[[#This Row],[Vehical-category]],
    electric_vehicle_sales_by_state[fiscal_year], Table6[[#This Row],[fiscal_year]]
)</f>
        <v>79</v>
      </c>
    </row>
    <row r="103" spans="1:4" x14ac:dyDescent="0.3">
      <c r="A103" t="str" cm="1">
        <f t="array" ref="A103">INDEX($F$3:$F$37, INT((ROW()-3)/6)+1)</f>
        <v>Bihar</v>
      </c>
      <c r="B103" t="s">
        <v>13</v>
      </c>
      <c r="C103">
        <v>2023</v>
      </c>
      <c r="D103">
        <f>SUMIFS(
    electric_vehicle_sales_by_state[electric_vehicles_sold],
    electric_vehicle_sales_by_state[state], Table6[[#This Row],[State]],
    electric_vehicle_sales_by_state[vehicle_category], Table6[[#This Row],[Vehical-category]],
    electric_vehicle_sales_by_state[fiscal_year], Table6[[#This Row],[fiscal_year]]
)</f>
        <v>217</v>
      </c>
    </row>
    <row r="104" spans="1:4" x14ac:dyDescent="0.3">
      <c r="A104" t="str" cm="1">
        <f t="array" ref="A104">INDEX($F$3:$F$37, INT((ROW()-3)/6)+1)</f>
        <v>Bihar</v>
      </c>
      <c r="B104" t="s">
        <v>13</v>
      </c>
      <c r="C104">
        <v>2024</v>
      </c>
      <c r="D104">
        <f>SUMIFS(
    electric_vehicle_sales_by_state[electric_vehicles_sold],
    electric_vehicle_sales_by_state[state], Table6[[#This Row],[State]],
    electric_vehicle_sales_by_state[vehicle_category], Table6[[#This Row],[Vehical-category]],
    electric_vehicle_sales_by_state[fiscal_year], Table6[[#This Row],[fiscal_year]]
)</f>
        <v>703</v>
      </c>
    </row>
    <row r="105" spans="1:4" x14ac:dyDescent="0.3">
      <c r="A105" t="str" cm="1">
        <f t="array" ref="A105">INDEX($F$3:$F$37, INT((ROW()-3)/6)+1)</f>
        <v>Chandigarh</v>
      </c>
      <c r="B105" t="s">
        <v>10</v>
      </c>
      <c r="C105">
        <v>2022</v>
      </c>
      <c r="D105">
        <f>SUMIFS(
    electric_vehicle_sales_by_state[electric_vehicles_sold],
    electric_vehicle_sales_by_state[state], Table6[[#This Row],[State]],
    electric_vehicle_sales_by_state[vehicle_category], Table6[[#This Row],[Vehical-category]],
    electric_vehicle_sales_by_state[fiscal_year], Table6[[#This Row],[fiscal_year]]
)</f>
        <v>286</v>
      </c>
    </row>
    <row r="106" spans="1:4" x14ac:dyDescent="0.3">
      <c r="A106" t="str" cm="1">
        <f t="array" ref="A106">INDEX($F$3:$F$37, INT((ROW()-3)/6)+1)</f>
        <v>Chandigarh</v>
      </c>
      <c r="B106" t="s">
        <v>10</v>
      </c>
      <c r="C106">
        <v>2023</v>
      </c>
      <c r="D106">
        <f>SUMIFS(
    electric_vehicle_sales_by_state[electric_vehicles_sold],
    electric_vehicle_sales_by_state[state], Table6[[#This Row],[State]],
    electric_vehicle_sales_by_state[vehicle_category], Table6[[#This Row],[Vehical-category]],
    electric_vehicle_sales_by_state[fiscal_year], Table6[[#This Row],[fiscal_year]]
)</f>
        <v>1511</v>
      </c>
    </row>
    <row r="107" spans="1:4" x14ac:dyDescent="0.3">
      <c r="A107" t="str" cm="1">
        <f t="array" ref="A107">INDEX($F$3:$F$37, INT((ROW()-3)/6)+1)</f>
        <v>Chandigarh</v>
      </c>
      <c r="B107" t="s">
        <v>10</v>
      </c>
      <c r="C107">
        <v>2024</v>
      </c>
      <c r="D107">
        <f>SUMIFS(
    electric_vehicle_sales_by_state[electric_vehicles_sold],
    electric_vehicle_sales_by_state[state], Table6[[#This Row],[State]],
    electric_vehicle_sales_by_state[vehicle_category], Table6[[#This Row],[Vehical-category]],
    electric_vehicle_sales_by_state[fiscal_year], Table6[[#This Row],[fiscal_year]]
)</f>
        <v>1857</v>
      </c>
    </row>
    <row r="108" spans="1:4" x14ac:dyDescent="0.3">
      <c r="A108" t="str" cm="1">
        <f t="array" ref="A108">INDEX($F$3:$F$37, INT((ROW()-3)/6)+1)</f>
        <v>Chandigarh</v>
      </c>
      <c r="B108" t="s">
        <v>13</v>
      </c>
      <c r="C108">
        <v>2022</v>
      </c>
      <c r="D108">
        <f>SUMIFS(
    electric_vehicle_sales_by_state[electric_vehicles_sold],
    electric_vehicle_sales_by_state[state], Table6[[#This Row],[State]],
    electric_vehicle_sales_by_state[vehicle_category], Table6[[#This Row],[Vehical-category]],
    electric_vehicle_sales_by_state[fiscal_year], Table6[[#This Row],[fiscal_year]]
)</f>
        <v>125</v>
      </c>
    </row>
    <row r="109" spans="1:4" x14ac:dyDescent="0.3">
      <c r="A109" t="str" cm="1">
        <f t="array" ref="A109">INDEX($F$3:$F$37, INT((ROW()-3)/6)+1)</f>
        <v>Chandigarh</v>
      </c>
      <c r="B109" t="s">
        <v>13</v>
      </c>
      <c r="C109">
        <v>2023</v>
      </c>
      <c r="D109">
        <f>SUMIFS(
    electric_vehicle_sales_by_state[electric_vehicles_sold],
    electric_vehicle_sales_by_state[state], Table6[[#This Row],[State]],
    electric_vehicle_sales_by_state[vehicle_category], Table6[[#This Row],[Vehical-category]],
    electric_vehicle_sales_by_state[fiscal_year], Table6[[#This Row],[fiscal_year]]
)</f>
        <v>480</v>
      </c>
    </row>
    <row r="110" spans="1:4" x14ac:dyDescent="0.3">
      <c r="A110" t="str" cm="1">
        <f t="array" ref="A110">INDEX($F$3:$F$37, INT((ROW()-3)/6)+1)</f>
        <v>Chandigarh</v>
      </c>
      <c r="B110" t="s">
        <v>13</v>
      </c>
      <c r="C110">
        <v>2024</v>
      </c>
      <c r="D110">
        <f>SUMIFS(
    electric_vehicle_sales_by_state[electric_vehicles_sold],
    electric_vehicle_sales_by_state[state], Table6[[#This Row],[State]],
    electric_vehicle_sales_by_state[vehicle_category], Table6[[#This Row],[Vehical-category]],
    electric_vehicle_sales_by_state[fiscal_year], Table6[[#This Row],[fiscal_year]]
)</f>
        <v>1020</v>
      </c>
    </row>
    <row r="111" spans="1:4" x14ac:dyDescent="0.3">
      <c r="A111" t="str" cm="1">
        <f t="array" ref="A111">INDEX($F$3:$F$37, INT((ROW()-3)/6)+1)</f>
        <v>Delhi</v>
      </c>
      <c r="B111" t="s">
        <v>10</v>
      </c>
      <c r="C111">
        <v>2022</v>
      </c>
      <c r="D111">
        <f>SUMIFS(
    electric_vehicle_sales_by_state[electric_vehicles_sold],
    electric_vehicle_sales_by_state[state], Table6[[#This Row],[State]],
    electric_vehicle_sales_by_state[vehicle_category], Table6[[#This Row],[Vehical-category]],
    electric_vehicle_sales_by_state[fiscal_year], Table6[[#This Row],[fiscal_year]]
)</f>
        <v>14258</v>
      </c>
    </row>
    <row r="112" spans="1:4" x14ac:dyDescent="0.3">
      <c r="A112" t="str" cm="1">
        <f t="array" ref="A112">INDEX($F$3:$F$37, INT((ROW()-3)/6)+1)</f>
        <v>Delhi</v>
      </c>
      <c r="B112" t="s">
        <v>10</v>
      </c>
      <c r="C112">
        <v>2023</v>
      </c>
      <c r="D112">
        <f>SUMIFS(
    electric_vehicle_sales_by_state[electric_vehicles_sold],
    electric_vehicle_sales_by_state[state], Table6[[#This Row],[State]],
    electric_vehicle_sales_by_state[vehicle_category], Table6[[#This Row],[Vehical-category]],
    electric_vehicle_sales_by_state[fiscal_year], Table6[[#This Row],[fiscal_year]]
)</f>
        <v>36826</v>
      </c>
    </row>
    <row r="113" spans="1:4" x14ac:dyDescent="0.3">
      <c r="A113" t="str" cm="1">
        <f t="array" ref="A113">INDEX($F$3:$F$37, INT((ROW()-3)/6)+1)</f>
        <v>Delhi</v>
      </c>
      <c r="B113" t="s">
        <v>10</v>
      </c>
      <c r="C113">
        <v>2024</v>
      </c>
      <c r="D113">
        <f>SUMIFS(
    electric_vehicle_sales_by_state[electric_vehicles_sold],
    electric_vehicle_sales_by_state[state], Table6[[#This Row],[State]],
    electric_vehicle_sales_by_state[vehicle_category], Table6[[#This Row],[Vehical-category]],
    electric_vehicle_sales_by_state[fiscal_year], Table6[[#This Row],[fiscal_year]]
)</f>
        <v>38094</v>
      </c>
    </row>
    <row r="114" spans="1:4" x14ac:dyDescent="0.3">
      <c r="A114" t="str" cm="1">
        <f t="array" ref="A114">INDEX($F$3:$F$37, INT((ROW()-3)/6)+1)</f>
        <v>Delhi</v>
      </c>
      <c r="B114" t="s">
        <v>13</v>
      </c>
      <c r="C114">
        <v>2022</v>
      </c>
      <c r="D114">
        <f>SUMIFS(
    electric_vehicle_sales_by_state[electric_vehicles_sold],
    electric_vehicle_sales_by_state[state], Table6[[#This Row],[State]],
    electric_vehicle_sales_by_state[vehicle_category], Table6[[#This Row],[Vehical-category]],
    electric_vehicle_sales_by_state[fiscal_year], Table6[[#This Row],[fiscal_year]]
)</f>
        <v>2277</v>
      </c>
    </row>
    <row r="115" spans="1:4" x14ac:dyDescent="0.3">
      <c r="A115" t="str" cm="1">
        <f t="array" ref="A115">INDEX($F$3:$F$37, INT((ROW()-3)/6)+1)</f>
        <v>Delhi</v>
      </c>
      <c r="B115" t="s">
        <v>13</v>
      </c>
      <c r="C115">
        <v>2023</v>
      </c>
      <c r="D115">
        <f>SUMIFS(
    electric_vehicle_sales_by_state[electric_vehicles_sold],
    electric_vehicle_sales_by_state[state], Table6[[#This Row],[State]],
    electric_vehicle_sales_by_state[vehicle_category], Table6[[#This Row],[Vehical-category]],
    electric_vehicle_sales_by_state[fiscal_year], Table6[[#This Row],[fiscal_year]]
)</f>
        <v>7227</v>
      </c>
    </row>
    <row r="116" spans="1:4" x14ac:dyDescent="0.3">
      <c r="A116" t="str" cm="1">
        <f t="array" ref="A116">INDEX($F$3:$F$37, INT((ROW()-3)/6)+1)</f>
        <v>Delhi</v>
      </c>
      <c r="B116" t="s">
        <v>13</v>
      </c>
      <c r="C116">
        <v>2024</v>
      </c>
      <c r="D116">
        <f>SUMIFS(
    electric_vehicle_sales_by_state[electric_vehicles_sold],
    electric_vehicle_sales_by_state[state], Table6[[#This Row],[State]],
    electric_vehicle_sales_by_state[vehicle_category], Table6[[#This Row],[Vehical-category]],
    electric_vehicle_sales_by_state[fiscal_year], Table6[[#This Row],[fiscal_year]]
)</f>
        <v>8630</v>
      </c>
    </row>
    <row r="117" spans="1:4" x14ac:dyDescent="0.3">
      <c r="A117" t="str" cm="1">
        <f t="array" ref="A117">INDEX($F$3:$F$37, INT((ROW()-3)/6)+1)</f>
        <v>Goa</v>
      </c>
      <c r="B117" t="s">
        <v>10</v>
      </c>
      <c r="C117">
        <v>2022</v>
      </c>
      <c r="D117">
        <f>SUMIFS(
    electric_vehicle_sales_by_state[electric_vehicles_sold],
    electric_vehicle_sales_by_state[state], Table6[[#This Row],[State]],
    electric_vehicle_sales_by_state[vehicle_category], Table6[[#This Row],[Vehical-category]],
    electric_vehicle_sales_by_state[fiscal_year], Table6[[#This Row],[fiscal_year]]
)</f>
        <v>1443</v>
      </c>
    </row>
    <row r="118" spans="1:4" x14ac:dyDescent="0.3">
      <c r="A118" t="str" cm="1">
        <f t="array" ref="A118">INDEX($F$3:$F$37, INT((ROW()-3)/6)+1)</f>
        <v>Goa</v>
      </c>
      <c r="B118" t="s">
        <v>10</v>
      </c>
      <c r="C118">
        <v>2023</v>
      </c>
      <c r="D118">
        <f>SUMIFS(
    electric_vehicle_sales_by_state[electric_vehicles_sold],
    electric_vehicle_sales_by_state[state], Table6[[#This Row],[State]],
    electric_vehicle_sales_by_state[vehicle_category], Table6[[#This Row],[Vehical-category]],
    electric_vehicle_sales_by_state[fiscal_year], Table6[[#This Row],[fiscal_year]]
)</f>
        <v>6423</v>
      </c>
    </row>
    <row r="119" spans="1:4" x14ac:dyDescent="0.3">
      <c r="A119" t="str" cm="1">
        <f t="array" ref="A119">INDEX($F$3:$F$37, INT((ROW()-3)/6)+1)</f>
        <v>Goa</v>
      </c>
      <c r="B119" t="s">
        <v>10</v>
      </c>
      <c r="C119">
        <v>2024</v>
      </c>
      <c r="D119">
        <f>SUMIFS(
    electric_vehicle_sales_by_state[electric_vehicles_sold],
    electric_vehicle_sales_by_state[state], Table6[[#This Row],[State]],
    electric_vehicle_sales_by_state[vehicle_category], Table6[[#This Row],[Vehical-category]],
    electric_vehicle_sales_by_state[fiscal_year], Table6[[#This Row],[fiscal_year]]
)</f>
        <v>9768</v>
      </c>
    </row>
    <row r="120" spans="1:4" x14ac:dyDescent="0.3">
      <c r="A120" t="str" cm="1">
        <f t="array" ref="A120">INDEX($F$3:$F$37, INT((ROW()-3)/6)+1)</f>
        <v>Goa</v>
      </c>
      <c r="B120" t="s">
        <v>13</v>
      </c>
      <c r="C120">
        <v>2022</v>
      </c>
      <c r="D120">
        <f>SUMIFS(
    electric_vehicle_sales_by_state[electric_vehicles_sold],
    electric_vehicle_sales_by_state[state], Table6[[#This Row],[State]],
    electric_vehicle_sales_by_state[vehicle_category], Table6[[#This Row],[Vehical-category]],
    electric_vehicle_sales_by_state[fiscal_year], Table6[[#This Row],[fiscal_year]]
)</f>
        <v>335</v>
      </c>
    </row>
    <row r="121" spans="1:4" x14ac:dyDescent="0.3">
      <c r="A121" t="str" cm="1">
        <f t="array" ref="A121">INDEX($F$3:$F$37, INT((ROW()-3)/6)+1)</f>
        <v>Goa</v>
      </c>
      <c r="B121" t="s">
        <v>13</v>
      </c>
      <c r="C121">
        <v>2023</v>
      </c>
      <c r="D121">
        <f>SUMIFS(
    electric_vehicle_sales_by_state[electric_vehicles_sold],
    electric_vehicle_sales_by_state[state], Table6[[#This Row],[State]],
    electric_vehicle_sales_by_state[vehicle_category], Table6[[#This Row],[Vehical-category]],
    electric_vehicle_sales_by_state[fiscal_year], Table6[[#This Row],[fiscal_year]]
)</f>
        <v>684</v>
      </c>
    </row>
    <row r="122" spans="1:4" x14ac:dyDescent="0.3">
      <c r="A122" t="str" cm="1">
        <f t="array" ref="A122">INDEX($F$3:$F$37, INT((ROW()-3)/6)+1)</f>
        <v>Goa</v>
      </c>
      <c r="B122" t="s">
        <v>13</v>
      </c>
      <c r="C122">
        <v>2024</v>
      </c>
      <c r="D122">
        <f>SUMIFS(
    electric_vehicle_sales_by_state[electric_vehicles_sold],
    electric_vehicle_sales_by_state[state], Table6[[#This Row],[State]],
    electric_vehicle_sales_by_state[vehicle_category], Table6[[#This Row],[Vehical-category]],
    electric_vehicle_sales_by_state[fiscal_year], Table6[[#This Row],[fiscal_year]]
)</f>
        <v>1031</v>
      </c>
    </row>
    <row r="123" spans="1:4" x14ac:dyDescent="0.3">
      <c r="A123" t="str" cm="1">
        <f t="array" ref="A123">INDEX($F$3:$F$37, INT((ROW()-3)/6)+1)</f>
        <v>Gujarat</v>
      </c>
      <c r="B123" t="s">
        <v>10</v>
      </c>
      <c r="C123">
        <v>2022</v>
      </c>
      <c r="D123">
        <f>SUMIFS(
    electric_vehicle_sales_by_state[electric_vehicles_sold],
    electric_vehicle_sales_by_state[state], Table6[[#This Row],[State]],
    electric_vehicle_sales_by_state[vehicle_category], Table6[[#This Row],[Vehical-category]],
    electric_vehicle_sales_by_state[fiscal_year], Table6[[#This Row],[fiscal_year]]
)</f>
        <v>16763</v>
      </c>
    </row>
    <row r="124" spans="1:4" x14ac:dyDescent="0.3">
      <c r="A124" t="str" cm="1">
        <f t="array" ref="A124">INDEX($F$3:$F$37, INT((ROW()-3)/6)+1)</f>
        <v>Gujarat</v>
      </c>
      <c r="B124" t="s">
        <v>10</v>
      </c>
      <c r="C124">
        <v>2023</v>
      </c>
      <c r="D124">
        <f>SUMIFS(
    electric_vehicle_sales_by_state[electric_vehicles_sold],
    electric_vehicle_sales_by_state[state], Table6[[#This Row],[State]],
    electric_vehicle_sales_by_state[vehicle_category], Table6[[#This Row],[Vehical-category]],
    electric_vehicle_sales_by_state[fiscal_year], Table6[[#This Row],[fiscal_year]]
)</f>
        <v>75692</v>
      </c>
    </row>
    <row r="125" spans="1:4" x14ac:dyDescent="0.3">
      <c r="A125" t="str" cm="1">
        <f t="array" ref="A125">INDEX($F$3:$F$37, INT((ROW()-3)/6)+1)</f>
        <v>Gujarat</v>
      </c>
      <c r="B125" t="s">
        <v>10</v>
      </c>
      <c r="C125">
        <v>2024</v>
      </c>
      <c r="D125">
        <f>SUMIFS(
    electric_vehicle_sales_by_state[electric_vehicles_sold],
    electric_vehicle_sales_by_state[state], Table6[[#This Row],[State]],
    electric_vehicle_sales_by_state[vehicle_category], Table6[[#This Row],[Vehical-category]],
    electric_vehicle_sales_by_state[fiscal_year], Table6[[#This Row],[fiscal_year]]
)</f>
        <v>77102</v>
      </c>
    </row>
    <row r="126" spans="1:4" x14ac:dyDescent="0.3">
      <c r="A126" t="str" cm="1">
        <f t="array" ref="A126">INDEX($F$3:$F$37, INT((ROW()-3)/6)+1)</f>
        <v>Gujarat</v>
      </c>
      <c r="B126" t="s">
        <v>13</v>
      </c>
      <c r="C126">
        <v>2022</v>
      </c>
      <c r="D126">
        <f>SUMIFS(
    electric_vehicle_sales_by_state[electric_vehicles_sold],
    electric_vehicle_sales_by_state[state], Table6[[#This Row],[State]],
    electric_vehicle_sales_by_state[vehicle_category], Table6[[#This Row],[Vehical-category]],
    electric_vehicle_sales_by_state[fiscal_year], Table6[[#This Row],[fiscal_year]]
)</f>
        <v>1263</v>
      </c>
    </row>
    <row r="127" spans="1:4" x14ac:dyDescent="0.3">
      <c r="A127" t="str" cm="1">
        <f t="array" ref="A127">INDEX($F$3:$F$37, INT((ROW()-3)/6)+1)</f>
        <v>Gujarat</v>
      </c>
      <c r="B127" t="s">
        <v>13</v>
      </c>
      <c r="C127">
        <v>2023</v>
      </c>
      <c r="D127">
        <f>SUMIFS(
    electric_vehicle_sales_by_state[electric_vehicles_sold],
    electric_vehicle_sales_by_state[state], Table6[[#This Row],[State]],
    electric_vehicle_sales_by_state[vehicle_category], Table6[[#This Row],[Vehical-category]],
    electric_vehicle_sales_by_state[fiscal_year], Table6[[#This Row],[fiscal_year]]
)</f>
        <v>3312</v>
      </c>
    </row>
    <row r="128" spans="1:4" x14ac:dyDescent="0.3">
      <c r="A128" t="str" cm="1">
        <f t="array" ref="A128">INDEX($F$3:$F$37, INT((ROW()-3)/6)+1)</f>
        <v>Gujarat</v>
      </c>
      <c r="B128" t="s">
        <v>13</v>
      </c>
      <c r="C128">
        <v>2024</v>
      </c>
      <c r="D128">
        <f>SUMIFS(
    electric_vehicle_sales_by_state[electric_vehicles_sold],
    electric_vehicle_sales_by_state[state], Table6[[#This Row],[State]],
    electric_vehicle_sales_by_state[vehicle_category], Table6[[#This Row],[Vehical-category]],
    electric_vehicle_sales_by_state[fiscal_year], Table6[[#This Row],[fiscal_year]]
)</f>
        <v>7257</v>
      </c>
    </row>
    <row r="129" spans="1:4" x14ac:dyDescent="0.3">
      <c r="A129" t="str" cm="1">
        <f t="array" ref="A129">INDEX($F$3:$F$37, INT((ROW()-3)/6)+1)</f>
        <v>Haryana</v>
      </c>
      <c r="B129" t="s">
        <v>10</v>
      </c>
      <c r="C129">
        <v>2022</v>
      </c>
      <c r="D129">
        <f>SUMIFS(
    electric_vehicle_sales_by_state[electric_vehicles_sold],
    electric_vehicle_sales_by_state[state], Table6[[#This Row],[State]],
    electric_vehicle_sales_by_state[vehicle_category], Table6[[#This Row],[Vehical-category]],
    electric_vehicle_sales_by_state[fiscal_year], Table6[[#This Row],[fiscal_year]]
)</f>
        <v>5803</v>
      </c>
    </row>
    <row r="130" spans="1:4" x14ac:dyDescent="0.3">
      <c r="A130" t="str" cm="1">
        <f t="array" ref="A130">INDEX($F$3:$F$37, INT((ROW()-3)/6)+1)</f>
        <v>Haryana</v>
      </c>
      <c r="B130" t="s">
        <v>10</v>
      </c>
      <c r="C130">
        <v>2023</v>
      </c>
      <c r="D130">
        <f>SUMIFS(
    electric_vehicle_sales_by_state[electric_vehicles_sold],
    electric_vehicle_sales_by_state[state], Table6[[#This Row],[State]],
    electric_vehicle_sales_by_state[vehicle_category], Table6[[#This Row],[Vehical-category]],
    electric_vehicle_sales_by_state[fiscal_year], Table6[[#This Row],[fiscal_year]]
)</f>
        <v>11521</v>
      </c>
    </row>
    <row r="131" spans="1:4" x14ac:dyDescent="0.3">
      <c r="A131" t="str" cm="1">
        <f t="array" ref="A131">INDEX($F$3:$F$37, INT((ROW()-3)/6)+1)</f>
        <v>Haryana</v>
      </c>
      <c r="B131" t="s">
        <v>10</v>
      </c>
      <c r="C131">
        <v>2024</v>
      </c>
      <c r="D131">
        <f>SUMIFS(
    electric_vehicle_sales_by_state[electric_vehicles_sold],
    electric_vehicle_sales_by_state[state], Table6[[#This Row],[State]],
    electric_vehicle_sales_by_state[vehicle_category], Table6[[#This Row],[Vehical-category]],
    electric_vehicle_sales_by_state[fiscal_year], Table6[[#This Row],[fiscal_year]]
)</f>
        <v>9031</v>
      </c>
    </row>
    <row r="132" spans="1:4" x14ac:dyDescent="0.3">
      <c r="A132" t="str" cm="1">
        <f t="array" ref="A132">INDEX($F$3:$F$37, INT((ROW()-3)/6)+1)</f>
        <v>Haryana</v>
      </c>
      <c r="B132" t="s">
        <v>13</v>
      </c>
      <c r="C132">
        <v>2022</v>
      </c>
      <c r="D132">
        <f>SUMIFS(
    electric_vehicle_sales_by_state[electric_vehicles_sold],
    electric_vehicle_sales_by_state[state], Table6[[#This Row],[State]],
    electric_vehicle_sales_by_state[vehicle_category], Table6[[#This Row],[Vehical-category]],
    electric_vehicle_sales_by_state[fiscal_year], Table6[[#This Row],[fiscal_year]]
)</f>
        <v>123</v>
      </c>
    </row>
    <row r="133" spans="1:4" x14ac:dyDescent="0.3">
      <c r="A133" t="str" cm="1">
        <f t="array" ref="A133">INDEX($F$3:$F$37, INT((ROW()-3)/6)+1)</f>
        <v>Haryana</v>
      </c>
      <c r="B133" t="s">
        <v>13</v>
      </c>
      <c r="C133">
        <v>2023</v>
      </c>
      <c r="D133">
        <f>SUMIFS(
    electric_vehicle_sales_by_state[electric_vehicles_sold],
    electric_vehicle_sales_by_state[state], Table6[[#This Row],[State]],
    electric_vehicle_sales_by_state[vehicle_category], Table6[[#This Row],[Vehical-category]],
    electric_vehicle_sales_by_state[fiscal_year], Table6[[#This Row],[fiscal_year]]
)</f>
        <v>1557</v>
      </c>
    </row>
    <row r="134" spans="1:4" x14ac:dyDescent="0.3">
      <c r="A134" t="str" cm="1">
        <f t="array" ref="A134">INDEX($F$3:$F$37, INT((ROW()-3)/6)+1)</f>
        <v>Haryana</v>
      </c>
      <c r="B134" t="s">
        <v>13</v>
      </c>
      <c r="C134">
        <v>2024</v>
      </c>
      <c r="D134">
        <f>SUMIFS(
    electric_vehicle_sales_by_state[electric_vehicles_sold],
    electric_vehicle_sales_by_state[state], Table6[[#This Row],[State]],
    electric_vehicle_sales_by_state[vehicle_category], Table6[[#This Row],[Vehical-category]],
    electric_vehicle_sales_by_state[fiscal_year], Table6[[#This Row],[fiscal_year]]
)</f>
        <v>2762</v>
      </c>
    </row>
    <row r="135" spans="1:4" x14ac:dyDescent="0.3">
      <c r="A135" t="str" cm="1">
        <f t="array" ref="A135">INDEX($F$3:$F$37, INT((ROW()-3)/6)+1)</f>
        <v>Jharkhand</v>
      </c>
      <c r="B135" t="s">
        <v>10</v>
      </c>
      <c r="C135">
        <v>2022</v>
      </c>
      <c r="D135">
        <f>SUMIFS(
    electric_vehicle_sales_by_state[electric_vehicles_sold],
    electric_vehicle_sales_by_state[state], Table6[[#This Row],[State]],
    electric_vehicle_sales_by_state[vehicle_category], Table6[[#This Row],[Vehical-category]],
    electric_vehicle_sales_by_state[fiscal_year], Table6[[#This Row],[fiscal_year]]
)</f>
        <v>2656</v>
      </c>
    </row>
    <row r="136" spans="1:4" x14ac:dyDescent="0.3">
      <c r="A136" t="str" cm="1">
        <f t="array" ref="A136">INDEX($F$3:$F$37, INT((ROW()-3)/6)+1)</f>
        <v>Jharkhand</v>
      </c>
      <c r="B136" t="s">
        <v>10</v>
      </c>
      <c r="C136">
        <v>2023</v>
      </c>
      <c r="D136">
        <f>SUMIFS(
    electric_vehicle_sales_by_state[electric_vehicles_sold],
    electric_vehicle_sales_by_state[state], Table6[[#This Row],[State]],
    electric_vehicle_sales_by_state[vehicle_category], Table6[[#This Row],[Vehical-category]],
    electric_vehicle_sales_by_state[fiscal_year], Table6[[#This Row],[fiscal_year]]
)</f>
        <v>7649</v>
      </c>
    </row>
    <row r="137" spans="1:4" x14ac:dyDescent="0.3">
      <c r="A137" t="str" cm="1">
        <f t="array" ref="A137">INDEX($F$3:$F$37, INT((ROW()-3)/6)+1)</f>
        <v>Jharkhand</v>
      </c>
      <c r="B137" t="s">
        <v>10</v>
      </c>
      <c r="C137">
        <v>2024</v>
      </c>
      <c r="D137">
        <f>SUMIFS(
    electric_vehicle_sales_by_state[electric_vehicles_sold],
    electric_vehicle_sales_by_state[state], Table6[[#This Row],[State]],
    electric_vehicle_sales_by_state[vehicle_category], Table6[[#This Row],[Vehical-category]],
    electric_vehicle_sales_by_state[fiscal_year], Table6[[#This Row],[fiscal_year]]
)</f>
        <v>7381</v>
      </c>
    </row>
    <row r="138" spans="1:4" x14ac:dyDescent="0.3">
      <c r="A138" t="str" cm="1">
        <f t="array" ref="A138">INDEX($F$3:$F$37, INT((ROW()-3)/6)+1)</f>
        <v>Jharkhand</v>
      </c>
      <c r="B138" t="s">
        <v>13</v>
      </c>
      <c r="C138">
        <v>2022</v>
      </c>
      <c r="D138">
        <f>SUMIFS(
    electric_vehicle_sales_by_state[electric_vehicles_sold],
    electric_vehicle_sales_by_state[state], Table6[[#This Row],[State]],
    electric_vehicle_sales_by_state[vehicle_category], Table6[[#This Row],[Vehical-category]],
    electric_vehicle_sales_by_state[fiscal_year], Table6[[#This Row],[fiscal_year]]
)</f>
        <v>57</v>
      </c>
    </row>
    <row r="139" spans="1:4" x14ac:dyDescent="0.3">
      <c r="A139" t="str" cm="1">
        <f t="array" ref="A139">INDEX($F$3:$F$37, INT((ROW()-3)/6)+1)</f>
        <v>Jharkhand</v>
      </c>
      <c r="B139" t="s">
        <v>13</v>
      </c>
      <c r="C139">
        <v>2023</v>
      </c>
      <c r="D139">
        <f>SUMIFS(
    electric_vehicle_sales_by_state[electric_vehicles_sold],
    electric_vehicle_sales_by_state[state], Table6[[#This Row],[State]],
    electric_vehicle_sales_by_state[vehicle_category], Table6[[#This Row],[Vehical-category]],
    electric_vehicle_sales_by_state[fiscal_year], Table6[[#This Row],[fiscal_year]]
)</f>
        <v>269</v>
      </c>
    </row>
    <row r="140" spans="1:4" x14ac:dyDescent="0.3">
      <c r="A140" t="str" cm="1">
        <f t="array" ref="A140">INDEX($F$3:$F$37, INT((ROW()-3)/6)+1)</f>
        <v>Jharkhand</v>
      </c>
      <c r="B140" t="s">
        <v>13</v>
      </c>
      <c r="C140">
        <v>2024</v>
      </c>
      <c r="D140">
        <f>SUMIFS(
    electric_vehicle_sales_by_state[electric_vehicles_sold],
    electric_vehicle_sales_by_state[state], Table6[[#This Row],[State]],
    electric_vehicle_sales_by_state[vehicle_category], Table6[[#This Row],[Vehical-category]],
    electric_vehicle_sales_by_state[fiscal_year], Table6[[#This Row],[fiscal_year]]
)</f>
        <v>449</v>
      </c>
    </row>
    <row r="141" spans="1:4" x14ac:dyDescent="0.3">
      <c r="A141" t="str" cm="1">
        <f t="array" ref="A141">INDEX($F$3:$F$37, INT((ROW()-3)/6)+1)</f>
        <v>Karnataka</v>
      </c>
      <c r="B141" t="s">
        <v>10</v>
      </c>
      <c r="C141">
        <v>2022</v>
      </c>
      <c r="D141">
        <f>SUMIFS(
    electric_vehicle_sales_by_state[electric_vehicles_sold],
    electric_vehicle_sales_by_state[state], Table6[[#This Row],[State]],
    electric_vehicle_sales_by_state[vehicle_category], Table6[[#This Row],[Vehical-category]],
    electric_vehicle_sales_by_state[fiscal_year], Table6[[#This Row],[fiscal_year]]
)</f>
        <v>41278</v>
      </c>
    </row>
    <row r="142" spans="1:4" x14ac:dyDescent="0.3">
      <c r="A142" t="str" cm="1">
        <f t="array" ref="A142">INDEX($F$3:$F$37, INT((ROW()-3)/6)+1)</f>
        <v>Karnataka</v>
      </c>
      <c r="B142" t="s">
        <v>10</v>
      </c>
      <c r="C142">
        <v>2023</v>
      </c>
      <c r="D142">
        <f>SUMIFS(
    electric_vehicle_sales_by_state[electric_vehicles_sold],
    electric_vehicle_sales_by_state[state], Table6[[#This Row],[State]],
    electric_vehicle_sales_by_state[vehicle_category], Table6[[#This Row],[Vehical-category]],
    electric_vehicle_sales_by_state[fiscal_year], Table6[[#This Row],[fiscal_year]]
)</f>
        <v>102940</v>
      </c>
    </row>
    <row r="143" spans="1:4" x14ac:dyDescent="0.3">
      <c r="A143" t="str" cm="1">
        <f t="array" ref="A143">INDEX($F$3:$F$37, INT((ROW()-3)/6)+1)</f>
        <v>Karnataka</v>
      </c>
      <c r="B143" t="s">
        <v>10</v>
      </c>
      <c r="C143">
        <v>2024</v>
      </c>
      <c r="D143">
        <f>SUMIFS(
    electric_vehicle_sales_by_state[electric_vehicles_sold],
    electric_vehicle_sales_by_state[state], Table6[[#This Row],[State]],
    electric_vehicle_sales_by_state[vehicle_category], Table6[[#This Row],[Vehical-category]],
    electric_vehicle_sales_by_state[fiscal_year], Table6[[#This Row],[fiscal_year]]
)</f>
        <v>148111</v>
      </c>
    </row>
    <row r="144" spans="1:4" x14ac:dyDescent="0.3">
      <c r="A144" t="str" cm="1">
        <f t="array" ref="A144">INDEX($F$3:$F$37, INT((ROW()-3)/6)+1)</f>
        <v>Karnataka</v>
      </c>
      <c r="B144" t="s">
        <v>13</v>
      </c>
      <c r="C144">
        <v>2022</v>
      </c>
      <c r="D144">
        <f>SUMIFS(
    electric_vehicle_sales_by_state[electric_vehicles_sold],
    electric_vehicle_sales_by_state[state], Table6[[#This Row],[State]],
    electric_vehicle_sales_by_state[vehicle_category], Table6[[#This Row],[Vehical-category]],
    electric_vehicle_sales_by_state[fiscal_year], Table6[[#This Row],[fiscal_year]]
)</f>
        <v>1833</v>
      </c>
    </row>
    <row r="145" spans="1:4" x14ac:dyDescent="0.3">
      <c r="A145" t="str" cm="1">
        <f t="array" ref="A145">INDEX($F$3:$F$37, INT((ROW()-3)/6)+1)</f>
        <v>Karnataka</v>
      </c>
      <c r="B145" t="s">
        <v>13</v>
      </c>
      <c r="C145">
        <v>2023</v>
      </c>
      <c r="D145">
        <f>SUMIFS(
    electric_vehicle_sales_by_state[electric_vehicles_sold],
    electric_vehicle_sales_by_state[state], Table6[[#This Row],[State]],
    electric_vehicle_sales_by_state[vehicle_category], Table6[[#This Row],[Vehical-category]],
    electric_vehicle_sales_by_state[fiscal_year], Table6[[#This Row],[fiscal_year]]
)</f>
        <v>5955</v>
      </c>
    </row>
    <row r="146" spans="1:4" x14ac:dyDescent="0.3">
      <c r="A146" t="str" cm="1">
        <f t="array" ref="A146">INDEX($F$3:$F$37, INT((ROW()-3)/6)+1)</f>
        <v>Karnataka</v>
      </c>
      <c r="B146" t="s">
        <v>13</v>
      </c>
      <c r="C146">
        <v>2024</v>
      </c>
      <c r="D146">
        <f>SUMIFS(
    electric_vehicle_sales_by_state[electric_vehicles_sold],
    electric_vehicle_sales_by_state[state], Table6[[#This Row],[State]],
    electric_vehicle_sales_by_state[vehicle_category], Table6[[#This Row],[Vehical-category]],
    electric_vehicle_sales_by_state[fiscal_year], Table6[[#This Row],[fiscal_year]]
)</f>
        <v>12878</v>
      </c>
    </row>
    <row r="147" spans="1:4" x14ac:dyDescent="0.3">
      <c r="A147" t="str" cm="1">
        <f t="array" ref="A147">INDEX($F$3:$F$37, INT((ROW()-3)/6)+1)</f>
        <v>Kerala</v>
      </c>
      <c r="B147" t="s">
        <v>10</v>
      </c>
      <c r="C147">
        <v>2022</v>
      </c>
      <c r="D147">
        <f>SUMIFS(
    electric_vehicle_sales_by_state[electric_vehicles_sold],
    electric_vehicle_sales_by_state[state], Table6[[#This Row],[State]],
    electric_vehicle_sales_by_state[vehicle_category], Table6[[#This Row],[Vehical-category]],
    electric_vehicle_sales_by_state[fiscal_year], Table6[[#This Row],[fiscal_year]]
)</f>
        <v>11405</v>
      </c>
    </row>
    <row r="148" spans="1:4" x14ac:dyDescent="0.3">
      <c r="A148" t="str" cm="1">
        <f t="array" ref="A148">INDEX($F$3:$F$37, INT((ROW()-3)/6)+1)</f>
        <v>Kerala</v>
      </c>
      <c r="B148" t="s">
        <v>10</v>
      </c>
      <c r="C148">
        <v>2023</v>
      </c>
      <c r="D148">
        <f>SUMIFS(
    electric_vehicle_sales_by_state[electric_vehicles_sold],
    electric_vehicle_sales_by_state[state], Table6[[#This Row],[State]],
    electric_vehicle_sales_by_state[vehicle_category], Table6[[#This Row],[Vehical-category]],
    electric_vehicle_sales_by_state[fiscal_year], Table6[[#This Row],[fiscal_year]]
)</f>
        <v>44419</v>
      </c>
    </row>
    <row r="149" spans="1:4" x14ac:dyDescent="0.3">
      <c r="A149" t="str" cm="1">
        <f t="array" ref="A149">INDEX($F$3:$F$37, INT((ROW()-3)/6)+1)</f>
        <v>Kerala</v>
      </c>
      <c r="B149" t="s">
        <v>10</v>
      </c>
      <c r="C149">
        <v>2024</v>
      </c>
      <c r="D149">
        <f>SUMIFS(
    electric_vehicle_sales_by_state[electric_vehicles_sold],
    electric_vehicle_sales_by_state[state], Table6[[#This Row],[State]],
    electric_vehicle_sales_by_state[vehicle_category], Table6[[#This Row],[Vehical-category]],
    electric_vehicle_sales_by_state[fiscal_year], Table6[[#This Row],[fiscal_year]]
)</f>
        <v>64769</v>
      </c>
    </row>
    <row r="150" spans="1:4" x14ac:dyDescent="0.3">
      <c r="A150" t="str" cm="1">
        <f t="array" ref="A150">INDEX($F$3:$F$37, INT((ROW()-3)/6)+1)</f>
        <v>Kerala</v>
      </c>
      <c r="B150" t="s">
        <v>13</v>
      </c>
      <c r="C150">
        <v>2022</v>
      </c>
      <c r="D150">
        <f>SUMIFS(
    electric_vehicle_sales_by_state[electric_vehicles_sold],
    electric_vehicle_sales_by_state[state], Table6[[#This Row],[State]],
    electric_vehicle_sales_by_state[vehicle_category], Table6[[#This Row],[Vehical-category]],
    electric_vehicle_sales_by_state[fiscal_year], Table6[[#This Row],[fiscal_year]]
)</f>
        <v>2234</v>
      </c>
    </row>
    <row r="151" spans="1:4" x14ac:dyDescent="0.3">
      <c r="A151" t="str" cm="1">
        <f t="array" ref="A151">INDEX($F$3:$F$37, INT((ROW()-3)/6)+1)</f>
        <v>Kerala</v>
      </c>
      <c r="B151" t="s">
        <v>13</v>
      </c>
      <c r="C151">
        <v>2023</v>
      </c>
      <c r="D151">
        <f>SUMIFS(
    electric_vehicle_sales_by_state[electric_vehicles_sold],
    electric_vehicle_sales_by_state[state], Table6[[#This Row],[State]],
    electric_vehicle_sales_by_state[vehicle_category], Table6[[#This Row],[Vehical-category]],
    electric_vehicle_sales_by_state[fiscal_year], Table6[[#This Row],[fiscal_year]]
)</f>
        <v>5064</v>
      </c>
    </row>
    <row r="152" spans="1:4" x14ac:dyDescent="0.3">
      <c r="A152" t="str" cm="1">
        <f t="array" ref="A152">INDEX($F$3:$F$37, INT((ROW()-3)/6)+1)</f>
        <v>Kerala</v>
      </c>
      <c r="B152" t="s">
        <v>13</v>
      </c>
      <c r="C152">
        <v>2024</v>
      </c>
      <c r="D152">
        <f>SUMIFS(
    electric_vehicle_sales_by_state[electric_vehicles_sold],
    electric_vehicle_sales_by_state[state], Table6[[#This Row],[State]],
    electric_vehicle_sales_by_state[vehicle_category], Table6[[#This Row],[Vehical-category]],
    electric_vehicle_sales_by_state[fiscal_year], Table6[[#This Row],[fiscal_year]]
)</f>
        <v>9169</v>
      </c>
    </row>
    <row r="153" spans="1:4" x14ac:dyDescent="0.3">
      <c r="A153" t="str" cm="1">
        <f t="array" ref="A153">INDEX($F$3:$F$37, INT((ROW()-3)/6)+1)</f>
        <v>Madhya Pradesh</v>
      </c>
      <c r="B153" t="s">
        <v>10</v>
      </c>
      <c r="C153">
        <v>2022</v>
      </c>
      <c r="D153">
        <f>SUMIFS(
    electric_vehicle_sales_by_state[electric_vehicles_sold],
    electric_vehicle_sales_by_state[state], Table6[[#This Row],[State]],
    electric_vehicle_sales_by_state[vehicle_category], Table6[[#This Row],[Vehical-category]],
    electric_vehicle_sales_by_state[fiscal_year], Table6[[#This Row],[fiscal_year]]
)</f>
        <v>7672</v>
      </c>
    </row>
    <row r="154" spans="1:4" x14ac:dyDescent="0.3">
      <c r="A154" t="str" cm="1">
        <f t="array" ref="A154">INDEX($F$3:$F$37, INT((ROW()-3)/6)+1)</f>
        <v>Madhya Pradesh</v>
      </c>
      <c r="B154" t="s">
        <v>10</v>
      </c>
      <c r="C154">
        <v>2023</v>
      </c>
      <c r="D154">
        <f>SUMIFS(
    electric_vehicle_sales_by_state[electric_vehicles_sold],
    electric_vehicle_sales_by_state[state], Table6[[#This Row],[State]],
    electric_vehicle_sales_by_state[vehicle_category], Table6[[#This Row],[Vehical-category]],
    electric_vehicle_sales_by_state[fiscal_year], Table6[[#This Row],[fiscal_year]]
)</f>
        <v>27016</v>
      </c>
    </row>
    <row r="155" spans="1:4" x14ac:dyDescent="0.3">
      <c r="A155" t="str" cm="1">
        <f t="array" ref="A155">INDEX($F$3:$F$37, INT((ROW()-3)/6)+1)</f>
        <v>Madhya Pradesh</v>
      </c>
      <c r="B155" t="s">
        <v>10</v>
      </c>
      <c r="C155">
        <v>2024</v>
      </c>
      <c r="D155">
        <f>SUMIFS(
    electric_vehicle_sales_by_state[electric_vehicles_sold],
    electric_vehicle_sales_by_state[state], Table6[[#This Row],[State]],
    electric_vehicle_sales_by_state[vehicle_category], Table6[[#This Row],[Vehical-category]],
    electric_vehicle_sales_by_state[fiscal_year], Table6[[#This Row],[fiscal_year]]
)</f>
        <v>41674</v>
      </c>
    </row>
    <row r="156" spans="1:4" x14ac:dyDescent="0.3">
      <c r="A156" t="str" cm="1">
        <f t="array" ref="A156">INDEX($F$3:$F$37, INT((ROW()-3)/6)+1)</f>
        <v>Madhya Pradesh</v>
      </c>
      <c r="B156" t="s">
        <v>13</v>
      </c>
      <c r="C156">
        <v>2022</v>
      </c>
      <c r="D156">
        <f>SUMIFS(
    electric_vehicle_sales_by_state[electric_vehicles_sold],
    electric_vehicle_sales_by_state[state], Table6[[#This Row],[State]],
    electric_vehicle_sales_by_state[vehicle_category], Table6[[#This Row],[Vehical-category]],
    electric_vehicle_sales_by_state[fiscal_year], Table6[[#This Row],[fiscal_year]]
)</f>
        <v>244</v>
      </c>
    </row>
    <row r="157" spans="1:4" x14ac:dyDescent="0.3">
      <c r="A157" t="str" cm="1">
        <f t="array" ref="A157">INDEX($F$3:$F$37, INT((ROW()-3)/6)+1)</f>
        <v>Madhya Pradesh</v>
      </c>
      <c r="B157" t="s">
        <v>13</v>
      </c>
      <c r="C157">
        <v>2023</v>
      </c>
      <c r="D157">
        <f>SUMIFS(
    electric_vehicle_sales_by_state[electric_vehicles_sold],
    electric_vehicle_sales_by_state[state], Table6[[#This Row],[State]],
    electric_vehicle_sales_by_state[vehicle_category], Table6[[#This Row],[Vehical-category]],
    electric_vehicle_sales_by_state[fiscal_year], Table6[[#This Row],[fiscal_year]]
)</f>
        <v>824</v>
      </c>
    </row>
    <row r="158" spans="1:4" x14ac:dyDescent="0.3">
      <c r="A158" t="str" cm="1">
        <f t="array" ref="A158">INDEX($F$3:$F$37, INT((ROW()-3)/6)+1)</f>
        <v>Madhya Pradesh</v>
      </c>
      <c r="B158" t="s">
        <v>13</v>
      </c>
      <c r="C158">
        <v>2024</v>
      </c>
      <c r="D158">
        <f>SUMIFS(
    electric_vehicle_sales_by_state[electric_vehicles_sold],
    electric_vehicle_sales_by_state[state], Table6[[#This Row],[State]],
    electric_vehicle_sales_by_state[vehicle_category], Table6[[#This Row],[Vehical-category]],
    electric_vehicle_sales_by_state[fiscal_year], Table6[[#This Row],[fiscal_year]]
)</f>
        <v>1549</v>
      </c>
    </row>
    <row r="159" spans="1:4" x14ac:dyDescent="0.3">
      <c r="A159" t="str" cm="1">
        <f t="array" ref="A159">INDEX($F$3:$F$37, INT((ROW()-3)/6)+1)</f>
        <v>Maharashtra</v>
      </c>
      <c r="B159" t="s">
        <v>10</v>
      </c>
      <c r="C159">
        <v>2022</v>
      </c>
      <c r="D159">
        <f>SUMIFS(
    electric_vehicle_sales_by_state[electric_vehicles_sold],
    electric_vehicle_sales_by_state[state], Table6[[#This Row],[State]],
    electric_vehicle_sales_by_state[vehicle_category], Table6[[#This Row],[Vehical-category]],
    electric_vehicle_sales_by_state[fiscal_year], Table6[[#This Row],[fiscal_year]]
)</f>
        <v>41903</v>
      </c>
    </row>
    <row r="160" spans="1:4" x14ac:dyDescent="0.3">
      <c r="A160" t="str" cm="1">
        <f t="array" ref="A160">INDEX($F$3:$F$37, INT((ROW()-3)/6)+1)</f>
        <v>Maharashtra</v>
      </c>
      <c r="B160" t="s">
        <v>10</v>
      </c>
      <c r="C160">
        <v>2023</v>
      </c>
      <c r="D160">
        <f>SUMIFS(
    electric_vehicle_sales_by_state[electric_vehicles_sold],
    electric_vehicle_sales_by_state[state], Table6[[#This Row],[State]],
    electric_vehicle_sales_by_state[vehicle_category], Table6[[#This Row],[Vehical-category]],
    electric_vehicle_sales_by_state[fiscal_year], Table6[[#This Row],[fiscal_year]]
)</f>
        <v>138810</v>
      </c>
    </row>
    <row r="161" spans="1:4" x14ac:dyDescent="0.3">
      <c r="A161" t="str" cm="1">
        <f t="array" ref="A161">INDEX($F$3:$F$37, INT((ROW()-3)/6)+1)</f>
        <v>Maharashtra</v>
      </c>
      <c r="B161" t="s">
        <v>10</v>
      </c>
      <c r="C161">
        <v>2024</v>
      </c>
      <c r="D161">
        <f>SUMIFS(
    electric_vehicle_sales_by_state[electric_vehicles_sold],
    electric_vehicle_sales_by_state[state], Table6[[#This Row],[State]],
    electric_vehicle_sales_by_state[vehicle_category], Table6[[#This Row],[Vehical-category]],
    electric_vehicle_sales_by_state[fiscal_year], Table6[[#This Row],[fiscal_year]]
)</f>
        <v>183052</v>
      </c>
    </row>
    <row r="162" spans="1:4" x14ac:dyDescent="0.3">
      <c r="A162" t="str" cm="1">
        <f t="array" ref="A162">INDEX($F$3:$F$37, INT((ROW()-3)/6)+1)</f>
        <v>Maharashtra</v>
      </c>
      <c r="B162" t="s">
        <v>13</v>
      </c>
      <c r="C162">
        <v>2022</v>
      </c>
      <c r="D162">
        <f>SUMIFS(
    electric_vehicle_sales_by_state[electric_vehicles_sold],
    electric_vehicle_sales_by_state[state], Table6[[#This Row],[State]],
    electric_vehicle_sales_by_state[vehicle_category], Table6[[#This Row],[Vehical-category]],
    electric_vehicle_sales_by_state[fiscal_year], Table6[[#This Row],[fiscal_year]]
)</f>
        <v>6471</v>
      </c>
    </row>
    <row r="163" spans="1:4" x14ac:dyDescent="0.3">
      <c r="A163" t="str" cm="1">
        <f t="array" ref="A163">INDEX($F$3:$F$37, INT((ROW()-3)/6)+1)</f>
        <v>Maharashtra</v>
      </c>
      <c r="B163" t="s">
        <v>13</v>
      </c>
      <c r="C163">
        <v>2023</v>
      </c>
      <c r="D163">
        <f>SUMIFS(
    electric_vehicle_sales_by_state[electric_vehicles_sold],
    electric_vehicle_sales_by_state[state], Table6[[#This Row],[State]],
    electric_vehicle_sales_by_state[vehicle_category], Table6[[#This Row],[Vehical-category]],
    electric_vehicle_sales_by_state[fiscal_year], Table6[[#This Row],[fiscal_year]]
)</f>
        <v>11692</v>
      </c>
    </row>
    <row r="164" spans="1:4" x14ac:dyDescent="0.3">
      <c r="A164" t="str" cm="1">
        <f t="array" ref="A164">INDEX($F$3:$F$37, INT((ROW()-3)/6)+1)</f>
        <v>Maharashtra</v>
      </c>
      <c r="B164" t="s">
        <v>13</v>
      </c>
      <c r="C164">
        <v>2024</v>
      </c>
      <c r="D164">
        <f>SUMIFS(
    electric_vehicle_sales_by_state[electric_vehicles_sold],
    electric_vehicle_sales_by_state[state], Table6[[#This Row],[State]],
    electric_vehicle_sales_by_state[vehicle_category], Table6[[#This Row],[Vehical-category]],
    electric_vehicle_sales_by_state[fiscal_year], Table6[[#This Row],[fiscal_year]]
)</f>
        <v>14117</v>
      </c>
    </row>
    <row r="165" spans="1:4" x14ac:dyDescent="0.3">
      <c r="A165" t="str" cm="1">
        <f t="array" ref="A165">INDEX($F$3:$F$37, INT((ROW()-3)/6)+1)</f>
        <v>Odisha</v>
      </c>
      <c r="B165" t="s">
        <v>10</v>
      </c>
      <c r="C165">
        <v>2022</v>
      </c>
      <c r="D165">
        <f>SUMIFS(
    electric_vehicle_sales_by_state[electric_vehicles_sold],
    electric_vehicle_sales_by_state[state], Table6[[#This Row],[State]],
    electric_vehicle_sales_by_state[vehicle_category], Table6[[#This Row],[Vehical-category]],
    electric_vehicle_sales_by_state[fiscal_year], Table6[[#This Row],[fiscal_year]]
)</f>
        <v>9357</v>
      </c>
    </row>
    <row r="166" spans="1:4" x14ac:dyDescent="0.3">
      <c r="A166" t="str" cm="1">
        <f t="array" ref="A166">INDEX($F$3:$F$37, INT((ROW()-3)/6)+1)</f>
        <v>Odisha</v>
      </c>
      <c r="B166" t="s">
        <v>10</v>
      </c>
      <c r="C166">
        <v>2023</v>
      </c>
      <c r="D166">
        <f>SUMIFS(
    electric_vehicle_sales_by_state[electric_vehicles_sold],
    electric_vehicle_sales_by_state[state], Table6[[#This Row],[State]],
    electric_vehicle_sales_by_state[vehicle_category], Table6[[#This Row],[Vehical-category]],
    electric_vehicle_sales_by_state[fiscal_year], Table6[[#This Row],[fiscal_year]]
)</f>
        <v>29113</v>
      </c>
    </row>
    <row r="167" spans="1:4" x14ac:dyDescent="0.3">
      <c r="A167" t="str" cm="1">
        <f t="array" ref="A167">INDEX($F$3:$F$37, INT((ROW()-3)/6)+1)</f>
        <v>Odisha</v>
      </c>
      <c r="B167" t="s">
        <v>10</v>
      </c>
      <c r="C167">
        <v>2024</v>
      </c>
      <c r="D167">
        <f>SUMIFS(
    electric_vehicle_sales_by_state[electric_vehicles_sold],
    electric_vehicle_sales_by_state[state], Table6[[#This Row],[State]],
    electric_vehicle_sales_by_state[vehicle_category], Table6[[#This Row],[Vehical-category]],
    electric_vehicle_sales_by_state[fiscal_year], Table6[[#This Row],[fiscal_year]]
)</f>
        <v>37613</v>
      </c>
    </row>
    <row r="168" spans="1:4" x14ac:dyDescent="0.3">
      <c r="A168" t="str" cm="1">
        <f t="array" ref="A168">INDEX($F$3:$F$37, INT((ROW()-3)/6)+1)</f>
        <v>Odisha</v>
      </c>
      <c r="B168" t="s">
        <v>13</v>
      </c>
      <c r="C168">
        <v>2022</v>
      </c>
      <c r="D168">
        <f>SUMIFS(
    electric_vehicle_sales_by_state[electric_vehicles_sold],
    electric_vehicle_sales_by_state[state], Table6[[#This Row],[State]],
    electric_vehicle_sales_by_state[vehicle_category], Table6[[#This Row],[Vehical-category]],
    electric_vehicle_sales_by_state[fiscal_year], Table6[[#This Row],[fiscal_year]]
)</f>
        <v>141</v>
      </c>
    </row>
    <row r="169" spans="1:4" x14ac:dyDescent="0.3">
      <c r="A169" t="str" cm="1">
        <f t="array" ref="A169">INDEX($F$3:$F$37, INT((ROW()-3)/6)+1)</f>
        <v>Odisha</v>
      </c>
      <c r="B169" t="s">
        <v>13</v>
      </c>
      <c r="C169">
        <v>2023</v>
      </c>
      <c r="D169">
        <f>SUMIFS(
    electric_vehicle_sales_by_state[electric_vehicles_sold],
    electric_vehicle_sales_by_state[state], Table6[[#This Row],[State]],
    electric_vehicle_sales_by_state[vehicle_category], Table6[[#This Row],[Vehical-category]],
    electric_vehicle_sales_by_state[fiscal_year], Table6[[#This Row],[fiscal_year]]
)</f>
        <v>538</v>
      </c>
    </row>
    <row r="170" spans="1:4" x14ac:dyDescent="0.3">
      <c r="A170" t="str" cm="1">
        <f t="array" ref="A170">INDEX($F$3:$F$37, INT((ROW()-3)/6)+1)</f>
        <v>Odisha</v>
      </c>
      <c r="B170" t="s">
        <v>13</v>
      </c>
      <c r="C170">
        <v>2024</v>
      </c>
      <c r="D170">
        <f>SUMIFS(
    electric_vehicle_sales_by_state[electric_vehicles_sold],
    electric_vehicle_sales_by_state[state], Table6[[#This Row],[State]],
    electric_vehicle_sales_by_state[vehicle_category], Table6[[#This Row],[Vehical-category]],
    electric_vehicle_sales_by_state[fiscal_year], Table6[[#This Row],[fiscal_year]]
)</f>
        <v>1505</v>
      </c>
    </row>
    <row r="171" spans="1:4" x14ac:dyDescent="0.3">
      <c r="A171" t="str" cm="1">
        <f t="array" ref="A171">INDEX($F$3:$F$37, INT((ROW()-3)/6)+1)</f>
        <v>Punjab</v>
      </c>
      <c r="B171" t="s">
        <v>10</v>
      </c>
      <c r="C171">
        <v>2022</v>
      </c>
      <c r="D171">
        <f>SUMIFS(
    electric_vehicle_sales_by_state[electric_vehicles_sold],
    electric_vehicle_sales_by_state[state], Table6[[#This Row],[State]],
    electric_vehicle_sales_by_state[vehicle_category], Table6[[#This Row],[Vehical-category]],
    electric_vehicle_sales_by_state[fiscal_year], Table6[[#This Row],[fiscal_year]]
)</f>
        <v>4481</v>
      </c>
    </row>
    <row r="172" spans="1:4" x14ac:dyDescent="0.3">
      <c r="A172" t="str" cm="1">
        <f t="array" ref="A172">INDEX($F$3:$F$37, INT((ROW()-3)/6)+1)</f>
        <v>Punjab</v>
      </c>
      <c r="B172" t="s">
        <v>10</v>
      </c>
      <c r="C172">
        <v>2023</v>
      </c>
      <c r="D172">
        <f>SUMIFS(
    electric_vehicle_sales_by_state[electric_vehicles_sold],
    electric_vehicle_sales_by_state[state], Table6[[#This Row],[State]],
    electric_vehicle_sales_by_state[vehicle_category], Table6[[#This Row],[Vehical-category]],
    electric_vehicle_sales_by_state[fiscal_year], Table6[[#This Row],[fiscal_year]]
)</f>
        <v>8050</v>
      </c>
    </row>
    <row r="173" spans="1:4" x14ac:dyDescent="0.3">
      <c r="A173" t="str" cm="1">
        <f t="array" ref="A173">INDEX($F$3:$F$37, INT((ROW()-3)/6)+1)</f>
        <v>Punjab</v>
      </c>
      <c r="B173" t="s">
        <v>10</v>
      </c>
      <c r="C173">
        <v>2024</v>
      </c>
      <c r="D173">
        <f>SUMIFS(
    electric_vehicle_sales_by_state[electric_vehicles_sold],
    electric_vehicle_sales_by_state[state], Table6[[#This Row],[State]],
    electric_vehicle_sales_by_state[vehicle_category], Table6[[#This Row],[Vehical-category]],
    electric_vehicle_sales_by_state[fiscal_year], Table6[[#This Row],[fiscal_year]]
)</f>
        <v>10101</v>
      </c>
    </row>
    <row r="174" spans="1:4" x14ac:dyDescent="0.3">
      <c r="A174" t="str" cm="1">
        <f t="array" ref="A174">INDEX($F$3:$F$37, INT((ROW()-3)/6)+1)</f>
        <v>Punjab</v>
      </c>
      <c r="B174" t="s">
        <v>13</v>
      </c>
      <c r="C174">
        <v>2022</v>
      </c>
      <c r="D174">
        <f>SUMIFS(
    electric_vehicle_sales_by_state[electric_vehicles_sold],
    electric_vehicle_sales_by_state[state], Table6[[#This Row],[State]],
    electric_vehicle_sales_by_state[vehicle_category], Table6[[#This Row],[Vehical-category]],
    electric_vehicle_sales_by_state[fiscal_year], Table6[[#This Row],[fiscal_year]]
)</f>
        <v>47</v>
      </c>
    </row>
    <row r="175" spans="1:4" x14ac:dyDescent="0.3">
      <c r="A175" t="str" cm="1">
        <f t="array" ref="A175">INDEX($F$3:$F$37, INT((ROW()-3)/6)+1)</f>
        <v>Punjab</v>
      </c>
      <c r="B175" t="s">
        <v>13</v>
      </c>
      <c r="C175">
        <v>2023</v>
      </c>
      <c r="D175">
        <f>SUMIFS(
    electric_vehicle_sales_by_state[electric_vehicles_sold],
    electric_vehicle_sales_by_state[state], Table6[[#This Row],[State]],
    electric_vehicle_sales_by_state[vehicle_category], Table6[[#This Row],[Vehical-category]],
    electric_vehicle_sales_by_state[fiscal_year], Table6[[#This Row],[fiscal_year]]
)</f>
        <v>57</v>
      </c>
    </row>
    <row r="176" spans="1:4" x14ac:dyDescent="0.3">
      <c r="A176" t="str" cm="1">
        <f t="array" ref="A176">INDEX($F$3:$F$37, INT((ROW()-3)/6)+1)</f>
        <v>Punjab</v>
      </c>
      <c r="B176" t="s">
        <v>13</v>
      </c>
      <c r="C176">
        <v>2024</v>
      </c>
      <c r="D176">
        <f>SUMIFS(
    electric_vehicle_sales_by_state[electric_vehicles_sold],
    electric_vehicle_sales_by_state[state], Table6[[#This Row],[State]],
    electric_vehicle_sales_by_state[vehicle_category], Table6[[#This Row],[Vehical-category]],
    electric_vehicle_sales_by_state[fiscal_year], Table6[[#This Row],[fiscal_year]]
)</f>
        <v>1097</v>
      </c>
    </row>
    <row r="177" spans="1:4" x14ac:dyDescent="0.3">
      <c r="A177" t="str" cm="1">
        <f t="array" ref="A177">INDEX($F$3:$F$37, INT((ROW()-3)/6)+1)</f>
        <v>Rajasthan</v>
      </c>
      <c r="B177" t="s">
        <v>10</v>
      </c>
      <c r="C177">
        <v>2022</v>
      </c>
      <c r="D177">
        <f>SUMIFS(
    electric_vehicle_sales_by_state[electric_vehicles_sold],
    electric_vehicle_sales_by_state[state], Table6[[#This Row],[State]],
    electric_vehicle_sales_by_state[vehicle_category], Table6[[#This Row],[Vehical-category]],
    electric_vehicle_sales_by_state[fiscal_year], Table6[[#This Row],[fiscal_year]]
)</f>
        <v>19315</v>
      </c>
    </row>
    <row r="178" spans="1:4" x14ac:dyDescent="0.3">
      <c r="A178" t="str" cm="1">
        <f t="array" ref="A178">INDEX($F$3:$F$37, INT((ROW()-3)/6)+1)</f>
        <v>Rajasthan</v>
      </c>
      <c r="B178" t="s">
        <v>10</v>
      </c>
      <c r="C178">
        <v>2023</v>
      </c>
      <c r="D178">
        <f>SUMIFS(
    electric_vehicle_sales_by_state[electric_vehicles_sold],
    electric_vehicle_sales_by_state[state], Table6[[#This Row],[State]],
    electric_vehicle_sales_by_state[vehicle_category], Table6[[#This Row],[Vehical-category]],
    electric_vehicle_sales_by_state[fiscal_year], Table6[[#This Row],[fiscal_year]]
)</f>
        <v>61791</v>
      </c>
    </row>
    <row r="179" spans="1:4" x14ac:dyDescent="0.3">
      <c r="A179" t="str" cm="1">
        <f t="array" ref="A179">INDEX($F$3:$F$37, INT((ROW()-3)/6)+1)</f>
        <v>Rajasthan</v>
      </c>
      <c r="B179" t="s">
        <v>10</v>
      </c>
      <c r="C179">
        <v>2024</v>
      </c>
      <c r="D179">
        <f>SUMIFS(
    electric_vehicle_sales_by_state[electric_vehicles_sold],
    electric_vehicle_sales_by_state[state], Table6[[#This Row],[State]],
    electric_vehicle_sales_by_state[vehicle_category], Table6[[#This Row],[Vehical-category]],
    electric_vehicle_sales_by_state[fiscal_year], Table6[[#This Row],[fiscal_year]]
)</f>
        <v>61319</v>
      </c>
    </row>
    <row r="180" spans="1:4" x14ac:dyDescent="0.3">
      <c r="A180" t="str" cm="1">
        <f t="array" ref="A180">INDEX($F$3:$F$37, INT((ROW()-3)/6)+1)</f>
        <v>Rajasthan</v>
      </c>
      <c r="B180" t="s">
        <v>13</v>
      </c>
      <c r="C180">
        <v>2022</v>
      </c>
      <c r="D180">
        <f>SUMIFS(
    electric_vehicle_sales_by_state[electric_vehicles_sold],
    electric_vehicle_sales_by_state[state], Table6[[#This Row],[State]],
    electric_vehicle_sales_by_state[vehicle_category], Table6[[#This Row],[Vehical-category]],
    electric_vehicle_sales_by_state[fiscal_year], Table6[[#This Row],[fiscal_year]]
)</f>
        <v>772</v>
      </c>
    </row>
    <row r="181" spans="1:4" x14ac:dyDescent="0.3">
      <c r="A181" t="str" cm="1">
        <f t="array" ref="A181">INDEX($F$3:$F$37, INT((ROW()-3)/6)+1)</f>
        <v>Rajasthan</v>
      </c>
      <c r="B181" t="s">
        <v>13</v>
      </c>
      <c r="C181">
        <v>2023</v>
      </c>
      <c r="D181">
        <f>SUMIFS(
    electric_vehicle_sales_by_state[electric_vehicles_sold],
    electric_vehicle_sales_by_state[state], Table6[[#This Row],[State]],
    electric_vehicle_sales_by_state[vehicle_category], Table6[[#This Row],[Vehical-category]],
    electric_vehicle_sales_by_state[fiscal_year], Table6[[#This Row],[fiscal_year]]
)</f>
        <v>2044</v>
      </c>
    </row>
    <row r="182" spans="1:4" x14ac:dyDescent="0.3">
      <c r="A182" t="str" cm="1">
        <f t="array" ref="A182">INDEX($F$3:$F$37, INT((ROW()-3)/6)+1)</f>
        <v>Rajasthan</v>
      </c>
      <c r="B182" t="s">
        <v>13</v>
      </c>
      <c r="C182">
        <v>2024</v>
      </c>
      <c r="D182">
        <f>SUMIFS(
    electric_vehicle_sales_by_state[electric_vehicles_sold],
    electric_vehicle_sales_by_state[state], Table6[[#This Row],[State]],
    electric_vehicle_sales_by_state[vehicle_category], Table6[[#This Row],[Vehical-category]],
    electric_vehicle_sales_by_state[fiscal_year], Table6[[#This Row],[fiscal_year]]
)</f>
        <v>5125</v>
      </c>
    </row>
    <row r="183" spans="1:4" x14ac:dyDescent="0.3">
      <c r="A183" t="str" cm="1">
        <f t="array" ref="A183">INDEX($F$3:$F$37, INT((ROW()-3)/6)+1)</f>
        <v>Tamil Nadu</v>
      </c>
      <c r="B183" t="s">
        <v>10</v>
      </c>
      <c r="C183">
        <v>2022</v>
      </c>
      <c r="D183">
        <f>SUMIFS(
    electric_vehicle_sales_by_state[electric_vehicles_sold],
    electric_vehicle_sales_by_state[state], Table6[[#This Row],[State]],
    electric_vehicle_sales_by_state[vehicle_category], Table6[[#This Row],[Vehical-category]],
    electric_vehicle_sales_by_state[fiscal_year], Table6[[#This Row],[fiscal_year]]
)</f>
        <v>35677</v>
      </c>
    </row>
    <row r="184" spans="1:4" x14ac:dyDescent="0.3">
      <c r="A184" t="str" cm="1">
        <f t="array" ref="A184">INDEX($F$3:$F$37, INT((ROW()-3)/6)+1)</f>
        <v>Tamil Nadu</v>
      </c>
      <c r="B184" t="s">
        <v>10</v>
      </c>
      <c r="C184">
        <v>2023</v>
      </c>
      <c r="D184">
        <f>SUMIFS(
    electric_vehicle_sales_by_state[electric_vehicles_sold],
    electric_vehicle_sales_by_state[state], Table6[[#This Row],[State]],
    electric_vehicle_sales_by_state[vehicle_category], Table6[[#This Row],[Vehical-category]],
    electric_vehicle_sales_by_state[fiscal_year], Table6[[#This Row],[fiscal_year]]
)</f>
        <v>65773</v>
      </c>
    </row>
    <row r="185" spans="1:4" x14ac:dyDescent="0.3">
      <c r="A185" t="str" cm="1">
        <f t="array" ref="A185">INDEX($F$3:$F$37, INT((ROW()-3)/6)+1)</f>
        <v>Tamil Nadu</v>
      </c>
      <c r="B185" t="s">
        <v>10</v>
      </c>
      <c r="C185">
        <v>2024</v>
      </c>
      <c r="D185">
        <f>SUMIFS(
    electric_vehicle_sales_by_state[electric_vehicles_sold],
    electric_vehicle_sales_by_state[state], Table6[[#This Row],[State]],
    electric_vehicle_sales_by_state[vehicle_category], Table6[[#This Row],[Vehical-category]],
    electric_vehicle_sales_by_state[fiscal_year], Table6[[#This Row],[fiscal_year]]
)</f>
        <v>87405</v>
      </c>
    </row>
    <row r="186" spans="1:4" x14ac:dyDescent="0.3">
      <c r="A186" t="str" cm="1">
        <f t="array" ref="A186">INDEX($F$3:$F$37, INT((ROW()-3)/6)+1)</f>
        <v>Tamil Nadu</v>
      </c>
      <c r="B186" t="s">
        <v>13</v>
      </c>
      <c r="C186">
        <v>2022</v>
      </c>
      <c r="D186">
        <f>SUMIFS(
    electric_vehicle_sales_by_state[electric_vehicles_sold],
    electric_vehicle_sales_by_state[state], Table6[[#This Row],[State]],
    electric_vehicle_sales_by_state[vehicle_category], Table6[[#This Row],[Vehical-category]],
    electric_vehicle_sales_by_state[fiscal_year], Table6[[#This Row],[fiscal_year]]
)</f>
        <v>1186</v>
      </c>
    </row>
    <row r="187" spans="1:4" x14ac:dyDescent="0.3">
      <c r="A187" t="str" cm="1">
        <f t="array" ref="A187">INDEX($F$3:$F$37, INT((ROW()-3)/6)+1)</f>
        <v>Tamil Nadu</v>
      </c>
      <c r="B187" t="s">
        <v>13</v>
      </c>
      <c r="C187">
        <v>2023</v>
      </c>
      <c r="D187">
        <f>SUMIFS(
    electric_vehicle_sales_by_state[electric_vehicles_sold],
    electric_vehicle_sales_by_state[state], Table6[[#This Row],[State]],
    electric_vehicle_sales_by_state[vehicle_category], Table6[[#This Row],[Vehical-category]],
    electric_vehicle_sales_by_state[fiscal_year], Table6[[#This Row],[fiscal_year]]
)</f>
        <v>3112</v>
      </c>
    </row>
    <row r="188" spans="1:4" x14ac:dyDescent="0.3">
      <c r="A188" t="str" cm="1">
        <f t="array" ref="A188">INDEX($F$3:$F$37, INT((ROW()-3)/6)+1)</f>
        <v>Tamil Nadu</v>
      </c>
      <c r="B188" t="s">
        <v>13</v>
      </c>
      <c r="C188">
        <v>2024</v>
      </c>
      <c r="D188">
        <f>SUMIFS(
    electric_vehicle_sales_by_state[electric_vehicles_sold],
    electric_vehicle_sales_by_state[state], Table6[[#This Row],[State]],
    electric_vehicle_sales_by_state[vehicle_category], Table6[[#This Row],[Vehical-category]],
    electric_vehicle_sales_by_state[fiscal_year], Table6[[#This Row],[fiscal_year]]
)</f>
        <v>6909</v>
      </c>
    </row>
    <row r="189" spans="1:4" x14ac:dyDescent="0.3">
      <c r="A189" t="str" cm="1">
        <f t="array" ref="A189">INDEX($F$3:$F$37, INT((ROW()-3)/6)+1)</f>
        <v>Uttar Pradesh</v>
      </c>
      <c r="B189" t="s">
        <v>10</v>
      </c>
      <c r="C189">
        <v>2022</v>
      </c>
      <c r="D189">
        <f>SUMIFS(
    electric_vehicle_sales_by_state[electric_vehicles_sold],
    electric_vehicle_sales_by_state[state], Table6[[#This Row],[State]],
    electric_vehicle_sales_by_state[vehicle_category], Table6[[#This Row],[Vehical-category]],
    electric_vehicle_sales_by_state[fiscal_year], Table6[[#This Row],[fiscal_year]]
)</f>
        <v>10102</v>
      </c>
    </row>
    <row r="190" spans="1:4" x14ac:dyDescent="0.3">
      <c r="A190" t="str" cm="1">
        <f t="array" ref="A190">INDEX($F$3:$F$37, INT((ROW()-3)/6)+1)</f>
        <v>Uttar Pradesh</v>
      </c>
      <c r="B190" t="s">
        <v>10</v>
      </c>
      <c r="C190">
        <v>2023</v>
      </c>
      <c r="D190">
        <f>SUMIFS(
    electric_vehicle_sales_by_state[electric_vehicles_sold],
    electric_vehicle_sales_by_state[state], Table6[[#This Row],[State]],
    electric_vehicle_sales_by_state[vehicle_category], Table6[[#This Row],[Vehical-category]],
    electric_vehicle_sales_by_state[fiscal_year], Table6[[#This Row],[fiscal_year]]
)</f>
        <v>26550</v>
      </c>
    </row>
    <row r="191" spans="1:4" x14ac:dyDescent="0.3">
      <c r="A191" t="str" cm="1">
        <f t="array" ref="A191">INDEX($F$3:$F$37, INT((ROW()-3)/6)+1)</f>
        <v>Uttar Pradesh</v>
      </c>
      <c r="B191" t="s">
        <v>10</v>
      </c>
      <c r="C191">
        <v>2024</v>
      </c>
      <c r="D191">
        <f>SUMIFS(
    electric_vehicle_sales_by_state[electric_vehicles_sold],
    electric_vehicle_sales_by_state[state], Table6[[#This Row],[State]],
    electric_vehicle_sales_by_state[vehicle_category], Table6[[#This Row],[Vehical-category]],
    electric_vehicle_sales_by_state[fiscal_year], Table6[[#This Row],[fiscal_year]]
)</f>
        <v>52513</v>
      </c>
    </row>
    <row r="192" spans="1:4" x14ac:dyDescent="0.3">
      <c r="A192" t="str" cm="1">
        <f t="array" ref="A192">INDEX($F$3:$F$37, INT((ROW()-3)/6)+1)</f>
        <v>Uttar Pradesh</v>
      </c>
      <c r="B192" t="s">
        <v>13</v>
      </c>
      <c r="C192">
        <v>2022</v>
      </c>
      <c r="D192">
        <f>SUMIFS(
    electric_vehicle_sales_by_state[electric_vehicles_sold],
    electric_vehicle_sales_by_state[state], Table6[[#This Row],[State]],
    electric_vehicle_sales_by_state[vehicle_category], Table6[[#This Row],[Vehical-category]],
    electric_vehicle_sales_by_state[fiscal_year], Table6[[#This Row],[fiscal_year]]
)</f>
        <v>120</v>
      </c>
    </row>
    <row r="193" spans="1:4" x14ac:dyDescent="0.3">
      <c r="A193" t="str" cm="1">
        <f t="array" ref="A193">INDEX($F$3:$F$37, INT((ROW()-3)/6)+1)</f>
        <v>Uttar Pradesh</v>
      </c>
      <c r="B193" t="s">
        <v>13</v>
      </c>
      <c r="C193">
        <v>2023</v>
      </c>
      <c r="D193">
        <f>SUMIFS(
    electric_vehicle_sales_by_state[electric_vehicles_sold],
    electric_vehicle_sales_by_state[state], Table6[[#This Row],[State]],
    electric_vehicle_sales_by_state[vehicle_category], Table6[[#This Row],[Vehical-category]],
    electric_vehicle_sales_by_state[fiscal_year], Table6[[#This Row],[fiscal_year]]
)</f>
        <v>673</v>
      </c>
    </row>
    <row r="194" spans="1:4" x14ac:dyDescent="0.3">
      <c r="A194" t="str" cm="1">
        <f t="array" ref="A194">INDEX($F$3:$F$37, INT((ROW()-3)/6)+1)</f>
        <v>Uttar Pradesh</v>
      </c>
      <c r="B194" t="s">
        <v>13</v>
      </c>
      <c r="C194">
        <v>2024</v>
      </c>
      <c r="D194">
        <f>SUMIFS(
    electric_vehicle_sales_by_state[electric_vehicles_sold],
    electric_vehicle_sales_by_state[state], Table6[[#This Row],[State]],
    electric_vehicle_sales_by_state[vehicle_category], Table6[[#This Row],[Vehical-category]],
    electric_vehicle_sales_by_state[fiscal_year], Table6[[#This Row],[fiscal_year]]
)</f>
        <v>5245</v>
      </c>
    </row>
    <row r="195" spans="1:4" x14ac:dyDescent="0.3">
      <c r="A195" t="str" cm="1">
        <f t="array" ref="A195">INDEX($F$3:$F$37, INT((ROW()-3)/6)+1)</f>
        <v>Uttarakhand</v>
      </c>
      <c r="B195" t="s">
        <v>10</v>
      </c>
      <c r="C195">
        <v>2022</v>
      </c>
      <c r="D195">
        <f>SUMIFS(
    electric_vehicle_sales_by_state[electric_vehicles_sold],
    electric_vehicle_sales_by_state[state], Table6[[#This Row],[State]],
    electric_vehicle_sales_by_state[vehicle_category], Table6[[#This Row],[Vehical-category]],
    electric_vehicle_sales_by_state[fiscal_year], Table6[[#This Row],[fiscal_year]]
)</f>
        <v>1898</v>
      </c>
    </row>
    <row r="196" spans="1:4" x14ac:dyDescent="0.3">
      <c r="A196" t="str" cm="1">
        <f t="array" ref="A196">INDEX($F$3:$F$37, INT((ROW()-3)/6)+1)</f>
        <v>Uttarakhand</v>
      </c>
      <c r="B196" t="s">
        <v>10</v>
      </c>
      <c r="C196">
        <v>2023</v>
      </c>
      <c r="D196">
        <f>SUMIFS(
    electric_vehicle_sales_by_state[electric_vehicles_sold],
    electric_vehicle_sales_by_state[state], Table6[[#This Row],[State]],
    electric_vehicle_sales_by_state[vehicle_category], Table6[[#This Row],[Vehical-category]],
    electric_vehicle_sales_by_state[fiscal_year], Table6[[#This Row],[fiscal_year]]
)</f>
        <v>6314</v>
      </c>
    </row>
    <row r="197" spans="1:4" x14ac:dyDescent="0.3">
      <c r="A197" t="str" cm="1">
        <f t="array" ref="A197">INDEX($F$3:$F$37, INT((ROW()-3)/6)+1)</f>
        <v>Uttarakhand</v>
      </c>
      <c r="B197" t="s">
        <v>10</v>
      </c>
      <c r="C197">
        <v>2024</v>
      </c>
      <c r="D197">
        <f>SUMIFS(
    electric_vehicle_sales_by_state[electric_vehicles_sold],
    electric_vehicle_sales_by_state[state], Table6[[#This Row],[State]],
    electric_vehicle_sales_by_state[vehicle_category], Table6[[#This Row],[Vehical-category]],
    electric_vehicle_sales_by_state[fiscal_year], Table6[[#This Row],[fiscal_year]]
)</f>
        <v>5775</v>
      </c>
    </row>
    <row r="198" spans="1:4" x14ac:dyDescent="0.3">
      <c r="A198" t="str" cm="1">
        <f t="array" ref="A198">INDEX($F$3:$F$37, INT((ROW()-3)/6)+1)</f>
        <v>Uttarakhand</v>
      </c>
      <c r="B198" t="s">
        <v>13</v>
      </c>
      <c r="C198">
        <v>2022</v>
      </c>
      <c r="D198">
        <f>SUMIFS(
    electric_vehicle_sales_by_state[electric_vehicles_sold],
    electric_vehicle_sales_by_state[state], Table6[[#This Row],[State]],
    electric_vehicle_sales_by_state[vehicle_category], Table6[[#This Row],[Vehical-category]],
    electric_vehicle_sales_by_state[fiscal_year], Table6[[#This Row],[fiscal_year]]
)</f>
        <v>181</v>
      </c>
    </row>
    <row r="199" spans="1:4" x14ac:dyDescent="0.3">
      <c r="A199" t="str" cm="1">
        <f t="array" ref="A199">INDEX($F$3:$F$37, INT((ROW()-3)/6)+1)</f>
        <v>Uttarakhand</v>
      </c>
      <c r="B199" t="s">
        <v>13</v>
      </c>
      <c r="C199">
        <v>2023</v>
      </c>
      <c r="D199">
        <f>SUMIFS(
    electric_vehicle_sales_by_state[electric_vehicles_sold],
    electric_vehicle_sales_by_state[state], Table6[[#This Row],[State]],
    electric_vehicle_sales_by_state[vehicle_category], Table6[[#This Row],[Vehical-category]],
    electric_vehicle_sales_by_state[fiscal_year], Table6[[#This Row],[fiscal_year]]
)</f>
        <v>398</v>
      </c>
    </row>
    <row r="200" spans="1:4" x14ac:dyDescent="0.3">
      <c r="A200" t="str" cm="1">
        <f t="array" ref="A200">INDEX($F$3:$F$37, INT((ROW()-3)/6)+1)</f>
        <v>Uttarakhand</v>
      </c>
      <c r="B200" t="s">
        <v>13</v>
      </c>
      <c r="C200">
        <v>2024</v>
      </c>
      <c r="D200">
        <f>SUMIFS(
    electric_vehicle_sales_by_state[electric_vehicles_sold],
    electric_vehicle_sales_by_state[state], Table6[[#This Row],[State]],
    electric_vehicle_sales_by_state[vehicle_category], Table6[[#This Row],[Vehical-category]],
    electric_vehicle_sales_by_state[fiscal_year], Table6[[#This Row],[fiscal_year]]
)</f>
        <v>561</v>
      </c>
    </row>
    <row r="201" spans="1:4" x14ac:dyDescent="0.3">
      <c r="A201" t="str" cm="1">
        <f t="array" ref="A201">INDEX($F$3:$F$37, INT((ROW()-3)/6)+1)</f>
        <v>West Bengal</v>
      </c>
      <c r="B201" t="s">
        <v>10</v>
      </c>
      <c r="C201">
        <v>2022</v>
      </c>
      <c r="D201">
        <f>SUMIFS(
    electric_vehicle_sales_by_state[electric_vehicles_sold],
    electric_vehicle_sales_by_state[state], Table6[[#This Row],[State]],
    electric_vehicle_sales_by_state[vehicle_category], Table6[[#This Row],[Vehical-category]],
    electric_vehicle_sales_by_state[fiscal_year], Table6[[#This Row],[fiscal_year]]
)</f>
        <v>2267</v>
      </c>
    </row>
    <row r="202" spans="1:4" x14ac:dyDescent="0.3">
      <c r="A202" t="str" cm="1">
        <f t="array" ref="A202">INDEX($F$3:$F$37, INT((ROW()-3)/6)+1)</f>
        <v>West Bengal</v>
      </c>
      <c r="B202" t="s">
        <v>10</v>
      </c>
      <c r="C202">
        <v>2023</v>
      </c>
      <c r="D202">
        <f>SUMIFS(
    electric_vehicle_sales_by_state[electric_vehicles_sold],
    electric_vehicle_sales_by_state[state], Table6[[#This Row],[State]],
    electric_vehicle_sales_by_state[vehicle_category], Table6[[#This Row],[Vehical-category]],
    electric_vehicle_sales_by_state[fiscal_year], Table6[[#This Row],[fiscal_year]]
)</f>
        <v>9580</v>
      </c>
    </row>
    <row r="203" spans="1:4" x14ac:dyDescent="0.3">
      <c r="A203" t="str" cm="1">
        <f t="array" ref="A203">INDEX($F$3:$F$37, INT((ROW()-3)/6)+1)</f>
        <v>West Bengal</v>
      </c>
      <c r="B203" t="s">
        <v>10</v>
      </c>
      <c r="C203">
        <v>2024</v>
      </c>
      <c r="D203">
        <f>SUMIFS(
    electric_vehicle_sales_by_state[electric_vehicles_sold],
    electric_vehicle_sales_by_state[state], Table6[[#This Row],[State]],
    electric_vehicle_sales_by_state[vehicle_category], Table6[[#This Row],[Vehical-category]],
    electric_vehicle_sales_by_state[fiscal_year], Table6[[#This Row],[fiscal_year]]
)</f>
        <v>14016</v>
      </c>
    </row>
    <row r="204" spans="1:4" x14ac:dyDescent="0.3">
      <c r="A204" t="str" cm="1">
        <f t="array" ref="A204">INDEX($F$3:$F$37, INT((ROW()-3)/6)+1)</f>
        <v>West Bengal</v>
      </c>
      <c r="B204" t="s">
        <v>13</v>
      </c>
      <c r="C204">
        <v>2022</v>
      </c>
      <c r="D204">
        <f>SUMIFS(
    electric_vehicle_sales_by_state[electric_vehicles_sold],
    electric_vehicle_sales_by_state[state], Table6[[#This Row],[State]],
    electric_vehicle_sales_by_state[vehicle_category], Table6[[#This Row],[Vehical-category]],
    electric_vehicle_sales_by_state[fiscal_year], Table6[[#This Row],[fiscal_year]]
)</f>
        <v>418</v>
      </c>
    </row>
    <row r="205" spans="1:4" x14ac:dyDescent="0.3">
      <c r="A205" t="str" cm="1">
        <f t="array" ref="A205">INDEX($F$3:$F$37, INT((ROW()-3)/6)+1)</f>
        <v>West Bengal</v>
      </c>
      <c r="B205" t="s">
        <v>13</v>
      </c>
      <c r="C205">
        <v>2023</v>
      </c>
      <c r="D205">
        <f>SUMIFS(
    electric_vehicle_sales_by_state[electric_vehicles_sold],
    electric_vehicle_sales_by_state[state], Table6[[#This Row],[State]],
    electric_vehicle_sales_by_state[vehicle_category], Table6[[#This Row],[Vehical-category]],
    electric_vehicle_sales_by_state[fiscal_year], Table6[[#This Row],[fiscal_year]]
)</f>
        <v>1431</v>
      </c>
    </row>
    <row r="206" spans="1:4" x14ac:dyDescent="0.3">
      <c r="A206" t="str" cm="1">
        <f t="array" ref="A206">INDEX($F$3:$F$37, INT((ROW()-3)/6)+1)</f>
        <v>West Bengal</v>
      </c>
      <c r="B206" t="s">
        <v>13</v>
      </c>
      <c r="C206">
        <v>2024</v>
      </c>
      <c r="D206">
        <f>SUMIFS(
    electric_vehicle_sales_by_state[electric_vehicles_sold],
    electric_vehicle_sales_by_state[state], Table6[[#This Row],[State]],
    electric_vehicle_sales_by_state[vehicle_category], Table6[[#This Row],[Vehical-category]],
    electric_vehicle_sales_by_state[fiscal_year], Table6[[#This Row],[fiscal_year]]
)</f>
        <v>2848</v>
      </c>
    </row>
    <row r="207" spans="1:4" x14ac:dyDescent="0.3">
      <c r="A207" t="str" cm="1">
        <f t="array" ref="A207">INDEX($F$3:$F$37, INT((ROW()-3)/6)+1)</f>
        <v>Andaman &amp; Nicobar</v>
      </c>
      <c r="B207" t="s">
        <v>10</v>
      </c>
      <c r="C207">
        <v>2022</v>
      </c>
      <c r="D207">
        <f>SUMIFS(
    electric_vehicle_sales_by_state[electric_vehicles_sold],
    electric_vehicle_sales_by_state[state], Table6[[#This Row],[State]],
    electric_vehicle_sales_by_state[vehicle_category], Table6[[#This Row],[Vehical-category]],
    electric_vehicle_sales_by_state[fiscal_year], Table6[[#This Row],[fiscal_year]]
)</f>
        <v>0</v>
      </c>
    </row>
    <row r="208" spans="1:4" x14ac:dyDescent="0.3">
      <c r="A208" t="str" cm="1">
        <f t="array" ref="A208">INDEX($F$3:$F$37, INT((ROW()-3)/6)+1)</f>
        <v>Andaman &amp; Nicobar</v>
      </c>
      <c r="B208" t="s">
        <v>10</v>
      </c>
      <c r="C208">
        <v>2023</v>
      </c>
      <c r="D208">
        <f>SUMIFS(
    electric_vehicle_sales_by_state[electric_vehicles_sold],
    electric_vehicle_sales_by_state[state], Table6[[#This Row],[State]],
    electric_vehicle_sales_by_state[vehicle_category], Table6[[#This Row],[Vehical-category]],
    electric_vehicle_sales_by_state[fiscal_year], Table6[[#This Row],[fiscal_year]]
)</f>
        <v>0</v>
      </c>
    </row>
    <row r="209" spans="1:4" x14ac:dyDescent="0.3">
      <c r="A209" t="str" cm="1">
        <f t="array" ref="A209">INDEX($F$3:$F$37, INT((ROW()-3)/6)+1)</f>
        <v>Andaman &amp; Nicobar</v>
      </c>
      <c r="B209" t="s">
        <v>10</v>
      </c>
      <c r="C209">
        <v>2024</v>
      </c>
      <c r="D209">
        <f>SUMIFS(
    electric_vehicle_sales_by_state[electric_vehicles_sold],
    electric_vehicle_sales_by_state[state], Table6[[#This Row],[State]],
    electric_vehicle_sales_by_state[vehicle_category], Table6[[#This Row],[Vehical-category]],
    electric_vehicle_sales_by_state[fiscal_year], Table6[[#This Row],[fiscal_year]]
)</f>
        <v>2</v>
      </c>
    </row>
    <row r="210" spans="1:4" x14ac:dyDescent="0.3">
      <c r="A210" t="str" cm="1">
        <f t="array" ref="A210">INDEX($F$3:$F$37, INT((ROW()-3)/6)+1)</f>
        <v>Andaman &amp; Nicobar</v>
      </c>
      <c r="B210" t="s">
        <v>13</v>
      </c>
      <c r="C210">
        <v>2022</v>
      </c>
      <c r="D210">
        <f>SUMIFS(
    electric_vehicle_sales_by_state[electric_vehicles_sold],
    electric_vehicle_sales_by_state[state], Table6[[#This Row],[State]],
    electric_vehicle_sales_by_state[vehicle_category], Table6[[#This Row],[Vehical-category]],
    electric_vehicle_sales_by_state[fiscal_year], Table6[[#This Row],[fiscal_year]]
)</f>
        <v>0</v>
      </c>
    </row>
    <row r="211" spans="1:4" x14ac:dyDescent="0.3">
      <c r="A211" t="str" cm="1">
        <f t="array" ref="A211">INDEX($F$3:$F$37, INT((ROW()-3)/6)+1)</f>
        <v>Andaman &amp; Nicobar</v>
      </c>
      <c r="B211" t="s">
        <v>13</v>
      </c>
      <c r="C211">
        <v>2023</v>
      </c>
      <c r="D211">
        <f>SUMIFS(
    electric_vehicle_sales_by_state[electric_vehicles_sold],
    electric_vehicle_sales_by_state[state], Table6[[#This Row],[State]],
    electric_vehicle_sales_by_state[vehicle_category], Table6[[#This Row],[Vehical-category]],
    electric_vehicle_sales_by_state[fiscal_year], Table6[[#This Row],[fiscal_year]]
)</f>
        <v>0</v>
      </c>
    </row>
    <row r="212" spans="1:4" x14ac:dyDescent="0.3">
      <c r="A212" t="str" cm="1">
        <f t="array" ref="A212">INDEX($F$3:$F$37, INT((ROW()-3)/6)+1)</f>
        <v>Andaman &amp; Nicobar</v>
      </c>
      <c r="B212" t="s">
        <v>13</v>
      </c>
      <c r="C212">
        <v>2024</v>
      </c>
      <c r="D212">
        <f>SUMIFS(
    electric_vehicle_sales_by_state[electric_vehicles_sold],
    electric_vehicle_sales_by_state[state], Table6[[#This Row],[State]],
    electric_vehicle_sales_by_state[vehicle_category], Table6[[#This Row],[Vehical-category]],
    electric_vehicle_sales_by_state[fiscal_year], Table6[[#This Row],[fiscal_year]]
)</f>
        <v>0</v>
      </c>
    </row>
  </sheetData>
  <mergeCells count="1">
    <mergeCell ref="A1:K1"/>
  </mergeCells>
  <phoneticPr fontId="19" type="noConversion"/>
  <pageMargins left="0.7" right="0.7" top="0.75" bottom="0.75" header="0.3" footer="0.3"/>
  <drawing r:id="rId3"/>
  <tableParts count="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CA35-404A-4D62-A14B-0C95F2A1A177}">
  <sheetPr codeName="Sheet13"/>
  <dimension ref="A3:D34"/>
  <sheetViews>
    <sheetView zoomScale="114" workbookViewId="0">
      <selection activeCell="E12" sqref="E12"/>
    </sheetView>
  </sheetViews>
  <sheetFormatPr defaultRowHeight="14.4" x14ac:dyDescent="0.3"/>
  <cols>
    <col min="1" max="1" width="16.44140625" bestFit="1" customWidth="1"/>
    <col min="2" max="2" width="24.88671875" bestFit="1" customWidth="1"/>
    <col min="3" max="3" width="15.21875" bestFit="1" customWidth="1"/>
    <col min="4" max="4" width="15.77734375" bestFit="1" customWidth="1"/>
    <col min="5" max="5" width="17.88671875" bestFit="1" customWidth="1"/>
    <col min="6" max="7" width="20.33203125" bestFit="1" customWidth="1"/>
  </cols>
  <sheetData>
    <row r="3" spans="1:4" x14ac:dyDescent="0.3">
      <c r="A3" s="2" t="s">
        <v>75</v>
      </c>
      <c r="B3" t="s">
        <v>143</v>
      </c>
      <c r="C3" t="s">
        <v>181</v>
      </c>
      <c r="D3" t="s">
        <v>80</v>
      </c>
    </row>
    <row r="4" spans="1:4" x14ac:dyDescent="0.3">
      <c r="A4" s="3" t="s">
        <v>69</v>
      </c>
      <c r="B4" s="33">
        <v>9169</v>
      </c>
      <c r="C4" s="14">
        <v>633925.73752167937</v>
      </c>
      <c r="D4" s="5">
        <v>5.7584454897724631E-2</v>
      </c>
    </row>
    <row r="5" spans="1:4" x14ac:dyDescent="0.3">
      <c r="A5" s="3" t="s">
        <v>55</v>
      </c>
      <c r="B5" s="33">
        <v>1020</v>
      </c>
      <c r="C5" s="14">
        <v>554205.26591999992</v>
      </c>
      <c r="D5" s="5">
        <v>4.5031124453666506E-2</v>
      </c>
    </row>
    <row r="6" spans="1:4" x14ac:dyDescent="0.3">
      <c r="A6" s="3" t="s">
        <v>56</v>
      </c>
      <c r="B6" s="33">
        <v>8630</v>
      </c>
      <c r="C6" s="14">
        <v>469844.43903277145</v>
      </c>
      <c r="D6" s="5">
        <v>4.2907572216974096E-2</v>
      </c>
    </row>
    <row r="7" spans="1:4" x14ac:dyDescent="0.3">
      <c r="A7" s="3" t="s">
        <v>68</v>
      </c>
      <c r="B7" s="33">
        <v>12878</v>
      </c>
      <c r="C7" s="14">
        <v>4465872.1737048822</v>
      </c>
      <c r="D7" s="5">
        <v>4.2611201736477609E-2</v>
      </c>
    </row>
    <row r="8" spans="1:4" x14ac:dyDescent="0.3">
      <c r="A8" s="3" t="s">
        <v>66</v>
      </c>
      <c r="B8" s="33">
        <v>1031</v>
      </c>
      <c r="C8" s="14">
        <v>30053.858686633663</v>
      </c>
      <c r="D8" s="5">
        <v>4.2543533878022614E-2</v>
      </c>
    </row>
    <row r="9" spans="1:4" x14ac:dyDescent="0.3">
      <c r="A9" s="3" t="s">
        <v>70</v>
      </c>
      <c r="B9" s="33">
        <v>14117</v>
      </c>
      <c r="C9" s="14">
        <v>146573.50033033534</v>
      </c>
      <c r="D9" s="5">
        <v>2.9617057343842769E-2</v>
      </c>
    </row>
    <row r="10" spans="1:4" x14ac:dyDescent="0.3">
      <c r="A10" s="3" t="s">
        <v>74</v>
      </c>
      <c r="B10" s="33">
        <v>2848</v>
      </c>
      <c r="C10" s="14">
        <v>900805.63558964769</v>
      </c>
      <c r="D10" s="5">
        <v>2.6788569708599056E-2</v>
      </c>
    </row>
    <row r="11" spans="1:4" x14ac:dyDescent="0.3">
      <c r="A11" s="3" t="s">
        <v>72</v>
      </c>
      <c r="B11" s="33">
        <v>6909</v>
      </c>
      <c r="C11" s="14">
        <v>1365861.6259762847</v>
      </c>
      <c r="D11" s="5">
        <v>2.5665791204014993E-2</v>
      </c>
    </row>
    <row r="12" spans="1:4" x14ac:dyDescent="0.3">
      <c r="A12" s="3" t="s">
        <v>71</v>
      </c>
      <c r="B12" s="33">
        <v>5125</v>
      </c>
      <c r="C12" s="14">
        <v>1499420.9616100914</v>
      </c>
      <c r="D12" s="5">
        <v>2.4935411203176164E-2</v>
      </c>
    </row>
    <row r="13" spans="1:4" x14ac:dyDescent="0.3">
      <c r="A13" s="3" t="s">
        <v>44</v>
      </c>
      <c r="B13" s="33">
        <v>1257</v>
      </c>
      <c r="C13" s="14">
        <v>1444765.5337968748</v>
      </c>
      <c r="D13" s="5">
        <v>2.4181447424108344E-2</v>
      </c>
    </row>
    <row r="29" spans="1:3" x14ac:dyDescent="0.3">
      <c r="A29" s="2" t="s">
        <v>75</v>
      </c>
      <c r="B29" t="s">
        <v>182</v>
      </c>
      <c r="C29" t="s">
        <v>183</v>
      </c>
    </row>
    <row r="30" spans="1:3" x14ac:dyDescent="0.3">
      <c r="A30" s="3" t="s">
        <v>66</v>
      </c>
      <c r="B30" s="17">
        <v>0.32206441197552427</v>
      </c>
      <c r="C30" s="17">
        <v>0.75431238389817779</v>
      </c>
    </row>
    <row r="31" spans="1:3" x14ac:dyDescent="0.3">
      <c r="A31" s="3" t="s">
        <v>42</v>
      </c>
      <c r="B31" s="17">
        <v>0.31127147548253786</v>
      </c>
      <c r="C31" s="17"/>
    </row>
    <row r="32" spans="1:3" x14ac:dyDescent="0.3">
      <c r="A32" s="3" t="s">
        <v>50</v>
      </c>
      <c r="B32" s="17">
        <v>0.26413690872421469</v>
      </c>
      <c r="C32" s="17"/>
    </row>
    <row r="33" spans="1:3" x14ac:dyDescent="0.3">
      <c r="A33" s="3" t="s">
        <v>52</v>
      </c>
      <c r="B33" s="17">
        <v>0.24154036691729686</v>
      </c>
      <c r="C33" s="17">
        <v>2.1766191290283907</v>
      </c>
    </row>
    <row r="34" spans="1:3" x14ac:dyDescent="0.3">
      <c r="A34" s="3" t="s">
        <v>63</v>
      </c>
      <c r="B34" s="17">
        <v>0.24055146649592962</v>
      </c>
      <c r="C34" s="17">
        <v>3.7387007241273986</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D532-874E-4876-99F1-D77EF7D86BA6}">
  <sheetPr codeName="Sheet7"/>
  <dimension ref="A3:AR207"/>
  <sheetViews>
    <sheetView topLeftCell="A6" zoomScale="78" zoomScaleNormal="82" workbookViewId="0">
      <selection activeCell="I13" sqref="I13"/>
    </sheetView>
  </sheetViews>
  <sheetFormatPr defaultRowHeight="14.4" x14ac:dyDescent="0.3"/>
  <cols>
    <col min="1" max="1" width="26" bestFit="1" customWidth="1"/>
    <col min="2" max="2" width="16.109375" bestFit="1" customWidth="1"/>
    <col min="3" max="3" width="9.109375" bestFit="1" customWidth="1"/>
    <col min="4" max="4" width="9.77734375" bestFit="1" customWidth="1"/>
    <col min="5" max="5" width="20" bestFit="1" customWidth="1"/>
    <col min="6" max="6" width="11.33203125" bestFit="1" customWidth="1"/>
    <col min="7" max="7" width="16.109375" bestFit="1" customWidth="1"/>
    <col min="8" max="8" width="10.88671875" bestFit="1" customWidth="1"/>
    <col min="9" max="9" width="27.5546875" customWidth="1"/>
    <col min="10" max="10" width="7.77734375" bestFit="1" customWidth="1"/>
    <col min="11" max="11" width="9.109375" bestFit="1" customWidth="1"/>
    <col min="12" max="12" width="14" bestFit="1" customWidth="1"/>
    <col min="13" max="13" width="26" bestFit="1" customWidth="1"/>
    <col min="14" max="18" width="9.109375" bestFit="1" customWidth="1"/>
    <col min="19" max="22" width="10.33203125" bestFit="1" customWidth="1"/>
    <col min="23" max="23" width="13.77734375" bestFit="1" customWidth="1"/>
    <col min="24" max="24" width="22.44140625" bestFit="1" customWidth="1"/>
    <col min="25" max="25" width="10.33203125" bestFit="1" customWidth="1"/>
    <col min="26" max="26" width="26" bestFit="1" customWidth="1"/>
    <col min="27" max="27" width="16.109375" bestFit="1" customWidth="1"/>
    <col min="28" max="28" width="10.5546875" bestFit="1" customWidth="1"/>
    <col min="29" max="29" width="13.77734375" bestFit="1" customWidth="1"/>
    <col min="30" max="30" width="14.88671875" bestFit="1" customWidth="1"/>
    <col min="31" max="32" width="5" bestFit="1" customWidth="1"/>
    <col min="33" max="33" width="19.21875" bestFit="1" customWidth="1"/>
    <col min="34" max="35" width="27.21875" bestFit="1" customWidth="1"/>
    <col min="36" max="36" width="6.77734375" bestFit="1" customWidth="1"/>
    <col min="37" max="38" width="5" bestFit="1" customWidth="1"/>
    <col min="39" max="39" width="6.77734375" bestFit="1" customWidth="1"/>
    <col min="40" max="41" width="5" bestFit="1" customWidth="1"/>
    <col min="42" max="42" width="5.88671875" bestFit="1" customWidth="1"/>
    <col min="43" max="43" width="16.88671875" bestFit="1" customWidth="1"/>
    <col min="44" max="45" width="15.33203125" bestFit="1" customWidth="1"/>
    <col min="46" max="47" width="5" bestFit="1" customWidth="1"/>
    <col min="48" max="48" width="6.33203125" bestFit="1" customWidth="1"/>
    <col min="49" max="50" width="5" bestFit="1" customWidth="1"/>
    <col min="51" max="51" width="6.109375" bestFit="1" customWidth="1"/>
    <col min="52" max="53" width="5" bestFit="1" customWidth="1"/>
    <col min="54" max="54" width="6.77734375" bestFit="1" customWidth="1"/>
    <col min="55" max="56" width="5" bestFit="1" customWidth="1"/>
    <col min="57" max="57" width="6.44140625" bestFit="1" customWidth="1"/>
    <col min="58" max="59" width="5" bestFit="1" customWidth="1"/>
    <col min="60" max="60" width="6.109375" bestFit="1" customWidth="1"/>
    <col min="61" max="62" width="5" bestFit="1" customWidth="1"/>
    <col min="63" max="63" width="15.33203125" bestFit="1" customWidth="1"/>
    <col min="64" max="64" width="11.77734375" bestFit="1" customWidth="1"/>
    <col min="65" max="65" width="11.6640625" bestFit="1" customWidth="1"/>
    <col min="66" max="66" width="14.6640625" bestFit="1" customWidth="1"/>
    <col min="67" max="67" width="17.5546875" bestFit="1" customWidth="1"/>
    <col min="68" max="68" width="13.6640625" bestFit="1" customWidth="1"/>
    <col min="69" max="69" width="16.44140625" bestFit="1" customWidth="1"/>
    <col min="70" max="70" width="13.5546875" bestFit="1" customWidth="1"/>
    <col min="71" max="71" width="16.44140625" bestFit="1" customWidth="1"/>
    <col min="72" max="72" width="12.88671875" bestFit="1" customWidth="1"/>
    <col min="73" max="170" width="4.109375" bestFit="1" customWidth="1"/>
    <col min="171" max="171" width="5.109375" bestFit="1" customWidth="1"/>
    <col min="172" max="178" width="4.109375" bestFit="1" customWidth="1"/>
    <col min="179" max="180" width="5.109375" bestFit="1" customWidth="1"/>
    <col min="181" max="191" width="4.109375" bestFit="1" customWidth="1"/>
    <col min="192" max="192" width="5.109375" bestFit="1" customWidth="1"/>
    <col min="193" max="205" width="4.109375" bestFit="1" customWidth="1"/>
    <col min="206" max="206" width="5.109375" bestFit="1" customWidth="1"/>
    <col min="207" max="210" width="4.109375" bestFit="1" customWidth="1"/>
    <col min="211" max="211" width="5.109375" bestFit="1" customWidth="1"/>
    <col min="212" max="212" width="4.109375" bestFit="1" customWidth="1"/>
    <col min="213" max="213" width="5.109375" bestFit="1" customWidth="1"/>
    <col min="214" max="239" width="4.109375" bestFit="1" customWidth="1"/>
    <col min="240" max="240" width="5.109375" bestFit="1" customWidth="1"/>
    <col min="241" max="245" width="4.109375" bestFit="1" customWidth="1"/>
    <col min="246" max="246" width="5.109375" bestFit="1" customWidth="1"/>
    <col min="247" max="248" width="4.109375" bestFit="1" customWidth="1"/>
    <col min="249" max="249" width="5.109375" bestFit="1" customWidth="1"/>
    <col min="250" max="260" width="4.109375" bestFit="1" customWidth="1"/>
    <col min="261" max="261" width="5.109375" bestFit="1" customWidth="1"/>
    <col min="262" max="268" width="4.109375" bestFit="1" customWidth="1"/>
    <col min="269" max="269" width="5.109375" bestFit="1" customWidth="1"/>
    <col min="270" max="280" width="4.109375" bestFit="1" customWidth="1"/>
    <col min="281" max="555" width="5.109375" bestFit="1" customWidth="1"/>
    <col min="556" max="604" width="6.109375" bestFit="1" customWidth="1"/>
    <col min="605" max="605" width="11" bestFit="1" customWidth="1"/>
  </cols>
  <sheetData>
    <row r="3" spans="1:30" x14ac:dyDescent="0.3">
      <c r="A3" s="2" t="s">
        <v>78</v>
      </c>
      <c r="B3" s="2" t="s">
        <v>77</v>
      </c>
      <c r="F3" s="2" t="s">
        <v>79</v>
      </c>
      <c r="G3" s="2" t="s">
        <v>77</v>
      </c>
    </row>
    <row r="4" spans="1:30" x14ac:dyDescent="0.3">
      <c r="A4" s="2" t="s">
        <v>75</v>
      </c>
      <c r="B4" t="s">
        <v>13</v>
      </c>
      <c r="C4" t="s">
        <v>76</v>
      </c>
      <c r="F4" s="2" t="s">
        <v>75</v>
      </c>
      <c r="G4" t="s">
        <v>13</v>
      </c>
      <c r="H4" t="s">
        <v>76</v>
      </c>
      <c r="L4" s="2" t="s">
        <v>75</v>
      </c>
      <c r="M4" t="s">
        <v>78</v>
      </c>
      <c r="AC4" s="2" t="s">
        <v>75</v>
      </c>
      <c r="AD4" t="s">
        <v>162</v>
      </c>
    </row>
    <row r="5" spans="1:30" x14ac:dyDescent="0.3">
      <c r="A5" s="3" t="s">
        <v>23</v>
      </c>
      <c r="B5" s="33">
        <v>576</v>
      </c>
      <c r="C5" s="33">
        <v>576</v>
      </c>
      <c r="F5" s="3" t="s">
        <v>16</v>
      </c>
      <c r="G5" s="33">
        <v>285</v>
      </c>
      <c r="H5" s="33">
        <v>285</v>
      </c>
      <c r="L5" s="3" t="s">
        <v>26</v>
      </c>
      <c r="M5" s="33">
        <v>167274</v>
      </c>
      <c r="W5" s="2" t="s">
        <v>75</v>
      </c>
      <c r="X5" t="s">
        <v>161</v>
      </c>
      <c r="AC5" s="3" t="s">
        <v>73</v>
      </c>
      <c r="AD5" s="15">
        <v>195810000</v>
      </c>
    </row>
    <row r="6" spans="1:30" x14ac:dyDescent="0.3">
      <c r="A6" s="3" t="s">
        <v>14</v>
      </c>
      <c r="B6" s="33">
        <v>920</v>
      </c>
      <c r="C6" s="33">
        <v>920</v>
      </c>
      <c r="F6" s="3" t="s">
        <v>18</v>
      </c>
      <c r="G6" s="33">
        <v>229</v>
      </c>
      <c r="H6" s="33">
        <v>229</v>
      </c>
      <c r="L6" s="3" t="s">
        <v>24</v>
      </c>
      <c r="M6" s="33">
        <v>170394</v>
      </c>
      <c r="W6" s="3" t="s">
        <v>65</v>
      </c>
      <c r="X6" s="5">
        <v>5.4759154833888171E-2</v>
      </c>
      <c r="AC6" s="3" t="s">
        <v>58</v>
      </c>
      <c r="AD6" s="33">
        <v>247355000</v>
      </c>
    </row>
    <row r="7" spans="1:30" x14ac:dyDescent="0.3">
      <c r="A7" s="3" t="s">
        <v>21</v>
      </c>
      <c r="B7" s="33">
        <v>3277</v>
      </c>
      <c r="C7" s="33">
        <v>3277</v>
      </c>
      <c r="F7" s="3" t="s">
        <v>15</v>
      </c>
      <c r="G7" s="33">
        <v>151</v>
      </c>
      <c r="H7" s="33">
        <v>151</v>
      </c>
      <c r="L7" s="3" t="s">
        <v>27</v>
      </c>
      <c r="M7" s="33">
        <v>204449</v>
      </c>
      <c r="W7" s="3" t="s">
        <v>66</v>
      </c>
      <c r="X7" s="5">
        <v>5.5678906917164817E-2</v>
      </c>
      <c r="AC7" s="3" t="s">
        <v>65</v>
      </c>
      <c r="AD7" s="15">
        <v>351865000</v>
      </c>
    </row>
    <row r="8" spans="1:30" x14ac:dyDescent="0.3">
      <c r="A8" s="3" t="s">
        <v>22</v>
      </c>
      <c r="B8" s="33">
        <v>13805</v>
      </c>
      <c r="C8" s="33">
        <v>13805</v>
      </c>
      <c r="F8" s="3" t="s">
        <v>17</v>
      </c>
      <c r="G8" s="33">
        <v>105</v>
      </c>
      <c r="H8" s="33">
        <v>105</v>
      </c>
      <c r="L8" s="3" t="s">
        <v>29</v>
      </c>
      <c r="M8" s="33">
        <v>272575</v>
      </c>
      <c r="W8" s="3" t="s">
        <v>68</v>
      </c>
      <c r="X8" s="5">
        <v>6.6119045943854218E-2</v>
      </c>
      <c r="AC8" s="3" t="s">
        <v>71</v>
      </c>
      <c r="AD8" s="15">
        <v>395300000</v>
      </c>
    </row>
    <row r="9" spans="1:30" x14ac:dyDescent="0.3">
      <c r="A9" s="3" t="s">
        <v>20</v>
      </c>
      <c r="B9" s="33">
        <v>28046</v>
      </c>
      <c r="C9" s="33">
        <v>28046</v>
      </c>
      <c r="F9" s="3" t="s">
        <v>19</v>
      </c>
      <c r="G9" s="33">
        <v>71</v>
      </c>
      <c r="H9" s="33">
        <v>71</v>
      </c>
      <c r="L9" s="3" t="s">
        <v>11</v>
      </c>
      <c r="M9" s="33">
        <v>489473</v>
      </c>
      <c r="W9" s="3" t="s">
        <v>70</v>
      </c>
      <c r="X9" s="5">
        <v>6.9168354609260921E-2</v>
      </c>
      <c r="AC9" s="3" t="s">
        <v>56</v>
      </c>
      <c r="AD9" s="15">
        <v>626735000</v>
      </c>
    </row>
    <row r="10" spans="1:30" x14ac:dyDescent="0.3">
      <c r="A10" s="3" t="s">
        <v>76</v>
      </c>
      <c r="B10" s="33">
        <v>46624</v>
      </c>
      <c r="C10" s="33">
        <v>46624</v>
      </c>
      <c r="F10" s="3" t="s">
        <v>76</v>
      </c>
      <c r="G10" s="33">
        <v>841</v>
      </c>
      <c r="H10" s="33">
        <v>841</v>
      </c>
      <c r="L10" s="3" t="s">
        <v>76</v>
      </c>
      <c r="M10" s="33">
        <v>1304165</v>
      </c>
      <c r="W10" s="3" t="s">
        <v>56</v>
      </c>
      <c r="X10" s="5">
        <v>8.7821847784929949E-2</v>
      </c>
      <c r="AC10" s="3" t="s">
        <v>69</v>
      </c>
      <c r="AD10" s="15">
        <v>741300000</v>
      </c>
    </row>
    <row r="11" spans="1:30" x14ac:dyDescent="0.3">
      <c r="W11" s="3" t="s">
        <v>76</v>
      </c>
      <c r="X11" s="5">
        <v>6.7924296392273945E-2</v>
      </c>
      <c r="AC11" s="3" t="s">
        <v>67</v>
      </c>
      <c r="AD11" s="15">
        <v>756595000</v>
      </c>
    </row>
    <row r="12" spans="1:30" x14ac:dyDescent="0.3">
      <c r="AC12" s="3" t="s">
        <v>72</v>
      </c>
      <c r="AD12" s="15">
        <v>907180000</v>
      </c>
    </row>
    <row r="13" spans="1:30" x14ac:dyDescent="0.3">
      <c r="AC13" s="3" t="s">
        <v>68</v>
      </c>
      <c r="AD13" s="15">
        <v>964480000</v>
      </c>
    </row>
    <row r="14" spans="1:30" x14ac:dyDescent="0.3">
      <c r="AC14" s="3" t="s">
        <v>70</v>
      </c>
      <c r="AD14" s="15">
        <v>3913395000</v>
      </c>
    </row>
    <row r="15" spans="1:30" x14ac:dyDescent="0.3">
      <c r="AC15" s="3" t="s">
        <v>76</v>
      </c>
      <c r="AD15" s="33">
        <v>9100015000</v>
      </c>
    </row>
    <row r="20" spans="1:34" x14ac:dyDescent="0.3">
      <c r="AD20" s="2" t="s">
        <v>75</v>
      </c>
      <c r="AE20" t="s">
        <v>162</v>
      </c>
      <c r="AG20" t="s">
        <v>75</v>
      </c>
      <c r="AH20" t="s">
        <v>162</v>
      </c>
    </row>
    <row r="21" spans="1:34" x14ac:dyDescent="0.3">
      <c r="AD21" s="3">
        <v>2022</v>
      </c>
      <c r="AE21" s="15">
        <v>49334205000</v>
      </c>
      <c r="AG21">
        <v>2022</v>
      </c>
      <c r="AH21" s="15">
        <v>49334205000</v>
      </c>
    </row>
    <row r="22" spans="1:34" x14ac:dyDescent="0.3">
      <c r="AD22" s="3">
        <v>2023</v>
      </c>
      <c r="AE22" s="15">
        <v>133069255000</v>
      </c>
      <c r="AG22">
        <v>2023</v>
      </c>
      <c r="AH22" s="15">
        <v>133069255000</v>
      </c>
    </row>
    <row r="23" spans="1:34" x14ac:dyDescent="0.3">
      <c r="A23" s="2" t="s">
        <v>78</v>
      </c>
      <c r="B23" s="2" t="s">
        <v>77</v>
      </c>
      <c r="F23" s="2" t="s">
        <v>78</v>
      </c>
      <c r="G23" s="2" t="s">
        <v>77</v>
      </c>
      <c r="AD23" s="3">
        <v>2024</v>
      </c>
      <c r="AE23" s="15">
        <v>209630320000</v>
      </c>
      <c r="AG23">
        <v>2024</v>
      </c>
      <c r="AH23" s="15">
        <v>209630320000</v>
      </c>
    </row>
    <row r="24" spans="1:34" x14ac:dyDescent="0.3">
      <c r="B24">
        <v>2024</v>
      </c>
      <c r="C24" t="s">
        <v>76</v>
      </c>
      <c r="G24">
        <v>2024</v>
      </c>
      <c r="H24" t="s">
        <v>76</v>
      </c>
      <c r="AD24" s="3" t="s">
        <v>76</v>
      </c>
      <c r="AE24" s="15">
        <v>392033780000</v>
      </c>
      <c r="AG24" t="s">
        <v>76</v>
      </c>
      <c r="AH24" s="15">
        <v>392033780000</v>
      </c>
    </row>
    <row r="25" spans="1:34" x14ac:dyDescent="0.3">
      <c r="A25" s="2" t="s">
        <v>75</v>
      </c>
      <c r="B25" t="s">
        <v>10</v>
      </c>
      <c r="F25" s="2" t="s">
        <v>75</v>
      </c>
      <c r="G25" t="s">
        <v>10</v>
      </c>
    </row>
    <row r="26" spans="1:34" x14ac:dyDescent="0.3">
      <c r="A26" s="3" t="s">
        <v>11</v>
      </c>
      <c r="B26">
        <v>322489</v>
      </c>
      <c r="C26">
        <v>322489</v>
      </c>
      <c r="F26" s="3" t="s">
        <v>36</v>
      </c>
      <c r="G26">
        <v>4841</v>
      </c>
      <c r="H26">
        <v>4841</v>
      </c>
      <c r="AD26" s="32" t="s">
        <v>165</v>
      </c>
      <c r="AE26" s="32"/>
      <c r="AF26" s="5">
        <f>((AH23-AH21)/AH21)</f>
        <v>3.2491881646820904</v>
      </c>
    </row>
    <row r="27" spans="1:34" x14ac:dyDescent="0.3">
      <c r="A27" s="3" t="s">
        <v>29</v>
      </c>
      <c r="B27">
        <v>180743</v>
      </c>
      <c r="C27">
        <v>180743</v>
      </c>
      <c r="F27" s="3" t="s">
        <v>30</v>
      </c>
      <c r="G27">
        <v>7254</v>
      </c>
      <c r="H27">
        <v>7254</v>
      </c>
      <c r="AD27" s="32" t="s">
        <v>164</v>
      </c>
      <c r="AE27" s="32"/>
      <c r="AF27" s="5">
        <f>((AH23-AH22)/AH22)</f>
        <v>0.5753475135935795</v>
      </c>
    </row>
    <row r="28" spans="1:34" x14ac:dyDescent="0.3">
      <c r="A28" s="3" t="s">
        <v>27</v>
      </c>
      <c r="B28">
        <v>107552</v>
      </c>
      <c r="C28">
        <v>107552</v>
      </c>
      <c r="F28" s="3" t="s">
        <v>37</v>
      </c>
      <c r="G28">
        <v>9585</v>
      </c>
      <c r="H28">
        <v>9585</v>
      </c>
    </row>
    <row r="29" spans="1:34" x14ac:dyDescent="0.3">
      <c r="A29" s="3" t="s">
        <v>76</v>
      </c>
      <c r="B29">
        <v>610784</v>
      </c>
      <c r="C29">
        <v>610784</v>
      </c>
      <c r="F29" s="3" t="s">
        <v>76</v>
      </c>
      <c r="G29">
        <v>21680</v>
      </c>
      <c r="H29">
        <v>21680</v>
      </c>
    </row>
    <row r="34" spans="1:34" x14ac:dyDescent="0.3">
      <c r="A34" s="2" t="s">
        <v>78</v>
      </c>
      <c r="B34" s="2" t="s">
        <v>77</v>
      </c>
    </row>
    <row r="35" spans="1:34" x14ac:dyDescent="0.3">
      <c r="A35" s="2" t="s">
        <v>75</v>
      </c>
      <c r="B35" t="s">
        <v>23</v>
      </c>
      <c r="C35" t="s">
        <v>14</v>
      </c>
      <c r="D35" t="s">
        <v>21</v>
      </c>
      <c r="E35" t="s">
        <v>22</v>
      </c>
      <c r="F35" t="s">
        <v>20</v>
      </c>
    </row>
    <row r="36" spans="1:34" x14ac:dyDescent="0.3">
      <c r="A36" s="3" t="s">
        <v>3</v>
      </c>
      <c r="B36" s="33">
        <v>75</v>
      </c>
      <c r="C36" s="33">
        <v>81</v>
      </c>
      <c r="D36" s="33">
        <v>531</v>
      </c>
      <c r="E36" s="33">
        <v>2020</v>
      </c>
      <c r="F36" s="33">
        <v>5675</v>
      </c>
    </row>
    <row r="37" spans="1:34" x14ac:dyDescent="0.3">
      <c r="A37" s="3" t="s">
        <v>4</v>
      </c>
      <c r="B37" s="33">
        <v>155</v>
      </c>
      <c r="C37" s="33">
        <v>113</v>
      </c>
      <c r="D37" s="33">
        <v>635</v>
      </c>
      <c r="E37" s="33">
        <v>3164</v>
      </c>
      <c r="F37" s="33">
        <v>6192</v>
      </c>
    </row>
    <row r="38" spans="1:34" x14ac:dyDescent="0.3">
      <c r="A38" s="3" t="s">
        <v>5</v>
      </c>
      <c r="B38" s="33">
        <v>191</v>
      </c>
      <c r="C38" s="33">
        <v>103</v>
      </c>
      <c r="D38" s="33">
        <v>1165</v>
      </c>
      <c r="E38" s="33">
        <v>3378</v>
      </c>
      <c r="F38" s="33">
        <v>6651</v>
      </c>
      <c r="AG38" s="2" t="s">
        <v>75</v>
      </c>
      <c r="AH38" t="s">
        <v>194</v>
      </c>
    </row>
    <row r="39" spans="1:34" x14ac:dyDescent="0.3">
      <c r="A39" s="3" t="s">
        <v>6</v>
      </c>
      <c r="B39" s="33">
        <v>155</v>
      </c>
      <c r="C39" s="33">
        <v>623</v>
      </c>
      <c r="D39" s="33">
        <v>946</v>
      </c>
      <c r="E39" s="33">
        <v>5243</v>
      </c>
      <c r="F39" s="33">
        <v>9528</v>
      </c>
      <c r="AG39" s="3" t="s">
        <v>20</v>
      </c>
      <c r="AH39" s="5">
        <v>0.59087748867586642</v>
      </c>
    </row>
    <row r="40" spans="1:34" x14ac:dyDescent="0.3">
      <c r="AG40" s="3" t="s">
        <v>22</v>
      </c>
      <c r="AH40" s="5">
        <v>0.29084588644264192</v>
      </c>
    </row>
    <row r="41" spans="1:34" x14ac:dyDescent="0.3">
      <c r="AG41" s="3" t="s">
        <v>21</v>
      </c>
      <c r="AH41" s="5">
        <v>6.9040345517749915E-2</v>
      </c>
    </row>
    <row r="50" spans="1:44" x14ac:dyDescent="0.3">
      <c r="A50" s="2" t="s">
        <v>75</v>
      </c>
      <c r="B50" t="s">
        <v>96</v>
      </c>
    </row>
    <row r="51" spans="1:44" x14ac:dyDescent="0.3">
      <c r="A51" s="3" t="s">
        <v>41</v>
      </c>
      <c r="B51" s="5">
        <v>-7.5345529890984489E-4</v>
      </c>
    </row>
    <row r="52" spans="1:44" x14ac:dyDescent="0.3">
      <c r="A52" s="3" t="s">
        <v>76</v>
      </c>
      <c r="B52" s="5">
        <v>-7.5345529890984489E-4</v>
      </c>
    </row>
    <row r="55" spans="1:44" x14ac:dyDescent="0.3">
      <c r="A55" s="2" t="s">
        <v>75</v>
      </c>
      <c r="B55" t="s">
        <v>97</v>
      </c>
    </row>
    <row r="56" spans="1:44" x14ac:dyDescent="0.3">
      <c r="A56" s="3" t="s">
        <v>61</v>
      </c>
      <c r="B56" s="5">
        <v>-1.0840652998759907E-3</v>
      </c>
    </row>
    <row r="57" spans="1:44" x14ac:dyDescent="0.3">
      <c r="A57" s="3" t="s">
        <v>64</v>
      </c>
      <c r="B57" s="5">
        <v>-1.4604951885452376E-3</v>
      </c>
      <c r="AQ57" s="2" t="s">
        <v>75</v>
      </c>
      <c r="AR57" t="s">
        <v>193</v>
      </c>
    </row>
    <row r="58" spans="1:44" x14ac:dyDescent="0.3">
      <c r="A58" s="3" t="s">
        <v>67</v>
      </c>
      <c r="B58" s="5">
        <v>-1.8525656477628091E-3</v>
      </c>
      <c r="AQ58" s="3" t="s">
        <v>16</v>
      </c>
      <c r="AR58" s="17">
        <v>11.409673645990857</v>
      </c>
    </row>
    <row r="59" spans="1:44" x14ac:dyDescent="0.3">
      <c r="A59" s="3" t="s">
        <v>60</v>
      </c>
      <c r="B59" s="5">
        <v>-3.8558129557876089E-3</v>
      </c>
      <c r="AQ59" s="3" t="s">
        <v>17</v>
      </c>
      <c r="AR59" s="17">
        <v>9.7121426428142748</v>
      </c>
    </row>
    <row r="60" spans="1:44" x14ac:dyDescent="0.3">
      <c r="A60" s="3" t="s">
        <v>63</v>
      </c>
      <c r="B60" s="5">
        <v>-4.256004040898962E-3</v>
      </c>
      <c r="AQ60" s="3" t="s">
        <v>14</v>
      </c>
      <c r="AR60" s="17">
        <v>5.6651513429360643</v>
      </c>
    </row>
    <row r="61" spans="1:44" x14ac:dyDescent="0.3">
      <c r="A61" s="3" t="s">
        <v>71</v>
      </c>
      <c r="B61" s="5">
        <v>-5.5932233267409134E-3</v>
      </c>
      <c r="AQ61" s="3" t="s">
        <v>23</v>
      </c>
      <c r="AR61" s="17">
        <v>2.5547663265485729</v>
      </c>
    </row>
    <row r="62" spans="1:44" x14ac:dyDescent="0.3">
      <c r="AQ62" s="3" t="s">
        <v>19</v>
      </c>
      <c r="AR62" s="17">
        <v>2.3454906504588666</v>
      </c>
    </row>
    <row r="68" spans="1:27" x14ac:dyDescent="0.3">
      <c r="A68" s="2" t="s">
        <v>75</v>
      </c>
      <c r="B68" t="s">
        <v>105</v>
      </c>
    </row>
    <row r="69" spans="1:27" x14ac:dyDescent="0.3">
      <c r="A69" s="3" t="s">
        <v>56</v>
      </c>
      <c r="B69" s="5">
        <v>9.4008657068540891E-2</v>
      </c>
    </row>
    <row r="70" spans="1:27" x14ac:dyDescent="0.3">
      <c r="A70" s="3" t="s">
        <v>70</v>
      </c>
      <c r="B70" s="5">
        <v>0.10072506951081882</v>
      </c>
      <c r="Z70" s="2" t="s">
        <v>75</v>
      </c>
      <c r="AA70" t="s">
        <v>78</v>
      </c>
    </row>
    <row r="71" spans="1:27" x14ac:dyDescent="0.3">
      <c r="A71" s="3" t="s">
        <v>68</v>
      </c>
      <c r="B71" s="5">
        <v>0.11573278573365307</v>
      </c>
      <c r="Z71" s="3" t="s">
        <v>22</v>
      </c>
      <c r="AA71" s="33">
        <v>13805</v>
      </c>
    </row>
    <row r="72" spans="1:27" x14ac:dyDescent="0.3">
      <c r="A72" s="3" t="s">
        <v>69</v>
      </c>
      <c r="B72" s="5">
        <v>0.13524902534418348</v>
      </c>
      <c r="Z72" s="3" t="s">
        <v>20</v>
      </c>
      <c r="AA72" s="33">
        <v>28046</v>
      </c>
    </row>
    <row r="73" spans="1:27" x14ac:dyDescent="0.3">
      <c r="A73" s="3" t="s">
        <v>66</v>
      </c>
      <c r="B73" s="5">
        <v>0.17992263768649844</v>
      </c>
      <c r="Z73" s="3" t="s">
        <v>31</v>
      </c>
      <c r="AA73" s="33">
        <v>32797</v>
      </c>
    </row>
    <row r="74" spans="1:27" x14ac:dyDescent="0.3">
      <c r="Z74" s="3" t="s">
        <v>34</v>
      </c>
      <c r="AA74" s="33">
        <v>52953</v>
      </c>
    </row>
    <row r="75" spans="1:27" x14ac:dyDescent="0.3">
      <c r="Z75" s="3" t="s">
        <v>27</v>
      </c>
      <c r="AA75" s="33">
        <v>76921</v>
      </c>
    </row>
    <row r="76" spans="1:27" x14ac:dyDescent="0.3">
      <c r="Z76" s="3" t="s">
        <v>29</v>
      </c>
      <c r="AA76" s="33">
        <v>82093</v>
      </c>
    </row>
    <row r="77" spans="1:27" x14ac:dyDescent="0.3">
      <c r="A77" s="2" t="s">
        <v>75</v>
      </c>
      <c r="B77" t="s">
        <v>106</v>
      </c>
      <c r="Z77" s="3" t="s">
        <v>26</v>
      </c>
      <c r="AA77" s="33">
        <v>87376</v>
      </c>
    </row>
    <row r="78" spans="1:27" x14ac:dyDescent="0.3">
      <c r="A78" s="3" t="s">
        <v>66</v>
      </c>
      <c r="B78" s="5">
        <v>4.2543533878022614E-2</v>
      </c>
      <c r="Z78" s="3" t="s">
        <v>24</v>
      </c>
      <c r="AA78" s="33">
        <v>88993</v>
      </c>
    </row>
    <row r="79" spans="1:27" x14ac:dyDescent="0.3">
      <c r="A79" s="3" t="s">
        <v>68</v>
      </c>
      <c r="B79" s="5">
        <v>4.2611201736477609E-2</v>
      </c>
      <c r="Z79" s="3" t="s">
        <v>25</v>
      </c>
      <c r="AA79" s="33">
        <v>96945</v>
      </c>
    </row>
    <row r="80" spans="1:27" x14ac:dyDescent="0.3">
      <c r="A80" s="3" t="s">
        <v>56</v>
      </c>
      <c r="B80" s="5">
        <v>4.2907572216974096E-2</v>
      </c>
      <c r="Z80" s="3" t="s">
        <v>11</v>
      </c>
      <c r="AA80" s="33">
        <v>152583</v>
      </c>
    </row>
    <row r="81" spans="1:27" x14ac:dyDescent="0.3">
      <c r="A81" s="3" t="s">
        <v>55</v>
      </c>
      <c r="B81" s="5">
        <v>4.5031124453666506E-2</v>
      </c>
    </row>
    <row r="82" spans="1:27" x14ac:dyDescent="0.3">
      <c r="A82" s="3" t="s">
        <v>69</v>
      </c>
      <c r="B82" s="5">
        <v>5.7584454897724631E-2</v>
      </c>
    </row>
    <row r="87" spans="1:27" x14ac:dyDescent="0.3">
      <c r="A87" s="2" t="s">
        <v>75</v>
      </c>
      <c r="B87" t="s">
        <v>107</v>
      </c>
      <c r="Z87" s="2" t="s">
        <v>78</v>
      </c>
      <c r="AA87" s="2" t="s">
        <v>77</v>
      </c>
    </row>
    <row r="88" spans="1:27" x14ac:dyDescent="0.3">
      <c r="A88" s="3" t="s">
        <v>16</v>
      </c>
      <c r="B88" s="5">
        <v>11.409673645990857</v>
      </c>
      <c r="Z88" s="2" t="s">
        <v>75</v>
      </c>
      <c r="AA88" t="s">
        <v>13</v>
      </c>
    </row>
    <row r="89" spans="1:27" x14ac:dyDescent="0.3">
      <c r="A89" s="3" t="s">
        <v>17</v>
      </c>
      <c r="B89" s="5">
        <v>9.7121426428142748</v>
      </c>
      <c r="Z89" s="3" t="s">
        <v>20</v>
      </c>
      <c r="AA89" s="33">
        <v>28046</v>
      </c>
    </row>
    <row r="90" spans="1:27" x14ac:dyDescent="0.3">
      <c r="A90" s="3" t="s">
        <v>14</v>
      </c>
      <c r="B90" s="5">
        <v>5.6651513429360643</v>
      </c>
      <c r="Z90" s="3" t="s">
        <v>22</v>
      </c>
      <c r="AA90" s="33">
        <v>13805</v>
      </c>
    </row>
    <row r="91" spans="1:27" x14ac:dyDescent="0.3">
      <c r="A91" s="3" t="s">
        <v>23</v>
      </c>
      <c r="B91" s="5">
        <v>2.5547663265485729</v>
      </c>
      <c r="Z91" s="3" t="s">
        <v>21</v>
      </c>
      <c r="AA91" s="33">
        <v>3277</v>
      </c>
    </row>
    <row r="92" spans="1:27" x14ac:dyDescent="0.3">
      <c r="A92" s="3" t="s">
        <v>19</v>
      </c>
      <c r="B92" s="5">
        <v>2.3454906504588666</v>
      </c>
      <c r="Z92" s="3" t="s">
        <v>14</v>
      </c>
      <c r="AA92" s="33">
        <v>920</v>
      </c>
    </row>
    <row r="93" spans="1:27" x14ac:dyDescent="0.3">
      <c r="A93" s="3" t="s">
        <v>22</v>
      </c>
      <c r="B93" s="5">
        <v>1.4033005508784266</v>
      </c>
      <c r="Z93" s="3" t="s">
        <v>23</v>
      </c>
      <c r="AA93" s="33">
        <v>576</v>
      </c>
    </row>
    <row r="94" spans="1:27" x14ac:dyDescent="0.3">
      <c r="A94" s="3" t="s">
        <v>21</v>
      </c>
      <c r="B94" s="5">
        <v>1.3153089940016467</v>
      </c>
    </row>
    <row r="95" spans="1:27" x14ac:dyDescent="0.3">
      <c r="A95" s="3" t="s">
        <v>20</v>
      </c>
      <c r="B95" s="5">
        <v>0.94714951906794953</v>
      </c>
    </row>
    <row r="102" spans="1:28" x14ac:dyDescent="0.3">
      <c r="A102" s="2" t="s">
        <v>75</v>
      </c>
      <c r="B102" t="s">
        <v>109</v>
      </c>
    </row>
    <row r="103" spans="1:28" x14ac:dyDescent="0.3">
      <c r="A103" s="3" t="s">
        <v>63</v>
      </c>
      <c r="B103" s="5">
        <v>0.17680433894854519</v>
      </c>
    </row>
    <row r="104" spans="1:28" x14ac:dyDescent="0.3">
      <c r="A104" s="3" t="s">
        <v>42</v>
      </c>
      <c r="B104" s="5">
        <v>0.18303358703868544</v>
      </c>
    </row>
    <row r="105" spans="1:28" x14ac:dyDescent="0.3">
      <c r="A105" s="3" t="s">
        <v>50</v>
      </c>
      <c r="B105" s="5">
        <v>0.18771599008801632</v>
      </c>
    </row>
    <row r="106" spans="1:28" x14ac:dyDescent="0.3">
      <c r="A106" s="3" t="s">
        <v>43</v>
      </c>
      <c r="B106" s="5">
        <v>0.20133671761039995</v>
      </c>
    </row>
    <row r="107" spans="1:28" x14ac:dyDescent="0.3">
      <c r="A107" s="3" t="s">
        <v>67</v>
      </c>
      <c r="B107" s="5">
        <v>0.20545677131839613</v>
      </c>
      <c r="Z107" s="2" t="s">
        <v>78</v>
      </c>
      <c r="AA107" s="2" t="s">
        <v>77</v>
      </c>
    </row>
    <row r="108" spans="1:28" x14ac:dyDescent="0.3">
      <c r="A108" s="3" t="s">
        <v>71</v>
      </c>
      <c r="B108" s="5">
        <v>0.21497380306494196</v>
      </c>
      <c r="Z108" s="2" t="s">
        <v>75</v>
      </c>
      <c r="AA108" t="s">
        <v>10</v>
      </c>
      <c r="AB108" t="s">
        <v>13</v>
      </c>
    </row>
    <row r="109" spans="1:28" x14ac:dyDescent="0.3">
      <c r="A109" s="3" t="s">
        <v>56</v>
      </c>
      <c r="B109" s="5">
        <v>0.22884347388479842</v>
      </c>
      <c r="Z109" s="3" t="s">
        <v>130</v>
      </c>
      <c r="AA109" s="33">
        <v>64678</v>
      </c>
      <c r="AB109" s="33">
        <v>3438</v>
      </c>
    </row>
    <row r="110" spans="1:28" x14ac:dyDescent="0.3">
      <c r="A110" s="3" t="s">
        <v>68</v>
      </c>
      <c r="B110" s="5">
        <v>0.25283582187477993</v>
      </c>
      <c r="Z110" s="3" t="s">
        <v>131</v>
      </c>
      <c r="AA110" s="33">
        <v>66071</v>
      </c>
      <c r="AB110" s="33">
        <v>4756</v>
      </c>
    </row>
    <row r="111" spans="1:28" x14ac:dyDescent="0.3">
      <c r="A111" s="3" t="s">
        <v>66</v>
      </c>
      <c r="B111" s="5">
        <v>0.2741019637797184</v>
      </c>
      <c r="Z111" s="3" t="s">
        <v>132</v>
      </c>
      <c r="AA111" s="33">
        <v>86306</v>
      </c>
      <c r="AB111" s="33">
        <v>8820</v>
      </c>
    </row>
    <row r="112" spans="1:28" x14ac:dyDescent="0.3">
      <c r="A112" s="3" t="s">
        <v>49</v>
      </c>
      <c r="B112" s="5">
        <v>0.28469074717044762</v>
      </c>
      <c r="Z112" s="3" t="s">
        <v>133</v>
      </c>
      <c r="AA112" s="33">
        <v>53275</v>
      </c>
      <c r="AB112" s="33">
        <v>2249</v>
      </c>
    </row>
    <row r="113" spans="1:28" x14ac:dyDescent="0.3">
      <c r="Z113" s="3" t="s">
        <v>110</v>
      </c>
      <c r="AA113" s="33">
        <v>42414</v>
      </c>
      <c r="AB113" s="33">
        <v>2959</v>
      </c>
    </row>
    <row r="114" spans="1:28" x14ac:dyDescent="0.3">
      <c r="Z114" s="3" t="s">
        <v>134</v>
      </c>
      <c r="AA114" s="33">
        <v>44381</v>
      </c>
      <c r="AB114" s="33">
        <v>3210</v>
      </c>
    </row>
    <row r="115" spans="1:28" x14ac:dyDescent="0.3">
      <c r="Z115" s="3" t="s">
        <v>135</v>
      </c>
      <c r="AA115" s="33">
        <v>46604</v>
      </c>
      <c r="AB115" s="33">
        <v>3406</v>
      </c>
    </row>
    <row r="116" spans="1:28" x14ac:dyDescent="0.3">
      <c r="Z116" s="3" t="s">
        <v>136</v>
      </c>
      <c r="AA116" s="33">
        <v>52226</v>
      </c>
      <c r="AB116" s="33">
        <v>3358</v>
      </c>
    </row>
    <row r="117" spans="1:28" x14ac:dyDescent="0.3">
      <c r="Z117" s="3" t="s">
        <v>137</v>
      </c>
      <c r="AA117" s="33">
        <v>53282</v>
      </c>
      <c r="AB117" s="33">
        <v>3546</v>
      </c>
    </row>
    <row r="118" spans="1:28" x14ac:dyDescent="0.3">
      <c r="Z118" s="3" t="s">
        <v>138</v>
      </c>
      <c r="AA118" s="33">
        <v>77250</v>
      </c>
      <c r="AB118" s="33">
        <v>3912</v>
      </c>
    </row>
    <row r="119" spans="1:28" x14ac:dyDescent="0.3">
      <c r="A119" s="2" t="s">
        <v>75</v>
      </c>
      <c r="B119" t="s">
        <v>159</v>
      </c>
      <c r="C119" t="s">
        <v>166</v>
      </c>
      <c r="D119" t="s">
        <v>168</v>
      </c>
      <c r="Z119" s="3" t="s">
        <v>139</v>
      </c>
      <c r="AA119" s="33">
        <v>76775</v>
      </c>
      <c r="AB119" s="33">
        <v>3977</v>
      </c>
    </row>
    <row r="120" spans="1:28" x14ac:dyDescent="0.3">
      <c r="A120" s="3" t="s">
        <v>70</v>
      </c>
      <c r="B120">
        <v>197169</v>
      </c>
      <c r="C120" s="11">
        <v>15406855.612463895</v>
      </c>
      <c r="D120" s="5">
        <v>6.5171063427330797E-2</v>
      </c>
      <c r="Z120" s="3" t="s">
        <v>140</v>
      </c>
      <c r="AA120" s="33">
        <v>64641</v>
      </c>
      <c r="AB120" s="33">
        <v>3834</v>
      </c>
    </row>
    <row r="121" spans="1:28" x14ac:dyDescent="0.3">
      <c r="A121" s="3" t="s">
        <v>68</v>
      </c>
      <c r="B121">
        <v>160989</v>
      </c>
      <c r="C121" s="11">
        <v>11308033.605206784</v>
      </c>
      <c r="D121" s="5">
        <v>7.9171993735065338E-2</v>
      </c>
    </row>
    <row r="122" spans="1:28" x14ac:dyDescent="0.3">
      <c r="A122" s="3" t="s">
        <v>72</v>
      </c>
      <c r="B122">
        <v>94314</v>
      </c>
      <c r="C122" s="11">
        <v>2651089.4629808762</v>
      </c>
      <c r="D122" s="5">
        <v>4.3019412739992047E-2</v>
      </c>
    </row>
    <row r="123" spans="1:28" x14ac:dyDescent="0.3">
      <c r="A123" s="3" t="s">
        <v>67</v>
      </c>
      <c r="B123">
        <v>84359</v>
      </c>
      <c r="C123" s="11">
        <v>8879156.9091386888</v>
      </c>
      <c r="D123" s="5">
        <v>4.1412497814255697E-2</v>
      </c>
    </row>
    <row r="124" spans="1:28" x14ac:dyDescent="0.3">
      <c r="A124" s="3" t="s">
        <v>69</v>
      </c>
      <c r="B124">
        <v>73938</v>
      </c>
      <c r="C124" s="11">
        <v>12496608.008477222</v>
      </c>
      <c r="D124" s="5">
        <v>9.6416740120954053E-2</v>
      </c>
    </row>
    <row r="125" spans="1:28" x14ac:dyDescent="0.3">
      <c r="A125" s="3" t="s">
        <v>56</v>
      </c>
      <c r="B125">
        <v>46724</v>
      </c>
      <c r="C125" s="11">
        <v>1196369.2977953099</v>
      </c>
      <c r="D125" s="5">
        <v>6.84581146427575E-2</v>
      </c>
    </row>
    <row r="126" spans="1:28" x14ac:dyDescent="0.3">
      <c r="A126" s="3" t="s">
        <v>58</v>
      </c>
      <c r="B126">
        <v>39118</v>
      </c>
      <c r="C126" s="11">
        <v>4273262.6219266895</v>
      </c>
      <c r="D126" s="5">
        <v>4.4868982100970463E-2</v>
      </c>
    </row>
    <row r="127" spans="1:28" x14ac:dyDescent="0.3">
      <c r="A127" s="3" t="s">
        <v>44</v>
      </c>
      <c r="B127">
        <v>28540</v>
      </c>
      <c r="C127" s="11">
        <v>7887518.88611909</v>
      </c>
      <c r="D127" s="5">
        <v>4.2332185428888655E-2</v>
      </c>
    </row>
    <row r="128" spans="1:28" x14ac:dyDescent="0.3">
      <c r="A128" s="3" t="s">
        <v>66</v>
      </c>
      <c r="B128">
        <v>10799</v>
      </c>
      <c r="C128" s="11">
        <v>3059921.1759374305</v>
      </c>
      <c r="D128" s="5">
        <v>0.11123308578226053</v>
      </c>
    </row>
    <row r="129" spans="1:4" x14ac:dyDescent="0.3">
      <c r="A129" s="3" t="s">
        <v>55</v>
      </c>
      <c r="B129">
        <v>2877</v>
      </c>
      <c r="C129" s="11">
        <v>1062539.6838323176</v>
      </c>
      <c r="D129" s="5">
        <v>6.3789566494258571E-2</v>
      </c>
    </row>
    <row r="130" spans="1:4" x14ac:dyDescent="0.3">
      <c r="A130" s="3" t="s">
        <v>76</v>
      </c>
      <c r="B130">
        <v>738827</v>
      </c>
      <c r="C130" s="11">
        <v>68221355.263878316</v>
      </c>
      <c r="D130" s="5">
        <v>6.5587364228673367E-2</v>
      </c>
    </row>
    <row r="178" spans="1:3" x14ac:dyDescent="0.3">
      <c r="A178" s="2" t="s">
        <v>75</v>
      </c>
      <c r="B178" t="s">
        <v>78</v>
      </c>
      <c r="C178" t="s">
        <v>146</v>
      </c>
    </row>
    <row r="179" spans="1:3" x14ac:dyDescent="0.3">
      <c r="A179" s="3" t="s">
        <v>130</v>
      </c>
      <c r="B179" s="33">
        <v>31672</v>
      </c>
      <c r="C179" s="33">
        <v>1431350</v>
      </c>
    </row>
    <row r="180" spans="1:3" x14ac:dyDescent="0.3">
      <c r="A180" s="3" t="s">
        <v>131</v>
      </c>
      <c r="B180" s="33">
        <v>38171</v>
      </c>
      <c r="C180" s="33">
        <v>1363169</v>
      </c>
    </row>
    <row r="181" spans="1:3" x14ac:dyDescent="0.3">
      <c r="A181" s="3" t="s">
        <v>132</v>
      </c>
      <c r="B181" s="33">
        <v>58118</v>
      </c>
      <c r="C181" s="33">
        <v>1576135</v>
      </c>
    </row>
    <row r="182" spans="1:3" x14ac:dyDescent="0.3">
      <c r="A182" s="3" t="s">
        <v>133</v>
      </c>
      <c r="B182" s="33">
        <v>6315</v>
      </c>
      <c r="C182" s="33">
        <v>1181071</v>
      </c>
    </row>
    <row r="183" spans="1:3" x14ac:dyDescent="0.3">
      <c r="A183" s="3" t="s">
        <v>110</v>
      </c>
      <c r="B183" s="33">
        <v>1499</v>
      </c>
      <c r="C183" s="33">
        <v>550599</v>
      </c>
    </row>
    <row r="184" spans="1:3" x14ac:dyDescent="0.3">
      <c r="A184" s="3" t="s">
        <v>134</v>
      </c>
      <c r="B184" s="33">
        <v>5487</v>
      </c>
      <c r="C184" s="33">
        <v>1278728</v>
      </c>
    </row>
    <row r="185" spans="1:3" x14ac:dyDescent="0.3">
      <c r="A185" s="3" t="s">
        <v>135</v>
      </c>
      <c r="B185" s="33">
        <v>15794</v>
      </c>
      <c r="C185" s="33">
        <v>1573614</v>
      </c>
    </row>
    <row r="186" spans="1:3" x14ac:dyDescent="0.3">
      <c r="A186" s="3" t="s">
        <v>136</v>
      </c>
      <c r="B186" s="33">
        <v>17153</v>
      </c>
      <c r="C186" s="33">
        <v>1377379</v>
      </c>
    </row>
    <row r="187" spans="1:3" x14ac:dyDescent="0.3">
      <c r="A187" s="3" t="s">
        <v>137</v>
      </c>
      <c r="B187" s="33">
        <v>19351</v>
      </c>
      <c r="C187" s="33">
        <v>1284310</v>
      </c>
    </row>
    <row r="188" spans="1:3" x14ac:dyDescent="0.3">
      <c r="A188" s="3" t="s">
        <v>138</v>
      </c>
      <c r="B188" s="33">
        <v>22190</v>
      </c>
      <c r="C188" s="33">
        <v>1381146</v>
      </c>
    </row>
    <row r="189" spans="1:3" x14ac:dyDescent="0.3">
      <c r="A189" s="3" t="s">
        <v>139</v>
      </c>
      <c r="B189" s="33">
        <v>26159</v>
      </c>
      <c r="C189" s="33">
        <v>1858739</v>
      </c>
    </row>
    <row r="190" spans="1:3" x14ac:dyDescent="0.3">
      <c r="A190" s="3" t="s">
        <v>140</v>
      </c>
      <c r="B190" s="33">
        <v>29241</v>
      </c>
      <c r="C190" s="33">
        <v>1565584</v>
      </c>
    </row>
    <row r="195" spans="1:5" x14ac:dyDescent="0.3">
      <c r="A195" s="2" t="s">
        <v>75</v>
      </c>
      <c r="B195" t="s">
        <v>148</v>
      </c>
      <c r="C195" t="s">
        <v>149</v>
      </c>
      <c r="D195" t="s">
        <v>150</v>
      </c>
      <c r="E195" t="s">
        <v>151</v>
      </c>
    </row>
    <row r="196" spans="1:5" x14ac:dyDescent="0.3">
      <c r="A196" s="3">
        <v>2022</v>
      </c>
      <c r="B196">
        <v>16421824</v>
      </c>
      <c r="C196" s="14">
        <v>271150</v>
      </c>
      <c r="D196" s="5">
        <v>1.6511564123449382E-2</v>
      </c>
      <c r="E196" s="15">
        <v>49334205000</v>
      </c>
    </row>
    <row r="197" spans="1:5" x14ac:dyDescent="0.3">
      <c r="A197" s="3">
        <v>2023</v>
      </c>
      <c r="B197">
        <v>19621179</v>
      </c>
      <c r="C197" s="14">
        <v>775368</v>
      </c>
      <c r="D197" s="5">
        <v>3.9516891416158023E-2</v>
      </c>
      <c r="E197" s="15">
        <v>133069255000</v>
      </c>
    </row>
    <row r="198" spans="1:5" x14ac:dyDescent="0.3">
      <c r="A198" s="3">
        <v>2024</v>
      </c>
      <c r="B198">
        <v>21177249</v>
      </c>
      <c r="C198" s="14">
        <v>1019593</v>
      </c>
      <c r="D198" s="5">
        <v>4.8145677467361321E-2</v>
      </c>
      <c r="E198" s="15">
        <v>209630320000</v>
      </c>
    </row>
    <row r="199" spans="1:5" x14ac:dyDescent="0.3">
      <c r="A199" s="3" t="s">
        <v>147</v>
      </c>
      <c r="B199">
        <v>57220252</v>
      </c>
      <c r="C199" s="14">
        <v>2066111</v>
      </c>
      <c r="D199" s="5">
        <v>3.6108037413047397E-2</v>
      </c>
      <c r="E199" s="15">
        <v>392033780000</v>
      </c>
    </row>
    <row r="204" spans="1:5" x14ac:dyDescent="0.3">
      <c r="A204" t="s">
        <v>152</v>
      </c>
      <c r="B204" s="14">
        <f>SUM('Pivot Table'!B195:B198)</f>
        <v>57220252</v>
      </c>
    </row>
    <row r="205" spans="1:5" x14ac:dyDescent="0.3">
      <c r="A205" t="s">
        <v>153</v>
      </c>
      <c r="B205" s="14">
        <f>SUM('Pivot Table'!C195:C198)</f>
        <v>2066111</v>
      </c>
    </row>
    <row r="206" spans="1:5" x14ac:dyDescent="0.3">
      <c r="A206" t="s">
        <v>154</v>
      </c>
      <c r="B206" s="5">
        <f>(B205/B204)</f>
        <v>3.6108037413047397E-2</v>
      </c>
    </row>
    <row r="207" spans="1:5" x14ac:dyDescent="0.3">
      <c r="A207" t="s">
        <v>155</v>
      </c>
      <c r="B207" s="15">
        <f>SUM('Pivot Table'!E196:E198)</f>
        <v>392033780000</v>
      </c>
    </row>
  </sheetData>
  <mergeCells count="2">
    <mergeCell ref="AD26:AE26"/>
    <mergeCell ref="AD27:AE27"/>
  </mergeCells>
  <pageMargins left="0.7" right="0.7" top="0.75" bottom="0.75" header="0.3" footer="0.3"/>
  <pageSetup orientation="portrait" r:id="rId24"/>
  <drawing r:id="rId2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EBA9-5A9E-4173-96CC-23FA996D2E3A}">
  <sheetPr codeName="Sheet8"/>
  <dimension ref="BT41"/>
  <sheetViews>
    <sheetView tabSelected="1" topLeftCell="CN1" zoomScale="90" zoomScaleNormal="90" zoomScaleSheetLayoutView="90" workbookViewId="0">
      <selection activeCell="DL1" sqref="DL1"/>
    </sheetView>
  </sheetViews>
  <sheetFormatPr defaultColWidth="8.88671875" defaultRowHeight="14.4" x14ac:dyDescent="0.3"/>
  <sheetData>
    <row r="41" spans="72:72" x14ac:dyDescent="0.3">
      <c r="BT41" s="5"/>
    </row>
  </sheetData>
  <conditionalFormatting sqref="AP70:AR105">
    <cfRule type="colorScale" priority="2">
      <colorScale>
        <cfvo type="min"/>
        <cfvo type="percentile" val="50"/>
        <cfvo type="max"/>
        <color rgb="FF63BE7B"/>
        <color rgb="FFFCFCFF"/>
        <color rgb="FFF8696B"/>
      </colorScale>
    </cfRule>
  </conditionalFormatting>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E2041E4A-F0A0-49B8-BA28-BA649A43E82F}">
  <ds:schemaRefs/>
</ds:datastoreItem>
</file>

<file path=customXml/itemProps2.xml><?xml version="1.0" encoding="utf-8"?>
<ds:datastoreItem xmlns:ds="http://schemas.openxmlformats.org/officeDocument/2006/customXml" ds:itemID="{445AC7B2-9A3F-4C75-9B79-1CE268D58315}">
  <ds:schemaRefs/>
</ds:datastoreItem>
</file>

<file path=customXml/itemProps3.xml><?xml version="1.0" encoding="utf-8"?>
<ds:datastoreItem xmlns:ds="http://schemas.openxmlformats.org/officeDocument/2006/customXml" ds:itemID="{D981D50B-4E1F-40E5-A561-C3B7951ABA35}">
  <ds:schemaRefs/>
</ds:datastoreItem>
</file>

<file path=customXml/itemProps4.xml><?xml version="1.0" encoding="utf-8"?>
<ds:datastoreItem xmlns:ds="http://schemas.openxmlformats.org/officeDocument/2006/customXml" ds:itemID="{AAABD826-79A8-4A43-BE93-A4261A0F1C64}">
  <ds:schemaRefs/>
</ds:datastoreItem>
</file>

<file path=customXml/itemProps5.xml><?xml version="1.0" encoding="utf-8"?>
<ds:datastoreItem xmlns:ds="http://schemas.openxmlformats.org/officeDocument/2006/customXml" ds:itemID="{3466F469-7FDD-4BE0-BD7D-D1F829448965}">
  <ds:schemaRefs/>
</ds:datastoreItem>
</file>

<file path=customXml/itemProps6.xml><?xml version="1.0" encoding="utf-8"?>
<ds:datastoreItem xmlns:ds="http://schemas.openxmlformats.org/officeDocument/2006/customXml" ds:itemID="{C3192E61-3BE6-445B-9EBB-666175F541CD}">
  <ds:schemaRefs/>
</ds:datastoreItem>
</file>

<file path=customXml/itemProps7.xml><?xml version="1.0" encoding="utf-8"?>
<ds:datastoreItem xmlns:ds="http://schemas.openxmlformats.org/officeDocument/2006/customXml" ds:itemID="{B413B164-21EC-48E6-97C5-18B316DF63DF}">
  <ds:schemaRefs/>
</ds:datastoreItem>
</file>

<file path=customXml/itemProps8.xml><?xml version="1.0" encoding="utf-8"?>
<ds:datastoreItem xmlns:ds="http://schemas.openxmlformats.org/officeDocument/2006/customXml" ds:itemID="{1BD3F48E-F8C7-4EFD-AEC1-CF04F429FF8C}">
  <ds:schemaRefs/>
</ds:datastoreItem>
</file>

<file path=customXml/itemProps9.xml><?xml version="1.0" encoding="utf-8"?>
<ds:datastoreItem xmlns:ds="http://schemas.openxmlformats.org/officeDocument/2006/customXml" ds:itemID="{566386FC-1CAC-491D-BCA4-6B49ED980015}">
  <ds:schemaRefs/>
</ds:datastoreItem>
</file>

<file path=customXml/itemProps10.xml><?xml version="1.0" encoding="utf-8"?>
<ds:datastoreItem xmlns:ds="http://schemas.openxmlformats.org/officeDocument/2006/customXml" ds:itemID="{2785F39D-05E6-4C68-8AB0-654260A7CAB7}">
  <ds:schemaRefs/>
</ds:datastoreItem>
</file>

<file path=customXml/itemProps11.xml><?xml version="1.0" encoding="utf-8"?>
<ds:datastoreItem xmlns:ds="http://schemas.openxmlformats.org/officeDocument/2006/customXml" ds:itemID="{2FB2C975-B442-4CAA-AD51-F5D4EFB8EEC1}">
  <ds:schemaRefs/>
</ds:datastoreItem>
</file>

<file path=customXml/itemProps12.xml><?xml version="1.0" encoding="utf-8"?>
<ds:datastoreItem xmlns:ds="http://schemas.openxmlformats.org/officeDocument/2006/customXml" ds:itemID="{0C16302C-53B1-4F1B-9BA2-C082E30697CB}">
  <ds:schemaRefs/>
</ds:datastoreItem>
</file>

<file path=customXml/itemProps13.xml><?xml version="1.0" encoding="utf-8"?>
<ds:datastoreItem xmlns:ds="http://schemas.openxmlformats.org/officeDocument/2006/customXml" ds:itemID="{59503BBB-1C6B-4E3E-AC4E-23D1460CE951}">
  <ds:schemaRefs/>
</ds:datastoreItem>
</file>

<file path=customXml/itemProps14.xml><?xml version="1.0" encoding="utf-8"?>
<ds:datastoreItem xmlns:ds="http://schemas.openxmlformats.org/officeDocument/2006/customXml" ds:itemID="{55883217-7AD2-453E-B305-AA85DFA5E639}">
  <ds:schemaRefs/>
</ds:datastoreItem>
</file>

<file path=customXml/itemProps15.xml><?xml version="1.0" encoding="utf-8"?>
<ds:datastoreItem xmlns:ds="http://schemas.openxmlformats.org/officeDocument/2006/customXml" ds:itemID="{EE5BD17B-E8A7-4589-A13B-91ECFEA774A2}">
  <ds:schemaRefs/>
</ds:datastoreItem>
</file>

<file path=customXml/itemProps16.xml><?xml version="1.0" encoding="utf-8"?>
<ds:datastoreItem xmlns:ds="http://schemas.openxmlformats.org/officeDocument/2006/customXml" ds:itemID="{85B986C7-ABDF-4DBC-BB8C-A4DA4263F705}">
  <ds:schemaRefs/>
</ds:datastoreItem>
</file>

<file path=customXml/itemProps17.xml><?xml version="1.0" encoding="utf-8"?>
<ds:datastoreItem xmlns:ds="http://schemas.openxmlformats.org/officeDocument/2006/customXml" ds:itemID="{A13B9739-DD66-471C-B64C-34BB40CADA8B}">
  <ds:schemaRefs/>
</ds:datastoreItem>
</file>

<file path=customXml/itemProps18.xml><?xml version="1.0" encoding="utf-8"?>
<ds:datastoreItem xmlns:ds="http://schemas.openxmlformats.org/officeDocument/2006/customXml" ds:itemID="{1824671D-85BF-4B5D-990D-FCED3FA51EF9}">
  <ds:schemaRefs/>
</ds:datastoreItem>
</file>

<file path=customXml/itemProps19.xml><?xml version="1.0" encoding="utf-8"?>
<ds:datastoreItem xmlns:ds="http://schemas.openxmlformats.org/officeDocument/2006/customXml" ds:itemID="{4FA96BD9-E72E-4F8E-B204-7C6FE1B3ACA9}">
  <ds:schemaRefs/>
</ds:datastoreItem>
</file>

<file path=customXml/itemProps20.xml><?xml version="1.0" encoding="utf-8"?>
<ds:datastoreItem xmlns:ds="http://schemas.openxmlformats.org/officeDocument/2006/customXml" ds:itemID="{10A40D6A-B86F-468C-8A88-95A64E8D9588}">
  <ds:schemaRefs/>
</ds:datastoreItem>
</file>

<file path=customXml/itemProps21.xml><?xml version="1.0" encoding="utf-8"?>
<ds:datastoreItem xmlns:ds="http://schemas.openxmlformats.org/officeDocument/2006/customXml" ds:itemID="{16161A37-E1B4-4CCA-B4C3-5D9DE2A4D1D0}">
  <ds:schemaRefs/>
</ds:datastoreItem>
</file>

<file path=customXml/itemProps22.xml><?xml version="1.0" encoding="utf-8"?>
<ds:datastoreItem xmlns:ds="http://schemas.openxmlformats.org/officeDocument/2006/customXml" ds:itemID="{DF728FF9-A179-4D2D-8DB4-E8BBD181AD4F}">
  <ds:schemaRefs>
    <ds:schemaRef ds:uri="http://schemas.microsoft.com/DataMashup"/>
  </ds:schemaRefs>
</ds:datastoreItem>
</file>

<file path=customXml/itemProps23.xml><?xml version="1.0" encoding="utf-8"?>
<ds:datastoreItem xmlns:ds="http://schemas.openxmlformats.org/officeDocument/2006/customXml" ds:itemID="{2A2D3657-90FE-416E-81DF-E11E40D26B65}">
  <ds:schemaRefs/>
</ds:datastoreItem>
</file>

<file path=customXml/itemProps24.xml><?xml version="1.0" encoding="utf-8"?>
<ds:datastoreItem xmlns:ds="http://schemas.openxmlformats.org/officeDocument/2006/customXml" ds:itemID="{5BC2DACD-A2D9-43CE-824A-AD3F37798D7C}">
  <ds:schemaRefs/>
</ds:datastoreItem>
</file>

<file path=customXml/itemProps25.xml><?xml version="1.0" encoding="utf-8"?>
<ds:datastoreItem xmlns:ds="http://schemas.openxmlformats.org/officeDocument/2006/customXml" ds:itemID="{8F2B8B66-6C21-4D66-91F6-759D6BC6A43A}">
  <ds:schemaRefs/>
</ds:datastoreItem>
</file>

<file path=customXml/itemProps26.xml><?xml version="1.0" encoding="utf-8"?>
<ds:datastoreItem xmlns:ds="http://schemas.openxmlformats.org/officeDocument/2006/customXml" ds:itemID="{00FB2E56-F4C1-4A5B-9957-163390232AE7}">
  <ds:schemaRefs/>
</ds:datastoreItem>
</file>

<file path=customXml/itemProps27.xml><?xml version="1.0" encoding="utf-8"?>
<ds:datastoreItem xmlns:ds="http://schemas.openxmlformats.org/officeDocument/2006/customXml" ds:itemID="{2756E084-DD64-40E5-AC1D-9D04854C94D2}">
  <ds:schemaRefs/>
</ds:datastoreItem>
</file>

<file path=customXml/itemProps28.xml><?xml version="1.0" encoding="utf-8"?>
<ds:datastoreItem xmlns:ds="http://schemas.openxmlformats.org/officeDocument/2006/customXml" ds:itemID="{2C8FB8D1-BF29-4040-917C-AF2616DEE2D4}">
  <ds:schemaRefs/>
</ds:datastoreItem>
</file>

<file path=customXml/itemProps29.xml><?xml version="1.0" encoding="utf-8"?>
<ds:datastoreItem xmlns:ds="http://schemas.openxmlformats.org/officeDocument/2006/customXml" ds:itemID="{0AE4B368-A453-4AFF-81A1-5740314FD760}">
  <ds:schemaRefs/>
</ds:datastoreItem>
</file>

<file path=customXml/itemProps30.xml><?xml version="1.0" encoding="utf-8"?>
<ds:datastoreItem xmlns:ds="http://schemas.openxmlformats.org/officeDocument/2006/customXml" ds:itemID="{E436C07B-A000-4794-BE1A-1535BD91EF18}">
  <ds:schemaRefs/>
</ds:datastoreItem>
</file>

<file path=customXml/itemProps31.xml><?xml version="1.0" encoding="utf-8"?>
<ds:datastoreItem xmlns:ds="http://schemas.openxmlformats.org/officeDocument/2006/customXml" ds:itemID="{86567BF9-F566-4F8C-9143-433CC373F150}">
  <ds:schemaRefs/>
</ds:datastoreItem>
</file>

<file path=customXml/itemProps32.xml><?xml version="1.0" encoding="utf-8"?>
<ds:datastoreItem xmlns:ds="http://schemas.openxmlformats.org/officeDocument/2006/customXml" ds:itemID="{1658C245-F533-4FA4-912E-C17610CD58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dim_date</vt:lpstr>
      <vt:lpstr>electric_vehicle_sales_by_maker</vt:lpstr>
      <vt:lpstr>electric_vehicle_sales_by_state</vt:lpstr>
      <vt:lpstr>PRC</vt:lpstr>
      <vt:lpstr>CAGR</vt:lpstr>
      <vt:lpstr>CAGR_STATE</vt:lpstr>
      <vt:lpstr>Metric</vt:lpstr>
      <vt:lpstr>Revenue_Growth</vt:lpstr>
      <vt:lpstr>DL vs KR</vt:lpstr>
      <vt:lpstr>Project_Growth</vt:lpstr>
      <vt:lpstr>Sales 2030</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gagan goyal</cp:lastModifiedBy>
  <dcterms:created xsi:type="dcterms:W3CDTF">2025-11-06T11:43:47Z</dcterms:created>
  <dcterms:modified xsi:type="dcterms:W3CDTF">2025-12-06T11:45:11Z</dcterms:modified>
</cp:coreProperties>
</file>