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gaged\Documents\byui\winter2025\mkt353\"/>
    </mc:Choice>
  </mc:AlternateContent>
  <xr:revisionPtr revIDLastSave="0" documentId="13_ncr:1_{559F5A01-511D-4D1E-A2BD-DD8CB0E3BEFD}" xr6:coauthVersionLast="47" xr6:coauthVersionMax="47" xr10:uidLastSave="{00000000-0000-0000-0000-000000000000}"/>
  <bookViews>
    <workbookView minimized="1" xWindow="2126" yWindow="2126" windowWidth="18514" windowHeight="10740" xr2:uid="{00000000-000D-0000-FFFF-FFFF00000000}"/>
  </bookViews>
  <sheets>
    <sheet name="Brainstorm" sheetId="4" r:id="rId1"/>
    <sheet name="INPUTS" sheetId="10" r:id="rId2"/>
    <sheet name="Demand" sheetId="2" r:id="rId3"/>
    <sheet name="Comp" sheetId="3" r:id="rId4"/>
    <sheet name="Supplier" sheetId="5" r:id="rId5"/>
    <sheet name="Start-up$" sheetId="6" r:id="rId6"/>
    <sheet name="Time" sheetId="7" r:id="rId7"/>
    <sheet name="Profit" sheetId="8" r:id="rId8"/>
    <sheet name="Recom." sheetId="1" r:id="rId9"/>
    <sheet name="Sheet1" sheetId="9" r:id="rId10"/>
  </sheets>
  <definedNames>
    <definedName name="complevel">Brainstorm!$C$54:$C$56</definedName>
    <definedName name="complvl">Brainstorm!$C$54:$C$57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0" l="1"/>
  <c r="D33" i="10" l="1"/>
  <c r="D28" i="10"/>
  <c r="D23" i="10"/>
  <c r="F37" i="10"/>
  <c r="F36" i="10"/>
  <c r="F35" i="10"/>
  <c r="F32" i="10"/>
  <c r="F31" i="10"/>
  <c r="F30" i="10"/>
  <c r="F27" i="10"/>
  <c r="F26" i="10"/>
  <c r="F25" i="10"/>
  <c r="F22" i="10"/>
  <c r="F21" i="10"/>
  <c r="F20" i="10"/>
  <c r="F16" i="10"/>
  <c r="F17" i="10"/>
  <c r="F15" i="10"/>
  <c r="D18" i="10"/>
  <c r="I6" i="4"/>
  <c r="I7" i="4"/>
  <c r="I8" i="4"/>
  <c r="I9" i="4"/>
  <c r="I10" i="4"/>
  <c r="I11" i="4"/>
  <c r="I12" i="4"/>
  <c r="I13" i="4"/>
  <c r="I14" i="4"/>
  <c r="I15" i="4"/>
  <c r="I16" i="4"/>
  <c r="I17" i="4"/>
  <c r="I18" i="4"/>
  <c r="I19" i="4"/>
  <c r="I20" i="4"/>
  <c r="I21" i="4"/>
  <c r="I22" i="4"/>
  <c r="I23" i="4"/>
  <c r="I24" i="4"/>
  <c r="I5" i="4"/>
  <c r="G22" i="4"/>
  <c r="G23" i="4"/>
  <c r="G24" i="4"/>
  <c r="G6" i="4"/>
  <c r="G9" i="4"/>
  <c r="G13" i="4"/>
  <c r="G15" i="4"/>
  <c r="G16" i="4"/>
  <c r="G17" i="4"/>
  <c r="G18" i="4"/>
  <c r="G19" i="4"/>
  <c r="G20" i="4"/>
  <c r="G21" i="4"/>
  <c r="C23" i="5" l="1"/>
  <c r="C19" i="5"/>
  <c r="C15" i="5"/>
  <c r="C11" i="5"/>
  <c r="C7" i="5"/>
  <c r="C38" i="10"/>
  <c r="B38" i="10"/>
  <c r="C8" i="2" s="1"/>
  <c r="E37" i="10"/>
  <c r="E36" i="10"/>
  <c r="E35" i="10"/>
  <c r="C33" i="10"/>
  <c r="B33" i="10"/>
  <c r="C7" i="2" s="1"/>
  <c r="E32" i="10"/>
  <c r="E31" i="10"/>
  <c r="E30" i="10"/>
  <c r="A34" i="10"/>
  <c r="A8" i="3" s="1"/>
  <c r="A29" i="10"/>
  <c r="B7" i="2" s="1"/>
  <c r="A24" i="10"/>
  <c r="A6" i="3" s="1"/>
  <c r="A19" i="10"/>
  <c r="B5" i="2" s="1"/>
  <c r="E17" i="10"/>
  <c r="E16" i="10"/>
  <c r="E15" i="10"/>
  <c r="E22" i="10"/>
  <c r="E21" i="10"/>
  <c r="E20" i="10"/>
  <c r="E27" i="10"/>
  <c r="E26" i="10"/>
  <c r="E25" i="10"/>
  <c r="C28" i="10"/>
  <c r="B28" i="10"/>
  <c r="C23" i="10"/>
  <c r="B23" i="10"/>
  <c r="C5" i="2" s="1"/>
  <c r="B8" i="10"/>
  <c r="B9" i="10"/>
  <c r="B18" i="10"/>
  <c r="C4" i="2" s="1"/>
  <c r="C18" i="10"/>
  <c r="A14" i="10"/>
  <c r="B4" i="2" s="1"/>
  <c r="J3" i="1"/>
  <c r="A4" i="1"/>
  <c r="A4" i="8" s="1"/>
  <c r="A5" i="1"/>
  <c r="A5" i="6" s="1"/>
  <c r="A6" i="1"/>
  <c r="A6" i="8" s="1"/>
  <c r="A7" i="1"/>
  <c r="A7" i="6" s="1"/>
  <c r="A8" i="1"/>
  <c r="B20" i="5" s="1"/>
  <c r="F20" i="8"/>
  <c r="B9" i="7"/>
  <c r="B10" i="7"/>
  <c r="B9" i="6"/>
  <c r="B10" i="6"/>
  <c r="F25" i="4"/>
  <c r="G5" i="4" s="1"/>
  <c r="F39" i="4"/>
  <c r="A6" i="6" l="1"/>
  <c r="E38" i="10"/>
  <c r="B8" i="3" s="1"/>
  <c r="C8" i="7"/>
  <c r="F8" i="1" s="1"/>
  <c r="C4" i="7"/>
  <c r="C7" i="7"/>
  <c r="F7" i="1" s="1"/>
  <c r="C6" i="7"/>
  <c r="F6" i="1" s="1"/>
  <c r="C5" i="7"/>
  <c r="F5" i="1" s="1"/>
  <c r="B10" i="10"/>
  <c r="B11" i="10" s="1"/>
  <c r="H23" i="10" s="1"/>
  <c r="D5" i="2" s="1"/>
  <c r="C8" i="6"/>
  <c r="E8" i="1" s="1"/>
  <c r="C5" i="6"/>
  <c r="E5" i="1" s="1"/>
  <c r="C4" i="6"/>
  <c r="E4" i="1" s="1"/>
  <c r="C6" i="6"/>
  <c r="E6" i="1" s="1"/>
  <c r="C7" i="6"/>
  <c r="E7" i="1" s="1"/>
  <c r="C25" i="5"/>
  <c r="C24" i="5"/>
  <c r="E19" i="5" s="1"/>
  <c r="H37" i="10"/>
  <c r="C6" i="2"/>
  <c r="C9" i="2" s="1"/>
  <c r="C10" i="2"/>
  <c r="F4" i="1"/>
  <c r="G10" i="4"/>
  <c r="G14" i="4"/>
  <c r="K14" i="4" s="1"/>
  <c r="G8" i="4"/>
  <c r="K8" i="4" s="1"/>
  <c r="G12" i="4"/>
  <c r="K12" i="4" s="1"/>
  <c r="G7" i="4"/>
  <c r="K7" i="4" s="1"/>
  <c r="G11" i="4"/>
  <c r="K11" i="4" s="1"/>
  <c r="A8" i="8"/>
  <c r="E33" i="10"/>
  <c r="B7" i="3" s="1"/>
  <c r="F33" i="10"/>
  <c r="D7" i="8" s="1"/>
  <c r="F38" i="10"/>
  <c r="D8" i="8" s="1"/>
  <c r="F28" i="10"/>
  <c r="E23" i="10"/>
  <c r="B5" i="3" s="1"/>
  <c r="F23" i="10"/>
  <c r="D5" i="8" s="1"/>
  <c r="E28" i="10"/>
  <c r="B6" i="3" s="1"/>
  <c r="E18" i="10"/>
  <c r="B4" i="3" s="1"/>
  <c r="F18" i="10"/>
  <c r="D4" i="8" s="1"/>
  <c r="B6" i="2"/>
  <c r="K5" i="4"/>
  <c r="A8" i="6"/>
  <c r="B8" i="2"/>
  <c r="A6" i="7"/>
  <c r="A5" i="3"/>
  <c r="A4" i="7"/>
  <c r="A4" i="3"/>
  <c r="A7" i="8"/>
  <c r="B16" i="5"/>
  <c r="A7" i="7"/>
  <c r="B12" i="5"/>
  <c r="B8" i="5"/>
  <c r="A8" i="7"/>
  <c r="A7" i="3"/>
  <c r="B4" i="5"/>
  <c r="A4" i="6"/>
  <c r="A5" i="7"/>
  <c r="A5" i="8"/>
  <c r="I25" i="4"/>
  <c r="K22" i="4"/>
  <c r="K23" i="4"/>
  <c r="K24" i="4"/>
  <c r="K13" i="4"/>
  <c r="K9" i="4"/>
  <c r="K17" i="4"/>
  <c r="K6" i="4"/>
  <c r="K15" i="4"/>
  <c r="K21" i="4"/>
  <c r="K20" i="4"/>
  <c r="K19" i="4"/>
  <c r="K16" i="4"/>
  <c r="K10" i="4"/>
  <c r="K18" i="4"/>
  <c r="E15" i="5" l="1"/>
  <c r="E7" i="5"/>
  <c r="H26" i="10"/>
  <c r="H32" i="10"/>
  <c r="H20" i="10"/>
  <c r="H31" i="10"/>
  <c r="H30" i="10"/>
  <c r="H15" i="10"/>
  <c r="H22" i="10"/>
  <c r="H25" i="10"/>
  <c r="H16" i="10"/>
  <c r="H27" i="10"/>
  <c r="H21" i="10"/>
  <c r="H17" i="10"/>
  <c r="H28" i="10"/>
  <c r="D6" i="2" s="1"/>
  <c r="H36" i="10"/>
  <c r="E23" i="5"/>
  <c r="D8" i="1" s="1"/>
  <c r="C5" i="8"/>
  <c r="H38" i="10"/>
  <c r="D8" i="2" s="1"/>
  <c r="E11" i="5"/>
  <c r="D5" i="1" s="1"/>
  <c r="H18" i="10"/>
  <c r="D4" i="2" s="1"/>
  <c r="H33" i="10"/>
  <c r="H35" i="10"/>
  <c r="D4" i="1"/>
  <c r="D6" i="1"/>
  <c r="D7" i="1"/>
  <c r="F5" i="8"/>
  <c r="I23" i="10"/>
  <c r="B9" i="3"/>
  <c r="D6" i="8"/>
  <c r="B10" i="3"/>
  <c r="C4" i="3" s="1"/>
  <c r="L19" i="4"/>
  <c r="L18" i="4"/>
  <c r="L15" i="4"/>
  <c r="L23" i="4"/>
  <c r="L10" i="4"/>
  <c r="L20" i="4"/>
  <c r="L5" i="4"/>
  <c r="L11" i="4"/>
  <c r="L22" i="4"/>
  <c r="L12" i="4"/>
  <c r="L9" i="4"/>
  <c r="L8" i="4"/>
  <c r="L14" i="4"/>
  <c r="L6" i="4"/>
  <c r="L13" i="4"/>
  <c r="L16" i="4"/>
  <c r="L21" i="4"/>
  <c r="L17" i="4"/>
  <c r="L24" i="4"/>
  <c r="L7" i="4"/>
  <c r="I38" i="10" l="1"/>
  <c r="C6" i="3"/>
  <c r="C6" i="1" s="1"/>
  <c r="I18" i="10"/>
  <c r="C5" i="3"/>
  <c r="C5" i="1" s="1"/>
  <c r="C6" i="8"/>
  <c r="F6" i="8" s="1"/>
  <c r="D7" i="2"/>
  <c r="D9" i="2" s="1"/>
  <c r="I33" i="10"/>
  <c r="C8" i="8"/>
  <c r="F8" i="8" s="1"/>
  <c r="C8" i="3"/>
  <c r="C8" i="1" s="1"/>
  <c r="I28" i="10"/>
  <c r="C4" i="8"/>
  <c r="F4" i="8" s="1"/>
  <c r="C7" i="3"/>
  <c r="C7" i="1" s="1"/>
  <c r="C4" i="1"/>
  <c r="C7" i="8" l="1"/>
  <c r="F7" i="8" s="1"/>
  <c r="F9" i="8" s="1"/>
  <c r="D10" i="2"/>
  <c r="F10" i="8" l="1"/>
  <c r="F11" i="8" s="1"/>
  <c r="E5" i="2"/>
  <c r="B5" i="1" s="1"/>
  <c r="E6" i="2"/>
  <c r="B6" i="1" s="1"/>
  <c r="E8" i="2"/>
  <c r="B8" i="1" s="1"/>
  <c r="E4" i="2"/>
  <c r="B4" i="1" s="1"/>
  <c r="E7" i="2"/>
  <c r="B7" i="1" s="1"/>
  <c r="G4" i="8" l="1"/>
  <c r="G4" i="1" s="1"/>
  <c r="J4" i="1" s="1"/>
  <c r="K4" i="1" s="1"/>
  <c r="G6" i="8"/>
  <c r="G6" i="1" s="1"/>
  <c r="J6" i="1" s="1"/>
  <c r="K6" i="1" s="1"/>
  <c r="G5" i="8"/>
  <c r="G5" i="1" s="1"/>
  <c r="J5" i="1" s="1"/>
  <c r="K5" i="1" s="1"/>
  <c r="G7" i="8"/>
  <c r="G7" i="1" s="1"/>
  <c r="J7" i="1" s="1"/>
  <c r="K7" i="1" s="1"/>
  <c r="G8" i="8"/>
  <c r="G8" i="1" s="1"/>
  <c r="J8" i="1" s="1"/>
  <c r="K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Lundin, Kent</author>
    <author>BYU Idaho</author>
    <author>lundinw</author>
  </authors>
  <commentList>
    <comment ref="B2" authorId="0" shapeId="0" xr:uid="{00000000-0006-0000-0000-000001000000}">
      <text>
        <r>
          <rPr>
            <b/>
            <sz val="8"/>
            <color indexed="81"/>
            <rFont val="Tahoma"/>
            <family val="2"/>
          </rPr>
          <t>Lundin, Kent:</t>
        </r>
        <r>
          <rPr>
            <sz val="8"/>
            <color indexed="81"/>
            <rFont val="Tahoma"/>
            <family val="2"/>
          </rPr>
          <t xml:space="preserve">
Overall Instructions: List 20 good ideas.  Refer to Web Reference below for help in coming up with ideas.  Enter info only in yellow cells.  Choose your five best.</t>
        </r>
      </text>
    </comment>
    <comment ref="C3" authorId="0" shapeId="0" xr:uid="{00000000-0006-0000-0000-000002000000}">
      <text>
        <r>
          <rPr>
            <b/>
            <sz val="8"/>
            <color indexed="81"/>
            <rFont val="Tahoma"/>
            <family val="2"/>
          </rPr>
          <t>Lundin, Kent:</t>
        </r>
        <r>
          <rPr>
            <sz val="8"/>
            <color indexed="81"/>
            <rFont val="Tahoma"/>
            <family val="2"/>
          </rPr>
          <t xml:space="preserve">
Choose from the drop-down lists</t>
        </r>
      </text>
    </comment>
    <comment ref="F3" authorId="0" shapeId="0" xr:uid="{00000000-0006-0000-0000-000003000000}">
      <text>
        <r>
          <rPr>
            <b/>
            <sz val="8"/>
            <color indexed="81"/>
            <rFont val="Tahoma"/>
            <family val="2"/>
          </rPr>
          <t>Lundin, Kent:</t>
        </r>
        <r>
          <rPr>
            <sz val="8"/>
            <color indexed="81"/>
            <rFont val="Tahoma"/>
            <family val="2"/>
          </rPr>
          <t xml:space="preserve">
Go to Google Ad
s Keyword planner to find the average monthly clicks for the keyword</t>
        </r>
      </text>
    </comment>
    <comment ref="H3" authorId="0" shapeId="0" xr:uid="{00000000-0006-0000-0000-000004000000}">
      <text>
        <r>
          <rPr>
            <b/>
            <sz val="8"/>
            <color indexed="81"/>
            <rFont val="Tahoma"/>
            <family val="2"/>
          </rPr>
          <t>Lundin, Kent:</t>
        </r>
        <r>
          <rPr>
            <sz val="8"/>
            <color indexed="81"/>
            <rFont val="Tahoma"/>
            <family val="2"/>
          </rPr>
          <t xml:space="preserve">
Use Keyword planner to find the competition level for each keyword.  Select "High," "Medium," or "Low" for the drop down list.  We are assuming "Low" is the best. </t>
        </r>
      </text>
    </comment>
    <comment ref="J3" authorId="0" shapeId="0" xr:uid="{00000000-0006-0000-0000-000005000000}">
      <text>
        <r>
          <rPr>
            <b/>
            <sz val="8"/>
            <color indexed="81"/>
            <rFont val="Tahoma"/>
            <family val="2"/>
          </rPr>
          <t>Lundin, Kent:</t>
        </r>
        <r>
          <rPr>
            <sz val="8"/>
            <color indexed="81"/>
            <rFont val="Tahoma"/>
            <family val="2"/>
          </rPr>
          <t xml:space="preserve">
How easy will it be to start this business in the time frame of this class?  You should consider suppliers, complexity of building site, start-up cost and time (10 is the easiest and 1 is the hardest).</t>
        </r>
      </text>
    </comment>
    <comment ref="D4" authorId="0" shapeId="0" xr:uid="{00000000-0006-0000-0000-000006000000}">
      <text>
        <r>
          <rPr>
            <b/>
            <sz val="8"/>
            <color indexed="81"/>
            <rFont val="Tahoma"/>
            <family val="2"/>
          </rPr>
          <t>Lundin, Kent:</t>
        </r>
        <r>
          <rPr>
            <sz val="8"/>
            <color indexed="81"/>
            <rFont val="Tahoma"/>
            <family val="2"/>
          </rPr>
          <t xml:space="preserve">
Choose a search keyword that you feel would be most representative</t>
        </r>
      </text>
    </comment>
    <comment ref="E4" authorId="1" shapeId="0" xr:uid="{00000000-0006-0000-0000-000007000000}">
      <text>
        <r>
          <rPr>
            <b/>
            <sz val="9"/>
            <color indexed="81"/>
            <rFont val="Tahoma"/>
            <family val="2"/>
          </rPr>
          <t>BYU Idaho: Include an asterisk if you limited the targeting to less than the United States in Keyword Planner</t>
        </r>
        <r>
          <rPr>
            <sz val="9"/>
            <color indexed="81"/>
            <rFont val="Tahoma"/>
            <family val="2"/>
          </rPr>
          <t xml:space="preserve">
</t>
        </r>
      </text>
    </comment>
    <comment ref="B25" authorId="2" shapeId="0" xr:uid="{00000000-0006-0000-0000-000008000000}">
      <text>
        <r>
          <rPr>
            <b/>
            <sz val="9"/>
            <color indexed="81"/>
            <rFont val="Tahoma"/>
            <family val="2"/>
          </rPr>
          <t>lundinw:</t>
        </r>
        <r>
          <rPr>
            <sz val="9"/>
            <color indexed="81"/>
            <rFont val="Tahoma"/>
            <family val="2"/>
          </rPr>
          <t xml:space="preserve">
Copy and paste your top 5 choice below.  These will populate the other worksheets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lundinw</author>
    <author>Lundin, Kent</author>
  </authors>
  <commentList>
    <comment ref="A13" authorId="0" shapeId="0" xr:uid="{00000000-0006-0000-0100-000001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A14" authorId="1" shapeId="0" xr:uid="{00000000-0006-0000-0100-000002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Lundin, Kent</author>
    <author>lundinw</author>
    <author>test</author>
  </authors>
  <commentList>
    <comment ref="D1" authorId="0" shapeId="0" xr:uid="{00000000-0006-0000-0200-000001000000}">
      <text>
        <r>
          <rPr>
            <b/>
            <sz val="8"/>
            <color indexed="81"/>
            <rFont val="Tahoma"/>
            <family val="2"/>
          </rPr>
          <t>Lundin, Kent:</t>
        </r>
        <r>
          <rPr>
            <sz val="8"/>
            <color indexed="81"/>
            <rFont val="Tahoma"/>
            <family val="2"/>
          </rPr>
          <t xml:space="preserve">
Obtain your numbers from the Google traffic Tool--use the lowest number.  I would suggest that you have a Daily budget of $10 or less.  Use the "Estimated Daily Clicks" and round it up to the nearest whole number (e.g. 0.3 should be 1)</t>
        </r>
      </text>
    </comment>
    <comment ref="B3" authorId="1" shapeId="0" xr:uid="{00000000-0006-0000-0200-000002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E3" authorId="2" shapeId="0" xr:uid="{00000000-0006-0000-0200-000003000000}">
      <text>
        <r>
          <rPr>
            <b/>
            <sz val="9"/>
            <color indexed="81"/>
            <rFont val="Tahoma"/>
            <family val="2"/>
          </rPr>
          <t>test:</t>
        </r>
        <r>
          <rPr>
            <sz val="9"/>
            <color indexed="81"/>
            <rFont val="Tahoma"/>
            <family val="2"/>
          </rPr>
          <t xml:space="preserve">
with 10 being the best and one the 1 worst</t>
        </r>
      </text>
    </comment>
    <comment ref="B4" authorId="0" shapeId="0" xr:uid="{00000000-0006-0000-0200-000004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lundinw</author>
    <author>test</author>
    <author>Lundin, Kent</author>
  </authors>
  <commentList>
    <comment ref="A3" authorId="0" shapeId="0" xr:uid="{00000000-0006-0000-0300-000001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C3" authorId="1" shapeId="0" xr:uid="{00000000-0006-0000-0300-000002000000}">
      <text>
        <r>
          <rPr>
            <b/>
            <sz val="9"/>
            <color indexed="81"/>
            <rFont val="Tahoma"/>
            <family val="2"/>
          </rPr>
          <t>test:</t>
        </r>
        <r>
          <rPr>
            <sz val="9"/>
            <color indexed="81"/>
            <rFont val="Tahoma"/>
            <family val="2"/>
          </rPr>
          <t xml:space="preserve">
with 10 being the best competitive environment and one the 1 worst</t>
        </r>
      </text>
    </comment>
    <comment ref="A4" authorId="2" shapeId="0" xr:uid="{00000000-0006-0000-0300-000003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lundinw</author>
    <author>BYU Idaho</author>
    <author>Lundin, Kent</author>
    <author>test</author>
  </authors>
  <commentList>
    <comment ref="B1" authorId="0" shapeId="0" xr:uid="{00000000-0006-0000-0400-000001000000}">
      <text>
        <r>
          <rPr>
            <b/>
            <sz val="9"/>
            <color indexed="81"/>
            <rFont val="Tahoma"/>
            <family val="2"/>
          </rPr>
          <t>lundinw:</t>
        </r>
        <r>
          <rPr>
            <sz val="9"/>
            <color indexed="81"/>
            <rFont val="Tahoma"/>
            <family val="2"/>
          </rPr>
          <t xml:space="preserve">
For purposes of this speadsheet, suppliers are the people or companies that supply product or content that is necessary to run that business online.  It might be you if you have a infomediary site.</t>
        </r>
      </text>
    </comment>
    <comment ref="B2" authorId="1" shapeId="0" xr:uid="{00000000-0006-0000-0400-000002000000}">
      <text>
        <r>
          <rPr>
            <b/>
            <sz val="9"/>
            <color indexed="81"/>
            <rFont val="Tahoma"/>
            <family val="2"/>
          </rPr>
          <t>BYU Idaho:</t>
        </r>
        <r>
          <rPr>
            <sz val="9"/>
            <color indexed="81"/>
            <rFont val="Tahoma"/>
            <family val="2"/>
          </rPr>
          <t xml:space="preserve">
You should have two suppliers for each idea where possible.  List the name of the supplier or the its website</t>
        </r>
      </text>
    </comment>
    <comment ref="C2" authorId="2" shapeId="0" xr:uid="{00000000-0006-0000-0400-000003000000}">
      <text>
        <r>
          <rPr>
            <b/>
            <sz val="8"/>
            <color indexed="81"/>
            <rFont val="Tahoma"/>
            <family val="2"/>
          </rPr>
          <t>Lundin, Kent:</t>
        </r>
        <r>
          <rPr>
            <sz val="8"/>
            <color indexed="81"/>
            <rFont val="Tahoma"/>
            <family val="2"/>
          </rPr>
          <t xml:space="preserve">
10 is most likely and 1 is least.  If you are the supplier and you have the time, you would put a 10.</t>
        </r>
      </text>
    </comment>
    <comment ref="D3" authorId="2" shapeId="0" xr:uid="{00000000-0006-0000-0400-000004000000}">
      <text>
        <r>
          <rPr>
            <b/>
            <sz val="8"/>
            <color indexed="81"/>
            <rFont val="Tahoma"/>
            <family val="2"/>
          </rPr>
          <t>Lundin, Kent:</t>
        </r>
        <r>
          <rPr>
            <sz val="8"/>
            <color indexed="81"/>
            <rFont val="Tahoma"/>
            <family val="2"/>
          </rPr>
          <t xml:space="preserve">
List issues, requirements, or other barriers to obtaining this
 supplier. </t>
        </r>
      </text>
    </comment>
    <comment ref="E3" authorId="3" shapeId="0" xr:uid="{00000000-0006-0000-0400-000005000000}">
      <text>
        <r>
          <rPr>
            <b/>
            <sz val="9"/>
            <color indexed="81"/>
            <rFont val="Tahoma"/>
            <family val="2"/>
          </rPr>
          <t>test:</t>
        </r>
        <r>
          <rPr>
            <sz val="9"/>
            <color indexed="81"/>
            <rFont val="Tahoma"/>
            <family val="2"/>
          </rPr>
          <t xml:space="preserve">
10 is the best and 1 is the worst</t>
        </r>
      </text>
    </comment>
    <comment ref="B4" authorId="2" shapeId="0" xr:uid="{00000000-0006-0000-0400-000006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Lundin, Kent</author>
  </authors>
  <commentList>
    <comment ref="B1" authorId="0" shapeId="0" xr:uid="{00000000-0006-0000-0500-000001000000}">
      <text>
        <r>
          <rPr>
            <b/>
            <sz val="8"/>
            <color indexed="81"/>
            <rFont val="Tahoma"/>
            <family val="2"/>
          </rPr>
          <t>Lundin, Kent:</t>
        </r>
        <r>
          <rPr>
            <sz val="8"/>
            <color indexed="81"/>
            <rFont val="Tahoma"/>
            <family val="2"/>
          </rPr>
          <t xml:space="preserve">
Estimate how much you think it will cost to get the business up and running this semester.  Include hosting, domain, development cost, inventory, and other expenses associated with starting a business</t>
        </r>
      </text>
    </comment>
    <comment ref="C3" authorId="0" shapeId="0" xr:uid="{00000000-0006-0000-0500-000002000000}">
      <text>
        <r>
          <rPr>
            <b/>
            <sz val="8"/>
            <color indexed="81"/>
            <rFont val="Tahoma"/>
            <family val="2"/>
          </rPr>
          <t>Lundin, Kent:</t>
        </r>
        <r>
          <rPr>
            <sz val="8"/>
            <color indexed="81"/>
            <rFont val="Tahoma"/>
            <family val="2"/>
          </rPr>
          <t xml:space="preserve">
10 is best
Any idea the cost more than funds available will get a .1 ranking</t>
        </r>
      </text>
    </comment>
    <comment ref="A4" authorId="0" shapeId="0" xr:uid="{00000000-0006-0000-0500-000003000000}">
      <text>
        <r>
          <rPr>
            <b/>
            <sz val="8"/>
            <color indexed="81"/>
            <rFont val="Tahoma"/>
            <family val="2"/>
          </rPr>
          <t>Lundin, Kent:</t>
        </r>
        <r>
          <rPr>
            <sz val="8"/>
            <color indexed="81"/>
            <rFont val="Tahoma"/>
            <family val="2"/>
          </rPr>
          <t xml:space="preserve">
These values should flow from the BI Matrix worksheet.</t>
        </r>
      </text>
    </comment>
    <comment ref="A18" authorId="0" shapeId="0" xr:uid="{00000000-0006-0000-0500-000004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Lundin, Kent</author>
  </authors>
  <commentList>
    <comment ref="C3" authorId="0" shapeId="0" xr:uid="{00000000-0006-0000-0600-000001000000}">
      <text>
        <r>
          <rPr>
            <b/>
            <sz val="8"/>
            <color indexed="81"/>
            <rFont val="Tahoma"/>
            <family val="2"/>
          </rPr>
          <t>Lundin, Kent:</t>
        </r>
        <r>
          <rPr>
            <sz val="8"/>
            <color indexed="81"/>
            <rFont val="Tahoma"/>
            <family val="2"/>
          </rPr>
          <t xml:space="preserve">
10 is best
</t>
        </r>
      </text>
    </comment>
    <comment ref="A4" authorId="0" shapeId="0" xr:uid="{00000000-0006-0000-0600-000002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Lundin, Kent</author>
    <author>lundinw</author>
  </authors>
  <commentList>
    <comment ref="B1" authorId="0" shapeId="0" xr:uid="{00000000-0006-0000-0700-000001000000}">
      <text>
        <r>
          <rPr>
            <b/>
            <sz val="8"/>
            <color indexed="81"/>
            <rFont val="Tahoma"/>
            <family val="2"/>
          </rPr>
          <t>Lundin, Kent:</t>
        </r>
        <r>
          <rPr>
            <sz val="8"/>
            <color indexed="81"/>
            <rFont val="Tahoma"/>
            <family val="2"/>
          </rPr>
          <t xml:space="preserve">
How much you make for selling a product (minus direct cost) or when a person clicks on an ad on you site.</t>
        </r>
      </text>
    </comment>
    <comment ref="C1" authorId="0" shapeId="0" xr:uid="{00000000-0006-0000-0700-000002000000}">
      <text>
        <r>
          <rPr>
            <b/>
            <sz val="8"/>
            <color indexed="81"/>
            <rFont val="Tahoma"/>
            <family val="2"/>
          </rPr>
          <t>Lundin, Kent:</t>
        </r>
        <r>
          <rPr>
            <sz val="8"/>
            <color indexed="81"/>
            <rFont val="Tahoma"/>
            <family val="2"/>
          </rPr>
          <t xml:space="preserve">
This should flow from the Demand worksheet</t>
        </r>
      </text>
    </comment>
    <comment ref="F1" authorId="1" shapeId="0" xr:uid="{00000000-0006-0000-0700-000003000000}">
      <text>
        <r>
          <rPr>
            <b/>
            <sz val="9"/>
            <color indexed="81"/>
            <rFont val="Tahoma"/>
            <family val="2"/>
          </rPr>
          <t>lundinw:</t>
        </r>
        <r>
          <rPr>
            <sz val="9"/>
            <color indexed="81"/>
            <rFont val="Tahoma"/>
            <family val="2"/>
          </rPr>
          <t xml:space="preserve">
These amounts will be caclulated.</t>
        </r>
      </text>
    </comment>
    <comment ref="C2" authorId="1" shapeId="0" xr:uid="{00000000-0006-0000-0700-000004000000}">
      <text>
        <r>
          <rPr>
            <b/>
            <sz val="9"/>
            <color indexed="81"/>
            <rFont val="Tahoma"/>
            <family val="2"/>
          </rPr>
          <t>lundinw:</t>
        </r>
        <r>
          <rPr>
            <sz val="9"/>
            <color indexed="81"/>
            <rFont val="Tahoma"/>
            <family val="2"/>
          </rPr>
          <t xml:space="preserve">
These amounts should flow from your demand worksheet and are then multiplied by 30 to obtain monthly amounts</t>
        </r>
      </text>
    </comment>
    <comment ref="D2" authorId="1" shapeId="0" xr:uid="{00000000-0006-0000-0700-000005000000}">
      <text>
        <r>
          <rPr>
            <b/>
            <sz val="9"/>
            <color indexed="81"/>
            <rFont val="Tahoma"/>
            <family val="2"/>
          </rPr>
          <t>lundinw:</t>
        </r>
        <r>
          <rPr>
            <sz val="9"/>
            <color indexed="81"/>
            <rFont val="Tahoma"/>
            <family val="2"/>
          </rPr>
          <t xml:space="preserve">
Use the Google Keyword tool or Keywordspy.com to determine an AVERAGE CPC for you main keywords for each business idea</t>
        </r>
      </text>
    </comment>
    <comment ref="E2" authorId="0" shapeId="0" xr:uid="{00000000-0006-0000-0700-000006000000}">
      <text>
        <r>
          <rPr>
            <b/>
            <sz val="8"/>
            <color indexed="81"/>
            <rFont val="Tahoma"/>
            <family val="2"/>
          </rPr>
          <t>Lundin, Kent:</t>
        </r>
        <r>
          <rPr>
            <sz val="8"/>
            <color indexed="81"/>
            <rFont val="Tahoma"/>
            <family val="2"/>
          </rPr>
          <t xml:space="preserve">
Of the people who come to your site, what percentage will likely do what you want them to do (e.g. buy your product, click on your ads, etc).  The average conversion rate is 2%</t>
        </r>
      </text>
    </comment>
    <comment ref="G3" authorId="0" shapeId="0" xr:uid="{00000000-0006-0000-0700-000007000000}">
      <text>
        <r>
          <rPr>
            <b/>
            <sz val="8"/>
            <color indexed="81"/>
            <rFont val="Tahoma"/>
            <family val="2"/>
          </rPr>
          <t>Lundin, Kent:</t>
        </r>
        <r>
          <rPr>
            <sz val="8"/>
            <color indexed="81"/>
            <rFont val="Tahoma"/>
            <family val="2"/>
          </rPr>
          <t xml:space="preserve">
10 is best
</t>
        </r>
      </text>
    </comment>
    <comment ref="A4" authorId="0" shapeId="0" xr:uid="{00000000-0006-0000-0700-000008000000}">
      <text>
        <r>
          <rPr>
            <b/>
            <sz val="8"/>
            <color indexed="81"/>
            <rFont val="Tahoma"/>
            <family val="2"/>
          </rPr>
          <t>Lundin, Kent:</t>
        </r>
        <r>
          <rPr>
            <sz val="8"/>
            <color indexed="81"/>
            <rFont val="Tahoma"/>
            <family val="2"/>
          </rPr>
          <t xml:space="preserve">
These values should flow from the Brainstorm worksheet.</t>
        </r>
      </text>
    </comment>
    <comment ref="B17" authorId="0" shapeId="0" xr:uid="{00000000-0006-0000-0700-000009000000}">
      <text>
        <r>
          <rPr>
            <b/>
            <sz val="8"/>
            <color indexed="81"/>
            <rFont val="Tahoma"/>
            <family val="2"/>
          </rPr>
          <t>Lundin, Kent:</t>
        </r>
        <r>
          <rPr>
            <sz val="8"/>
            <color indexed="81"/>
            <rFont val="Tahoma"/>
            <family val="2"/>
          </rPr>
          <t xml:space="preserve">
How much you make for selling a product (minus direct cost) or when a person clicks on an ad on you site.</t>
        </r>
      </text>
    </comment>
    <comment ref="C18" authorId="1" shapeId="0" xr:uid="{00000000-0006-0000-0700-00000A000000}">
      <text>
        <r>
          <rPr>
            <b/>
            <sz val="9"/>
            <color indexed="81"/>
            <rFont val="Tahoma"/>
            <family val="2"/>
          </rPr>
          <t>lundinw:</t>
        </r>
        <r>
          <rPr>
            <sz val="9"/>
            <color indexed="81"/>
            <rFont val="Tahoma"/>
            <family val="2"/>
          </rPr>
          <t xml:space="preserve">
These amounts should flow from your demand worksheet and are then multiplied by 30 to obtain monthly amounts</t>
        </r>
      </text>
    </comment>
    <comment ref="D18" authorId="1" shapeId="0" xr:uid="{00000000-0006-0000-0700-00000B000000}">
      <text>
        <r>
          <rPr>
            <b/>
            <sz val="9"/>
            <color indexed="81"/>
            <rFont val="Tahoma"/>
            <family val="2"/>
          </rPr>
          <t>lundinw:</t>
        </r>
        <r>
          <rPr>
            <sz val="9"/>
            <color indexed="81"/>
            <rFont val="Tahoma"/>
            <family val="2"/>
          </rPr>
          <t xml:space="preserve">
Use the Google Keyword tool or Keywordspy.com to determine an AVERAGE CPC for you main keywords for each business idea</t>
        </r>
      </text>
    </comment>
    <comment ref="E18" authorId="0" shapeId="0" xr:uid="{00000000-0006-0000-0700-00000C000000}">
      <text>
        <r>
          <rPr>
            <b/>
            <sz val="8"/>
            <color indexed="81"/>
            <rFont val="Tahoma"/>
            <family val="2"/>
          </rPr>
          <t>Lundin, Kent:</t>
        </r>
        <r>
          <rPr>
            <sz val="8"/>
            <color indexed="81"/>
            <rFont val="Tahoma"/>
            <family val="2"/>
          </rPr>
          <t xml:space="preserve">
Of the people who come to your site, what percentage will likely do what you want them to do (e.g. buy your product, click on your ads, etc).</t>
        </r>
      </text>
    </comment>
    <comment ref="G19" authorId="0" shapeId="0" xr:uid="{00000000-0006-0000-0700-00000D000000}">
      <text>
        <r>
          <rPr>
            <b/>
            <sz val="8"/>
            <color indexed="81"/>
            <rFont val="Tahoma"/>
            <family val="2"/>
          </rPr>
          <t>Lundin, Kent:</t>
        </r>
        <r>
          <rPr>
            <sz val="8"/>
            <color indexed="81"/>
            <rFont val="Tahoma"/>
            <family val="2"/>
          </rPr>
          <t xml:space="preserve">
10 is best
</t>
        </r>
      </text>
    </comment>
    <comment ref="A20" authorId="0" shapeId="0" xr:uid="{00000000-0006-0000-0700-00000E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Lundin, Kent</author>
    <author>test</author>
    <author>lundinw</author>
  </authors>
  <commentList>
    <comment ref="A2" authorId="0" shapeId="0" xr:uid="{00000000-0006-0000-0800-000001000000}">
      <text>
        <r>
          <rPr>
            <b/>
            <sz val="8"/>
            <color indexed="81"/>
            <rFont val="Tahoma"/>
            <family val="2"/>
          </rPr>
          <t>Lundin, Kent:</t>
        </r>
        <r>
          <rPr>
            <sz val="8"/>
            <color indexed="81"/>
            <rFont val="Tahoma"/>
            <family val="2"/>
          </rPr>
          <t xml:space="preserve">
Enter your top five business ideas from the brainstorm worksheet</t>
        </r>
      </text>
    </comment>
    <comment ref="K2" authorId="1" shapeId="0" xr:uid="{00000000-0006-0000-0800-000002000000}">
      <text>
        <r>
          <rPr>
            <b/>
            <sz val="9"/>
            <color indexed="81"/>
            <rFont val="Tahoma"/>
            <family val="2"/>
          </rPr>
          <t>test:</t>
        </r>
        <r>
          <rPr>
            <sz val="9"/>
            <color indexed="81"/>
            <rFont val="Tahoma"/>
            <family val="2"/>
          </rPr>
          <t xml:space="preserve">
1 is the best and 5 is the worst</t>
        </r>
      </text>
    </comment>
    <comment ref="A3" authorId="0" shapeId="0" xr:uid="{00000000-0006-0000-0800-000003000000}">
      <text>
        <r>
          <rPr>
            <b/>
            <sz val="8"/>
            <color indexed="81"/>
            <rFont val="Tahoma"/>
            <family val="2"/>
          </rPr>
          <t>Lundin, Kent:</t>
        </r>
        <r>
          <rPr>
            <sz val="8"/>
            <color indexed="81"/>
            <rFont val="Tahoma"/>
            <family val="2"/>
          </rPr>
          <t xml:space="preserve">
Decide how to weight each of these criteria.  The percentages must add up to 100%.  Explain your weighting below.</t>
        </r>
      </text>
    </comment>
    <comment ref="A10" authorId="2" shapeId="0" xr:uid="{00000000-0006-0000-0800-000004000000}">
      <text>
        <r>
          <rPr>
            <b/>
            <sz val="9"/>
            <color indexed="81"/>
            <rFont val="Tahoma"/>
            <family val="2"/>
          </rPr>
          <t>lundinw:</t>
        </r>
        <r>
          <rPr>
            <sz val="9"/>
            <color indexed="81"/>
            <rFont val="Tahoma"/>
            <family val="2"/>
          </rPr>
          <t xml:space="preserve">
This is the most important answer.  Here is where I looked to see what idea you chose and why.</t>
        </r>
      </text>
    </comment>
  </commentList>
</comments>
</file>

<file path=xl/sharedStrings.xml><?xml version="1.0" encoding="utf-8"?>
<sst xmlns="http://schemas.openxmlformats.org/spreadsheetml/2006/main" count="246" uniqueCount="149">
  <si>
    <t>Business Ideas</t>
  </si>
  <si>
    <t>Demand</t>
  </si>
  <si>
    <t>Competition</t>
  </si>
  <si>
    <t>Suppliers</t>
  </si>
  <si>
    <t>Selling ukuleles</t>
  </si>
  <si>
    <t>Weights</t>
  </si>
  <si>
    <t>Business Idea</t>
  </si>
  <si>
    <t>Model</t>
  </si>
  <si>
    <t>Brokerage</t>
  </si>
  <si>
    <t>Advertising</t>
  </si>
  <si>
    <t>Merchant</t>
  </si>
  <si>
    <t>Manufacturer (Direct)</t>
  </si>
  <si>
    <t>Affiliate</t>
  </si>
  <si>
    <t>Community</t>
  </si>
  <si>
    <t>Subscription</t>
  </si>
  <si>
    <t>Business</t>
  </si>
  <si>
    <t>Example</t>
  </si>
  <si>
    <t>Computed</t>
  </si>
  <si>
    <t>10 is Best</t>
  </si>
  <si>
    <t>Instructions in Comments</t>
  </si>
  <si>
    <t>TOTAL</t>
  </si>
  <si>
    <t>Brainstorming and Screening Web Business Ideas</t>
  </si>
  <si>
    <t>Business Model List</t>
  </si>
  <si>
    <t>List Changes you made to this worksheet below</t>
  </si>
  <si>
    <t>Business Ideas/Three Top Keywords</t>
  </si>
  <si>
    <t>Max</t>
  </si>
  <si>
    <t>Monthly</t>
  </si>
  <si>
    <t>Rank</t>
  </si>
  <si>
    <t xml:space="preserve">  Average</t>
  </si>
  <si>
    <t>CPC</t>
  </si>
  <si>
    <t>by Start date</t>
  </si>
  <si>
    <t>Obtainable</t>
  </si>
  <si>
    <t>Issues/Requirements</t>
  </si>
  <si>
    <t>Start Up Cost</t>
  </si>
  <si>
    <t>Estimated</t>
  </si>
  <si>
    <t>Start-up</t>
  </si>
  <si>
    <t>Cost</t>
  </si>
  <si>
    <t>Start-up Costs</t>
  </si>
  <si>
    <t>Weekly</t>
  </si>
  <si>
    <t>Hours</t>
  </si>
  <si>
    <t>Time Req.</t>
  </si>
  <si>
    <t>Google Adwords Keyword Tool</t>
  </si>
  <si>
    <t>Brainstorming Business Idea--Bizthoughts</t>
  </si>
  <si>
    <t>Tell which business idea you chose and why</t>
  </si>
  <si>
    <t>Explain why you weighted each criteria the way you did</t>
  </si>
  <si>
    <t>Selling Ukuleles</t>
  </si>
  <si>
    <t>If you make changes to this worksheet, list the changes below</t>
  </si>
  <si>
    <t>Alibaba.com</t>
  </si>
  <si>
    <t>Kala Ukuleles</t>
  </si>
  <si>
    <t>I can probably get some inventory in the required time, but the minimum order quantity is 10</t>
  </si>
  <si>
    <t>Profit Potential</t>
  </si>
  <si>
    <t>Gross</t>
  </si>
  <si>
    <t>Profit</t>
  </si>
  <si>
    <t>per unit</t>
  </si>
  <si>
    <t>Potential</t>
  </si>
  <si>
    <t>Conversion</t>
  </si>
  <si>
    <t>Rate</t>
  </si>
  <si>
    <t>Profit Pot.</t>
  </si>
  <si>
    <t>Advertiser</t>
  </si>
  <si>
    <t>Ease of</t>
  </si>
  <si>
    <t>Starting</t>
  </si>
  <si>
    <t xml:space="preserve">  Max</t>
  </si>
  <si>
    <t>Weighted</t>
  </si>
  <si>
    <t xml:space="preserve">  Max  </t>
  </si>
  <si>
    <t xml:space="preserve">  Min</t>
  </si>
  <si>
    <t xml:space="preserve">  Spread</t>
  </si>
  <si>
    <t>Click/MONTH</t>
  </si>
  <si>
    <t>Min</t>
  </si>
  <si>
    <t xml:space="preserve">  Total</t>
  </si>
  <si>
    <t>Recommendation</t>
  </si>
  <si>
    <t>Total</t>
  </si>
  <si>
    <t>Score</t>
  </si>
  <si>
    <t>ukulele affilicate</t>
  </si>
  <si>
    <t>Ukulele blog</t>
  </si>
  <si>
    <t>ukulele store</t>
  </si>
  <si>
    <t>wedding cake business</t>
  </si>
  <si>
    <t>Rexburg Info site</t>
  </si>
  <si>
    <t>Medium</t>
  </si>
  <si>
    <t>High</t>
  </si>
  <si>
    <t>Low</t>
  </si>
  <si>
    <t>Ukulele information</t>
  </si>
  <si>
    <t>Buy ukulele</t>
  </si>
  <si>
    <t>Wedding cakes</t>
  </si>
  <si>
    <t>Ltd</t>
  </si>
  <si>
    <t>*</t>
  </si>
  <si>
    <t>Rexburg Idaho</t>
  </si>
  <si>
    <t>Avg. CPC</t>
  </si>
  <si>
    <t>Clicks</t>
  </si>
  <si>
    <t>Impressions</t>
  </si>
  <si>
    <t>CTR</t>
  </si>
  <si>
    <t xml:space="preserve">  Totals and averages</t>
  </si>
  <si>
    <t>Possible Daily Budget</t>
  </si>
  <si>
    <t>Amount you would spend</t>
  </si>
  <si>
    <t>Coupon amount</t>
  </si>
  <si>
    <t>Total Ad budget</t>
  </si>
  <si>
    <t>Number of days</t>
  </si>
  <si>
    <t>Daily Budget</t>
  </si>
  <si>
    <t>Explain what this means in your decision process</t>
  </si>
  <si>
    <t>Expected CTR</t>
  </si>
  <si>
    <t>There is a small change of getting a Chinese manufacturer to ship to me in time and order quantity minimums are 100</t>
  </si>
  <si>
    <t>Note: We are using Google estimation of click-through-rate (CTR) because we feel that Google is likely to give highly competitive keywords a lower CTR</t>
  </si>
  <si>
    <t>Ukulele store</t>
  </si>
  <si>
    <t>Top Five Choices</t>
  </si>
  <si>
    <t>Service</t>
  </si>
  <si>
    <t>Lead Generation</t>
  </si>
  <si>
    <t>Drop shipping</t>
  </si>
  <si>
    <t>Other</t>
  </si>
  <si>
    <t>Search Keyword</t>
  </si>
  <si>
    <t>-</t>
  </si>
  <si>
    <t>Budget</t>
  </si>
  <si>
    <t>Adjusted</t>
  </si>
  <si>
    <t>Costs</t>
  </si>
  <si>
    <t>Budget Adjusted</t>
  </si>
  <si>
    <t>Monthly Budget</t>
  </si>
  <si>
    <t>When you do your Ads campaign, you will have to set a daily budget.  The size of this budget will greatly influence which business idea will work best for your ads campaign</t>
  </si>
  <si>
    <t xml:space="preserve">You will be required to spend at least $25 on your campaign.  If you do spend $25, you can, most likely, get a coupon for another $100 which would equal $125.  You will be running your campaign for approximately six weeks.    </t>
  </si>
  <si>
    <t>Please enter how much you would be will spend on the Ads campaign so you can determine your daily budget.</t>
  </si>
  <si>
    <t>Depending on your business model you will answer different questions and need to show me different amounts of "suppliers."</t>
  </si>
  <si>
    <t xml:space="preserve">No. of </t>
  </si>
  <si>
    <t>Business Models</t>
  </si>
  <si>
    <t>What you will be rating for each business model. Ratings will be 1 - 10 with 10 being the best</t>
  </si>
  <si>
    <t>Will you be able to get good advertisements on your website and will you be able to produce good enough content?</t>
  </si>
  <si>
    <t>Will you be able to establish the affiliate relationship with the approprpriate company(ies)?</t>
  </si>
  <si>
    <t>Will you be able to attract enough sellers to be useful to buyers?</t>
  </si>
  <si>
    <t>Will you be able to attract enough loyal users?</t>
  </si>
  <si>
    <t>Dropshipping</t>
  </si>
  <si>
    <t>Will you be able to set up a relationship with the appropriate company(ies) to drop ship the product?</t>
  </si>
  <si>
    <t>Will you be able to set up a paying relationship with a company that will pay for your leads?</t>
  </si>
  <si>
    <t>Will you be able to produce the product (phyical good or a digital good)?</t>
  </si>
  <si>
    <t>Will you be able to obtain the product(s)?</t>
  </si>
  <si>
    <t>Will you be able to produce the service?</t>
  </si>
  <si>
    <t>Will you be able to produce the quantity and quality of content that people would want to subscribe to get?</t>
  </si>
  <si>
    <t>Instructions:</t>
  </si>
  <si>
    <t>Note: most of you will spend $25 of your own money on Google Ads. Some may want to spend more and put in a larger number</t>
  </si>
  <si>
    <t>Specific instructions are often included in the comments that signified by the red triangles in the upper right portion of the cells</t>
  </si>
  <si>
    <t>The Rank/Scores will work properly only after you have competed the yellow cells</t>
  </si>
  <si>
    <t>You should enter information or numbers in the yellow shaded cells only.</t>
  </si>
  <si>
    <t>Note: Enter your top five choices from above here. Those entries will then show up on all the remaining worksheets (tabs).</t>
  </si>
  <si>
    <t>Time Requirements</t>
  </si>
  <si>
    <t>Video on how to complete the Brainstorming worksheet</t>
  </si>
  <si>
    <t>Brainstorm Video</t>
  </si>
  <si>
    <t>Keyword Input Sheet</t>
  </si>
  <si>
    <t>Input Video</t>
  </si>
  <si>
    <t>Demand and Competition Video</t>
  </si>
  <si>
    <t>Supplier, Start-up Cost, and Time Video</t>
  </si>
  <si>
    <t>Profit and Recommendation Video</t>
  </si>
  <si>
    <t>Version 11</t>
  </si>
  <si>
    <t>Climbing T-Shirts</t>
  </si>
  <si>
    <t>Rock climbing, climbing t-shirts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</si>
</sst>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 #,##0.0_);_(* \(#,##0.0\);_(* &quot;-&quot;??_);_(@_)"/>
    <numFmt numFmtId="167" formatCode="0.0%"/>
  </numFmts>
  <fonts count="12" x14ac:knownFonts="1">
    <font>
      <sz val="11"/>
      <color theme="1"/>
      <name val="Calibri"/>
      <family val="2"/>
    </font>
    <font>
      <sz val="11"/>
      <color indexed="8"/>
      <name val="Calibri"/>
      <family val="2"/>
    </font>
    <font>
      <sz val="8"/>
      <name val="Calibri"/>
      <family val="2"/>
    </font>
    <font>
      <sz val="8"/>
      <color indexed="81"/>
      <name val="Tahoma"/>
      <family val="2"/>
    </font>
    <font>
      <b/>
      <sz val="8"/>
      <color indexed="81"/>
      <name val="Tahoma"/>
      <family val="2"/>
    </font>
    <font>
      <sz val="9"/>
      <color indexed="81"/>
      <name val="Tahoma"/>
      <family val="2"/>
    </font>
    <font>
      <b/>
      <sz val="9"/>
      <color indexed="81"/>
      <name val="Tahoma"/>
      <family val="2"/>
    </font>
    <font>
      <sz val="11"/>
      <color theme="1"/>
      <name val="Calibri"/>
      <family val="2"/>
    </font>
    <font>
      <u/>
      <sz val="11"/>
      <color theme="10"/>
      <name val="Calibri"/>
      <family val="2"/>
    </font>
    <font>
      <b/>
      <sz val="11"/>
      <color theme="1"/>
      <name val="Calibri"/>
      <family val="2"/>
    </font>
    <font>
      <b/>
      <sz val="14"/>
      <color theme="1"/>
      <name val="Calibri"/>
      <family val="2"/>
    </font>
    <font>
      <b/>
      <sz val="12"/>
      <color theme="1"/>
      <name val="Calibri"/>
      <family val="2"/>
    </font>
  </fonts>
  <fills count="11">
    <fill>
      <patternFill patternType="none"/>
    </fill>
    <fill>
      <patternFill patternType="gray125"/>
    </fill>
    <fill>
      <patternFill patternType="solid">
        <fgColor indexed="1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CF22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77">
    <xf numFmtId="0" fontId="0" fillId="0" borderId="0" xfId="0"/>
    <xf numFmtId="0" fontId="0" fillId="0" borderId="0" xfId="0" applyAlignment="1">
      <alignment horizontal="center"/>
    </xf>
    <xf numFmtId="9" fontId="7" fillId="2" borderId="0" xfId="4" applyFont="1" applyFill="1"/>
    <xf numFmtId="0" fontId="9" fillId="0" borderId="0" xfId="0" applyFont="1"/>
    <xf numFmtId="0" fontId="9" fillId="0" borderId="0" xfId="0" applyFont="1" applyAlignment="1">
      <alignment horizontal="centerContinuous"/>
    </xf>
    <xf numFmtId="0" fontId="10" fillId="0" borderId="0" xfId="0" applyFont="1"/>
    <xf numFmtId="0" fontId="8" fillId="0" borderId="0" xfId="3" applyAlignment="1" applyProtection="1"/>
    <xf numFmtId="0" fontId="0" fillId="3" borderId="0" xfId="0" applyFill="1"/>
    <xf numFmtId="0" fontId="9" fillId="0" borderId="0" xfId="0" applyFont="1" applyAlignment="1">
      <alignment horizontal="center"/>
    </xf>
    <xf numFmtId="166" fontId="7" fillId="0" borderId="0" xfId="1" applyNumberFormat="1" applyFont="1"/>
    <xf numFmtId="0" fontId="9" fillId="4" borderId="0" xfId="0" applyFont="1" applyFill="1"/>
    <xf numFmtId="0" fontId="0" fillId="4" borderId="0" xfId="0" applyFill="1"/>
    <xf numFmtId="164" fontId="7" fillId="0" borderId="0" xfId="1" applyNumberFormat="1" applyFont="1"/>
    <xf numFmtId="164" fontId="7" fillId="3" borderId="0" xfId="1" applyNumberFormat="1" applyFont="1" applyFill="1"/>
    <xf numFmtId="0" fontId="0" fillId="3" borderId="0" xfId="0" applyFill="1" applyAlignment="1">
      <alignment wrapText="1"/>
    </xf>
    <xf numFmtId="44" fontId="7" fillId="3" borderId="0" xfId="2" applyFont="1" applyFill="1"/>
    <xf numFmtId="166" fontId="7" fillId="5" borderId="0" xfId="1" applyNumberFormat="1" applyFont="1" applyFill="1"/>
    <xf numFmtId="164" fontId="7" fillId="0" borderId="0" xfId="1" applyNumberFormat="1" applyFont="1" applyFill="1"/>
    <xf numFmtId="164" fontId="7" fillId="4" borderId="0" xfId="1" applyNumberFormat="1" applyFont="1" applyFill="1"/>
    <xf numFmtId="10" fontId="7" fillId="3" borderId="0" xfId="4" applyNumberFormat="1" applyFont="1" applyFill="1"/>
    <xf numFmtId="9" fontId="7" fillId="3" borderId="0" xfId="4" applyFont="1" applyFill="1"/>
    <xf numFmtId="9" fontId="7" fillId="0" borderId="0" xfId="4" applyFont="1" applyFill="1"/>
    <xf numFmtId="44" fontId="0" fillId="0" borderId="0" xfId="0" applyNumberFormat="1"/>
    <xf numFmtId="0" fontId="0" fillId="6" borderId="0" xfId="0" applyFill="1"/>
    <xf numFmtId="166" fontId="7" fillId="0" borderId="0" xfId="1" applyNumberFormat="1" applyFont="1" applyFill="1"/>
    <xf numFmtId="44" fontId="7" fillId="7" borderId="0" xfId="2" applyFont="1" applyFill="1"/>
    <xf numFmtId="164" fontId="7" fillId="7" borderId="0" xfId="1" applyNumberFormat="1" applyFont="1" applyFill="1"/>
    <xf numFmtId="0" fontId="11" fillId="0" borderId="0" xfId="0" applyFont="1"/>
    <xf numFmtId="44" fontId="7" fillId="8" borderId="0" xfId="2" applyFont="1" applyFill="1"/>
    <xf numFmtId="44" fontId="0" fillId="8" borderId="0" xfId="0" applyNumberFormat="1" applyFill="1"/>
    <xf numFmtId="43" fontId="7" fillId="8" borderId="0" xfId="1" applyFont="1" applyFill="1"/>
    <xf numFmtId="43" fontId="7" fillId="0" borderId="0" xfId="1" applyFont="1" applyFill="1"/>
    <xf numFmtId="43" fontId="7" fillId="4" borderId="0" xfId="1" applyFont="1" applyFill="1"/>
    <xf numFmtId="1" fontId="0" fillId="9" borderId="0" xfId="0" applyNumberFormat="1" applyFill="1"/>
    <xf numFmtId="164" fontId="7" fillId="5" borderId="0" xfId="1" applyNumberFormat="1" applyFont="1" applyFill="1"/>
    <xf numFmtId="0" fontId="0" fillId="3" borderId="0" xfId="0" applyFill="1" applyAlignment="1">
      <alignment vertical="top" wrapText="1"/>
    </xf>
    <xf numFmtId="0" fontId="0" fillId="0" borderId="0" xfId="0" applyAlignment="1">
      <alignment vertical="top" wrapText="1"/>
    </xf>
    <xf numFmtId="0" fontId="0" fillId="3" borderId="1" xfId="0" applyFill="1" applyBorder="1"/>
    <xf numFmtId="0" fontId="0" fillId="3" borderId="2" xfId="0" applyFill="1" applyBorder="1"/>
    <xf numFmtId="0" fontId="0" fillId="3" borderId="3" xfId="0" applyFill="1" applyBorder="1"/>
    <xf numFmtId="165" fontId="9" fillId="0" borderId="1" xfId="0" applyNumberFormat="1" applyFont="1" applyBorder="1"/>
    <xf numFmtId="0" fontId="9" fillId="0" borderId="1" xfId="0" applyFont="1" applyBorder="1"/>
    <xf numFmtId="0" fontId="0" fillId="3" borderId="4" xfId="0" applyFill="1" applyBorder="1"/>
    <xf numFmtId="165" fontId="0" fillId="0" borderId="1" xfId="0" applyNumberFormat="1" applyBorder="1"/>
    <xf numFmtId="0" fontId="0" fillId="0" borderId="5" xfId="0" applyBorder="1"/>
    <xf numFmtId="0" fontId="0" fillId="3" borderId="6" xfId="0" applyFill="1" applyBorder="1"/>
    <xf numFmtId="0" fontId="0" fillId="3" borderId="7" xfId="0" applyFill="1" applyBorder="1"/>
    <xf numFmtId="0" fontId="0" fillId="0" borderId="8" xfId="0" applyBorder="1"/>
    <xf numFmtId="167" fontId="7" fillId="0" borderId="0" xfId="4" applyNumberFormat="1" applyFont="1"/>
    <xf numFmtId="44" fontId="7" fillId="6" borderId="0" xfId="2" applyFont="1" applyFill="1"/>
    <xf numFmtId="167" fontId="7" fillId="6" borderId="0" xfId="4" applyNumberFormat="1" applyFont="1" applyFill="1"/>
    <xf numFmtId="44" fontId="7" fillId="4" borderId="0" xfId="2" applyFont="1" applyFill="1"/>
    <xf numFmtId="0" fontId="10" fillId="0" borderId="1" xfId="0" applyFont="1" applyBorder="1"/>
    <xf numFmtId="0" fontId="9" fillId="0" borderId="1" xfId="0" applyFont="1" applyBorder="1" applyAlignment="1">
      <alignment horizontal="center"/>
    </xf>
    <xf numFmtId="0" fontId="0" fillId="0" borderId="1" xfId="0" applyBorder="1"/>
    <xf numFmtId="0" fontId="9" fillId="4" borderId="1" xfId="0" applyFont="1" applyFill="1" applyBorder="1"/>
    <xf numFmtId="10" fontId="7" fillId="6" borderId="1" xfId="4" applyNumberFormat="1" applyFont="1" applyFill="1" applyBorder="1"/>
    <xf numFmtId="1" fontId="0" fillId="9" borderId="1" xfId="0" applyNumberFormat="1" applyFill="1" applyBorder="1"/>
    <xf numFmtId="0" fontId="0" fillId="10" borderId="2" xfId="0" applyFill="1" applyBorder="1"/>
    <xf numFmtId="164" fontId="0" fillId="3" borderId="1" xfId="1" applyNumberFormat="1" applyFont="1" applyFill="1" applyBorder="1"/>
    <xf numFmtId="164" fontId="0" fillId="3" borderId="7" xfId="1" applyNumberFormat="1" applyFont="1" applyFill="1" applyBorder="1"/>
    <xf numFmtId="0" fontId="0" fillId="0" borderId="0" xfId="0" quotePrefix="1"/>
    <xf numFmtId="44" fontId="0" fillId="3" borderId="0" xfId="2" applyFont="1" applyFill="1"/>
    <xf numFmtId="43" fontId="0" fillId="3" borderId="0" xfId="1" applyFont="1" applyFill="1"/>
    <xf numFmtId="43" fontId="0" fillId="6" borderId="0" xfId="1" applyFont="1" applyFill="1"/>
    <xf numFmtId="43" fontId="0" fillId="0" borderId="0" xfId="1" applyFont="1"/>
    <xf numFmtId="44" fontId="0" fillId="6" borderId="0" xfId="2" applyFont="1" applyFill="1"/>
    <xf numFmtId="43" fontId="7" fillId="6" borderId="0" xfId="1" applyFont="1" applyFill="1"/>
    <xf numFmtId="44" fontId="9" fillId="6" borderId="0" xfId="2" applyFont="1" applyFill="1"/>
    <xf numFmtId="43" fontId="0" fillId="0" borderId="0" xfId="0" applyNumberFormat="1"/>
    <xf numFmtId="43" fontId="0" fillId="6" borderId="0" xfId="0" applyNumberFormat="1" applyFill="1"/>
    <xf numFmtId="43" fontId="0" fillId="0" borderId="0" xfId="1" applyFont="1" applyFill="1"/>
    <xf numFmtId="10" fontId="7" fillId="0" borderId="1" xfId="4" applyNumberFormat="1" applyFont="1" applyFill="1" applyBorder="1"/>
    <xf numFmtId="164" fontId="0" fillId="3" borderId="3" xfId="1" applyNumberFormat="1" applyFont="1" applyFill="1" applyBorder="1"/>
    <xf numFmtId="0" fontId="9" fillId="0" borderId="0" xfId="0" applyFont="1" applyAlignment="1">
      <alignment horizontal="center"/>
    </xf>
    <xf numFmtId="0" fontId="0" fillId="3" borderId="0" xfId="0" applyFill="1" applyAlignment="1">
      <alignment horizontal="left" vertical="top" wrapText="1"/>
    </xf>
    <xf numFmtId="0" fontId="0" fillId="3" borderId="0" xfId="0" applyFill="1" applyAlignment="1">
      <alignment vertical="top" wrapText="1"/>
    </xf>
  </cellXfs>
  <cellStyles count="5">
    <cellStyle name="Comma" xfId="1" builtinId="3"/>
    <cellStyle name="Currency" xfId="2" builtinId="4"/>
    <cellStyle name="Hyperlink" xfId="3" builtinId="8"/>
    <cellStyle name="Normal" xfId="0" builtinId="0"/>
    <cellStyle name="Percent" xfId="4" builtinId="5"/>
  </cellStyles>
  <dxfs count="7">
    <dxf>
      <font>
        <b/>
        <i val="0"/>
        <color theme="0"/>
      </font>
      <fill>
        <patternFill>
          <bgColor rgb="FF00FE18"/>
        </patternFill>
      </fill>
    </dxf>
    <dxf>
      <font>
        <b/>
        <i val="0"/>
        <color theme="0"/>
      </font>
      <fill>
        <patternFill>
          <bgColor theme="0" tint="-0.499984740745262"/>
        </patternFill>
      </fill>
    </dxf>
    <dxf>
      <font>
        <b/>
        <i val="0"/>
        <color theme="0"/>
      </font>
      <fill>
        <patternFill>
          <bgColor rgb="FFFF0000"/>
        </patternFill>
      </fill>
    </dxf>
    <dxf>
      <font>
        <b/>
        <i val="0"/>
        <color theme="0"/>
      </font>
      <fill>
        <patternFill>
          <bgColor rgb="FF03DF0D"/>
        </patternFill>
      </fill>
    </dxf>
    <dxf>
      <font>
        <b/>
        <i val="0"/>
        <color theme="0"/>
      </font>
      <fill>
        <patternFill>
          <bgColor theme="0" tint="-0.34998626667073579"/>
        </patternFill>
      </fill>
    </dxf>
    <dxf>
      <font>
        <b/>
        <i val="0"/>
        <color theme="0"/>
      </font>
      <fill>
        <patternFill>
          <bgColor rgb="FF03DF0D"/>
        </patternFill>
      </fill>
    </dxf>
    <dxf>
      <font>
        <b/>
        <i val="0"/>
        <color theme="0"/>
      </font>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dnapisec.kaltura.com/p/1157612/sp/115761200/embedIframeJs/uiconf_id/33020032/partner_id/1157612?iframeembed=true&amp;playerId=kaltura_player_1544821898&amp;entry_id=0_6of4oye2" TargetMode="External"/><Relationship Id="rId2" Type="http://schemas.openxmlformats.org/officeDocument/2006/relationships/hyperlink" Target="https://adwords.google.com/select/KeywordToolExternal?defaultView=2" TargetMode="External"/><Relationship Id="rId1" Type="http://schemas.openxmlformats.org/officeDocument/2006/relationships/hyperlink" Target="http://bizthoughts.mikelee.org/brainstorming-business-ideas.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dnapisec.kaltura.com/p/1157612/sp/115761200/embedIframeJs/uiconf_id/33020032/partner_id/1157612?iframeembed=true&amp;playerId=kaltura_player_1544821725&amp;entry_id=0_047cbrph"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cdnapisec.kaltura.com/p/1157612/sp/115761200/embedIframeJs/uiconf_id/33020032/partner_id/1157612?iframeembed=true&amp;playerId=kaltura_player_1544821232&amp;entry_id=0_yayrhtj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cdnapisec.kaltura.com/p/1157612/sp/115761200/embedIframeJs/uiconf_id/33020032/partner_id/1157612?iframeembed=true&amp;playerId=kaltura_player_1544821506&amp;entry_id=0_5tqfpu6s"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cdnapisec.kaltura.com/p/1157612/sp/115761200/embedIframeJs/uiconf_id/33020032/partner_id/1157612?iframeembed=true&amp;playerId=kaltura_player_1544821357&amp;entry_id=0_kv1xpxo2"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
  <sheetViews>
    <sheetView tabSelected="1" topLeftCell="B1" workbookViewId="0">
      <pane ySplit="4" topLeftCell="A5" activePane="bottomLeft" state="frozen"/>
      <selection pane="bottomLeft" activeCell="F5" sqref="F5"/>
    </sheetView>
  </sheetViews>
  <sheetFormatPr defaultRowHeight="14.6" x14ac:dyDescent="0.4"/>
  <cols>
    <col min="1" max="1" width="2.84375" customWidth="1"/>
    <col min="2" max="2" width="26.84375" customWidth="1"/>
    <col min="3" max="3" width="16.07421875" customWidth="1"/>
    <col min="4" max="4" width="22.69140625" customWidth="1"/>
    <col min="5" max="5" width="3.4609375" customWidth="1"/>
    <col min="6" max="6" width="11.69140625" bestFit="1" customWidth="1"/>
    <col min="7" max="7" width="9.53515625" customWidth="1"/>
    <col min="8" max="8" width="10.53515625" customWidth="1"/>
    <col min="9" max="9" width="9.3046875" customWidth="1"/>
    <col min="10" max="10" width="11.53515625" customWidth="1"/>
    <col min="11" max="11" width="7.53515625" customWidth="1"/>
  </cols>
  <sheetData>
    <row r="1" spans="1:14" ht="18.45" x14ac:dyDescent="0.5">
      <c r="B1" s="5" t="s">
        <v>21</v>
      </c>
      <c r="F1" t="s">
        <v>146</v>
      </c>
      <c r="N1" s="3" t="s">
        <v>132</v>
      </c>
    </row>
    <row r="2" spans="1:14" x14ac:dyDescent="0.4">
      <c r="B2" s="3" t="s">
        <v>19</v>
      </c>
      <c r="F2" s="4" t="s">
        <v>1</v>
      </c>
      <c r="G2" s="4"/>
      <c r="H2" s="74" t="s">
        <v>2</v>
      </c>
      <c r="I2" s="74"/>
      <c r="J2" s="8"/>
      <c r="K2" s="1"/>
      <c r="N2" t="s">
        <v>136</v>
      </c>
    </row>
    <row r="3" spans="1:14" x14ac:dyDescent="0.4">
      <c r="B3" s="3"/>
      <c r="C3" s="3" t="s">
        <v>15</v>
      </c>
      <c r="F3" s="8" t="s">
        <v>26</v>
      </c>
      <c r="G3" s="8" t="s">
        <v>17</v>
      </c>
      <c r="H3" s="8" t="s">
        <v>58</v>
      </c>
      <c r="I3" s="8" t="s">
        <v>17</v>
      </c>
      <c r="J3" s="8" t="s">
        <v>59</v>
      </c>
      <c r="K3" s="1"/>
      <c r="N3" t="s">
        <v>134</v>
      </c>
    </row>
    <row r="4" spans="1:14" x14ac:dyDescent="0.4">
      <c r="B4" s="3" t="s">
        <v>6</v>
      </c>
      <c r="C4" s="3" t="s">
        <v>7</v>
      </c>
      <c r="D4" s="3" t="s">
        <v>107</v>
      </c>
      <c r="E4" s="3" t="s">
        <v>83</v>
      </c>
      <c r="F4" s="8" t="s">
        <v>87</v>
      </c>
      <c r="G4" s="8" t="s">
        <v>18</v>
      </c>
      <c r="H4" s="8" t="s">
        <v>2</v>
      </c>
      <c r="I4" s="8" t="s">
        <v>18</v>
      </c>
      <c r="J4" s="8" t="s">
        <v>60</v>
      </c>
      <c r="K4" s="8" t="s">
        <v>20</v>
      </c>
      <c r="L4" s="8" t="s">
        <v>27</v>
      </c>
      <c r="N4" t="s">
        <v>135</v>
      </c>
    </row>
    <row r="5" spans="1:14" x14ac:dyDescent="0.4">
      <c r="A5">
        <v>1</v>
      </c>
      <c r="B5" s="38" t="s">
        <v>147</v>
      </c>
      <c r="C5" s="58" t="s">
        <v>105</v>
      </c>
      <c r="D5" s="39" t="s">
        <v>148</v>
      </c>
      <c r="E5" s="39"/>
      <c r="F5" s="73"/>
      <c r="G5" s="40">
        <f>IF(F5:F5&gt;200,7+(3*F5/$F$25),IF(F5&gt;=30,4+(3*F5/200),4*F5/30))</f>
        <v>0</v>
      </c>
      <c r="H5" s="37"/>
      <c r="I5" s="40">
        <f>IF(H5="low",10,IF(H5="medium",7,IF(H5="-",0,4)))</f>
        <v>4</v>
      </c>
      <c r="J5" s="39"/>
      <c r="K5" s="40">
        <f t="shared" ref="K5:K24" si="0">G5+I5+J5</f>
        <v>4</v>
      </c>
      <c r="L5" s="41">
        <f>RANK(K5,$K$5:$K$24)</f>
        <v>1</v>
      </c>
      <c r="N5" t="s">
        <v>139</v>
      </c>
    </row>
    <row r="6" spans="1:14" x14ac:dyDescent="0.4">
      <c r="A6">
        <v>2</v>
      </c>
      <c r="B6" s="42"/>
      <c r="C6" s="58"/>
      <c r="D6" s="37"/>
      <c r="E6" s="37"/>
      <c r="F6" s="59"/>
      <c r="G6" s="40">
        <f t="shared" ref="G6:G24" si="1">IF(F6:F6&gt;200,7+(3*F6/$F$25),IF(F6&gt;=30,4+(3*F6/200),4*F6/30))</f>
        <v>0</v>
      </c>
      <c r="H6" s="37"/>
      <c r="I6" s="40">
        <f t="shared" ref="I6:I24" si="2">IF(H6="low",10,IF(H6="medium",7,IF(H6="-",0,4)))</f>
        <v>4</v>
      </c>
      <c r="J6" s="37"/>
      <c r="K6" s="40">
        <f t="shared" si="0"/>
        <v>4</v>
      </c>
      <c r="L6" s="44">
        <f t="shared" ref="L6:L24" si="3">RANK(K6,$K$5:$K$24)</f>
        <v>1</v>
      </c>
    </row>
    <row r="7" spans="1:14" x14ac:dyDescent="0.4">
      <c r="A7">
        <v>3</v>
      </c>
      <c r="B7" s="42"/>
      <c r="C7" s="58"/>
      <c r="D7" s="37"/>
      <c r="E7" s="37"/>
      <c r="F7" s="59"/>
      <c r="G7" s="40">
        <f t="shared" si="1"/>
        <v>0</v>
      </c>
      <c r="H7" s="37"/>
      <c r="I7" s="40">
        <f t="shared" si="2"/>
        <v>4</v>
      </c>
      <c r="J7" s="37"/>
      <c r="K7" s="40">
        <f t="shared" si="0"/>
        <v>4</v>
      </c>
      <c r="L7" s="44">
        <f t="shared" si="3"/>
        <v>1</v>
      </c>
      <c r="N7" s="6" t="s">
        <v>140</v>
      </c>
    </row>
    <row r="8" spans="1:14" x14ac:dyDescent="0.4">
      <c r="A8">
        <v>4</v>
      </c>
      <c r="B8" s="42"/>
      <c r="C8" s="58"/>
      <c r="D8" s="37"/>
      <c r="E8" s="37"/>
      <c r="F8" s="59"/>
      <c r="G8" s="40">
        <f t="shared" si="1"/>
        <v>0</v>
      </c>
      <c r="H8" s="37"/>
      <c r="I8" s="40">
        <f t="shared" si="2"/>
        <v>4</v>
      </c>
      <c r="J8" s="37"/>
      <c r="K8" s="40">
        <f t="shared" si="0"/>
        <v>4</v>
      </c>
      <c r="L8" s="41">
        <f t="shared" si="3"/>
        <v>1</v>
      </c>
    </row>
    <row r="9" spans="1:14" x14ac:dyDescent="0.4">
      <c r="A9">
        <v>5</v>
      </c>
      <c r="B9" s="42"/>
      <c r="C9" s="58"/>
      <c r="D9" s="37"/>
      <c r="E9" s="37"/>
      <c r="F9" s="59"/>
      <c r="G9" s="40">
        <f t="shared" si="1"/>
        <v>0</v>
      </c>
      <c r="H9" s="37"/>
      <c r="I9" s="40">
        <f t="shared" si="2"/>
        <v>4</v>
      </c>
      <c r="J9" s="37"/>
      <c r="K9" s="40">
        <f t="shared" si="0"/>
        <v>4</v>
      </c>
      <c r="L9" s="44">
        <f t="shared" si="3"/>
        <v>1</v>
      </c>
    </row>
    <row r="10" spans="1:14" x14ac:dyDescent="0.4">
      <c r="A10">
        <v>6</v>
      </c>
      <c r="B10" s="42"/>
      <c r="C10" s="58"/>
      <c r="D10" s="37"/>
      <c r="E10" s="37"/>
      <c r="F10" s="59"/>
      <c r="G10" s="40">
        <f t="shared" si="1"/>
        <v>0</v>
      </c>
      <c r="H10" s="37"/>
      <c r="I10" s="40">
        <f t="shared" si="2"/>
        <v>4</v>
      </c>
      <c r="J10" s="37"/>
      <c r="K10" s="40">
        <f t="shared" si="0"/>
        <v>4</v>
      </c>
      <c r="L10" s="44">
        <f t="shared" si="3"/>
        <v>1</v>
      </c>
    </row>
    <row r="11" spans="1:14" x14ac:dyDescent="0.4">
      <c r="A11">
        <v>7</v>
      </c>
      <c r="B11" s="42"/>
      <c r="C11" s="58"/>
      <c r="D11" s="37"/>
      <c r="E11" s="37"/>
      <c r="F11" s="59"/>
      <c r="G11" s="40">
        <f t="shared" si="1"/>
        <v>0</v>
      </c>
      <c r="H11" s="37"/>
      <c r="I11" s="40">
        <f t="shared" si="2"/>
        <v>4</v>
      </c>
      <c r="J11" s="37"/>
      <c r="K11" s="40">
        <f t="shared" si="0"/>
        <v>4</v>
      </c>
      <c r="L11" s="41">
        <f t="shared" si="3"/>
        <v>1</v>
      </c>
    </row>
    <row r="12" spans="1:14" x14ac:dyDescent="0.4">
      <c r="A12">
        <v>8</v>
      </c>
      <c r="B12" s="42"/>
      <c r="C12" s="58"/>
      <c r="D12" s="37"/>
      <c r="E12" s="37"/>
      <c r="F12" s="59"/>
      <c r="G12" s="40">
        <f t="shared" si="1"/>
        <v>0</v>
      </c>
      <c r="H12" s="37"/>
      <c r="I12" s="40">
        <f t="shared" si="2"/>
        <v>4</v>
      </c>
      <c r="J12" s="37"/>
      <c r="K12" s="40">
        <f t="shared" si="0"/>
        <v>4</v>
      </c>
      <c r="L12" s="44">
        <f t="shared" si="3"/>
        <v>1</v>
      </c>
    </row>
    <row r="13" spans="1:14" x14ac:dyDescent="0.4">
      <c r="A13">
        <v>9</v>
      </c>
      <c r="B13" s="42"/>
      <c r="C13" s="58"/>
      <c r="D13" s="37"/>
      <c r="E13" s="37"/>
      <c r="F13" s="59"/>
      <c r="G13" s="40">
        <f t="shared" si="1"/>
        <v>0</v>
      </c>
      <c r="H13" s="37"/>
      <c r="I13" s="40">
        <f t="shared" si="2"/>
        <v>4</v>
      </c>
      <c r="J13" s="37"/>
      <c r="K13" s="40">
        <f t="shared" si="0"/>
        <v>4</v>
      </c>
      <c r="L13" s="44">
        <f t="shared" si="3"/>
        <v>1</v>
      </c>
    </row>
    <row r="14" spans="1:14" x14ac:dyDescent="0.4">
      <c r="A14">
        <v>10</v>
      </c>
      <c r="B14" s="42"/>
      <c r="C14" s="58"/>
      <c r="D14" s="37"/>
      <c r="E14" s="37"/>
      <c r="F14" s="59"/>
      <c r="G14" s="40">
        <f t="shared" si="1"/>
        <v>0</v>
      </c>
      <c r="H14" s="37"/>
      <c r="I14" s="40">
        <f t="shared" si="2"/>
        <v>4</v>
      </c>
      <c r="J14" s="37"/>
      <c r="K14" s="40">
        <f t="shared" si="0"/>
        <v>4</v>
      </c>
      <c r="L14" s="44">
        <f t="shared" si="3"/>
        <v>1</v>
      </c>
    </row>
    <row r="15" spans="1:14" x14ac:dyDescent="0.4">
      <c r="A15">
        <v>11</v>
      </c>
      <c r="B15" s="42"/>
      <c r="C15" s="58"/>
      <c r="D15" s="37"/>
      <c r="E15" s="37"/>
      <c r="F15" s="59"/>
      <c r="G15" s="40">
        <f t="shared" si="1"/>
        <v>0</v>
      </c>
      <c r="H15" s="37"/>
      <c r="I15" s="40">
        <f t="shared" si="2"/>
        <v>4</v>
      </c>
      <c r="J15" s="37"/>
      <c r="K15" s="40">
        <f t="shared" si="0"/>
        <v>4</v>
      </c>
      <c r="L15" s="44">
        <f t="shared" si="3"/>
        <v>1</v>
      </c>
    </row>
    <row r="16" spans="1:14" x14ac:dyDescent="0.4">
      <c r="A16">
        <v>12</v>
      </c>
      <c r="B16" s="42"/>
      <c r="C16" s="58"/>
      <c r="D16" s="37"/>
      <c r="E16" s="37"/>
      <c r="F16" s="59"/>
      <c r="G16" s="40">
        <f t="shared" si="1"/>
        <v>0</v>
      </c>
      <c r="H16" s="37"/>
      <c r="I16" s="40">
        <f t="shared" si="2"/>
        <v>4</v>
      </c>
      <c r="J16" s="37"/>
      <c r="K16" s="40">
        <f t="shared" si="0"/>
        <v>4</v>
      </c>
      <c r="L16" s="44">
        <f t="shared" si="3"/>
        <v>1</v>
      </c>
    </row>
    <row r="17" spans="1:12" x14ac:dyDescent="0.4">
      <c r="A17">
        <v>13</v>
      </c>
      <c r="B17" s="42"/>
      <c r="C17" s="58"/>
      <c r="D17" s="37"/>
      <c r="E17" s="37"/>
      <c r="F17" s="59"/>
      <c r="G17" s="40">
        <f t="shared" si="1"/>
        <v>0</v>
      </c>
      <c r="H17" s="37"/>
      <c r="I17" s="40">
        <f t="shared" si="2"/>
        <v>4</v>
      </c>
      <c r="J17" s="37"/>
      <c r="K17" s="40">
        <f t="shared" si="0"/>
        <v>4</v>
      </c>
      <c r="L17" s="41">
        <f t="shared" si="3"/>
        <v>1</v>
      </c>
    </row>
    <row r="18" spans="1:12" x14ac:dyDescent="0.4">
      <c r="A18">
        <v>14</v>
      </c>
      <c r="B18" s="42"/>
      <c r="C18" s="58"/>
      <c r="D18" s="37"/>
      <c r="E18" s="37"/>
      <c r="F18" s="59"/>
      <c r="G18" s="40">
        <f t="shared" si="1"/>
        <v>0</v>
      </c>
      <c r="H18" s="37"/>
      <c r="I18" s="40">
        <f t="shared" si="2"/>
        <v>4</v>
      </c>
      <c r="J18" s="37"/>
      <c r="K18" s="40">
        <f t="shared" si="0"/>
        <v>4</v>
      </c>
      <c r="L18" s="44">
        <f t="shared" si="3"/>
        <v>1</v>
      </c>
    </row>
    <row r="19" spans="1:12" x14ac:dyDescent="0.4">
      <c r="A19">
        <v>15</v>
      </c>
      <c r="B19" s="42"/>
      <c r="C19" s="58"/>
      <c r="D19" s="37"/>
      <c r="E19" s="37"/>
      <c r="F19" s="59"/>
      <c r="G19" s="40">
        <f t="shared" si="1"/>
        <v>0</v>
      </c>
      <c r="H19" s="37"/>
      <c r="I19" s="40">
        <f t="shared" si="2"/>
        <v>4</v>
      </c>
      <c r="J19" s="37"/>
      <c r="K19" s="40">
        <f t="shared" si="0"/>
        <v>4</v>
      </c>
      <c r="L19" s="44">
        <f t="shared" si="3"/>
        <v>1</v>
      </c>
    </row>
    <row r="20" spans="1:12" x14ac:dyDescent="0.4">
      <c r="A20">
        <v>16</v>
      </c>
      <c r="B20" s="42"/>
      <c r="C20" s="58"/>
      <c r="D20" s="37"/>
      <c r="E20" s="37"/>
      <c r="F20" s="59"/>
      <c r="G20" s="40">
        <f t="shared" si="1"/>
        <v>0</v>
      </c>
      <c r="H20" s="37"/>
      <c r="I20" s="40">
        <f t="shared" si="2"/>
        <v>4</v>
      </c>
      <c r="J20" s="37"/>
      <c r="K20" s="40">
        <f t="shared" si="0"/>
        <v>4</v>
      </c>
      <c r="L20" s="44">
        <f t="shared" si="3"/>
        <v>1</v>
      </c>
    </row>
    <row r="21" spans="1:12" x14ac:dyDescent="0.4">
      <c r="A21">
        <v>17</v>
      </c>
      <c r="B21" s="42"/>
      <c r="C21" s="58"/>
      <c r="D21" s="37"/>
      <c r="E21" s="37"/>
      <c r="F21" s="59"/>
      <c r="G21" s="40">
        <f t="shared" si="1"/>
        <v>0</v>
      </c>
      <c r="H21" s="37"/>
      <c r="I21" s="40">
        <f t="shared" si="2"/>
        <v>4</v>
      </c>
      <c r="J21" s="37"/>
      <c r="K21" s="40">
        <f t="shared" si="0"/>
        <v>4</v>
      </c>
      <c r="L21" s="44">
        <f t="shared" si="3"/>
        <v>1</v>
      </c>
    </row>
    <row r="22" spans="1:12" x14ac:dyDescent="0.4">
      <c r="A22">
        <v>18</v>
      </c>
      <c r="B22" s="42"/>
      <c r="C22" s="58"/>
      <c r="D22" s="37"/>
      <c r="E22" s="37"/>
      <c r="F22" s="59"/>
      <c r="G22" s="40">
        <f t="shared" si="1"/>
        <v>0</v>
      </c>
      <c r="H22" s="37"/>
      <c r="I22" s="40">
        <f t="shared" si="2"/>
        <v>4</v>
      </c>
      <c r="J22" s="37"/>
      <c r="K22" s="40">
        <f t="shared" si="0"/>
        <v>4</v>
      </c>
      <c r="L22" s="44">
        <f t="shared" si="3"/>
        <v>1</v>
      </c>
    </row>
    <row r="23" spans="1:12" x14ac:dyDescent="0.4">
      <c r="A23">
        <v>19</v>
      </c>
      <c r="B23" s="42"/>
      <c r="C23" s="58"/>
      <c r="D23" s="37"/>
      <c r="E23" s="37"/>
      <c r="F23" s="59"/>
      <c r="G23" s="40">
        <f t="shared" si="1"/>
        <v>0</v>
      </c>
      <c r="H23" s="37"/>
      <c r="I23" s="40">
        <f t="shared" si="2"/>
        <v>4</v>
      </c>
      <c r="J23" s="37"/>
      <c r="K23" s="40">
        <f t="shared" si="0"/>
        <v>4</v>
      </c>
      <c r="L23" s="41">
        <f t="shared" si="3"/>
        <v>1</v>
      </c>
    </row>
    <row r="24" spans="1:12" x14ac:dyDescent="0.4">
      <c r="A24">
        <v>20</v>
      </c>
      <c r="B24" s="45"/>
      <c r="C24" s="58"/>
      <c r="D24" s="46"/>
      <c r="E24" s="46"/>
      <c r="F24" s="60"/>
      <c r="G24" s="40">
        <f t="shared" si="1"/>
        <v>0</v>
      </c>
      <c r="H24" s="37"/>
      <c r="I24" s="40">
        <f t="shared" si="2"/>
        <v>4</v>
      </c>
      <c r="J24" s="46"/>
      <c r="K24" s="40">
        <f t="shared" si="0"/>
        <v>4</v>
      </c>
      <c r="L24" s="47">
        <f t="shared" si="3"/>
        <v>1</v>
      </c>
    </row>
    <row r="25" spans="1:12" ht="15.9" x14ac:dyDescent="0.45">
      <c r="B25" s="27" t="s">
        <v>102</v>
      </c>
      <c r="F25">
        <f>MAX(F5:F24)</f>
        <v>0</v>
      </c>
      <c r="I25">
        <f>MAX(I5:I24)</f>
        <v>4</v>
      </c>
    </row>
    <row r="26" spans="1:12" x14ac:dyDescent="0.4">
      <c r="B26" s="42"/>
      <c r="D26" t="s">
        <v>137</v>
      </c>
    </row>
    <row r="27" spans="1:12" x14ac:dyDescent="0.4">
      <c r="B27" s="42"/>
    </row>
    <row r="28" spans="1:12" x14ac:dyDescent="0.4">
      <c r="B28" s="42"/>
    </row>
    <row r="29" spans="1:12" x14ac:dyDescent="0.4">
      <c r="B29" s="42"/>
    </row>
    <row r="30" spans="1:12" x14ac:dyDescent="0.4">
      <c r="B30" s="42"/>
    </row>
    <row r="31" spans="1:12" x14ac:dyDescent="0.4">
      <c r="B31" s="6" t="s">
        <v>42</v>
      </c>
    </row>
    <row r="32" spans="1:12" x14ac:dyDescent="0.4">
      <c r="B32" s="6" t="s">
        <v>41</v>
      </c>
    </row>
    <row r="33" spans="2:12" ht="18.45" x14ac:dyDescent="0.5">
      <c r="B33" s="5" t="s">
        <v>16</v>
      </c>
    </row>
    <row r="34" spans="2:12" x14ac:dyDescent="0.4">
      <c r="B34" s="37" t="s">
        <v>72</v>
      </c>
      <c r="C34" s="58" t="s">
        <v>12</v>
      </c>
      <c r="D34" s="37" t="s">
        <v>81</v>
      </c>
      <c r="E34" s="37"/>
      <c r="F34" s="37">
        <v>480</v>
      </c>
      <c r="G34" s="40">
        <v>10</v>
      </c>
      <c r="H34" s="58" t="s">
        <v>78</v>
      </c>
      <c r="I34" s="40">
        <v>2</v>
      </c>
      <c r="J34" s="37">
        <v>8</v>
      </c>
      <c r="K34" s="40">
        <v>20</v>
      </c>
      <c r="L34" s="54">
        <v>1</v>
      </c>
    </row>
    <row r="35" spans="2:12" x14ac:dyDescent="0.4">
      <c r="B35" s="37" t="s">
        <v>73</v>
      </c>
      <c r="C35" s="58" t="s">
        <v>9</v>
      </c>
      <c r="D35" s="37" t="s">
        <v>80</v>
      </c>
      <c r="E35" s="37"/>
      <c r="F35" s="37">
        <v>70</v>
      </c>
      <c r="G35" s="43">
        <v>2.3125</v>
      </c>
      <c r="H35" s="58" t="s">
        <v>79</v>
      </c>
      <c r="I35" s="40">
        <v>10</v>
      </c>
      <c r="J35" s="37">
        <v>7</v>
      </c>
      <c r="K35" s="40">
        <v>19.3125</v>
      </c>
      <c r="L35" s="54">
        <v>2</v>
      </c>
    </row>
    <row r="36" spans="2:12" x14ac:dyDescent="0.4">
      <c r="B36" s="37" t="s">
        <v>74</v>
      </c>
      <c r="C36" s="58" t="s">
        <v>10</v>
      </c>
      <c r="D36" s="37" t="s">
        <v>81</v>
      </c>
      <c r="E36" s="37"/>
      <c r="F36" s="37">
        <v>480</v>
      </c>
      <c r="G36" s="43">
        <v>10</v>
      </c>
      <c r="H36" s="58" t="s">
        <v>78</v>
      </c>
      <c r="I36" s="40">
        <v>2</v>
      </c>
      <c r="J36" s="37">
        <v>4</v>
      </c>
      <c r="K36" s="40">
        <v>16</v>
      </c>
      <c r="L36" s="54">
        <v>4</v>
      </c>
    </row>
    <row r="37" spans="2:12" x14ac:dyDescent="0.4">
      <c r="B37" s="37" t="s">
        <v>75</v>
      </c>
      <c r="C37" s="58" t="s">
        <v>10</v>
      </c>
      <c r="D37" s="37" t="s">
        <v>82</v>
      </c>
      <c r="E37" s="37" t="s">
        <v>84</v>
      </c>
      <c r="F37" s="37">
        <v>110</v>
      </c>
      <c r="G37" s="40">
        <v>3.0625</v>
      </c>
      <c r="H37" s="58" t="s">
        <v>77</v>
      </c>
      <c r="I37" s="40">
        <v>5</v>
      </c>
      <c r="J37" s="37">
        <v>7</v>
      </c>
      <c r="K37" s="40">
        <v>15.0625</v>
      </c>
      <c r="L37" s="54">
        <v>5</v>
      </c>
    </row>
    <row r="38" spans="2:12" x14ac:dyDescent="0.4">
      <c r="B38" s="37" t="s">
        <v>76</v>
      </c>
      <c r="C38" s="58" t="s">
        <v>9</v>
      </c>
      <c r="D38" s="37" t="s">
        <v>85</v>
      </c>
      <c r="E38" s="37" t="s">
        <v>84</v>
      </c>
      <c r="F38" s="37">
        <v>320</v>
      </c>
      <c r="G38" s="43">
        <v>7</v>
      </c>
      <c r="H38" s="58" t="s">
        <v>79</v>
      </c>
      <c r="I38" s="40">
        <v>2</v>
      </c>
      <c r="J38" s="37">
        <v>8</v>
      </c>
      <c r="K38" s="40">
        <v>17</v>
      </c>
      <c r="L38" s="54">
        <v>3</v>
      </c>
    </row>
    <row r="39" spans="2:12" x14ac:dyDescent="0.4">
      <c r="F39">
        <f>MAX(F34:F38)</f>
        <v>480</v>
      </c>
    </row>
    <row r="40" spans="2:12" x14ac:dyDescent="0.4">
      <c r="B40" t="s">
        <v>23</v>
      </c>
    </row>
    <row r="53" spans="2:3" x14ac:dyDescent="0.4">
      <c r="B53" s="3" t="s">
        <v>22</v>
      </c>
      <c r="C53" t="s">
        <v>2</v>
      </c>
    </row>
    <row r="54" spans="2:3" x14ac:dyDescent="0.4">
      <c r="B54" t="s">
        <v>9</v>
      </c>
      <c r="C54" t="s">
        <v>78</v>
      </c>
    </row>
    <row r="55" spans="2:3" x14ac:dyDescent="0.4">
      <c r="B55" t="s">
        <v>12</v>
      </c>
      <c r="C55" t="s">
        <v>77</v>
      </c>
    </row>
    <row r="56" spans="2:3" x14ac:dyDescent="0.4">
      <c r="B56" t="s">
        <v>8</v>
      </c>
      <c r="C56" t="s">
        <v>79</v>
      </c>
    </row>
    <row r="57" spans="2:3" x14ac:dyDescent="0.4">
      <c r="B57" t="s">
        <v>13</v>
      </c>
      <c r="C57" s="61" t="s">
        <v>108</v>
      </c>
    </row>
    <row r="58" spans="2:3" x14ac:dyDescent="0.4">
      <c r="B58" t="s">
        <v>105</v>
      </c>
    </row>
    <row r="59" spans="2:3" x14ac:dyDescent="0.4">
      <c r="B59" t="s">
        <v>104</v>
      </c>
    </row>
    <row r="60" spans="2:3" x14ac:dyDescent="0.4">
      <c r="B60" t="s">
        <v>11</v>
      </c>
    </row>
    <row r="61" spans="2:3" x14ac:dyDescent="0.4">
      <c r="B61" t="s">
        <v>10</v>
      </c>
    </row>
    <row r="62" spans="2:3" x14ac:dyDescent="0.4">
      <c r="B62" t="s">
        <v>106</v>
      </c>
    </row>
    <row r="63" spans="2:3" x14ac:dyDescent="0.4">
      <c r="B63" t="s">
        <v>103</v>
      </c>
    </row>
    <row r="64" spans="2:3" x14ac:dyDescent="0.4">
      <c r="B64" t="s">
        <v>14</v>
      </c>
    </row>
  </sheetData>
  <sortState xmlns:xlrd2="http://schemas.microsoft.com/office/spreadsheetml/2017/richdata2" ref="B55:B64">
    <sortCondition ref="B55:B64"/>
  </sortState>
  <mergeCells count="1">
    <mergeCell ref="H2:I2"/>
  </mergeCells>
  <conditionalFormatting sqref="G5:G24">
    <cfRule type="dataBar" priority="12">
      <dataBar>
        <cfvo type="min"/>
        <cfvo type="max"/>
        <color rgb="FF63C384"/>
      </dataBar>
      <extLst>
        <ext xmlns:x14="http://schemas.microsoft.com/office/spreadsheetml/2009/9/main" uri="{B025F937-C7B1-47D3-B67F-A62EFF666E3E}">
          <x14:id>{07CC4CF9-F0DE-4354-ADDF-2F59EC49777A}</x14:id>
        </ext>
      </extLst>
    </cfRule>
  </conditionalFormatting>
  <conditionalFormatting sqref="G34:G38">
    <cfRule type="dataBar" priority="4">
      <dataBar>
        <cfvo type="min"/>
        <cfvo type="max"/>
        <color rgb="FF63C384"/>
      </dataBar>
      <extLst>
        <ext xmlns:x14="http://schemas.microsoft.com/office/spreadsheetml/2009/9/main" uri="{B025F937-C7B1-47D3-B67F-A62EFF666E3E}">
          <x14:id>{48F6763A-55F3-4216-8B0D-3DD449BF67FF}</x14:id>
        </ext>
      </extLst>
    </cfRule>
  </conditionalFormatting>
  <conditionalFormatting sqref="I5:I24">
    <cfRule type="dataBar" priority="7">
      <dataBar>
        <cfvo type="min"/>
        <cfvo type="max"/>
        <color rgb="FF63C384"/>
      </dataBar>
      <extLst>
        <ext xmlns:x14="http://schemas.microsoft.com/office/spreadsheetml/2009/9/main" uri="{B025F937-C7B1-47D3-B67F-A62EFF666E3E}">
          <x14:id>{97E84284-0EA9-4B60-B02A-A75C6A784219}</x14:id>
        </ext>
      </extLst>
    </cfRule>
  </conditionalFormatting>
  <conditionalFormatting sqref="I34:I38">
    <cfRule type="dataBar" priority="6">
      <dataBar>
        <cfvo type="min"/>
        <cfvo type="max"/>
        <color rgb="FF63C384"/>
      </dataBar>
      <extLst>
        <ext xmlns:x14="http://schemas.microsoft.com/office/spreadsheetml/2009/9/main" uri="{B025F937-C7B1-47D3-B67F-A62EFF666E3E}">
          <x14:id>{09B9531F-7DA9-435C-A07C-2120ED0FDF81}</x14:id>
        </ext>
      </extLst>
    </cfRule>
  </conditionalFormatting>
  <conditionalFormatting sqref="K5:K24">
    <cfRule type="dataBar" priority="8">
      <dataBar>
        <cfvo type="min"/>
        <cfvo type="max"/>
        <color rgb="FF63C384"/>
      </dataBar>
      <extLst>
        <ext xmlns:x14="http://schemas.microsoft.com/office/spreadsheetml/2009/9/main" uri="{B025F937-C7B1-47D3-B67F-A62EFF666E3E}">
          <x14:id>{8A6100D2-5360-43F0-8AF9-0FD176DA4E1E}</x14:id>
        </ext>
      </extLst>
    </cfRule>
  </conditionalFormatting>
  <conditionalFormatting sqref="K34:K38">
    <cfRule type="dataBar" priority="3">
      <dataBar>
        <cfvo type="min"/>
        <cfvo type="max"/>
        <color rgb="FF63C384"/>
      </dataBar>
      <extLst>
        <ext xmlns:x14="http://schemas.microsoft.com/office/spreadsheetml/2009/9/main" uri="{B025F937-C7B1-47D3-B67F-A62EFF666E3E}">
          <x14:id>{F81F2E58-C6B2-4D98-A7FC-3E54CBBBCFA1}</x14:id>
        </ext>
      </extLst>
    </cfRule>
  </conditionalFormatting>
  <conditionalFormatting sqref="L5:L24">
    <cfRule type="cellIs" dxfId="6" priority="9" stopIfTrue="1" operator="between">
      <formula>6</formula>
      <formula>20</formula>
    </cfRule>
    <cfRule type="cellIs" dxfId="5" priority="10" stopIfTrue="1" operator="between">
      <formula>1</formula>
      <formula>5</formula>
    </cfRule>
  </conditionalFormatting>
  <conditionalFormatting sqref="L34:L38">
    <cfRule type="cellIs" dxfId="4" priority="1" stopIfTrue="1" operator="between">
      <formula>6</formula>
      <formula>20</formula>
    </cfRule>
    <cfRule type="cellIs" dxfId="3" priority="2" stopIfTrue="1" operator="between">
      <formula>1</formula>
      <formula>5</formula>
    </cfRule>
  </conditionalFormatting>
  <dataValidations count="3">
    <dataValidation type="list" allowBlank="1" showInputMessage="1" showErrorMessage="1" sqref="C34:C38 C25:C32" xr:uid="{00000000-0002-0000-0000-000000000000}">
      <formula1>$B$54:$B$62</formula1>
    </dataValidation>
    <dataValidation type="list" allowBlank="1" showInputMessage="1" showErrorMessage="1" sqref="C5:C24" xr:uid="{00000000-0002-0000-0000-000001000000}">
      <formula1>$B$54:$B$64</formula1>
    </dataValidation>
    <dataValidation type="list" allowBlank="1" showInputMessage="1" showErrorMessage="1" sqref="H5:H24" xr:uid="{00000000-0002-0000-0000-000002000000}">
      <formula1>complvl</formula1>
    </dataValidation>
  </dataValidations>
  <hyperlinks>
    <hyperlink ref="B31" r:id="rId1" xr:uid="{00000000-0004-0000-0000-000000000000}"/>
    <hyperlink ref="B32" r:id="rId2" xr:uid="{00000000-0004-0000-0000-000001000000}"/>
    <hyperlink ref="N7" r:id="rId3" xr:uid="{00000000-0004-0000-0000-000002000000}"/>
  </hyperlinks>
  <pageMargins left="0.7" right="0.7" top="0.75" bottom="0.75" header="0.3" footer="0.3"/>
  <pageSetup orientation="portrait" r:id="rId4"/>
  <legacyDrawing r:id="rId5"/>
  <extLst>
    <ext xmlns:x14="http://schemas.microsoft.com/office/spreadsheetml/2009/9/main" uri="{78C0D931-6437-407d-A8EE-F0AAD7539E65}">
      <x14:conditionalFormattings>
        <x14:conditionalFormatting xmlns:xm="http://schemas.microsoft.com/office/excel/2006/main">
          <x14:cfRule type="dataBar" id="{07CC4CF9-F0DE-4354-ADDF-2F59EC49777A}">
            <x14:dataBar minLength="0" maxLength="100" negativeBarColorSameAsPositive="1" axisPosition="none">
              <x14:cfvo type="min"/>
              <x14:cfvo type="max"/>
            </x14:dataBar>
          </x14:cfRule>
          <xm:sqref>G5:G24</xm:sqref>
        </x14:conditionalFormatting>
        <x14:conditionalFormatting xmlns:xm="http://schemas.microsoft.com/office/excel/2006/main">
          <x14:cfRule type="dataBar" id="{48F6763A-55F3-4216-8B0D-3DD449BF67FF}">
            <x14:dataBar minLength="0" maxLength="100" negativeBarColorSameAsPositive="1" axisPosition="none">
              <x14:cfvo type="min"/>
              <x14:cfvo type="max"/>
            </x14:dataBar>
          </x14:cfRule>
          <xm:sqref>G34:G38</xm:sqref>
        </x14:conditionalFormatting>
        <x14:conditionalFormatting xmlns:xm="http://schemas.microsoft.com/office/excel/2006/main">
          <x14:cfRule type="dataBar" id="{97E84284-0EA9-4B60-B02A-A75C6A784219}">
            <x14:dataBar minLength="0" maxLength="100" negativeBarColorSameAsPositive="1" axisPosition="none">
              <x14:cfvo type="min"/>
              <x14:cfvo type="max"/>
            </x14:dataBar>
          </x14:cfRule>
          <xm:sqref>I5:I24</xm:sqref>
        </x14:conditionalFormatting>
        <x14:conditionalFormatting xmlns:xm="http://schemas.microsoft.com/office/excel/2006/main">
          <x14:cfRule type="dataBar" id="{09B9531F-7DA9-435C-A07C-2120ED0FDF81}">
            <x14:dataBar minLength="0" maxLength="100" negativeBarColorSameAsPositive="1" axisPosition="none">
              <x14:cfvo type="min"/>
              <x14:cfvo type="max"/>
            </x14:dataBar>
          </x14:cfRule>
          <xm:sqref>I34:I38</xm:sqref>
        </x14:conditionalFormatting>
        <x14:conditionalFormatting xmlns:xm="http://schemas.microsoft.com/office/excel/2006/main">
          <x14:cfRule type="dataBar" id="{8A6100D2-5360-43F0-8AF9-0FD176DA4E1E}">
            <x14:dataBar minLength="0" maxLength="100" negativeBarColorSameAsPositive="1" axisPosition="none">
              <x14:cfvo type="min"/>
              <x14:cfvo type="max"/>
            </x14:dataBar>
          </x14:cfRule>
          <xm:sqref>K5:K24</xm:sqref>
        </x14:conditionalFormatting>
        <x14:conditionalFormatting xmlns:xm="http://schemas.microsoft.com/office/excel/2006/main">
          <x14:cfRule type="dataBar" id="{F81F2E58-C6B2-4D98-A7FC-3E54CBBBCFA1}">
            <x14:dataBar minLength="0" maxLength="100" negativeBarColorSameAsPositive="1" axisPosition="none">
              <x14:cfvo type="min"/>
              <x14:cfvo type="max"/>
            </x14:dataBar>
          </x14:cfRule>
          <xm:sqref>K34:K38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6" x14ac:dyDescent="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opLeftCell="A16" workbookViewId="0">
      <selection activeCell="C31" sqref="C31"/>
    </sheetView>
  </sheetViews>
  <sheetFormatPr defaultRowHeight="14.6" x14ac:dyDescent="0.4"/>
  <cols>
    <col min="1" max="1" width="33.4609375" bestFit="1" customWidth="1"/>
    <col min="2" max="2" width="13.84375" bestFit="1" customWidth="1"/>
    <col min="3" max="3" width="11.3046875" customWidth="1"/>
    <col min="4" max="4" width="11.53515625" bestFit="1" customWidth="1"/>
    <col min="8" max="8" width="10.53515625" bestFit="1" customWidth="1"/>
  </cols>
  <sheetData>
    <row r="1" spans="1:10" ht="18.45" x14ac:dyDescent="0.5">
      <c r="A1" s="5" t="s">
        <v>141</v>
      </c>
      <c r="B1" s="6" t="s">
        <v>142</v>
      </c>
    </row>
    <row r="2" spans="1:10" x14ac:dyDescent="0.4">
      <c r="A2" s="3" t="s">
        <v>91</v>
      </c>
    </row>
    <row r="3" spans="1:10" x14ac:dyDescent="0.4">
      <c r="A3" t="s">
        <v>114</v>
      </c>
    </row>
    <row r="4" spans="1:10" x14ac:dyDescent="0.4">
      <c r="A4" t="s">
        <v>115</v>
      </c>
    </row>
    <row r="5" spans="1:10" x14ac:dyDescent="0.4">
      <c r="A5" t="s">
        <v>116</v>
      </c>
    </row>
    <row r="6" spans="1:10" x14ac:dyDescent="0.4">
      <c r="A6" t="s">
        <v>92</v>
      </c>
      <c r="B6" s="15">
        <v>25</v>
      </c>
      <c r="C6" t="s">
        <v>133</v>
      </c>
    </row>
    <row r="7" spans="1:10" x14ac:dyDescent="0.4">
      <c r="A7" t="s">
        <v>93</v>
      </c>
      <c r="B7" s="49">
        <v>100</v>
      </c>
    </row>
    <row r="8" spans="1:10" x14ac:dyDescent="0.4">
      <c r="A8" t="s">
        <v>94</v>
      </c>
      <c r="B8" s="49">
        <f>B6+B7</f>
        <v>125</v>
      </c>
    </row>
    <row r="9" spans="1:10" x14ac:dyDescent="0.4">
      <c r="A9" t="s">
        <v>95</v>
      </c>
      <c r="B9" s="23">
        <f>6*7</f>
        <v>42</v>
      </c>
    </row>
    <row r="10" spans="1:10" x14ac:dyDescent="0.4">
      <c r="A10" t="s">
        <v>96</v>
      </c>
      <c r="B10" s="68">
        <f>B8/B9</f>
        <v>2.9761904761904763</v>
      </c>
    </row>
    <row r="11" spans="1:10" x14ac:dyDescent="0.4">
      <c r="A11" t="s">
        <v>113</v>
      </c>
      <c r="B11" s="49">
        <f>B10*30</f>
        <v>89.285714285714292</v>
      </c>
      <c r="H11" s="8" t="s">
        <v>109</v>
      </c>
      <c r="I11" s="8" t="s">
        <v>109</v>
      </c>
    </row>
    <row r="12" spans="1:10" x14ac:dyDescent="0.4">
      <c r="B12" s="74" t="s">
        <v>26</v>
      </c>
      <c r="C12" s="74"/>
      <c r="D12" s="74"/>
      <c r="H12" s="8" t="s">
        <v>110</v>
      </c>
      <c r="I12" s="8" t="s">
        <v>110</v>
      </c>
    </row>
    <row r="13" spans="1:10" x14ac:dyDescent="0.4">
      <c r="A13" s="3" t="s">
        <v>24</v>
      </c>
      <c r="B13" s="8" t="s">
        <v>87</v>
      </c>
      <c r="C13" s="8" t="s">
        <v>88</v>
      </c>
      <c r="D13" s="8" t="s">
        <v>36</v>
      </c>
      <c r="E13" s="8" t="s">
        <v>89</v>
      </c>
      <c r="F13" s="8" t="s">
        <v>86</v>
      </c>
      <c r="H13" s="8" t="s">
        <v>87</v>
      </c>
      <c r="I13" s="8" t="s">
        <v>111</v>
      </c>
    </row>
    <row r="14" spans="1:10" x14ac:dyDescent="0.4">
      <c r="A14" s="10">
        <f>Brainstorm!B26</f>
        <v>0</v>
      </c>
    </row>
    <row r="15" spans="1:10" x14ac:dyDescent="0.4">
      <c r="A15" s="7"/>
      <c r="B15" s="63"/>
      <c r="C15" s="63"/>
      <c r="D15" s="62"/>
      <c r="E15" s="50">
        <f>IF(C15=0,0,B15/C15)</f>
        <v>0</v>
      </c>
      <c r="F15" s="49">
        <f>IF(B15=0,0,D15/B15)</f>
        <v>0</v>
      </c>
      <c r="H15" s="67">
        <f>IF($D$18&lt;$B$11,B15,$B$11/$D$18*B15)</f>
        <v>0</v>
      </c>
      <c r="J15" s="48"/>
    </row>
    <row r="16" spans="1:10" x14ac:dyDescent="0.4">
      <c r="A16" s="7"/>
      <c r="B16" s="63">
        <v>12</v>
      </c>
      <c r="C16" s="63">
        <v>1000</v>
      </c>
      <c r="D16" s="62">
        <v>25</v>
      </c>
      <c r="E16" s="50">
        <f>IF(C16=0,0,B16/C16)</f>
        <v>1.2E-2</v>
      </c>
      <c r="F16" s="49">
        <f t="shared" ref="F16:F17" si="0">IF(B16=0,0,D16/B16)</f>
        <v>2.0833333333333335</v>
      </c>
      <c r="H16" s="67">
        <f t="shared" ref="H16:H18" si="1">IF($D$18&lt;$B$11,B16,$B$11/$D$18*B16)</f>
        <v>12</v>
      </c>
      <c r="J16" s="48"/>
    </row>
    <row r="17" spans="1:11" x14ac:dyDescent="0.4">
      <c r="A17" s="7"/>
      <c r="B17" s="63"/>
      <c r="C17" s="63"/>
      <c r="D17" s="62"/>
      <c r="E17" s="50">
        <f>IF(C17=0,0,B17/C17)</f>
        <v>0</v>
      </c>
      <c r="F17" s="49">
        <f t="shared" si="0"/>
        <v>0</v>
      </c>
      <c r="H17" s="67">
        <f t="shared" si="1"/>
        <v>0</v>
      </c>
      <c r="J17" s="48"/>
    </row>
    <row r="18" spans="1:11" x14ac:dyDescent="0.4">
      <c r="A18" t="s">
        <v>90</v>
      </c>
      <c r="B18" s="64">
        <f>SUM(B15:B17)</f>
        <v>12</v>
      </c>
      <c r="C18" s="64">
        <f>SUM(C15:C17)</f>
        <v>1000</v>
      </c>
      <c r="D18" s="66">
        <f>SUM(D15:D17)</f>
        <v>25</v>
      </c>
      <c r="E18" s="50">
        <f>IF(C18=0,0,B18/C18)</f>
        <v>1.2E-2</v>
      </c>
      <c r="F18" s="49">
        <f>IF(B18=0,0,D18/B18)</f>
        <v>2.0833333333333335</v>
      </c>
      <c r="H18" s="67">
        <f t="shared" si="1"/>
        <v>12</v>
      </c>
      <c r="I18" s="49">
        <f>H18*F18</f>
        <v>25</v>
      </c>
      <c r="J18" s="22"/>
      <c r="K18" s="69"/>
    </row>
    <row r="19" spans="1:11" x14ac:dyDescent="0.4">
      <c r="A19" s="10">
        <f>Brainstorm!B27</f>
        <v>0</v>
      </c>
      <c r="B19" s="65"/>
      <c r="C19" s="65"/>
      <c r="H19" s="65"/>
    </row>
    <row r="20" spans="1:11" x14ac:dyDescent="0.4">
      <c r="A20" s="7"/>
      <c r="B20" s="63"/>
      <c r="C20" s="63"/>
      <c r="D20" s="62"/>
      <c r="E20" s="50">
        <f>IF(C20=0,0,B20/C20)</f>
        <v>0</v>
      </c>
      <c r="F20" s="49">
        <f t="shared" ref="F20:F38" si="2">IF(B20=0,0,D20/B20)</f>
        <v>0</v>
      </c>
      <c r="H20" s="67">
        <f t="shared" ref="H20:H22" si="3">IF($D$23&lt;$B$11,B20,$B$11/$D$23*B20)</f>
        <v>0</v>
      </c>
      <c r="J20" s="48"/>
    </row>
    <row r="21" spans="1:11" x14ac:dyDescent="0.4">
      <c r="A21" s="7"/>
      <c r="B21" s="63"/>
      <c r="C21" s="63"/>
      <c r="D21" s="62"/>
      <c r="E21" s="50">
        <f>IF(C21=0,0,B21/C21)</f>
        <v>0</v>
      </c>
      <c r="F21" s="49">
        <f t="shared" si="2"/>
        <v>0</v>
      </c>
      <c r="H21" s="67">
        <f t="shared" si="3"/>
        <v>0</v>
      </c>
      <c r="J21" s="48"/>
    </row>
    <row r="22" spans="1:11" x14ac:dyDescent="0.4">
      <c r="A22" s="7"/>
      <c r="B22" s="63"/>
      <c r="C22" s="63"/>
      <c r="D22" s="62"/>
      <c r="E22" s="50">
        <f>IF(C22=0,0,B22/C22)</f>
        <v>0</v>
      </c>
      <c r="F22" s="49">
        <f t="shared" si="2"/>
        <v>0</v>
      </c>
      <c r="H22" s="67">
        <f t="shared" si="3"/>
        <v>0</v>
      </c>
      <c r="J22" s="48"/>
    </row>
    <row r="23" spans="1:11" x14ac:dyDescent="0.4">
      <c r="A23" t="s">
        <v>68</v>
      </c>
      <c r="B23" s="64">
        <f>SUM(B20:B22)</f>
        <v>0</v>
      </c>
      <c r="C23" s="64">
        <f>SUM(C20:C22)</f>
        <v>0</v>
      </c>
      <c r="D23" s="66">
        <f>SUM(D20:D22)</f>
        <v>0</v>
      </c>
      <c r="E23" s="50">
        <f>IF(C23=0,0,B23/C23)</f>
        <v>0</v>
      </c>
      <c r="F23" s="49">
        <f t="shared" si="2"/>
        <v>0</v>
      </c>
      <c r="H23" s="67">
        <f>IF($D$23&lt;$B$11,B23,$B$11/$D$23*B23)</f>
        <v>0</v>
      </c>
      <c r="I23" s="49">
        <f>H23*F23</f>
        <v>0</v>
      </c>
      <c r="J23" s="48"/>
    </row>
    <row r="24" spans="1:11" x14ac:dyDescent="0.4">
      <c r="A24" s="10">
        <f>Brainstorm!B28</f>
        <v>0</v>
      </c>
      <c r="H24" s="65"/>
    </row>
    <row r="25" spans="1:11" x14ac:dyDescent="0.4">
      <c r="A25" s="7"/>
      <c r="B25" s="63"/>
      <c r="C25" s="63"/>
      <c r="D25" s="62"/>
      <c r="E25" s="50">
        <f>IF(C25=0,0,B25/C25)</f>
        <v>0</v>
      </c>
      <c r="F25" s="49">
        <f t="shared" si="2"/>
        <v>0</v>
      </c>
      <c r="H25" s="67">
        <f t="shared" ref="H25:H27" si="4">IF($D$28&lt;$B$11,B25,$B$11/$D$28*B25)</f>
        <v>0</v>
      </c>
    </row>
    <row r="26" spans="1:11" x14ac:dyDescent="0.4">
      <c r="A26" s="7"/>
      <c r="B26" s="63"/>
      <c r="C26" s="63"/>
      <c r="D26" s="62"/>
      <c r="E26" s="50">
        <f>IF(C26=0,0,B26/C26)</f>
        <v>0</v>
      </c>
      <c r="F26" s="49">
        <f t="shared" si="2"/>
        <v>0</v>
      </c>
      <c r="H26" s="67">
        <f t="shared" si="4"/>
        <v>0</v>
      </c>
    </row>
    <row r="27" spans="1:11" x14ac:dyDescent="0.4">
      <c r="A27" s="7"/>
      <c r="B27" s="63"/>
      <c r="C27" s="63"/>
      <c r="D27" s="62"/>
      <c r="E27" s="50">
        <f>IF(C27=0,0,B27/C27)</f>
        <v>0</v>
      </c>
      <c r="F27" s="49">
        <f t="shared" si="2"/>
        <v>0</v>
      </c>
      <c r="H27" s="67">
        <f t="shared" si="4"/>
        <v>0</v>
      </c>
    </row>
    <row r="28" spans="1:11" x14ac:dyDescent="0.4">
      <c r="A28" t="s">
        <v>68</v>
      </c>
      <c r="B28" s="64">
        <f>SUM(B25:B27)</f>
        <v>0</v>
      </c>
      <c r="C28" s="23">
        <f>SUM(C25:C27)</f>
        <v>0</v>
      </c>
      <c r="D28" s="66">
        <f>SUM(D25:D27)</f>
        <v>0</v>
      </c>
      <c r="E28" s="50">
        <f>IF(C28=0,0,B28/C28)</f>
        <v>0</v>
      </c>
      <c r="F28" s="49">
        <f t="shared" si="2"/>
        <v>0</v>
      </c>
      <c r="H28" s="67">
        <f>IF($D$28&lt;$B$11,B28,$B$11/$D$28*B28)</f>
        <v>0</v>
      </c>
      <c r="I28" s="49">
        <f>H28*F28</f>
        <v>0</v>
      </c>
    </row>
    <row r="29" spans="1:11" x14ac:dyDescent="0.4">
      <c r="A29" s="10">
        <f>Brainstorm!B29</f>
        <v>0</v>
      </c>
      <c r="H29" s="65"/>
    </row>
    <row r="30" spans="1:11" x14ac:dyDescent="0.4">
      <c r="A30" s="7"/>
      <c r="B30" s="63"/>
      <c r="C30" s="63"/>
      <c r="D30" s="62"/>
      <c r="E30" s="50">
        <f>IF(C30=0,0,B30/C30)</f>
        <v>0</v>
      </c>
      <c r="F30" s="49">
        <f t="shared" si="2"/>
        <v>0</v>
      </c>
      <c r="H30" s="67">
        <f t="shared" ref="H30:H32" si="5">IF($D$33&lt;$B$11,B30,$B$11/$D$33*B30)</f>
        <v>0</v>
      </c>
    </row>
    <row r="31" spans="1:11" x14ac:dyDescent="0.4">
      <c r="A31" s="7"/>
      <c r="B31" s="63"/>
      <c r="C31" s="63"/>
      <c r="D31" s="62"/>
      <c r="E31" s="50">
        <f>IF(C31=0,0,B31/C31)</f>
        <v>0</v>
      </c>
      <c r="F31" s="49">
        <f t="shared" si="2"/>
        <v>0</v>
      </c>
      <c r="H31" s="67">
        <f t="shared" si="5"/>
        <v>0</v>
      </c>
    </row>
    <row r="32" spans="1:11" x14ac:dyDescent="0.4">
      <c r="A32" s="7"/>
      <c r="B32" s="63"/>
      <c r="C32" s="63"/>
      <c r="D32" s="62"/>
      <c r="E32" s="50">
        <f>IF(C32=0,0,B32/C32)</f>
        <v>0</v>
      </c>
      <c r="F32" s="49">
        <f t="shared" si="2"/>
        <v>0</v>
      </c>
      <c r="H32" s="67">
        <f t="shared" si="5"/>
        <v>0</v>
      </c>
    </row>
    <row r="33" spans="1:9" x14ac:dyDescent="0.4">
      <c r="A33" t="s">
        <v>68</v>
      </c>
      <c r="B33" s="64">
        <f>SUM(B30:B32)</f>
        <v>0</v>
      </c>
      <c r="C33" s="23">
        <f>SUM(C30:C32)</f>
        <v>0</v>
      </c>
      <c r="D33" s="66">
        <f>SUM(D30:D32)</f>
        <v>0</v>
      </c>
      <c r="E33" s="50">
        <f>IF(C33=0,0,B33/C33)</f>
        <v>0</v>
      </c>
      <c r="F33" s="49">
        <f t="shared" si="2"/>
        <v>0</v>
      </c>
      <c r="H33" s="67">
        <f>IF($D$33&lt;$B$11,B33,$B$11/$D$33*B33)</f>
        <v>0</v>
      </c>
      <c r="I33" s="49">
        <f>H33*F33</f>
        <v>0</v>
      </c>
    </row>
    <row r="34" spans="1:9" x14ac:dyDescent="0.4">
      <c r="A34" s="10">
        <f>Brainstorm!B30</f>
        <v>0</v>
      </c>
      <c r="H34" s="65"/>
    </row>
    <row r="35" spans="1:9" x14ac:dyDescent="0.4">
      <c r="A35" s="7"/>
      <c r="B35" s="63"/>
      <c r="C35" s="63"/>
      <c r="D35" s="62"/>
      <c r="E35" s="50">
        <f>IF(C35=0,0,B35/C35)</f>
        <v>0</v>
      </c>
      <c r="F35" s="49">
        <f t="shared" si="2"/>
        <v>0</v>
      </c>
      <c r="H35" s="67">
        <f t="shared" ref="H35:H37" si="6">IF($D$38&lt;$B$11,B35,$B$11/$D$38*B35)</f>
        <v>0</v>
      </c>
    </row>
    <row r="36" spans="1:9" x14ac:dyDescent="0.4">
      <c r="A36" s="7"/>
      <c r="B36" s="63"/>
      <c r="C36" s="63"/>
      <c r="D36" s="62"/>
      <c r="E36" s="50">
        <f>IF(C36=0,0,B36/C36)</f>
        <v>0</v>
      </c>
      <c r="F36" s="49">
        <f t="shared" si="2"/>
        <v>0</v>
      </c>
      <c r="H36" s="67">
        <f t="shared" si="6"/>
        <v>0</v>
      </c>
    </row>
    <row r="37" spans="1:9" x14ac:dyDescent="0.4">
      <c r="A37" s="7"/>
      <c r="B37" s="63"/>
      <c r="C37" s="63"/>
      <c r="D37" s="62"/>
      <c r="E37" s="50">
        <f>IF(C37=0,0,B37/C37)</f>
        <v>0</v>
      </c>
      <c r="F37" s="49">
        <f t="shared" si="2"/>
        <v>0</v>
      </c>
      <c r="H37" s="67">
        <f t="shared" si="6"/>
        <v>0</v>
      </c>
    </row>
    <row r="38" spans="1:9" x14ac:dyDescent="0.4">
      <c r="A38" t="s">
        <v>68</v>
      </c>
      <c r="B38" s="23">
        <f>SUM(B35:B37)</f>
        <v>0</v>
      </c>
      <c r="C38" s="23">
        <f>SUM(C35:C37)</f>
        <v>0</v>
      </c>
      <c r="D38" s="66">
        <f>SUM(D35:D37)</f>
        <v>0</v>
      </c>
      <c r="E38" s="50">
        <f>IF(C38=0,0,B38/C38)</f>
        <v>0</v>
      </c>
      <c r="F38" s="49">
        <f t="shared" si="2"/>
        <v>0</v>
      </c>
      <c r="H38" s="67">
        <f>IF($D$38&lt;$B$11,B38,$B$11/$D$38*B38)</f>
        <v>0</v>
      </c>
      <c r="I38" s="49">
        <f>H38*F38</f>
        <v>0</v>
      </c>
    </row>
    <row r="39" spans="1:9" x14ac:dyDescent="0.4">
      <c r="A39" t="s">
        <v>25</v>
      </c>
    </row>
    <row r="40" spans="1:9" x14ac:dyDescent="0.4">
      <c r="A40" t="s">
        <v>67</v>
      </c>
    </row>
  </sheetData>
  <mergeCells count="1">
    <mergeCell ref="B12:D12"/>
  </mergeCells>
  <hyperlinks>
    <hyperlink ref="B1" r:id="rId1" xr:uid="{00000000-0004-0000-0100-000000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6"/>
  <sheetViews>
    <sheetView workbookViewId="0">
      <pane ySplit="3" topLeftCell="A4" activePane="bottomLeft" state="frozen"/>
      <selection pane="bottomLeft" activeCell="E4" sqref="E4"/>
    </sheetView>
  </sheetViews>
  <sheetFormatPr defaultRowHeight="14.6" x14ac:dyDescent="0.4"/>
  <cols>
    <col min="1" max="1" width="2" bestFit="1" customWidth="1"/>
    <col min="2" max="2" width="41.3046875" customWidth="1"/>
    <col min="3" max="3" width="13.07421875" customWidth="1"/>
    <col min="4" max="4" width="15.69140625" customWidth="1"/>
    <col min="5" max="5" width="7.69140625" bestFit="1" customWidth="1"/>
  </cols>
  <sheetData>
    <row r="1" spans="2:8" ht="18.45" x14ac:dyDescent="0.5">
      <c r="B1" s="5" t="s">
        <v>1</v>
      </c>
      <c r="C1" s="5"/>
      <c r="D1" s="8"/>
      <c r="F1" s="6" t="s">
        <v>143</v>
      </c>
    </row>
    <row r="2" spans="2:8" x14ac:dyDescent="0.4">
      <c r="C2" s="8" t="s">
        <v>54</v>
      </c>
      <c r="D2" s="8" t="s">
        <v>112</v>
      </c>
    </row>
    <row r="3" spans="2:8" x14ac:dyDescent="0.4">
      <c r="B3" s="3" t="s">
        <v>24</v>
      </c>
      <c r="C3" s="8" t="s">
        <v>87</v>
      </c>
      <c r="D3" s="8" t="s">
        <v>87</v>
      </c>
      <c r="E3" s="3" t="s">
        <v>71</v>
      </c>
    </row>
    <row r="4" spans="2:8" x14ac:dyDescent="0.4">
      <c r="B4" s="10">
        <f>INPUTS!A14</f>
        <v>0</v>
      </c>
      <c r="C4" s="70">
        <f>INPUTS!B18</f>
        <v>12</v>
      </c>
      <c r="D4" s="70">
        <f>INPUTS!H18</f>
        <v>12</v>
      </c>
      <c r="E4" s="33">
        <f>IFERROR((D4-$D$10)/($D$9-$D$10)*9+1,"")</f>
        <v>10</v>
      </c>
    </row>
    <row r="5" spans="2:8" x14ac:dyDescent="0.4">
      <c r="B5" s="10">
        <f>INPUTS!A19</f>
        <v>0</v>
      </c>
      <c r="C5" s="70">
        <f>INPUTS!B23</f>
        <v>0</v>
      </c>
      <c r="D5" s="70">
        <f>INPUTS!H23</f>
        <v>0</v>
      </c>
      <c r="E5" s="33">
        <f t="shared" ref="E5:E8" si="0">IFERROR((D5-$D$10)/($D$9-$D$10)*9+1,"")</f>
        <v>1</v>
      </c>
    </row>
    <row r="6" spans="2:8" x14ac:dyDescent="0.4">
      <c r="B6" s="10">
        <f>INPUTS!A24</f>
        <v>0</v>
      </c>
      <c r="C6" s="70">
        <f>INPUTS!B28</f>
        <v>0</v>
      </c>
      <c r="D6" s="70">
        <f>INPUTS!H28</f>
        <v>0</v>
      </c>
      <c r="E6" s="33">
        <f t="shared" si="0"/>
        <v>1</v>
      </c>
    </row>
    <row r="7" spans="2:8" x14ac:dyDescent="0.4">
      <c r="B7" s="10">
        <f>INPUTS!A29</f>
        <v>0</v>
      </c>
      <c r="C7" s="70">
        <f>INPUTS!B33</f>
        <v>0</v>
      </c>
      <c r="D7" s="70">
        <f>INPUTS!H33</f>
        <v>0</v>
      </c>
      <c r="E7" s="33">
        <f t="shared" si="0"/>
        <v>1</v>
      </c>
    </row>
    <row r="8" spans="2:8" x14ac:dyDescent="0.4">
      <c r="B8" s="10">
        <f>INPUTS!A34</f>
        <v>0</v>
      </c>
      <c r="C8" s="70">
        <f>INPUTS!B38</f>
        <v>0</v>
      </c>
      <c r="D8" s="70">
        <f>INPUTS!H38</f>
        <v>0</v>
      </c>
      <c r="E8" s="33">
        <f t="shared" si="0"/>
        <v>1</v>
      </c>
    </row>
    <row r="9" spans="2:8" x14ac:dyDescent="0.4">
      <c r="B9" t="s">
        <v>25</v>
      </c>
      <c r="C9" s="71">
        <f>MAX(C4,C5,C6,C7,C8)</f>
        <v>12</v>
      </c>
      <c r="D9" s="71">
        <f>MAX(D4,D5,D6,D7,D8)</f>
        <v>12</v>
      </c>
    </row>
    <row r="10" spans="2:8" x14ac:dyDescent="0.4">
      <c r="B10" t="s">
        <v>67</v>
      </c>
      <c r="C10" s="71">
        <f>MIN(C4,C5,C6,C7,C8)</f>
        <v>0</v>
      </c>
      <c r="D10" s="71">
        <f>MIN(D4,D5,D6,D7,D8)</f>
        <v>0</v>
      </c>
    </row>
    <row r="13" spans="2:8" x14ac:dyDescent="0.4">
      <c r="B13" t="s">
        <v>97</v>
      </c>
    </row>
    <row r="14" spans="2:8" x14ac:dyDescent="0.4">
      <c r="B14" s="75"/>
      <c r="C14" s="75"/>
      <c r="D14" s="75"/>
      <c r="E14" s="75"/>
      <c r="F14" s="75"/>
      <c r="G14" s="75"/>
      <c r="H14" s="75"/>
    </row>
    <row r="15" spans="2:8" x14ac:dyDescent="0.4">
      <c r="B15" s="75"/>
      <c r="C15" s="75"/>
      <c r="D15" s="75"/>
      <c r="E15" s="75"/>
      <c r="F15" s="75"/>
      <c r="G15" s="75"/>
      <c r="H15" s="75"/>
    </row>
    <row r="16" spans="2:8" x14ac:dyDescent="0.4">
      <c r="B16" s="75"/>
      <c r="C16" s="75"/>
      <c r="D16" s="75"/>
      <c r="E16" s="75"/>
      <c r="F16" s="75"/>
      <c r="G16" s="75"/>
      <c r="H16" s="75"/>
    </row>
  </sheetData>
  <mergeCells count="1">
    <mergeCell ref="B14:H16"/>
  </mergeCells>
  <phoneticPr fontId="2" type="noConversion"/>
  <hyperlinks>
    <hyperlink ref="F1" r:id="rId1"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pane xSplit="2" ySplit="4" topLeftCell="C5" activePane="bottomRight" state="frozen"/>
      <selection pane="topRight" activeCell="C1" sqref="C1"/>
      <selection pane="bottomLeft" activeCell="A5" sqref="A5"/>
      <selection pane="bottomRight" activeCell="C6" sqref="C6"/>
    </sheetView>
  </sheetViews>
  <sheetFormatPr defaultRowHeight="14.6" x14ac:dyDescent="0.4"/>
  <cols>
    <col min="1" max="1" width="45" bestFit="1" customWidth="1"/>
    <col min="2" max="2" width="28.07421875" bestFit="1" customWidth="1"/>
    <col min="3" max="3" width="12.07421875" bestFit="1" customWidth="1"/>
    <col min="4" max="4" width="11.3046875" bestFit="1" customWidth="1"/>
    <col min="5" max="5" width="9.84375" bestFit="1" customWidth="1"/>
    <col min="6" max="6" width="12" bestFit="1" customWidth="1"/>
  </cols>
  <sheetData>
    <row r="1" spans="1:6" ht="18.45" x14ac:dyDescent="0.5">
      <c r="A1" s="52" t="s">
        <v>2</v>
      </c>
      <c r="B1" s="53"/>
      <c r="C1" s="54"/>
    </row>
    <row r="2" spans="1:6" x14ac:dyDescent="0.4">
      <c r="A2" s="54"/>
      <c r="B2" s="53"/>
      <c r="C2" s="54"/>
    </row>
    <row r="3" spans="1:6" x14ac:dyDescent="0.4">
      <c r="A3" s="41" t="s">
        <v>24</v>
      </c>
      <c r="B3" s="53" t="s">
        <v>98</v>
      </c>
      <c r="C3" s="41" t="s">
        <v>71</v>
      </c>
    </row>
    <row r="4" spans="1:6" x14ac:dyDescent="0.4">
      <c r="A4" s="55">
        <f>INPUTS!A14</f>
        <v>0</v>
      </c>
      <c r="B4" s="56">
        <f>INPUTS!E18</f>
        <v>1.2E-2</v>
      </c>
      <c r="C4" s="57">
        <f>IFERROR((B4-$B$10)/($B$9-$B$10)*9+1,"")</f>
        <v>10</v>
      </c>
    </row>
    <row r="5" spans="1:6" x14ac:dyDescent="0.4">
      <c r="A5" s="55">
        <f>INPUTS!A19</f>
        <v>0</v>
      </c>
      <c r="B5" s="56">
        <f>INPUTS!E23</f>
        <v>0</v>
      </c>
      <c r="C5" s="57">
        <f t="shared" ref="C5:C8" si="0">IFERROR((B5-$B$10)/($B$9-$B$10)*9+1,"")</f>
        <v>1</v>
      </c>
    </row>
    <row r="6" spans="1:6" x14ac:dyDescent="0.4">
      <c r="A6" s="55">
        <f>INPUTS!A24</f>
        <v>0</v>
      </c>
      <c r="B6" s="56">
        <f>INPUTS!E28</f>
        <v>0</v>
      </c>
      <c r="C6" s="57">
        <f t="shared" si="0"/>
        <v>1</v>
      </c>
    </row>
    <row r="7" spans="1:6" x14ac:dyDescent="0.4">
      <c r="A7" s="55">
        <f>INPUTS!A29</f>
        <v>0</v>
      </c>
      <c r="B7" s="56">
        <f>INPUTS!E33</f>
        <v>0</v>
      </c>
      <c r="C7" s="57">
        <f t="shared" si="0"/>
        <v>1</v>
      </c>
    </row>
    <row r="8" spans="1:6" x14ac:dyDescent="0.4">
      <c r="A8" s="55">
        <f>INPUTS!A34</f>
        <v>0</v>
      </c>
      <c r="B8" s="56">
        <f>INPUTS!E38</f>
        <v>0</v>
      </c>
      <c r="C8" s="57">
        <f t="shared" si="0"/>
        <v>1</v>
      </c>
    </row>
    <row r="9" spans="1:6" x14ac:dyDescent="0.4">
      <c r="A9" s="54" t="s">
        <v>25</v>
      </c>
      <c r="B9" s="72">
        <f>MAX(B4,B5,B6,B7,B8)</f>
        <v>1.2E-2</v>
      </c>
      <c r="C9" s="54"/>
    </row>
    <row r="10" spans="1:6" x14ac:dyDescent="0.4">
      <c r="A10" s="54" t="s">
        <v>67</v>
      </c>
      <c r="B10" s="72">
        <f>MIN(B4,B5,B6,B7,B8)</f>
        <v>0</v>
      </c>
      <c r="C10" s="54"/>
    </row>
    <row r="13" spans="1:6" x14ac:dyDescent="0.4">
      <c r="A13" t="s">
        <v>97</v>
      </c>
    </row>
    <row r="14" spans="1:6" x14ac:dyDescent="0.4">
      <c r="A14" s="75"/>
      <c r="B14" s="75"/>
      <c r="C14" s="75"/>
      <c r="D14" s="75"/>
      <c r="E14" s="75"/>
      <c r="F14" s="75"/>
    </row>
    <row r="15" spans="1:6" x14ac:dyDescent="0.4">
      <c r="A15" s="75"/>
      <c r="B15" s="75"/>
      <c r="C15" s="75"/>
      <c r="D15" s="75"/>
      <c r="E15" s="75"/>
      <c r="F15" s="75"/>
    </row>
    <row r="16" spans="1:6" x14ac:dyDescent="0.4">
      <c r="A16" s="75"/>
      <c r="B16" s="75"/>
      <c r="C16" s="75"/>
      <c r="D16" s="75"/>
      <c r="E16" s="75"/>
      <c r="F16" s="75"/>
    </row>
    <row r="18" spans="1:1" x14ac:dyDescent="0.4">
      <c r="A18" t="s">
        <v>100</v>
      </c>
    </row>
  </sheetData>
  <mergeCells count="1">
    <mergeCell ref="A14:F16"/>
  </mergeCells>
  <phoneticPr fontId="2"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pane ySplit="3" topLeftCell="A4" activePane="bottomLeft" state="frozen"/>
      <selection activeCell="B1" sqref="B1"/>
      <selection pane="bottomLeft" activeCell="D1" sqref="D1"/>
    </sheetView>
  </sheetViews>
  <sheetFormatPr defaultRowHeight="14.6" x14ac:dyDescent="0.4"/>
  <cols>
    <col min="1" max="1" width="2.84375" customWidth="1"/>
    <col min="2" max="2" width="30.3046875" customWidth="1"/>
    <col min="3" max="3" width="12.07421875" bestFit="1" customWidth="1"/>
    <col min="4" max="4" width="71.69140625" customWidth="1"/>
    <col min="5" max="5" width="8" bestFit="1" customWidth="1"/>
    <col min="7" max="7" width="19.69140625" customWidth="1"/>
  </cols>
  <sheetData>
    <row r="1" spans="1:9" ht="18.45" x14ac:dyDescent="0.5">
      <c r="B1" s="5" t="s">
        <v>3</v>
      </c>
      <c r="D1" s="6" t="s">
        <v>144</v>
      </c>
      <c r="G1" t="s">
        <v>132</v>
      </c>
    </row>
    <row r="2" spans="1:9" x14ac:dyDescent="0.4">
      <c r="C2" s="8" t="s">
        <v>31</v>
      </c>
      <c r="G2" t="s">
        <v>117</v>
      </c>
    </row>
    <row r="3" spans="1:9" x14ac:dyDescent="0.4">
      <c r="C3" s="8" t="s">
        <v>30</v>
      </c>
      <c r="D3" s="8" t="s">
        <v>32</v>
      </c>
      <c r="E3" s="8" t="s">
        <v>71</v>
      </c>
      <c r="G3" s="3"/>
      <c r="H3" s="3" t="s">
        <v>118</v>
      </c>
      <c r="I3" s="3"/>
    </row>
    <row r="4" spans="1:9" x14ac:dyDescent="0.4">
      <c r="B4" s="10">
        <f>'Recom.'!A4</f>
        <v>0</v>
      </c>
      <c r="G4" s="3" t="s">
        <v>119</v>
      </c>
      <c r="H4" s="3" t="s">
        <v>3</v>
      </c>
      <c r="I4" s="3" t="s">
        <v>120</v>
      </c>
    </row>
    <row r="5" spans="1:9" x14ac:dyDescent="0.4">
      <c r="A5">
        <v>1</v>
      </c>
      <c r="B5" s="7"/>
      <c r="C5" s="7"/>
      <c r="D5" s="35"/>
      <c r="G5" t="s">
        <v>9</v>
      </c>
      <c r="H5">
        <v>1</v>
      </c>
      <c r="I5" t="s">
        <v>121</v>
      </c>
    </row>
    <row r="6" spans="1:9" x14ac:dyDescent="0.4">
      <c r="A6">
        <v>2</v>
      </c>
      <c r="B6" s="7"/>
      <c r="C6" s="7"/>
      <c r="D6" s="35"/>
      <c r="G6" t="s">
        <v>12</v>
      </c>
      <c r="H6">
        <v>2</v>
      </c>
      <c r="I6" t="s">
        <v>122</v>
      </c>
    </row>
    <row r="7" spans="1:9" x14ac:dyDescent="0.4">
      <c r="B7" t="s">
        <v>28</v>
      </c>
      <c r="C7" s="23">
        <f>IF(SUM(C5:C6)=0,0,SUM(C5:C6)/COUNTIF(C5:C6,"&gt;0"))</f>
        <v>0</v>
      </c>
      <c r="D7" s="36"/>
      <c r="E7" s="34" t="str">
        <f>IFERROR((C7-$C$25)/($C$24-$C$25)*9+1,"")</f>
        <v/>
      </c>
      <c r="G7" t="s">
        <v>8</v>
      </c>
      <c r="H7">
        <v>1</v>
      </c>
      <c r="I7" t="s">
        <v>123</v>
      </c>
    </row>
    <row r="8" spans="1:9" x14ac:dyDescent="0.4">
      <c r="B8" s="10">
        <f>'Recom.'!A5</f>
        <v>0</v>
      </c>
      <c r="D8" s="36"/>
      <c r="G8" t="s">
        <v>13</v>
      </c>
      <c r="H8">
        <v>1</v>
      </c>
      <c r="I8" t="s">
        <v>124</v>
      </c>
    </row>
    <row r="9" spans="1:9" x14ac:dyDescent="0.4">
      <c r="A9">
        <v>1</v>
      </c>
      <c r="B9" s="7"/>
      <c r="C9" s="7"/>
      <c r="D9" s="35"/>
      <c r="G9" t="s">
        <v>125</v>
      </c>
      <c r="H9">
        <v>2</v>
      </c>
      <c r="I9" t="s">
        <v>126</v>
      </c>
    </row>
    <row r="10" spans="1:9" x14ac:dyDescent="0.4">
      <c r="A10">
        <v>2</v>
      </c>
      <c r="B10" s="7"/>
      <c r="C10" s="7"/>
      <c r="D10" s="35"/>
      <c r="G10" t="s">
        <v>104</v>
      </c>
      <c r="H10">
        <v>2</v>
      </c>
      <c r="I10" t="s">
        <v>127</v>
      </c>
    </row>
    <row r="11" spans="1:9" x14ac:dyDescent="0.4">
      <c r="B11" t="s">
        <v>28</v>
      </c>
      <c r="C11" s="23">
        <f>IF(SUM(C9:C10)=0,0,SUM(C9:C10)/COUNTIF(C9:C10,"&gt;0"))</f>
        <v>0</v>
      </c>
      <c r="D11" s="36"/>
      <c r="E11" s="34" t="str">
        <f>IFERROR((C11-$C$25)/($C$24-$C$25)*9+1,"")</f>
        <v/>
      </c>
      <c r="G11" t="s">
        <v>11</v>
      </c>
      <c r="H11">
        <v>1</v>
      </c>
      <c r="I11" t="s">
        <v>128</v>
      </c>
    </row>
    <row r="12" spans="1:9" x14ac:dyDescent="0.4">
      <c r="B12" s="10">
        <f>'Recom.'!A6</f>
        <v>0</v>
      </c>
      <c r="D12" s="36"/>
      <c r="G12" t="s">
        <v>10</v>
      </c>
      <c r="H12">
        <v>2</v>
      </c>
      <c r="I12" t="s">
        <v>129</v>
      </c>
    </row>
    <row r="13" spans="1:9" x14ac:dyDescent="0.4">
      <c r="A13">
        <v>1</v>
      </c>
      <c r="B13" s="7"/>
      <c r="C13" s="7"/>
      <c r="D13" s="35"/>
      <c r="G13" t="s">
        <v>103</v>
      </c>
      <c r="H13">
        <v>1</v>
      </c>
      <c r="I13" t="s">
        <v>130</v>
      </c>
    </row>
    <row r="14" spans="1:9" x14ac:dyDescent="0.4">
      <c r="A14">
        <v>2</v>
      </c>
      <c r="B14" s="7"/>
      <c r="C14" s="7"/>
      <c r="D14" s="35"/>
      <c r="G14" t="s">
        <v>14</v>
      </c>
      <c r="H14">
        <v>1</v>
      </c>
      <c r="I14" t="s">
        <v>131</v>
      </c>
    </row>
    <row r="15" spans="1:9" x14ac:dyDescent="0.4">
      <c r="B15" t="s">
        <v>28</v>
      </c>
      <c r="C15" s="23">
        <f>IF(SUM(C13:C14)=0,0,SUM(C13:C14)/COUNTIF(C13:C14,"&gt;0"))</f>
        <v>0</v>
      </c>
      <c r="D15" s="36"/>
      <c r="E15" s="34" t="str">
        <f>IFERROR((C15-$C$25)/($C$24-$C$25)*9+1,"")</f>
        <v/>
      </c>
    </row>
    <row r="16" spans="1:9" x14ac:dyDescent="0.4">
      <c r="B16" s="10">
        <f>'Recom.'!A7</f>
        <v>0</v>
      </c>
      <c r="D16" s="36"/>
    </row>
    <row r="17" spans="1:5" x14ac:dyDescent="0.4">
      <c r="A17">
        <v>1</v>
      </c>
      <c r="B17" s="7"/>
      <c r="C17" s="7"/>
      <c r="D17" s="35"/>
    </row>
    <row r="18" spans="1:5" x14ac:dyDescent="0.4">
      <c r="A18">
        <v>2</v>
      </c>
      <c r="B18" s="7"/>
      <c r="C18" s="7"/>
      <c r="D18" s="35"/>
    </row>
    <row r="19" spans="1:5" x14ac:dyDescent="0.4">
      <c r="B19" t="s">
        <v>28</v>
      </c>
      <c r="C19" s="23">
        <f>IF(SUM(C17:C18)=0,0,SUM(C17:C18)/COUNTIF(C17:C18,"&gt;0"))</f>
        <v>0</v>
      </c>
      <c r="D19" s="36"/>
      <c r="E19" s="34" t="str">
        <f>IFERROR((C19-$C$25)/($C$24-$C$25)*9+1,"")</f>
        <v/>
      </c>
    </row>
    <row r="20" spans="1:5" x14ac:dyDescent="0.4">
      <c r="B20" s="10">
        <f>'Recom.'!A8</f>
        <v>0</v>
      </c>
      <c r="D20" s="36"/>
    </row>
    <row r="21" spans="1:5" x14ac:dyDescent="0.4">
      <c r="A21">
        <v>1</v>
      </c>
      <c r="B21" s="7"/>
      <c r="C21" s="7"/>
      <c r="D21" s="35"/>
    </row>
    <row r="22" spans="1:5" x14ac:dyDescent="0.4">
      <c r="A22">
        <v>2</v>
      </c>
      <c r="B22" s="7"/>
      <c r="C22" s="7"/>
      <c r="D22" s="35"/>
    </row>
    <row r="23" spans="1:5" x14ac:dyDescent="0.4">
      <c r="B23" t="s">
        <v>28</v>
      </c>
      <c r="C23" s="23">
        <f>IF(SUM(C21:C22)=0,0,SUM(C21:C22)/COUNTIF(C21:C22,"&gt;0"))</f>
        <v>0</v>
      </c>
      <c r="E23" s="34" t="str">
        <f>IFERROR((C23-$C$25)/($C$24-$C$25)*9+1,"")</f>
        <v/>
      </c>
    </row>
    <row r="24" spans="1:5" x14ac:dyDescent="0.4">
      <c r="B24" t="s">
        <v>25</v>
      </c>
      <c r="C24" s="23">
        <f>MAX(C7,C11,C15,C19,C23)</f>
        <v>0</v>
      </c>
    </row>
    <row r="25" spans="1:5" x14ac:dyDescent="0.4">
      <c r="B25" t="s">
        <v>67</v>
      </c>
      <c r="C25" s="23">
        <f>MIN(C7,C11,C15,C19,C23)</f>
        <v>0</v>
      </c>
    </row>
    <row r="26" spans="1:5" x14ac:dyDescent="0.4">
      <c r="C26" s="23"/>
    </row>
    <row r="27" spans="1:5" ht="18.45" x14ac:dyDescent="0.5">
      <c r="B27" s="5" t="s">
        <v>16</v>
      </c>
    </row>
    <row r="28" spans="1:5" x14ac:dyDescent="0.4">
      <c r="B28" s="3" t="s">
        <v>45</v>
      </c>
    </row>
    <row r="29" spans="1:5" x14ac:dyDescent="0.4">
      <c r="B29" s="10" t="s">
        <v>101</v>
      </c>
    </row>
    <row r="30" spans="1:5" ht="29.15" x14ac:dyDescent="0.4">
      <c r="B30" s="7" t="s">
        <v>47</v>
      </c>
      <c r="C30" s="7">
        <v>2</v>
      </c>
      <c r="D30" s="14" t="s">
        <v>99</v>
      </c>
    </row>
    <row r="31" spans="1:5" ht="29.15" x14ac:dyDescent="0.4">
      <c r="B31" s="7" t="s">
        <v>48</v>
      </c>
      <c r="C31" s="7">
        <v>5</v>
      </c>
      <c r="D31" s="14" t="s">
        <v>49</v>
      </c>
    </row>
  </sheetData>
  <hyperlinks>
    <hyperlink ref="D1" r:id="rId1" xr:uid="{00000000-0004-0000-0400-00000000000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workbookViewId="0">
      <pane ySplit="3" topLeftCell="A4" activePane="bottomLeft" state="frozen"/>
      <selection pane="bottomLeft" activeCell="E4" sqref="E4"/>
    </sheetView>
  </sheetViews>
  <sheetFormatPr defaultRowHeight="14.6" x14ac:dyDescent="0.4"/>
  <cols>
    <col min="1" max="1" width="36.84375" bestFit="1" customWidth="1"/>
    <col min="2" max="2" width="12.69140625" customWidth="1"/>
  </cols>
  <sheetData>
    <row r="1" spans="1:10" ht="18.45" x14ac:dyDescent="0.5">
      <c r="A1" s="5" t="s">
        <v>33</v>
      </c>
      <c r="B1" s="8" t="s">
        <v>34</v>
      </c>
    </row>
    <row r="2" spans="1:10" x14ac:dyDescent="0.4">
      <c r="B2" s="8" t="s">
        <v>35</v>
      </c>
    </row>
    <row r="3" spans="1:10" x14ac:dyDescent="0.4">
      <c r="B3" s="8" t="s">
        <v>36</v>
      </c>
      <c r="C3" s="8" t="s">
        <v>71</v>
      </c>
    </row>
    <row r="4" spans="1:10" x14ac:dyDescent="0.4">
      <c r="A4" s="10">
        <f>'Recom.'!A4</f>
        <v>0</v>
      </c>
      <c r="B4" s="15"/>
      <c r="C4" s="16" t="str">
        <f>IFERROR(10-((B4-$B$10)/($B$9-$B$10)*9),"")</f>
        <v/>
      </c>
    </row>
    <row r="5" spans="1:10" x14ac:dyDescent="0.4">
      <c r="A5" s="10">
        <f>'Recom.'!A5</f>
        <v>0</v>
      </c>
      <c r="B5" s="15"/>
      <c r="C5" s="16" t="str">
        <f t="shared" ref="C5:C8" si="0">IFERROR(10-((B5-$B$10)/($B$9-$B$10)*9),"")</f>
        <v/>
      </c>
    </row>
    <row r="6" spans="1:10" x14ac:dyDescent="0.4">
      <c r="A6" s="10">
        <f>'Recom.'!A6</f>
        <v>0</v>
      </c>
      <c r="B6" s="15"/>
      <c r="C6" s="16" t="str">
        <f t="shared" si="0"/>
        <v/>
      </c>
    </row>
    <row r="7" spans="1:10" x14ac:dyDescent="0.4">
      <c r="A7" s="10">
        <f>'Recom.'!A7</f>
        <v>0</v>
      </c>
      <c r="B7" s="15"/>
      <c r="C7" s="16" t="str">
        <f t="shared" si="0"/>
        <v/>
      </c>
    </row>
    <row r="8" spans="1:10" x14ac:dyDescent="0.4">
      <c r="A8" s="10">
        <f>'Recom.'!A8</f>
        <v>0</v>
      </c>
      <c r="B8" s="15"/>
      <c r="C8" s="16" t="str">
        <f t="shared" si="0"/>
        <v/>
      </c>
    </row>
    <row r="9" spans="1:10" x14ac:dyDescent="0.4">
      <c r="A9" t="s">
        <v>63</v>
      </c>
      <c r="B9" s="25">
        <f>MAX(B4:B8)</f>
        <v>0</v>
      </c>
      <c r="C9" s="24"/>
    </row>
    <row r="10" spans="1:10" x14ac:dyDescent="0.4">
      <c r="A10" t="s">
        <v>64</v>
      </c>
      <c r="B10" s="25">
        <f>MIN(B4:B8)</f>
        <v>0</v>
      </c>
      <c r="C10" s="9"/>
    </row>
    <row r="12" spans="1:10" x14ac:dyDescent="0.4">
      <c r="A12" t="s">
        <v>46</v>
      </c>
    </row>
    <row r="13" spans="1:10" x14ac:dyDescent="0.4">
      <c r="A13" s="7"/>
      <c r="B13" s="7"/>
      <c r="C13" s="7"/>
      <c r="D13" s="7"/>
      <c r="E13" s="7"/>
      <c r="F13" s="7"/>
      <c r="G13" s="7"/>
      <c r="H13" s="7"/>
      <c r="I13" s="7"/>
      <c r="J13" s="7"/>
    </row>
    <row r="14" spans="1:10" x14ac:dyDescent="0.4">
      <c r="A14" s="7"/>
      <c r="B14" s="7"/>
      <c r="C14" s="7"/>
      <c r="D14" s="7"/>
      <c r="E14" s="7"/>
      <c r="F14" s="7"/>
      <c r="G14" s="7"/>
      <c r="H14" s="7"/>
      <c r="I14" s="7"/>
      <c r="J14" s="7"/>
    </row>
    <row r="15" spans="1:10" x14ac:dyDescent="0.4">
      <c r="A15" s="7"/>
      <c r="B15" s="7"/>
      <c r="C15" s="7"/>
      <c r="D15" s="7"/>
      <c r="E15" s="7"/>
      <c r="F15" s="7"/>
      <c r="G15" s="7"/>
      <c r="H15" s="7"/>
      <c r="I15" s="7"/>
      <c r="J15" s="7"/>
    </row>
    <row r="17" spans="1:3" x14ac:dyDescent="0.4">
      <c r="A17" t="s">
        <v>16</v>
      </c>
    </row>
    <row r="18" spans="1:3" x14ac:dyDescent="0.4">
      <c r="A18" s="10" t="s">
        <v>4</v>
      </c>
      <c r="B18" s="15">
        <v>2000</v>
      </c>
      <c r="C18" s="16">
        <v>5.5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6"/>
  <sheetViews>
    <sheetView workbookViewId="0">
      <selection activeCell="E4" sqref="E4"/>
    </sheetView>
  </sheetViews>
  <sheetFormatPr defaultRowHeight="14.6" x14ac:dyDescent="0.4"/>
  <cols>
    <col min="1" max="1" width="29.84375" customWidth="1"/>
    <col min="2" max="2" width="11.07421875" customWidth="1"/>
  </cols>
  <sheetData>
    <row r="1" spans="1:8" ht="18.45" x14ac:dyDescent="0.5">
      <c r="A1" s="5" t="s">
        <v>138</v>
      </c>
      <c r="B1" s="8" t="s">
        <v>34</v>
      </c>
    </row>
    <row r="2" spans="1:8" x14ac:dyDescent="0.4">
      <c r="B2" s="8" t="s">
        <v>38</v>
      </c>
    </row>
    <row r="3" spans="1:8" x14ac:dyDescent="0.4">
      <c r="B3" s="8" t="s">
        <v>39</v>
      </c>
      <c r="C3" s="8" t="s">
        <v>71</v>
      </c>
    </row>
    <row r="4" spans="1:8" x14ac:dyDescent="0.4">
      <c r="A4" s="10">
        <f>'Recom.'!A4</f>
        <v>0</v>
      </c>
      <c r="B4" s="13"/>
      <c r="C4" s="16" t="str">
        <f>IFERROR(10-((B4-$B$10)/($B$9-$B$10)*9),"")</f>
        <v/>
      </c>
    </row>
    <row r="5" spans="1:8" x14ac:dyDescent="0.4">
      <c r="A5" s="10">
        <f>'Recom.'!A5</f>
        <v>0</v>
      </c>
      <c r="B5" s="13"/>
      <c r="C5" s="16" t="str">
        <f t="shared" ref="C5:C8" si="0">IFERROR(10-((B5-$B$10)/($B$9-$B$10)*9),"")</f>
        <v/>
      </c>
    </row>
    <row r="6" spans="1:8" x14ac:dyDescent="0.4">
      <c r="A6" s="10">
        <f>'Recom.'!A6</f>
        <v>0</v>
      </c>
      <c r="B6" s="13"/>
      <c r="C6" s="16" t="str">
        <f t="shared" si="0"/>
        <v/>
      </c>
    </row>
    <row r="7" spans="1:8" x14ac:dyDescent="0.4">
      <c r="A7" s="10">
        <f>'Recom.'!A7</f>
        <v>0</v>
      </c>
      <c r="B7" s="13"/>
      <c r="C7" s="16" t="str">
        <f t="shared" si="0"/>
        <v/>
      </c>
    </row>
    <row r="8" spans="1:8" x14ac:dyDescent="0.4">
      <c r="A8" s="10">
        <f>'Recom.'!A8</f>
        <v>0</v>
      </c>
      <c r="B8" s="13"/>
      <c r="C8" s="16" t="str">
        <f t="shared" si="0"/>
        <v/>
      </c>
    </row>
    <row r="9" spans="1:8" x14ac:dyDescent="0.4">
      <c r="A9" t="s">
        <v>61</v>
      </c>
      <c r="B9" s="26">
        <f>MAX(B4:B8)</f>
        <v>0</v>
      </c>
      <c r="C9" s="9"/>
    </row>
    <row r="10" spans="1:8" x14ac:dyDescent="0.4">
      <c r="A10" t="s">
        <v>64</v>
      </c>
      <c r="B10" s="26">
        <f>MIN(B4:B8)</f>
        <v>0</v>
      </c>
    </row>
    <row r="11" spans="1:8" x14ac:dyDescent="0.4">
      <c r="A11" t="s">
        <v>46</v>
      </c>
    </row>
    <row r="12" spans="1:8" x14ac:dyDescent="0.4">
      <c r="A12" s="7"/>
      <c r="B12" s="7"/>
      <c r="C12" s="7"/>
      <c r="D12" s="7"/>
      <c r="E12" s="7"/>
      <c r="F12" s="7"/>
      <c r="G12" s="7"/>
      <c r="H12" s="7"/>
    </row>
    <row r="13" spans="1:8" x14ac:dyDescent="0.4">
      <c r="A13" s="7"/>
      <c r="B13" s="7"/>
      <c r="C13" s="7"/>
      <c r="D13" s="7"/>
      <c r="E13" s="7"/>
      <c r="F13" s="7"/>
      <c r="G13" s="7"/>
      <c r="H13" s="7"/>
    </row>
    <row r="17" spans="1:3" ht="18.45" x14ac:dyDescent="0.5">
      <c r="A17" s="5" t="s">
        <v>16</v>
      </c>
      <c r="B17" s="8" t="s">
        <v>34</v>
      </c>
    </row>
    <row r="18" spans="1:3" x14ac:dyDescent="0.4">
      <c r="B18" s="8" t="s">
        <v>38</v>
      </c>
    </row>
    <row r="19" spans="1:3" x14ac:dyDescent="0.4">
      <c r="B19" s="8" t="s">
        <v>39</v>
      </c>
      <c r="C19" s="8" t="s">
        <v>27</v>
      </c>
    </row>
    <row r="20" spans="1:3" x14ac:dyDescent="0.4">
      <c r="A20" s="3" t="s">
        <v>4</v>
      </c>
      <c r="B20" s="13">
        <v>20</v>
      </c>
      <c r="C20" s="16">
        <v>4.5</v>
      </c>
    </row>
    <row r="21" spans="1:3" x14ac:dyDescent="0.4">
      <c r="A21" s="3"/>
    </row>
    <row r="22" spans="1:3" x14ac:dyDescent="0.4">
      <c r="A22" s="3"/>
    </row>
    <row r="23" spans="1:3" x14ac:dyDescent="0.4">
      <c r="A23" s="3"/>
    </row>
    <row r="24" spans="1:3" x14ac:dyDescent="0.4">
      <c r="A24" s="3"/>
    </row>
    <row r="26" spans="1:3" x14ac:dyDescent="0.4">
      <c r="A26"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0"/>
  <sheetViews>
    <sheetView workbookViewId="0">
      <selection activeCell="C4" sqref="C4:C8"/>
    </sheetView>
  </sheetViews>
  <sheetFormatPr defaultRowHeight="14.6" x14ac:dyDescent="0.4"/>
  <cols>
    <col min="1" max="1" width="32.3046875" customWidth="1"/>
    <col min="2" max="2" width="10.53515625" bestFit="1" customWidth="1"/>
    <col min="3" max="3" width="13.07421875" bestFit="1" customWidth="1"/>
    <col min="4" max="4" width="10.53515625" customWidth="1"/>
    <col min="5" max="5" width="11" bestFit="1" customWidth="1"/>
    <col min="6" max="6" width="13.07421875" customWidth="1"/>
    <col min="7" max="7" width="10.53515625" bestFit="1" customWidth="1"/>
    <col min="9" max="9" width="12.53515625" bestFit="1" customWidth="1"/>
  </cols>
  <sheetData>
    <row r="1" spans="1:12" ht="18.45" x14ac:dyDescent="0.5">
      <c r="A1" s="5" t="s">
        <v>50</v>
      </c>
      <c r="B1" s="8" t="s">
        <v>51</v>
      </c>
      <c r="C1" s="8"/>
      <c r="D1" s="8"/>
      <c r="E1" s="8"/>
      <c r="F1" s="8" t="s">
        <v>26</v>
      </c>
      <c r="I1" s="6" t="s">
        <v>145</v>
      </c>
    </row>
    <row r="2" spans="1:12" x14ac:dyDescent="0.4">
      <c r="B2" s="8" t="s">
        <v>52</v>
      </c>
      <c r="C2" s="8" t="s">
        <v>34</v>
      </c>
      <c r="D2" s="8" t="s">
        <v>34</v>
      </c>
      <c r="E2" s="8" t="s">
        <v>55</v>
      </c>
      <c r="F2" s="8" t="s">
        <v>52</v>
      </c>
    </row>
    <row r="3" spans="1:12" x14ac:dyDescent="0.4">
      <c r="B3" s="8" t="s">
        <v>53</v>
      </c>
      <c r="C3" s="8" t="s">
        <v>66</v>
      </c>
      <c r="D3" s="8" t="s">
        <v>29</v>
      </c>
      <c r="E3" s="8" t="s">
        <v>56</v>
      </c>
      <c r="F3" s="8" t="s">
        <v>54</v>
      </c>
      <c r="G3" s="8" t="s">
        <v>71</v>
      </c>
    </row>
    <row r="4" spans="1:12" x14ac:dyDescent="0.4">
      <c r="A4" s="10">
        <f>'Recom.'!A4</f>
        <v>0</v>
      </c>
      <c r="B4" s="15"/>
      <c r="C4" s="18">
        <f>Demand!D4</f>
        <v>12</v>
      </c>
      <c r="D4" s="51">
        <f>INPUTS!F18</f>
        <v>2.0833333333333335</v>
      </c>
      <c r="E4" s="19">
        <v>0.02</v>
      </c>
      <c r="F4" s="28">
        <f>(B4*C4*E4)-(C4*D4)</f>
        <v>-25</v>
      </c>
      <c r="G4" s="16">
        <f>IFERROR((((F4-$F$10)/$F$11)*9)+1,"")</f>
        <v>1</v>
      </c>
      <c r="I4" s="22"/>
    </row>
    <row r="5" spans="1:12" x14ac:dyDescent="0.4">
      <c r="A5" s="10">
        <f>'Recom.'!A5</f>
        <v>0</v>
      </c>
      <c r="B5" s="15"/>
      <c r="C5" s="18">
        <f>Demand!D5</f>
        <v>0</v>
      </c>
      <c r="D5" s="51">
        <f>INPUTS!F23</f>
        <v>0</v>
      </c>
      <c r="E5" s="19">
        <v>0.02</v>
      </c>
      <c r="F5" s="28">
        <f>(B5*C5*E5)-(C5*D5)</f>
        <v>0</v>
      </c>
      <c r="G5" s="16">
        <f>IFERROR((((F5-$F$10)/$F$11)*9)+1,"")</f>
        <v>10</v>
      </c>
    </row>
    <row r="6" spans="1:12" x14ac:dyDescent="0.4">
      <c r="A6" s="10">
        <f>'Recom.'!A6</f>
        <v>0</v>
      </c>
      <c r="B6" s="15"/>
      <c r="C6" s="18">
        <f>Demand!D6</f>
        <v>0</v>
      </c>
      <c r="D6" s="51">
        <f>INPUTS!F28</f>
        <v>0</v>
      </c>
      <c r="E6" s="19">
        <v>0.02</v>
      </c>
      <c r="F6" s="28">
        <f>(B6*C6*E6)-(C6*D6)</f>
        <v>0</v>
      </c>
      <c r="G6" s="16">
        <f t="shared" ref="G6:G8" si="0">IFERROR((((F6-$F$10)/$F$11)*9)+1,"")</f>
        <v>10</v>
      </c>
    </row>
    <row r="7" spans="1:12" x14ac:dyDescent="0.4">
      <c r="A7" s="10">
        <f>'Recom.'!A7</f>
        <v>0</v>
      </c>
      <c r="B7" s="15"/>
      <c r="C7" s="18">
        <f>Demand!D7</f>
        <v>0</v>
      </c>
      <c r="D7" s="51">
        <f>INPUTS!F33</f>
        <v>0</v>
      </c>
      <c r="E7" s="19">
        <v>0.02</v>
      </c>
      <c r="F7" s="28">
        <f>(B7*C7*E7)-(C7*D7)</f>
        <v>0</v>
      </c>
      <c r="G7" s="16">
        <f t="shared" si="0"/>
        <v>10</v>
      </c>
    </row>
    <row r="8" spans="1:12" x14ac:dyDescent="0.4">
      <c r="A8" s="10">
        <f>'Recom.'!A8</f>
        <v>0</v>
      </c>
      <c r="B8" s="15"/>
      <c r="C8" s="18">
        <f>Demand!D8</f>
        <v>0</v>
      </c>
      <c r="D8" s="51">
        <f>INPUTS!F38</f>
        <v>0</v>
      </c>
      <c r="E8" s="19">
        <v>0.02</v>
      </c>
      <c r="F8" s="28">
        <f>(B8*C8*E8)-(C8*D8)</f>
        <v>0</v>
      </c>
      <c r="G8" s="16">
        <f t="shared" si="0"/>
        <v>10</v>
      </c>
    </row>
    <row r="9" spans="1:12" x14ac:dyDescent="0.4">
      <c r="B9" s="12"/>
      <c r="C9" s="12"/>
      <c r="D9" s="12"/>
      <c r="E9" s="12" t="s">
        <v>25</v>
      </c>
      <c r="F9" s="28">
        <f>MAX(F4:F8)</f>
        <v>0</v>
      </c>
      <c r="G9" s="9"/>
    </row>
    <row r="10" spans="1:12" x14ac:dyDescent="0.4">
      <c r="E10" t="s">
        <v>64</v>
      </c>
      <c r="F10" s="29">
        <f>MIN(F4:F8)</f>
        <v>-25</v>
      </c>
    </row>
    <row r="11" spans="1:12" x14ac:dyDescent="0.4">
      <c r="B11" s="17"/>
      <c r="C11" s="12"/>
      <c r="D11" s="12"/>
      <c r="E11" s="12" t="s">
        <v>65</v>
      </c>
      <c r="F11" s="29">
        <f>F9-F10</f>
        <v>25</v>
      </c>
    </row>
    <row r="13" spans="1:12" x14ac:dyDescent="0.4">
      <c r="A13" t="s">
        <v>46</v>
      </c>
    </row>
    <row r="14" spans="1:12" x14ac:dyDescent="0.4">
      <c r="A14" s="7"/>
      <c r="B14" s="7"/>
      <c r="C14" s="7"/>
      <c r="D14" s="7"/>
      <c r="E14" s="7"/>
      <c r="F14" s="7"/>
      <c r="G14" s="7"/>
      <c r="H14" s="7"/>
      <c r="I14" s="7"/>
      <c r="J14" s="7"/>
      <c r="K14" s="7"/>
      <c r="L14" s="7"/>
    </row>
    <row r="15" spans="1:12" x14ac:dyDescent="0.4">
      <c r="A15" s="7"/>
      <c r="B15" s="7"/>
      <c r="C15" s="7"/>
      <c r="D15" s="7"/>
      <c r="E15" s="7"/>
      <c r="F15" s="7"/>
      <c r="G15" s="7"/>
      <c r="H15" s="7"/>
      <c r="I15" s="7"/>
      <c r="J15" s="7"/>
      <c r="K15" s="7"/>
      <c r="L15" s="7"/>
    </row>
    <row r="17" spans="1:7" ht="18.45" x14ac:dyDescent="0.5">
      <c r="A17" s="5" t="s">
        <v>16</v>
      </c>
      <c r="B17" s="8" t="s">
        <v>51</v>
      </c>
      <c r="C17" s="8"/>
      <c r="D17" s="8"/>
      <c r="E17" s="8"/>
      <c r="F17" s="8" t="s">
        <v>26</v>
      </c>
    </row>
    <row r="18" spans="1:7" x14ac:dyDescent="0.4">
      <c r="B18" s="8" t="s">
        <v>52</v>
      </c>
      <c r="C18" s="8" t="s">
        <v>34</v>
      </c>
      <c r="D18" s="8" t="s">
        <v>34</v>
      </c>
      <c r="E18" s="8" t="s">
        <v>55</v>
      </c>
      <c r="F18" s="8" t="s">
        <v>52</v>
      </c>
    </row>
    <row r="19" spans="1:7" x14ac:dyDescent="0.4">
      <c r="B19" s="8" t="s">
        <v>53</v>
      </c>
      <c r="C19" s="8" t="s">
        <v>66</v>
      </c>
      <c r="D19" s="8" t="s">
        <v>29</v>
      </c>
      <c r="E19" s="8" t="s">
        <v>56</v>
      </c>
      <c r="F19" s="8" t="s">
        <v>54</v>
      </c>
      <c r="G19" s="8" t="s">
        <v>27</v>
      </c>
    </row>
    <row r="20" spans="1:7" x14ac:dyDescent="0.4">
      <c r="A20" s="10" t="s">
        <v>45</v>
      </c>
      <c r="B20" s="15">
        <v>10</v>
      </c>
      <c r="C20" s="18">
        <v>3090</v>
      </c>
      <c r="D20" s="51">
        <v>0.25</v>
      </c>
      <c r="E20" s="19">
        <v>0.02</v>
      </c>
      <c r="F20" s="28">
        <f>(B20*C20*E20)-(C20*D20)</f>
        <v>-154.5</v>
      </c>
      <c r="G20" s="16">
        <v>8</v>
      </c>
    </row>
  </sheetData>
  <hyperlinks>
    <hyperlink ref="I1" r:id="rId1" xr:uid="{00000000-0004-0000-0700-000000000000}"/>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workbookViewId="0">
      <selection activeCell="C23" sqref="C23"/>
    </sheetView>
  </sheetViews>
  <sheetFormatPr defaultRowHeight="14.6" x14ac:dyDescent="0.4"/>
  <cols>
    <col min="1" max="1" width="34.84375" customWidth="1"/>
    <col min="3" max="3" width="12.07421875" bestFit="1" customWidth="1"/>
    <col min="4" max="4" width="12.4609375" bestFit="1" customWidth="1"/>
    <col min="5" max="5" width="13.4609375" bestFit="1" customWidth="1"/>
    <col min="6" max="6" width="9.3046875" bestFit="1" customWidth="1"/>
    <col min="7" max="7" width="9.84375" customWidth="1"/>
    <col min="8" max="8" width="7.69140625" customWidth="1"/>
    <col min="9" max="9" width="6.3046875" customWidth="1"/>
  </cols>
  <sheetData>
    <row r="1" spans="1:11" ht="18.45" x14ac:dyDescent="0.5">
      <c r="A1" s="5" t="s">
        <v>69</v>
      </c>
      <c r="J1" s="8" t="s">
        <v>62</v>
      </c>
    </row>
    <row r="2" spans="1:11" x14ac:dyDescent="0.4">
      <c r="A2" s="3" t="s">
        <v>0</v>
      </c>
      <c r="B2" s="3" t="s">
        <v>1</v>
      </c>
      <c r="C2" s="3" t="s">
        <v>2</v>
      </c>
      <c r="D2" s="3" t="s">
        <v>3</v>
      </c>
      <c r="E2" s="3" t="s">
        <v>37</v>
      </c>
      <c r="F2" s="3" t="s">
        <v>40</v>
      </c>
      <c r="G2" s="3" t="s">
        <v>57</v>
      </c>
      <c r="J2" s="8" t="s">
        <v>70</v>
      </c>
      <c r="K2" s="8" t="s">
        <v>27</v>
      </c>
    </row>
    <row r="3" spans="1:11" x14ac:dyDescent="0.4">
      <c r="A3" s="3" t="s">
        <v>5</v>
      </c>
      <c r="B3" s="20">
        <v>0.2</v>
      </c>
      <c r="C3" s="20">
        <v>0.2</v>
      </c>
      <c r="D3" s="20">
        <v>0.15</v>
      </c>
      <c r="E3" s="20">
        <v>0.15</v>
      </c>
      <c r="F3" s="20">
        <v>0.15</v>
      </c>
      <c r="G3" s="20">
        <v>0.15</v>
      </c>
      <c r="H3" s="21"/>
      <c r="I3" s="21"/>
      <c r="J3" s="2">
        <f>SUM(B3:I3)</f>
        <v>1</v>
      </c>
    </row>
    <row r="4" spans="1:11" x14ac:dyDescent="0.4">
      <c r="A4" s="11">
        <f>Brainstorm!B26</f>
        <v>0</v>
      </c>
      <c r="B4" s="32">
        <f>Demand!E4</f>
        <v>10</v>
      </c>
      <c r="C4" s="32">
        <f>Comp!C4</f>
        <v>10</v>
      </c>
      <c r="D4" s="32" t="str">
        <f>Supplier!E7</f>
        <v/>
      </c>
      <c r="E4" s="32" t="str">
        <f>'Start-up$'!C4</f>
        <v/>
      </c>
      <c r="F4" s="32" t="str">
        <f>Time!C4</f>
        <v/>
      </c>
      <c r="G4" s="32">
        <f>Profit!G4</f>
        <v>1</v>
      </c>
      <c r="H4" s="31"/>
      <c r="I4" s="31"/>
      <c r="J4" s="30" t="str">
        <f>IFERROR((B4*$B$3)+(C4*$C$3)+(D4*$D$3)+(E4*$E$3)+(F4*$F$3)+(G4*$G$3),"")</f>
        <v/>
      </c>
      <c r="K4" s="17" t="str">
        <f>IFERROR(RANK(J4,$J$4:$J$8),"")</f>
        <v/>
      </c>
    </row>
    <row r="5" spans="1:11" x14ac:dyDescent="0.4">
      <c r="A5" s="11">
        <f>Brainstorm!B27</f>
        <v>0</v>
      </c>
      <c r="B5" s="32">
        <f>Demand!E5</f>
        <v>1</v>
      </c>
      <c r="C5" s="32">
        <f>Comp!C5</f>
        <v>1</v>
      </c>
      <c r="D5" s="32" t="str">
        <f>Supplier!E11</f>
        <v/>
      </c>
      <c r="E5" s="32" t="str">
        <f>'Start-up$'!C5</f>
        <v/>
      </c>
      <c r="F5" s="32" t="str">
        <f>Time!C5</f>
        <v/>
      </c>
      <c r="G5" s="32">
        <f>Profit!G5</f>
        <v>10</v>
      </c>
      <c r="H5" s="31"/>
      <c r="I5" s="31"/>
      <c r="J5" s="30" t="str">
        <f t="shared" ref="J5:J8" si="0">IFERROR((B5*$B$3)+(C5*$C$3)+(D5*$D$3)+(E5*$E$3)+(F5*$F$3)+(G5*$G$3),"")</f>
        <v/>
      </c>
      <c r="K5" s="17" t="str">
        <f t="shared" ref="K5:K8" si="1">IFERROR(RANK(J5,$J$4:$J$8),"")</f>
        <v/>
      </c>
    </row>
    <row r="6" spans="1:11" x14ac:dyDescent="0.4">
      <c r="A6" s="11">
        <f>Brainstorm!B28</f>
        <v>0</v>
      </c>
      <c r="B6" s="32">
        <f>Demand!E6</f>
        <v>1</v>
      </c>
      <c r="C6" s="32">
        <f>Comp!C6</f>
        <v>1</v>
      </c>
      <c r="D6" s="32" t="str">
        <f>Supplier!E15</f>
        <v/>
      </c>
      <c r="E6" s="32" t="str">
        <f>'Start-up$'!C6</f>
        <v/>
      </c>
      <c r="F6" s="32" t="str">
        <f>Time!C6</f>
        <v/>
      </c>
      <c r="G6" s="32">
        <f>Profit!G6</f>
        <v>10</v>
      </c>
      <c r="H6" s="31"/>
      <c r="I6" s="31"/>
      <c r="J6" s="30" t="str">
        <f t="shared" si="0"/>
        <v/>
      </c>
      <c r="K6" s="17" t="str">
        <f t="shared" si="1"/>
        <v/>
      </c>
    </row>
    <row r="7" spans="1:11" x14ac:dyDescent="0.4">
      <c r="A7" s="11">
        <f>Brainstorm!B29</f>
        <v>0</v>
      </c>
      <c r="B7" s="32">
        <f>Demand!E7</f>
        <v>1</v>
      </c>
      <c r="C7" s="32">
        <f>Comp!C7</f>
        <v>1</v>
      </c>
      <c r="D7" s="32" t="str">
        <f>Supplier!E19</f>
        <v/>
      </c>
      <c r="E7" s="32" t="str">
        <f>'Start-up$'!C7</f>
        <v/>
      </c>
      <c r="F7" s="32" t="str">
        <f>Time!C7</f>
        <v/>
      </c>
      <c r="G7" s="32">
        <f>Profit!G7</f>
        <v>10</v>
      </c>
      <c r="H7" s="31"/>
      <c r="I7" s="31"/>
      <c r="J7" s="30" t="str">
        <f t="shared" si="0"/>
        <v/>
      </c>
      <c r="K7" s="17" t="str">
        <f t="shared" si="1"/>
        <v/>
      </c>
    </row>
    <row r="8" spans="1:11" x14ac:dyDescent="0.4">
      <c r="A8" s="11">
        <f>Brainstorm!B30</f>
        <v>0</v>
      </c>
      <c r="B8" s="32">
        <f>Demand!E8</f>
        <v>1</v>
      </c>
      <c r="C8" s="32">
        <f>Comp!C8</f>
        <v>1</v>
      </c>
      <c r="D8" s="32" t="str">
        <f>Supplier!E23</f>
        <v/>
      </c>
      <c r="E8" s="32" t="str">
        <f>'Start-up$'!C8</f>
        <v/>
      </c>
      <c r="F8" s="32" t="str">
        <f>Time!C8</f>
        <v/>
      </c>
      <c r="G8" s="32">
        <f>Profit!G8</f>
        <v>10</v>
      </c>
      <c r="H8" s="31"/>
      <c r="I8" s="31"/>
      <c r="J8" s="30" t="str">
        <f t="shared" si="0"/>
        <v/>
      </c>
      <c r="K8" s="17" t="str">
        <f t="shared" si="1"/>
        <v/>
      </c>
    </row>
    <row r="10" spans="1:11" x14ac:dyDescent="0.4">
      <c r="A10" s="3" t="s">
        <v>43</v>
      </c>
    </row>
    <row r="11" spans="1:11" x14ac:dyDescent="0.4">
      <c r="A11" s="76"/>
      <c r="B11" s="76"/>
      <c r="C11" s="76"/>
      <c r="D11" s="76"/>
      <c r="E11" s="76"/>
      <c r="F11" s="76"/>
      <c r="G11" s="76"/>
      <c r="H11" s="76"/>
      <c r="I11" s="76"/>
      <c r="J11" s="76"/>
    </row>
    <row r="12" spans="1:11" x14ac:dyDescent="0.4">
      <c r="A12" s="76"/>
      <c r="B12" s="76"/>
      <c r="C12" s="76"/>
      <c r="D12" s="76"/>
      <c r="E12" s="76"/>
      <c r="F12" s="76"/>
      <c r="G12" s="76"/>
      <c r="H12" s="76"/>
      <c r="I12" s="76"/>
      <c r="J12" s="76"/>
    </row>
    <row r="13" spans="1:11" x14ac:dyDescent="0.4">
      <c r="A13" s="76"/>
      <c r="B13" s="76"/>
      <c r="C13" s="76"/>
      <c r="D13" s="76"/>
      <c r="E13" s="76"/>
      <c r="F13" s="76"/>
      <c r="G13" s="76"/>
      <c r="H13" s="76"/>
      <c r="I13" s="76"/>
      <c r="J13" s="76"/>
    </row>
    <row r="14" spans="1:11" x14ac:dyDescent="0.4">
      <c r="A14" s="76"/>
      <c r="B14" s="76"/>
      <c r="C14" s="76"/>
      <c r="D14" s="76"/>
      <c r="E14" s="76"/>
      <c r="F14" s="76"/>
      <c r="G14" s="76"/>
      <c r="H14" s="76"/>
      <c r="I14" s="76"/>
      <c r="J14" s="76"/>
    </row>
    <row r="15" spans="1:11" s="3" customFormat="1" x14ac:dyDescent="0.4">
      <c r="A15" s="3" t="s">
        <v>44</v>
      </c>
    </row>
    <row r="16" spans="1:11" x14ac:dyDescent="0.4">
      <c r="A16" s="76"/>
      <c r="B16" s="76"/>
      <c r="C16" s="76"/>
      <c r="D16" s="76"/>
      <c r="E16" s="76"/>
      <c r="F16" s="76"/>
      <c r="G16" s="76"/>
      <c r="H16" s="76"/>
      <c r="I16" s="76"/>
      <c r="J16" s="76"/>
    </row>
    <row r="17" spans="1:10" x14ac:dyDescent="0.4">
      <c r="A17" s="76"/>
      <c r="B17" s="76"/>
      <c r="C17" s="76"/>
      <c r="D17" s="76"/>
      <c r="E17" s="76"/>
      <c r="F17" s="76"/>
      <c r="G17" s="76"/>
      <c r="H17" s="76"/>
      <c r="I17" s="76"/>
      <c r="J17" s="76"/>
    </row>
    <row r="18" spans="1:10" x14ac:dyDescent="0.4">
      <c r="A18" s="76"/>
      <c r="B18" s="76"/>
      <c r="C18" s="76"/>
      <c r="D18" s="76"/>
      <c r="E18" s="76"/>
      <c r="F18" s="76"/>
      <c r="G18" s="76"/>
      <c r="H18" s="76"/>
      <c r="I18" s="76"/>
      <c r="J18" s="76"/>
    </row>
  </sheetData>
  <mergeCells count="2">
    <mergeCell ref="A11:J14"/>
    <mergeCell ref="A16:J18"/>
  </mergeCells>
  <phoneticPr fontId="2" type="noConversion"/>
  <conditionalFormatting sqref="K4:K8">
    <cfRule type="cellIs" dxfId="2" priority="1" operator="equal">
      <formula>5</formula>
    </cfRule>
    <cfRule type="cellIs" dxfId="1" priority="2" operator="between">
      <formula>2</formula>
      <formula>4</formula>
    </cfRule>
    <cfRule type="cellIs" dxfId="0" priority="3" operator="equal">
      <formula>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Brainstorm</vt:lpstr>
      <vt:lpstr>INPUTS</vt:lpstr>
      <vt:lpstr>Demand</vt:lpstr>
      <vt:lpstr>Comp</vt:lpstr>
      <vt:lpstr>Supplier</vt:lpstr>
      <vt:lpstr>Start-up$</vt:lpstr>
      <vt:lpstr>Time</vt:lpstr>
      <vt:lpstr>Profit</vt:lpstr>
      <vt:lpstr>Recom.</vt:lpstr>
      <vt:lpstr>Sheet1</vt:lpstr>
      <vt:lpstr>complevel</vt:lpstr>
      <vt:lpstr>complvl</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Lundin, Kent</dc:creator>
  <cp:lastModifiedBy>Gage D'Orlando</cp:lastModifiedBy>
  <dcterms:created xsi:type="dcterms:W3CDTF">2008-09-18T22:01:25Z</dcterms:created>
  <dcterms:modified xsi:type="dcterms:W3CDTF">2025-01-22T17:13:56Z</dcterms:modified>
</cp:coreProperties>
</file>