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gaged\Documents\byui\winter2025\MKT353\"/>
    </mc:Choice>
  </mc:AlternateContent>
  <xr:revisionPtr revIDLastSave="0" documentId="13_ncr:1_{ACF4DB16-E02C-435B-B89F-E3ECA66A4C85}" xr6:coauthVersionLast="47" xr6:coauthVersionMax="47" xr10:uidLastSave="{00000000-0000-0000-0000-000000000000}"/>
  <bookViews>
    <workbookView xWindow="38280" yWindow="5280" windowWidth="29040" windowHeight="15840" activeTab="9" xr2:uid="{00000000-000D-0000-FFFF-FFFF00000000}"/>
  </bookViews>
  <sheets>
    <sheet name="Brainstorm" sheetId="4" r:id="rId1"/>
    <sheet name="INPUTS" sheetId="10" r:id="rId2"/>
    <sheet name="Demand" sheetId="2" r:id="rId3"/>
    <sheet name="Comp" sheetId="3" r:id="rId4"/>
    <sheet name="Supplier" sheetId="5" r:id="rId5"/>
    <sheet name="Start-up$" sheetId="6" r:id="rId6"/>
    <sheet name="Time" sheetId="7" r:id="rId7"/>
    <sheet name="Profit" sheetId="8" r:id="rId8"/>
    <sheet name="Recom." sheetId="1" r:id="rId9"/>
    <sheet name="Sheet1" sheetId="9" r:id="rId10"/>
  </sheets>
  <definedNames>
    <definedName name="complevel">Brainstorm!$C$54:$C$56</definedName>
    <definedName name="complvl">Brainstorm!$C$54:$C$57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0" l="1"/>
  <c r="D33" i="10" l="1"/>
  <c r="D28" i="10"/>
  <c r="D23" i="10"/>
  <c r="F37" i="10"/>
  <c r="F36" i="10"/>
  <c r="F35" i="10"/>
  <c r="F32" i="10"/>
  <c r="F31" i="10"/>
  <c r="F30" i="10"/>
  <c r="F27" i="10"/>
  <c r="F26" i="10"/>
  <c r="F25" i="10"/>
  <c r="F22" i="10"/>
  <c r="F21" i="10"/>
  <c r="F20" i="10"/>
  <c r="F16" i="10"/>
  <c r="F17" i="10"/>
  <c r="F15" i="10"/>
  <c r="D18" i="10"/>
  <c r="I6" i="4"/>
  <c r="I7" i="4"/>
  <c r="I8" i="4"/>
  <c r="I9" i="4"/>
  <c r="I10" i="4"/>
  <c r="I11" i="4"/>
  <c r="I12" i="4"/>
  <c r="I13" i="4"/>
  <c r="I14" i="4"/>
  <c r="I15" i="4"/>
  <c r="I16" i="4"/>
  <c r="I17" i="4"/>
  <c r="I18" i="4"/>
  <c r="I19" i="4"/>
  <c r="I20" i="4"/>
  <c r="I21" i="4"/>
  <c r="I22" i="4"/>
  <c r="I23" i="4"/>
  <c r="I24" i="4"/>
  <c r="I5" i="4"/>
  <c r="G13" i="4"/>
  <c r="G17" i="4"/>
  <c r="G18" i="4"/>
  <c r="C23" i="5" l="1"/>
  <c r="C19" i="5"/>
  <c r="C15" i="5"/>
  <c r="C11" i="5"/>
  <c r="C7" i="5"/>
  <c r="C38" i="10"/>
  <c r="B38" i="10"/>
  <c r="C8" i="2" s="1"/>
  <c r="E37" i="10"/>
  <c r="E36" i="10"/>
  <c r="E35" i="10"/>
  <c r="C33" i="10"/>
  <c r="B33" i="10"/>
  <c r="C7" i="2" s="1"/>
  <c r="E32" i="10"/>
  <c r="E31" i="10"/>
  <c r="E30" i="10"/>
  <c r="A34" i="10"/>
  <c r="A8" i="3" s="1"/>
  <c r="A29" i="10"/>
  <c r="B7" i="2" s="1"/>
  <c r="A24" i="10"/>
  <c r="A6" i="3" s="1"/>
  <c r="A19" i="10"/>
  <c r="B5" i="2" s="1"/>
  <c r="E17" i="10"/>
  <c r="E16" i="10"/>
  <c r="E15" i="10"/>
  <c r="E22" i="10"/>
  <c r="E21" i="10"/>
  <c r="E20" i="10"/>
  <c r="E27" i="10"/>
  <c r="E26" i="10"/>
  <c r="E25" i="10"/>
  <c r="C28" i="10"/>
  <c r="B28" i="10"/>
  <c r="C23" i="10"/>
  <c r="B23" i="10"/>
  <c r="C5" i="2" s="1"/>
  <c r="B8" i="10"/>
  <c r="B9" i="10"/>
  <c r="B18" i="10"/>
  <c r="C4" i="2" s="1"/>
  <c r="C18" i="10"/>
  <c r="A14" i="10"/>
  <c r="B4" i="2" s="1"/>
  <c r="J3" i="1"/>
  <c r="A4" i="1"/>
  <c r="A4" i="8" s="1"/>
  <c r="A5" i="1"/>
  <c r="A5" i="6" s="1"/>
  <c r="A6" i="1"/>
  <c r="A6" i="8" s="1"/>
  <c r="A7" i="1"/>
  <c r="A7" i="6" s="1"/>
  <c r="A8" i="1"/>
  <c r="B20" i="5" s="1"/>
  <c r="F20" i="8"/>
  <c r="B9" i="7"/>
  <c r="B10" i="7"/>
  <c r="B9" i="6"/>
  <c r="B10" i="6"/>
  <c r="F25" i="4"/>
  <c r="G21" i="4" s="1"/>
  <c r="F39" i="4"/>
  <c r="G24" i="4" l="1"/>
  <c r="G20" i="4"/>
  <c r="G22" i="4"/>
  <c r="G23" i="4"/>
  <c r="K23" i="4" s="1"/>
  <c r="G16" i="4"/>
  <c r="G19" i="4"/>
  <c r="K19" i="4" s="1"/>
  <c r="G9" i="4"/>
  <c r="K9" i="4" s="1"/>
  <c r="G15" i="4"/>
  <c r="K15" i="4" s="1"/>
  <c r="G5" i="4"/>
  <c r="K5" i="4" s="1"/>
  <c r="G6" i="4"/>
  <c r="K6" i="4" s="1"/>
  <c r="A6" i="6"/>
  <c r="E38" i="10"/>
  <c r="B8" i="3" s="1"/>
  <c r="C8" i="7"/>
  <c r="F8" i="1" s="1"/>
  <c r="C4" i="7"/>
  <c r="F4" i="1" s="1"/>
  <c r="C7" i="7"/>
  <c r="F7" i="1" s="1"/>
  <c r="C6" i="7"/>
  <c r="F6" i="1" s="1"/>
  <c r="C5" i="7"/>
  <c r="F5" i="1" s="1"/>
  <c r="B10" i="10"/>
  <c r="B11" i="10" s="1"/>
  <c r="H23" i="10" s="1"/>
  <c r="D5" i="2" s="1"/>
  <c r="C8" i="6"/>
  <c r="E8" i="1" s="1"/>
  <c r="C5" i="6"/>
  <c r="E5" i="1" s="1"/>
  <c r="C4" i="6"/>
  <c r="E4" i="1" s="1"/>
  <c r="C6" i="6"/>
  <c r="E6" i="1" s="1"/>
  <c r="C7" i="6"/>
  <c r="E7" i="1" s="1"/>
  <c r="C25" i="5"/>
  <c r="C24" i="5"/>
  <c r="C6" i="2"/>
  <c r="C9" i="2" s="1"/>
  <c r="C10" i="2"/>
  <c r="G10" i="4"/>
  <c r="K10" i="4" s="1"/>
  <c r="G14" i="4"/>
  <c r="K14" i="4" s="1"/>
  <c r="G8" i="4"/>
  <c r="K8" i="4" s="1"/>
  <c r="G12" i="4"/>
  <c r="K12" i="4" s="1"/>
  <c r="G7" i="4"/>
  <c r="K7" i="4" s="1"/>
  <c r="G11" i="4"/>
  <c r="K11" i="4" s="1"/>
  <c r="A8" i="8"/>
  <c r="E33" i="10"/>
  <c r="B7" i="3" s="1"/>
  <c r="F33" i="10"/>
  <c r="D7" i="8" s="1"/>
  <c r="F38" i="10"/>
  <c r="D8" i="8" s="1"/>
  <c r="F28" i="10"/>
  <c r="E23" i="10"/>
  <c r="B5" i="3" s="1"/>
  <c r="F23" i="10"/>
  <c r="D5" i="8" s="1"/>
  <c r="E28" i="10"/>
  <c r="B6" i="3" s="1"/>
  <c r="E18" i="10"/>
  <c r="B4" i="3" s="1"/>
  <c r="F18" i="10"/>
  <c r="D4" i="8" s="1"/>
  <c r="B6" i="2"/>
  <c r="A8" i="6"/>
  <c r="B8" i="2"/>
  <c r="A6" i="7"/>
  <c r="A5" i="3"/>
  <c r="A4" i="7"/>
  <c r="A4" i="3"/>
  <c r="A7" i="8"/>
  <c r="B16" i="5"/>
  <c r="A7" i="7"/>
  <c r="B12" i="5"/>
  <c r="B8" i="5"/>
  <c r="A8" i="7"/>
  <c r="A7" i="3"/>
  <c r="B4" i="5"/>
  <c r="A4" i="6"/>
  <c r="A5" i="7"/>
  <c r="A5" i="8"/>
  <c r="I25" i="4"/>
  <c r="K22" i="4"/>
  <c r="K24" i="4"/>
  <c r="K13" i="4"/>
  <c r="K17" i="4"/>
  <c r="K21" i="4"/>
  <c r="K20" i="4"/>
  <c r="K16" i="4"/>
  <c r="K18" i="4"/>
  <c r="E19" i="5" l="1"/>
  <c r="H37" i="10"/>
  <c r="E15" i="5"/>
  <c r="D6" i="1" s="1"/>
  <c r="E7" i="5"/>
  <c r="D4" i="1" s="1"/>
  <c r="H26" i="10"/>
  <c r="H32" i="10"/>
  <c r="H20" i="10"/>
  <c r="H31" i="10"/>
  <c r="H30" i="10"/>
  <c r="H15" i="10"/>
  <c r="H22" i="10"/>
  <c r="H25" i="10"/>
  <c r="H16" i="10"/>
  <c r="H27" i="10"/>
  <c r="H21" i="10"/>
  <c r="H17" i="10"/>
  <c r="H28" i="10"/>
  <c r="D6" i="2" s="1"/>
  <c r="H36" i="10"/>
  <c r="E23" i="5"/>
  <c r="D8" i="1" s="1"/>
  <c r="C5" i="8"/>
  <c r="F5" i="8" s="1"/>
  <c r="H38" i="10"/>
  <c r="D8" i="2" s="1"/>
  <c r="E11" i="5"/>
  <c r="D5" i="1" s="1"/>
  <c r="H18" i="10"/>
  <c r="D4" i="2" s="1"/>
  <c r="H33" i="10"/>
  <c r="H35" i="10"/>
  <c r="D7" i="1"/>
  <c r="I23" i="10"/>
  <c r="B9" i="3"/>
  <c r="D6" i="8"/>
  <c r="B10" i="3"/>
  <c r="L19" i="4"/>
  <c r="L18" i="4"/>
  <c r="L15" i="4"/>
  <c r="L23" i="4"/>
  <c r="L10" i="4"/>
  <c r="L20" i="4"/>
  <c r="L5" i="4"/>
  <c r="L11" i="4"/>
  <c r="L22" i="4"/>
  <c r="L12" i="4"/>
  <c r="L9" i="4"/>
  <c r="L8" i="4"/>
  <c r="L14" i="4"/>
  <c r="L6" i="4"/>
  <c r="L13" i="4"/>
  <c r="L16" i="4"/>
  <c r="L21" i="4"/>
  <c r="L17" i="4"/>
  <c r="L24" i="4"/>
  <c r="L7" i="4"/>
  <c r="C4" i="3" l="1"/>
  <c r="I38" i="10"/>
  <c r="C6" i="3"/>
  <c r="C6" i="1" s="1"/>
  <c r="I18" i="10"/>
  <c r="C5" i="3"/>
  <c r="C5" i="1" s="1"/>
  <c r="C6" i="8"/>
  <c r="F6" i="8" s="1"/>
  <c r="D7" i="2"/>
  <c r="D9" i="2" s="1"/>
  <c r="I33" i="10"/>
  <c r="C8" i="8"/>
  <c r="F8" i="8" s="1"/>
  <c r="C8" i="3"/>
  <c r="C8" i="1" s="1"/>
  <c r="I28" i="10"/>
  <c r="C4" i="8"/>
  <c r="F4" i="8" s="1"/>
  <c r="C7" i="3"/>
  <c r="C7" i="1" s="1"/>
  <c r="C4" i="1"/>
  <c r="C7" i="8" l="1"/>
  <c r="F7" i="8" s="1"/>
  <c r="F9" i="8" s="1"/>
  <c r="D10" i="2"/>
  <c r="F10" i="8" l="1"/>
  <c r="F11" i="8" s="1"/>
  <c r="E5" i="2"/>
  <c r="B5" i="1" s="1"/>
  <c r="E6" i="2"/>
  <c r="B6" i="1" s="1"/>
  <c r="E8" i="2"/>
  <c r="B8" i="1" s="1"/>
  <c r="E4" i="2"/>
  <c r="B4" i="1" s="1"/>
  <c r="E7" i="2"/>
  <c r="B7" i="1" s="1"/>
  <c r="G4" i="8" l="1"/>
  <c r="G4" i="1" s="1"/>
  <c r="J4" i="1" s="1"/>
  <c r="G6" i="8"/>
  <c r="G6" i="1" s="1"/>
  <c r="J6" i="1" s="1"/>
  <c r="G5" i="8"/>
  <c r="G5" i="1" s="1"/>
  <c r="J5" i="1" s="1"/>
  <c r="G7" i="8"/>
  <c r="G7" i="1" s="1"/>
  <c r="J7" i="1" s="1"/>
  <c r="G8" i="8"/>
  <c r="G8" i="1" s="1"/>
  <c r="J8" i="1" s="1"/>
  <c r="K7" i="1" l="1"/>
  <c r="K8" i="1"/>
  <c r="K5" i="1"/>
  <c r="K6" i="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Lundin, Kent</author>
    <author>BYU Idaho</author>
    <author>lundinw</author>
  </authors>
  <commentList>
    <comment ref="B2" authorId="0" shapeId="0" xr:uid="{00000000-0006-0000-0000-000001000000}">
      <text>
        <r>
          <rPr>
            <b/>
            <sz val="8"/>
            <color indexed="81"/>
            <rFont val="Tahoma"/>
            <family val="2"/>
          </rPr>
          <t>Lundin, Kent:</t>
        </r>
        <r>
          <rPr>
            <sz val="8"/>
            <color indexed="81"/>
            <rFont val="Tahoma"/>
            <family val="2"/>
          </rPr>
          <t xml:space="preserve">
Overall Instructions: List 20 good ideas.  Refer to Web Reference below for help in coming up with ideas.  Enter info only in yellow cells.  Choose your five best.</t>
        </r>
      </text>
    </comment>
    <comment ref="C3" authorId="0" shapeId="0" xr:uid="{00000000-0006-0000-0000-000002000000}">
      <text>
        <r>
          <rPr>
            <b/>
            <sz val="8"/>
            <color indexed="81"/>
            <rFont val="Tahoma"/>
            <family val="2"/>
          </rPr>
          <t>Lundin, Kent:</t>
        </r>
        <r>
          <rPr>
            <sz val="8"/>
            <color indexed="81"/>
            <rFont val="Tahoma"/>
            <family val="2"/>
          </rPr>
          <t xml:space="preserve">
Choose from the drop-down lists</t>
        </r>
      </text>
    </comment>
    <comment ref="F3" authorId="0" shapeId="0" xr:uid="{00000000-0006-0000-0000-000003000000}">
      <text>
        <r>
          <rPr>
            <b/>
            <sz val="8"/>
            <color indexed="81"/>
            <rFont val="Tahoma"/>
            <family val="2"/>
          </rPr>
          <t>Lundin, Kent:</t>
        </r>
        <r>
          <rPr>
            <sz val="8"/>
            <color indexed="81"/>
            <rFont val="Tahoma"/>
            <family val="2"/>
          </rPr>
          <t xml:space="preserve">
Go to Google Ad
s Keyword planner to find the average monthly clicks for the keyword</t>
        </r>
      </text>
    </comment>
    <comment ref="H3" authorId="0" shapeId="0" xr:uid="{00000000-0006-0000-0000-000004000000}">
      <text>
        <r>
          <rPr>
            <b/>
            <sz val="8"/>
            <color indexed="81"/>
            <rFont val="Tahoma"/>
            <family val="2"/>
          </rPr>
          <t>Lundin, Kent:</t>
        </r>
        <r>
          <rPr>
            <sz val="8"/>
            <color indexed="81"/>
            <rFont val="Tahoma"/>
            <family val="2"/>
          </rPr>
          <t xml:space="preserve">
Use Keyword planner to find the competition level for each keyword.  Select "High," "Medium," or "Low" for the drop down list.  We are assuming "Low" is the best. </t>
        </r>
      </text>
    </comment>
    <comment ref="J3" authorId="0" shapeId="0" xr:uid="{00000000-0006-0000-0000-000005000000}">
      <text>
        <r>
          <rPr>
            <b/>
            <sz val="8"/>
            <color indexed="81"/>
            <rFont val="Tahoma"/>
            <family val="2"/>
          </rPr>
          <t>Lundin, Kent:</t>
        </r>
        <r>
          <rPr>
            <sz val="8"/>
            <color indexed="81"/>
            <rFont val="Tahoma"/>
            <family val="2"/>
          </rPr>
          <t xml:space="preserve">
How easy will it be to start this business in the time frame of this class?  You should consider suppliers, complexity of building site, start-up cost and time (10 is the easiest and 1 is the hardest).</t>
        </r>
      </text>
    </comment>
    <comment ref="D4" authorId="0" shapeId="0" xr:uid="{00000000-0006-0000-0000-000006000000}">
      <text>
        <r>
          <rPr>
            <b/>
            <sz val="8"/>
            <color indexed="81"/>
            <rFont val="Tahoma"/>
            <family val="2"/>
          </rPr>
          <t>Lundin, Kent:</t>
        </r>
        <r>
          <rPr>
            <sz val="8"/>
            <color indexed="81"/>
            <rFont val="Tahoma"/>
            <family val="2"/>
          </rPr>
          <t xml:space="preserve">
Choose a search keyword that you feel would be most representative</t>
        </r>
      </text>
    </comment>
    <comment ref="E4" authorId="1" shapeId="0" xr:uid="{00000000-0006-0000-0000-000007000000}">
      <text>
        <r>
          <rPr>
            <b/>
            <sz val="9"/>
            <color indexed="81"/>
            <rFont val="Tahoma"/>
            <family val="2"/>
          </rPr>
          <t>BYU Idaho: Include an asterisk if you limited the targeting to less than the United States in Keyword Planner</t>
        </r>
        <r>
          <rPr>
            <sz val="9"/>
            <color indexed="81"/>
            <rFont val="Tahoma"/>
            <family val="2"/>
          </rPr>
          <t xml:space="preserve">
</t>
        </r>
      </text>
    </comment>
    <comment ref="B25" authorId="2" shapeId="0" xr:uid="{00000000-0006-0000-0000-000008000000}">
      <text>
        <r>
          <rPr>
            <b/>
            <sz val="9"/>
            <color indexed="81"/>
            <rFont val="Tahoma"/>
            <family val="2"/>
          </rPr>
          <t>lundinw:</t>
        </r>
        <r>
          <rPr>
            <sz val="9"/>
            <color indexed="81"/>
            <rFont val="Tahoma"/>
            <family val="2"/>
          </rPr>
          <t xml:space="preserve">
Copy and paste your top 5 choice below.  These will populate the other worksheets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lundinw</author>
    <author>Lundin, Kent</author>
  </authors>
  <commentList>
    <comment ref="A13" authorId="0" shapeId="0" xr:uid="{00000000-0006-0000-0100-000001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A14" authorId="1" shapeId="0" xr:uid="{00000000-0006-0000-0100-000002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Lundin, Kent</author>
    <author>lundinw</author>
    <author>test</author>
  </authors>
  <commentList>
    <comment ref="D1" authorId="0" shapeId="0" xr:uid="{00000000-0006-0000-0200-000001000000}">
      <text>
        <r>
          <rPr>
            <b/>
            <sz val="8"/>
            <color indexed="81"/>
            <rFont val="Tahoma"/>
            <family val="2"/>
          </rPr>
          <t>Lundin, Kent:</t>
        </r>
        <r>
          <rPr>
            <sz val="8"/>
            <color indexed="81"/>
            <rFont val="Tahoma"/>
            <family val="2"/>
          </rPr>
          <t xml:space="preserve">
Obtain your numbers from the Google traffic Tool--use the lowest number.  I would suggest that you have a Daily budget of $10 or less.  Use the "Estimated Daily Clicks" and round it up to the nearest whole number (e.g. 0.3 should be 1)</t>
        </r>
      </text>
    </comment>
    <comment ref="B3" authorId="1" shapeId="0" xr:uid="{00000000-0006-0000-0200-000002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E3" authorId="2" shapeId="0" xr:uid="{00000000-0006-0000-0200-000003000000}">
      <text>
        <r>
          <rPr>
            <b/>
            <sz val="9"/>
            <color indexed="81"/>
            <rFont val="Tahoma"/>
            <family val="2"/>
          </rPr>
          <t>test:</t>
        </r>
        <r>
          <rPr>
            <sz val="9"/>
            <color indexed="81"/>
            <rFont val="Tahoma"/>
            <family val="2"/>
          </rPr>
          <t xml:space="preserve">
with 10 being the best and one the 1 worst</t>
        </r>
      </text>
    </comment>
    <comment ref="B4" authorId="0" shapeId="0" xr:uid="{00000000-0006-0000-0200-000004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lundinw</author>
    <author>test</author>
    <author>Lundin, Kent</author>
  </authors>
  <commentList>
    <comment ref="A3" authorId="0" shapeId="0" xr:uid="{00000000-0006-0000-0300-000001000000}">
      <text>
        <r>
          <rPr>
            <b/>
            <sz val="9"/>
            <color indexed="81"/>
            <rFont val="Tahoma"/>
            <family val="2"/>
          </rPr>
          <t>lundinw:</t>
        </r>
        <r>
          <rPr>
            <sz val="9"/>
            <color indexed="81"/>
            <rFont val="Tahoma"/>
            <family val="2"/>
          </rPr>
          <t xml:space="preserve">
For Each business idea choose the three best keywords and list them in the yellow cells below</t>
        </r>
      </text>
    </comment>
    <comment ref="C3" authorId="1" shapeId="0" xr:uid="{00000000-0006-0000-0300-000002000000}">
      <text>
        <r>
          <rPr>
            <b/>
            <sz val="9"/>
            <color indexed="81"/>
            <rFont val="Tahoma"/>
            <family val="2"/>
          </rPr>
          <t>test:</t>
        </r>
        <r>
          <rPr>
            <sz val="9"/>
            <color indexed="81"/>
            <rFont val="Tahoma"/>
            <family val="2"/>
          </rPr>
          <t xml:space="preserve">
with 10 being the best competitive environment and one the 1 worst</t>
        </r>
      </text>
    </comment>
    <comment ref="A4" authorId="2" shapeId="0" xr:uid="{00000000-0006-0000-0300-000003000000}">
      <text>
        <r>
          <rPr>
            <b/>
            <sz val="8"/>
            <color indexed="81"/>
            <rFont val="Tahoma"/>
            <family val="2"/>
          </rPr>
          <t>Lundin, Kent:</t>
        </r>
        <r>
          <rPr>
            <sz val="8"/>
            <color indexed="81"/>
            <rFont val="Tahoma"/>
            <family val="2"/>
          </rPr>
          <t xml:space="preserve">
The Business ideas should flow from the business ideas on your BI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lundinw</author>
    <author>BYU Idaho</author>
    <author>Lundin, Kent</author>
    <author>test</author>
  </authors>
  <commentList>
    <comment ref="B1" authorId="0" shapeId="0" xr:uid="{00000000-0006-0000-0400-000001000000}">
      <text>
        <r>
          <rPr>
            <b/>
            <sz val="9"/>
            <color indexed="81"/>
            <rFont val="Tahoma"/>
            <family val="2"/>
          </rPr>
          <t>lundinw:</t>
        </r>
        <r>
          <rPr>
            <sz val="9"/>
            <color indexed="81"/>
            <rFont val="Tahoma"/>
            <family val="2"/>
          </rPr>
          <t xml:space="preserve">
For purposes of this speadsheet, suppliers are the people or companies that supply product or content that is necessary to run that business online.  It might be you if you have a infomediary site.</t>
        </r>
      </text>
    </comment>
    <comment ref="B2" authorId="1" shapeId="0" xr:uid="{00000000-0006-0000-0400-000002000000}">
      <text>
        <r>
          <rPr>
            <b/>
            <sz val="9"/>
            <color indexed="81"/>
            <rFont val="Tahoma"/>
            <family val="2"/>
          </rPr>
          <t>BYU Idaho:</t>
        </r>
        <r>
          <rPr>
            <sz val="9"/>
            <color indexed="81"/>
            <rFont val="Tahoma"/>
            <family val="2"/>
          </rPr>
          <t xml:space="preserve">
You should have two suppliers for each idea where possible.  List the name of the supplier or the its website</t>
        </r>
      </text>
    </comment>
    <comment ref="C2" authorId="2" shapeId="0" xr:uid="{00000000-0006-0000-0400-000003000000}">
      <text>
        <r>
          <rPr>
            <b/>
            <sz val="8"/>
            <color indexed="81"/>
            <rFont val="Tahoma"/>
            <family val="2"/>
          </rPr>
          <t>Lundin, Kent:</t>
        </r>
        <r>
          <rPr>
            <sz val="8"/>
            <color indexed="81"/>
            <rFont val="Tahoma"/>
            <family val="2"/>
          </rPr>
          <t xml:space="preserve">
10 is most likely and 1 is least.  If you are the supplier and you have the time, you would put a 10.</t>
        </r>
      </text>
    </comment>
    <comment ref="D3" authorId="2" shapeId="0" xr:uid="{00000000-0006-0000-0400-000004000000}">
      <text>
        <r>
          <rPr>
            <b/>
            <sz val="8"/>
            <color indexed="81"/>
            <rFont val="Tahoma"/>
            <family val="2"/>
          </rPr>
          <t>Lundin, Kent:</t>
        </r>
        <r>
          <rPr>
            <sz val="8"/>
            <color indexed="81"/>
            <rFont val="Tahoma"/>
            <family val="2"/>
          </rPr>
          <t xml:space="preserve">
List issues, requirements, or other barriers to obtaining this
 supplier. </t>
        </r>
      </text>
    </comment>
    <comment ref="E3" authorId="3" shapeId="0" xr:uid="{00000000-0006-0000-0400-000005000000}">
      <text>
        <r>
          <rPr>
            <b/>
            <sz val="9"/>
            <color indexed="81"/>
            <rFont val="Tahoma"/>
            <family val="2"/>
          </rPr>
          <t>test:</t>
        </r>
        <r>
          <rPr>
            <sz val="9"/>
            <color indexed="81"/>
            <rFont val="Tahoma"/>
            <family val="2"/>
          </rPr>
          <t xml:space="preserve">
10 is the best and 1 is the worst</t>
        </r>
      </text>
    </comment>
    <comment ref="B4" authorId="2" shapeId="0" xr:uid="{00000000-0006-0000-0400-000006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Lundin, Kent</author>
  </authors>
  <commentList>
    <comment ref="B1" authorId="0" shapeId="0" xr:uid="{00000000-0006-0000-0500-000001000000}">
      <text>
        <r>
          <rPr>
            <b/>
            <sz val="8"/>
            <color indexed="81"/>
            <rFont val="Tahoma"/>
            <family val="2"/>
          </rPr>
          <t>Lundin, Kent:</t>
        </r>
        <r>
          <rPr>
            <sz val="8"/>
            <color indexed="81"/>
            <rFont val="Tahoma"/>
            <family val="2"/>
          </rPr>
          <t xml:space="preserve">
Estimate how much you think it will cost to get the business up and running this semester.  Include hosting, domain, development cost, inventory, and other expenses associated with starting a business</t>
        </r>
      </text>
    </comment>
    <comment ref="C3" authorId="0" shapeId="0" xr:uid="{00000000-0006-0000-0500-000002000000}">
      <text>
        <r>
          <rPr>
            <b/>
            <sz val="8"/>
            <color indexed="81"/>
            <rFont val="Tahoma"/>
            <family val="2"/>
          </rPr>
          <t>Lundin, Kent:</t>
        </r>
        <r>
          <rPr>
            <sz val="8"/>
            <color indexed="81"/>
            <rFont val="Tahoma"/>
            <family val="2"/>
          </rPr>
          <t xml:space="preserve">
10 is best
Any idea the cost more than funds available will get a .1 ranking</t>
        </r>
      </text>
    </comment>
    <comment ref="A4" authorId="0" shapeId="0" xr:uid="{00000000-0006-0000-0500-000003000000}">
      <text>
        <r>
          <rPr>
            <b/>
            <sz val="8"/>
            <color indexed="81"/>
            <rFont val="Tahoma"/>
            <family val="2"/>
          </rPr>
          <t>Lundin, Kent:</t>
        </r>
        <r>
          <rPr>
            <sz val="8"/>
            <color indexed="81"/>
            <rFont val="Tahoma"/>
            <family val="2"/>
          </rPr>
          <t xml:space="preserve">
These values should flow from the BI Matrix worksheet.</t>
        </r>
      </text>
    </comment>
    <comment ref="A18" authorId="0" shapeId="0" xr:uid="{00000000-0006-0000-0500-000004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Lundin, Kent</author>
  </authors>
  <commentList>
    <comment ref="C3" authorId="0" shapeId="0" xr:uid="{00000000-0006-0000-0600-000001000000}">
      <text>
        <r>
          <rPr>
            <b/>
            <sz val="8"/>
            <color indexed="81"/>
            <rFont val="Tahoma"/>
            <family val="2"/>
          </rPr>
          <t>Lundin, Kent:</t>
        </r>
        <r>
          <rPr>
            <sz val="8"/>
            <color indexed="81"/>
            <rFont val="Tahoma"/>
            <family val="2"/>
          </rPr>
          <t xml:space="preserve">
10 is best
</t>
        </r>
      </text>
    </comment>
    <comment ref="A4" authorId="0" shapeId="0" xr:uid="{00000000-0006-0000-0600-000002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Lundin, Kent</author>
    <author>lundinw</author>
  </authors>
  <commentList>
    <comment ref="B1" authorId="0" shapeId="0" xr:uid="{00000000-0006-0000-0700-000001000000}">
      <text>
        <r>
          <rPr>
            <b/>
            <sz val="8"/>
            <color indexed="81"/>
            <rFont val="Tahoma"/>
            <family val="2"/>
          </rPr>
          <t>Lundin, Kent:</t>
        </r>
        <r>
          <rPr>
            <sz val="8"/>
            <color indexed="81"/>
            <rFont val="Tahoma"/>
            <family val="2"/>
          </rPr>
          <t xml:space="preserve">
How much you make for selling a product (minus direct cost) or when a person clicks on an ad on you site.</t>
        </r>
      </text>
    </comment>
    <comment ref="C1" authorId="0" shapeId="0" xr:uid="{00000000-0006-0000-0700-000002000000}">
      <text>
        <r>
          <rPr>
            <b/>
            <sz val="8"/>
            <color indexed="81"/>
            <rFont val="Tahoma"/>
            <family val="2"/>
          </rPr>
          <t>Lundin, Kent:</t>
        </r>
        <r>
          <rPr>
            <sz val="8"/>
            <color indexed="81"/>
            <rFont val="Tahoma"/>
            <family val="2"/>
          </rPr>
          <t xml:space="preserve">
This should flow from the Demand worksheet</t>
        </r>
      </text>
    </comment>
    <comment ref="F1" authorId="1" shapeId="0" xr:uid="{00000000-0006-0000-0700-000003000000}">
      <text>
        <r>
          <rPr>
            <b/>
            <sz val="9"/>
            <color indexed="81"/>
            <rFont val="Tahoma"/>
            <family val="2"/>
          </rPr>
          <t>lundinw:</t>
        </r>
        <r>
          <rPr>
            <sz val="9"/>
            <color indexed="81"/>
            <rFont val="Tahoma"/>
            <family val="2"/>
          </rPr>
          <t xml:space="preserve">
These amounts will be caclulated.</t>
        </r>
      </text>
    </comment>
    <comment ref="C2" authorId="1" shapeId="0" xr:uid="{00000000-0006-0000-0700-000004000000}">
      <text>
        <r>
          <rPr>
            <b/>
            <sz val="9"/>
            <color indexed="81"/>
            <rFont val="Tahoma"/>
            <family val="2"/>
          </rPr>
          <t>lundinw:</t>
        </r>
        <r>
          <rPr>
            <sz val="9"/>
            <color indexed="81"/>
            <rFont val="Tahoma"/>
            <family val="2"/>
          </rPr>
          <t xml:space="preserve">
These amounts should flow from your demand worksheet and are then multiplied by 30 to obtain monthly amounts</t>
        </r>
      </text>
    </comment>
    <comment ref="D2" authorId="1" shapeId="0" xr:uid="{00000000-0006-0000-0700-000005000000}">
      <text>
        <r>
          <rPr>
            <b/>
            <sz val="9"/>
            <color indexed="81"/>
            <rFont val="Tahoma"/>
            <family val="2"/>
          </rPr>
          <t>lundinw:</t>
        </r>
        <r>
          <rPr>
            <sz val="9"/>
            <color indexed="81"/>
            <rFont val="Tahoma"/>
            <family val="2"/>
          </rPr>
          <t xml:space="preserve">
Use the Google Keyword tool or Keywordspy.com to determine an AVERAGE CPC for you main keywords for each business idea</t>
        </r>
      </text>
    </comment>
    <comment ref="E2" authorId="0" shapeId="0" xr:uid="{00000000-0006-0000-0700-000006000000}">
      <text>
        <r>
          <rPr>
            <b/>
            <sz val="8"/>
            <color indexed="81"/>
            <rFont val="Tahoma"/>
            <family val="2"/>
          </rPr>
          <t>Lundin, Kent:</t>
        </r>
        <r>
          <rPr>
            <sz val="8"/>
            <color indexed="81"/>
            <rFont val="Tahoma"/>
            <family val="2"/>
          </rPr>
          <t xml:space="preserve">
Of the people who come to your site, what percentage will likely do what you want them to do (e.g. buy your product, click on your ads, etc).  The average conversion rate is 2%</t>
        </r>
      </text>
    </comment>
    <comment ref="G3" authorId="0" shapeId="0" xr:uid="{00000000-0006-0000-0700-000007000000}">
      <text>
        <r>
          <rPr>
            <b/>
            <sz val="8"/>
            <color indexed="81"/>
            <rFont val="Tahoma"/>
            <family val="2"/>
          </rPr>
          <t>Lundin, Kent:</t>
        </r>
        <r>
          <rPr>
            <sz val="8"/>
            <color indexed="81"/>
            <rFont val="Tahoma"/>
            <family val="2"/>
          </rPr>
          <t xml:space="preserve">
10 is best
</t>
        </r>
      </text>
    </comment>
    <comment ref="A4" authorId="0" shapeId="0" xr:uid="{00000000-0006-0000-0700-000008000000}">
      <text>
        <r>
          <rPr>
            <b/>
            <sz val="8"/>
            <color indexed="81"/>
            <rFont val="Tahoma"/>
            <family val="2"/>
          </rPr>
          <t>Lundin, Kent:</t>
        </r>
        <r>
          <rPr>
            <sz val="8"/>
            <color indexed="81"/>
            <rFont val="Tahoma"/>
            <family val="2"/>
          </rPr>
          <t xml:space="preserve">
These values should flow from the Brainstorm worksheet.</t>
        </r>
      </text>
    </comment>
    <comment ref="B17" authorId="0" shapeId="0" xr:uid="{00000000-0006-0000-0700-000009000000}">
      <text>
        <r>
          <rPr>
            <b/>
            <sz val="8"/>
            <color indexed="81"/>
            <rFont val="Tahoma"/>
            <family val="2"/>
          </rPr>
          <t>Lundin, Kent:</t>
        </r>
        <r>
          <rPr>
            <sz val="8"/>
            <color indexed="81"/>
            <rFont val="Tahoma"/>
            <family val="2"/>
          </rPr>
          <t xml:space="preserve">
How much you make for selling a product (minus direct cost) or when a person clicks on an ad on you site.</t>
        </r>
      </text>
    </comment>
    <comment ref="C18" authorId="1" shapeId="0" xr:uid="{00000000-0006-0000-0700-00000A000000}">
      <text>
        <r>
          <rPr>
            <b/>
            <sz val="9"/>
            <color indexed="81"/>
            <rFont val="Tahoma"/>
            <family val="2"/>
          </rPr>
          <t>lundinw:</t>
        </r>
        <r>
          <rPr>
            <sz val="9"/>
            <color indexed="81"/>
            <rFont val="Tahoma"/>
            <family val="2"/>
          </rPr>
          <t xml:space="preserve">
These amounts should flow from your demand worksheet and are then multiplied by 30 to obtain monthly amounts</t>
        </r>
      </text>
    </comment>
    <comment ref="D18" authorId="1" shapeId="0" xr:uid="{00000000-0006-0000-0700-00000B000000}">
      <text>
        <r>
          <rPr>
            <b/>
            <sz val="9"/>
            <color indexed="81"/>
            <rFont val="Tahoma"/>
            <family val="2"/>
          </rPr>
          <t>lundinw:</t>
        </r>
        <r>
          <rPr>
            <sz val="9"/>
            <color indexed="81"/>
            <rFont val="Tahoma"/>
            <family val="2"/>
          </rPr>
          <t xml:space="preserve">
Use the Google Keyword tool or Keywordspy.com to determine an AVERAGE CPC for you main keywords for each business idea</t>
        </r>
      </text>
    </comment>
    <comment ref="E18" authorId="0" shapeId="0" xr:uid="{00000000-0006-0000-0700-00000C000000}">
      <text>
        <r>
          <rPr>
            <b/>
            <sz val="8"/>
            <color indexed="81"/>
            <rFont val="Tahoma"/>
            <family val="2"/>
          </rPr>
          <t>Lundin, Kent:</t>
        </r>
        <r>
          <rPr>
            <sz val="8"/>
            <color indexed="81"/>
            <rFont val="Tahoma"/>
            <family val="2"/>
          </rPr>
          <t xml:space="preserve">
Of the people who come to your site, what percentage will likely do what you want them to do (e.g. buy your product, click on your ads, etc).</t>
        </r>
      </text>
    </comment>
    <comment ref="G19" authorId="0" shapeId="0" xr:uid="{00000000-0006-0000-0700-00000D000000}">
      <text>
        <r>
          <rPr>
            <b/>
            <sz val="8"/>
            <color indexed="81"/>
            <rFont val="Tahoma"/>
            <family val="2"/>
          </rPr>
          <t>Lundin, Kent:</t>
        </r>
        <r>
          <rPr>
            <sz val="8"/>
            <color indexed="81"/>
            <rFont val="Tahoma"/>
            <family val="2"/>
          </rPr>
          <t xml:space="preserve">
10 is best
</t>
        </r>
      </text>
    </comment>
    <comment ref="A20" authorId="0" shapeId="0" xr:uid="{00000000-0006-0000-0700-00000E000000}">
      <text>
        <r>
          <rPr>
            <b/>
            <sz val="8"/>
            <color indexed="81"/>
            <rFont val="Tahoma"/>
            <family val="2"/>
          </rPr>
          <t>Lundin, Kent:</t>
        </r>
        <r>
          <rPr>
            <sz val="8"/>
            <color indexed="81"/>
            <rFont val="Tahoma"/>
            <family val="2"/>
          </rPr>
          <t xml:space="preserve">
These values should flow from the BI Matrix worksheet.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Lundin, Kent</author>
    <author>test</author>
    <author>lundinw</author>
  </authors>
  <commentList>
    <comment ref="A2" authorId="0" shapeId="0" xr:uid="{00000000-0006-0000-0800-000001000000}">
      <text>
        <r>
          <rPr>
            <b/>
            <sz val="8"/>
            <color indexed="81"/>
            <rFont val="Tahoma"/>
            <family val="2"/>
          </rPr>
          <t>Lundin, Kent:</t>
        </r>
        <r>
          <rPr>
            <sz val="8"/>
            <color indexed="81"/>
            <rFont val="Tahoma"/>
            <family val="2"/>
          </rPr>
          <t xml:space="preserve">
Enter your top five business ideas from the brainstorm worksheet</t>
        </r>
      </text>
    </comment>
    <comment ref="K2" authorId="1" shapeId="0" xr:uid="{00000000-0006-0000-0800-000002000000}">
      <text>
        <r>
          <rPr>
            <b/>
            <sz val="9"/>
            <color indexed="81"/>
            <rFont val="Tahoma"/>
            <family val="2"/>
          </rPr>
          <t>test:</t>
        </r>
        <r>
          <rPr>
            <sz val="9"/>
            <color indexed="81"/>
            <rFont val="Tahoma"/>
            <family val="2"/>
          </rPr>
          <t xml:space="preserve">
1 is the best and 5 is the worst</t>
        </r>
      </text>
    </comment>
    <comment ref="A3" authorId="0" shapeId="0" xr:uid="{00000000-0006-0000-0800-000003000000}">
      <text>
        <r>
          <rPr>
            <b/>
            <sz val="8"/>
            <color indexed="81"/>
            <rFont val="Tahoma"/>
            <family val="2"/>
          </rPr>
          <t>Lundin, Kent:</t>
        </r>
        <r>
          <rPr>
            <sz val="8"/>
            <color indexed="81"/>
            <rFont val="Tahoma"/>
            <family val="2"/>
          </rPr>
          <t xml:space="preserve">
Decide how to weight each of these criteria.  The percentages must add up to 100%.  Explain your weighting below.</t>
        </r>
      </text>
    </comment>
    <comment ref="A10" authorId="2" shapeId="0" xr:uid="{00000000-0006-0000-0800-000004000000}">
      <text>
        <r>
          <rPr>
            <b/>
            <sz val="9"/>
            <color indexed="81"/>
            <rFont val="Tahoma"/>
            <family val="2"/>
          </rPr>
          <t>lundinw:</t>
        </r>
        <r>
          <rPr>
            <sz val="9"/>
            <color indexed="81"/>
            <rFont val="Tahoma"/>
            <family val="2"/>
          </rPr>
          <t xml:space="preserve">
This is the most important answer.  Here is where I looked to see what idea you chose and why.</t>
        </r>
      </text>
    </comment>
  </commentList>
</comments>
</file>

<file path=xl/sharedStrings.xml><?xml version="1.0" encoding="utf-8"?>
<sst xmlns="http://schemas.openxmlformats.org/spreadsheetml/2006/main" count="363" uniqueCount="213">
  <si>
    <t>Business Ideas</t>
  </si>
  <si>
    <t>Demand</t>
  </si>
  <si>
    <t>Competition</t>
  </si>
  <si>
    <t>Suppliers</t>
  </si>
  <si>
    <t>Selling ukuleles</t>
  </si>
  <si>
    <t>Weights</t>
  </si>
  <si>
    <t>Business Idea</t>
  </si>
  <si>
    <t>Model</t>
  </si>
  <si>
    <t>Brokerage</t>
  </si>
  <si>
    <t>Advertising</t>
  </si>
  <si>
    <t>Merchant</t>
  </si>
  <si>
    <t>Manufacturer (Direct)</t>
  </si>
  <si>
    <t>Affiliate</t>
  </si>
  <si>
    <t>Community</t>
  </si>
  <si>
    <t>Subscription</t>
  </si>
  <si>
    <t>Business</t>
  </si>
  <si>
    <t>Example</t>
  </si>
  <si>
    <t>Computed</t>
  </si>
  <si>
    <t>10 is Best</t>
  </si>
  <si>
    <t>Instructions in Comments</t>
  </si>
  <si>
    <t>TOTAL</t>
  </si>
  <si>
    <t>Brainstorming and Screening Web Business Ideas</t>
  </si>
  <si>
    <t>Business Model List</t>
  </si>
  <si>
    <t>List Changes you made to this worksheet below</t>
  </si>
  <si>
    <t>Business Ideas/Three Top Keywords</t>
  </si>
  <si>
    <t>Max</t>
  </si>
  <si>
    <t>Monthly</t>
  </si>
  <si>
    <t>Rank</t>
  </si>
  <si>
    <t xml:space="preserve">  Average</t>
  </si>
  <si>
    <t>CPC</t>
  </si>
  <si>
    <t>by Start date</t>
  </si>
  <si>
    <t>Obtainable</t>
  </si>
  <si>
    <t>Issues/Requirements</t>
  </si>
  <si>
    <t>Start Up Cost</t>
  </si>
  <si>
    <t>Estimated</t>
  </si>
  <si>
    <t>Start-up</t>
  </si>
  <si>
    <t>Cost</t>
  </si>
  <si>
    <t>Start-up Costs</t>
  </si>
  <si>
    <t>Weekly</t>
  </si>
  <si>
    <t>Hours</t>
  </si>
  <si>
    <t>Time Req.</t>
  </si>
  <si>
    <t>Google Adwords Keyword Tool</t>
  </si>
  <si>
    <t>Brainstorming Business Idea--Bizthoughts</t>
  </si>
  <si>
    <t>Tell which business idea you chose and why</t>
  </si>
  <si>
    <t>Explain why you weighted each criteria the way you did</t>
  </si>
  <si>
    <t>Selling Ukuleles</t>
  </si>
  <si>
    <t>If you make changes to this worksheet, list the changes below</t>
  </si>
  <si>
    <t>Alibaba.com</t>
  </si>
  <si>
    <t>Kala Ukuleles</t>
  </si>
  <si>
    <t>I can probably get some inventory in the required time, but the minimum order quantity is 10</t>
  </si>
  <si>
    <t>Profit Potential</t>
  </si>
  <si>
    <t>Gross</t>
  </si>
  <si>
    <t>Profit</t>
  </si>
  <si>
    <t>per unit</t>
  </si>
  <si>
    <t>Potential</t>
  </si>
  <si>
    <t>Conversion</t>
  </si>
  <si>
    <t>Rate</t>
  </si>
  <si>
    <t>Profit Pot.</t>
  </si>
  <si>
    <t>Advertiser</t>
  </si>
  <si>
    <t>Ease of</t>
  </si>
  <si>
    <t>Starting</t>
  </si>
  <si>
    <t xml:space="preserve">  Max</t>
  </si>
  <si>
    <t>Weighted</t>
  </si>
  <si>
    <t xml:space="preserve">  Max  </t>
  </si>
  <si>
    <t xml:space="preserve">  Min</t>
  </si>
  <si>
    <t xml:space="preserve">  Spread</t>
  </si>
  <si>
    <t>Click/MONTH</t>
  </si>
  <si>
    <t>Min</t>
  </si>
  <si>
    <t xml:space="preserve">  Total</t>
  </si>
  <si>
    <t>Recommendation</t>
  </si>
  <si>
    <t>Total</t>
  </si>
  <si>
    <t>Score</t>
  </si>
  <si>
    <t>ukulele affilicate</t>
  </si>
  <si>
    <t>Ukulele blog</t>
  </si>
  <si>
    <t>ukulele store</t>
  </si>
  <si>
    <t>wedding cake business</t>
  </si>
  <si>
    <t>Rexburg Info site</t>
  </si>
  <si>
    <t>Medium</t>
  </si>
  <si>
    <t>High</t>
  </si>
  <si>
    <t>Low</t>
  </si>
  <si>
    <t>Ukulele information</t>
  </si>
  <si>
    <t>Buy ukulele</t>
  </si>
  <si>
    <t>Wedding cakes</t>
  </si>
  <si>
    <t>Ltd</t>
  </si>
  <si>
    <t>*</t>
  </si>
  <si>
    <t>Rexburg Idaho</t>
  </si>
  <si>
    <t>Avg. CPC</t>
  </si>
  <si>
    <t>Clicks</t>
  </si>
  <si>
    <t>Impressions</t>
  </si>
  <si>
    <t>CTR</t>
  </si>
  <si>
    <t xml:space="preserve">  Totals and averages</t>
  </si>
  <si>
    <t>Possible Daily Budget</t>
  </si>
  <si>
    <t>Amount you would spend</t>
  </si>
  <si>
    <t>Coupon amount</t>
  </si>
  <si>
    <t>Total Ad budget</t>
  </si>
  <si>
    <t>Number of days</t>
  </si>
  <si>
    <t>Daily Budget</t>
  </si>
  <si>
    <t>Explain what this means in your decision process</t>
  </si>
  <si>
    <t>Expected CTR</t>
  </si>
  <si>
    <t>There is a small change of getting a Chinese manufacturer to ship to me in time and order quantity minimums are 100</t>
  </si>
  <si>
    <t>Note: We are using Google estimation of click-through-rate (CTR) because we feel that Google is likely to give highly competitive keywords a lower CTR</t>
  </si>
  <si>
    <t>Ukulele store</t>
  </si>
  <si>
    <t>Top Five Choices</t>
  </si>
  <si>
    <t>Service</t>
  </si>
  <si>
    <t>Lead Generation</t>
  </si>
  <si>
    <t>Drop shipping</t>
  </si>
  <si>
    <t>Other</t>
  </si>
  <si>
    <t>Search Keyword</t>
  </si>
  <si>
    <t>-</t>
  </si>
  <si>
    <t>Budget</t>
  </si>
  <si>
    <t>Adjusted</t>
  </si>
  <si>
    <t>Costs</t>
  </si>
  <si>
    <t>Budget Adjusted</t>
  </si>
  <si>
    <t>Monthly Budget</t>
  </si>
  <si>
    <t>When you do your Ads campaign, you will have to set a daily budget.  The size of this budget will greatly influence which business idea will work best for your ads campaign</t>
  </si>
  <si>
    <t xml:space="preserve">You will be required to spend at least $25 on your campaign.  If you do spend $25, you can, most likely, get a coupon for another $100 which would equal $125.  You will be running your campaign for approximately six weeks.    </t>
  </si>
  <si>
    <t>Please enter how much you would be will spend on the Ads campaign so you can determine your daily budget.</t>
  </si>
  <si>
    <t>Depending on your business model you will answer different questions and need to show me different amounts of "suppliers."</t>
  </si>
  <si>
    <t xml:space="preserve">No. of </t>
  </si>
  <si>
    <t>Business Models</t>
  </si>
  <si>
    <t>What you will be rating for each business model. Ratings will be 1 - 10 with 10 being the best</t>
  </si>
  <si>
    <t>Will you be able to get good advertisements on your website and will you be able to produce good enough content?</t>
  </si>
  <si>
    <t>Will you be able to establish the affiliate relationship with the approprpriate company(ies)?</t>
  </si>
  <si>
    <t>Will you be able to attract enough sellers to be useful to buyers?</t>
  </si>
  <si>
    <t>Will you be able to attract enough loyal users?</t>
  </si>
  <si>
    <t>Dropshipping</t>
  </si>
  <si>
    <t>Will you be able to set up a relationship with the appropriate company(ies) to drop ship the product?</t>
  </si>
  <si>
    <t>Will you be able to set up a paying relationship with a company that will pay for your leads?</t>
  </si>
  <si>
    <t>Will you be able to produce the product (phyical good or a digital good)?</t>
  </si>
  <si>
    <t>Will you be able to obtain the product(s)?</t>
  </si>
  <si>
    <t>Will you be able to produce the service?</t>
  </si>
  <si>
    <t>Will you be able to produce the quantity and quality of content that people would want to subscribe to get?</t>
  </si>
  <si>
    <t>Instructions:</t>
  </si>
  <si>
    <t>Note: most of you will spend $25 of your own money on Google Ads. Some may want to spend more and put in a larger number</t>
  </si>
  <si>
    <t>Specific instructions are often included in the comments that signified by the red triangles in the upper right portion of the cells</t>
  </si>
  <si>
    <t>The Rank/Scores will work properly only after you have competed the yellow cells</t>
  </si>
  <si>
    <t>You should enter information or numbers in the yellow shaded cells only.</t>
  </si>
  <si>
    <t>Note: Enter your top five choices from above here. Those entries will then show up on all the remaining worksheets (tabs).</t>
  </si>
  <si>
    <t>Time Requirements</t>
  </si>
  <si>
    <t>Video on how to complete the Brainstorming worksheet</t>
  </si>
  <si>
    <t>Brainstorm Video</t>
  </si>
  <si>
    <t>Keyword Input Sheet</t>
  </si>
  <si>
    <t>Input Video</t>
  </si>
  <si>
    <t>Demand and Competition Video</t>
  </si>
  <si>
    <t>Supplier, Start-up Cost, and Time Video</t>
  </si>
  <si>
    <t>Profit and Recommendation Video</t>
  </si>
  <si>
    <t>Version 11</t>
  </si>
  <si>
    <t>mechanical keyboard</t>
  </si>
  <si>
    <t>Guitar Accessories</t>
  </si>
  <si>
    <t>Climbing Apparel Shop</t>
  </si>
  <si>
    <t>climbing apparel</t>
  </si>
  <si>
    <t>Climbing Gear Recommendations</t>
  </si>
  <si>
    <t>best climbing gear</t>
  </si>
  <si>
    <t>Climbing Blog</t>
  </si>
  <si>
    <t>Climbing information</t>
  </si>
  <si>
    <t>Gaming Accessory Store</t>
  </si>
  <si>
    <t>gaming accessories</t>
  </si>
  <si>
    <t>Climbing Gear Store</t>
  </si>
  <si>
    <t>climbing gear</t>
  </si>
  <si>
    <t>Desk Accessory Store</t>
  </si>
  <si>
    <t>desk accessories</t>
  </si>
  <si>
    <t>climbing bracelets</t>
  </si>
  <si>
    <t>Guitar Blog</t>
  </si>
  <si>
    <t>Handmade Climbing Bracelets</t>
  </si>
  <si>
    <t>Guitar information</t>
  </si>
  <si>
    <t>Guitar accessories</t>
  </si>
  <si>
    <t>Guitar Affliate</t>
  </si>
  <si>
    <t>buy guitar</t>
  </si>
  <si>
    <t>custom phone case</t>
  </si>
  <si>
    <t>Custom Phone Case Store</t>
  </si>
  <si>
    <t>Tech Gadget Store</t>
  </si>
  <si>
    <t>Buy tech gadgets</t>
  </si>
  <si>
    <t>Trending Tech Affiliate</t>
  </si>
  <si>
    <t>Tech Gadget Review Blog</t>
  </si>
  <si>
    <t>tech information</t>
  </si>
  <si>
    <t>Sunglasses Store</t>
  </si>
  <si>
    <t>buy sunglasses</t>
  </si>
  <si>
    <t>Snowboard affiliate</t>
  </si>
  <si>
    <t>buy snowboards</t>
  </si>
  <si>
    <t>Fitness Store</t>
  </si>
  <si>
    <t>fitness products</t>
  </si>
  <si>
    <t>Laptop Accessories</t>
  </si>
  <si>
    <t>laptop accessories</t>
  </si>
  <si>
    <t>Dorm Essentials Review Site</t>
  </si>
  <si>
    <t>Dorm Essentials Affiliate</t>
  </si>
  <si>
    <t>dorm essentials</t>
  </si>
  <si>
    <t>cool tech gadgets</t>
  </si>
  <si>
    <t>new tech gadgets</t>
  </si>
  <si>
    <t>tech gadget review</t>
  </si>
  <si>
    <t>desk organizer</t>
  </si>
  <si>
    <t>desk mat</t>
  </si>
  <si>
    <t>rock climbing</t>
  </si>
  <si>
    <t>bouldering</t>
  </si>
  <si>
    <t>indoor climbing</t>
  </si>
  <si>
    <t>learn to play guitar</t>
  </si>
  <si>
    <t>guitar tutorial</t>
  </si>
  <si>
    <t>guitar review</t>
  </si>
  <si>
    <t>gaming headphones</t>
  </si>
  <si>
    <t>mouse pad</t>
  </si>
  <si>
    <t>Desk Accessories and Gaming Accessories are the best options as far as demand and likelihood that people will buy them. This means that if I want to make money I should go with one of these options.</t>
  </si>
  <si>
    <t>Tech Gadgets, Desk Accessories, and Gaming Accessories have lower competition which means it would be more likely that I would be able to make sales.</t>
  </si>
  <si>
    <t>Me</t>
  </si>
  <si>
    <t>Finding new products to review may be an issue, but it shouldn't be too bad</t>
  </si>
  <si>
    <t>doba</t>
  </si>
  <si>
    <t>Advertisers should be easy, and I climb pretty often so content should be easy</t>
  </si>
  <si>
    <t>Content would be hard to make often</t>
  </si>
  <si>
    <t>relationship already made, quality might be questionable, but the products look good</t>
  </si>
  <si>
    <t>Aliexpress</t>
  </si>
  <si>
    <t>quality is questionable, and shipping times may be long, but it seems like a relationship will be easy to make</t>
  </si>
  <si>
    <t>I say the cost for the review blog is highest because I'd have to buy things to review, and pay for hosting the site but that's about the only cost. Everything else is either drop shipping with no startup cost, or affiliate with just the cost of hosting. I already have guitars and climbing gear for the guitar and climbing blogs</t>
  </si>
  <si>
    <t>The stores would take less time because they would function as just the store. I may have to choose products for them but that doesn't take long. The blogs would take time because I would have to make content for them.</t>
  </si>
  <si>
    <t>I am choosing to do both desk and gaming accessories as my business, because they are by far the best options, and they have the same suppliers and are simliar enough that I think selling both would be a good idea.</t>
  </si>
  <si>
    <t>I weighted the criteria the way I did because the suppliers aren't very important to me because there are so many options that almost anything I would choose would have good suppliers if I looked hard enough. Start up cost is important to me, as well as time requirements because as a college student taking 17 credits who also has a girlfriend, I don't have much time or money, so the lower those are the better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</si>
</sst>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 #,##0.0_);_(* \(#,##0.0\);_(* &quot;-&quot;??_);_(@_)"/>
    <numFmt numFmtId="167" formatCode="0.0%"/>
  </numFmts>
  <fonts count="12" x14ac:knownFonts="1">
    <font>
      <sz val="11"/>
      <color theme="1"/>
      <name val="Calibri"/>
      <family val="2"/>
    </font>
    <font>
      <sz val="11"/>
      <color indexed="8"/>
      <name val="Calibri"/>
      <family val="2"/>
    </font>
    <font>
      <sz val="8"/>
      <name val="Calibri"/>
      <family val="2"/>
    </font>
    <font>
      <sz val="8"/>
      <color indexed="81"/>
      <name val="Tahoma"/>
      <family val="2"/>
    </font>
    <font>
      <b/>
      <sz val="8"/>
      <color indexed="81"/>
      <name val="Tahoma"/>
      <family val="2"/>
    </font>
    <font>
      <sz val="9"/>
      <color indexed="81"/>
      <name val="Tahoma"/>
      <family val="2"/>
    </font>
    <font>
      <b/>
      <sz val="9"/>
      <color indexed="81"/>
      <name val="Tahoma"/>
      <family val="2"/>
    </font>
    <font>
      <sz val="11"/>
      <color theme="1"/>
      <name val="Calibri"/>
      <family val="2"/>
    </font>
    <font>
      <u/>
      <sz val="11"/>
      <color theme="10"/>
      <name val="Calibri"/>
      <family val="2"/>
    </font>
    <font>
      <b/>
      <sz val="11"/>
      <color theme="1"/>
      <name val="Calibri"/>
      <family val="2"/>
    </font>
    <font>
      <b/>
      <sz val="14"/>
      <color theme="1"/>
      <name val="Calibri"/>
      <family val="2"/>
    </font>
    <font>
      <b/>
      <sz val="12"/>
      <color theme="1"/>
      <name val="Calibri"/>
      <family val="2"/>
    </font>
  </fonts>
  <fills count="11">
    <fill>
      <patternFill patternType="none"/>
    </fill>
    <fill>
      <patternFill patternType="gray125"/>
    </fill>
    <fill>
      <patternFill patternType="solid">
        <fgColor indexed="1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CF22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77">
    <xf numFmtId="0" fontId="0" fillId="0" borderId="0" xfId="0"/>
    <xf numFmtId="0" fontId="0" fillId="0" borderId="0" xfId="0" applyAlignment="1">
      <alignment horizontal="center"/>
    </xf>
    <xf numFmtId="9" fontId="7" fillId="2" borderId="0" xfId="4" applyFont="1" applyFill="1"/>
    <xf numFmtId="0" fontId="9" fillId="0" borderId="0" xfId="0" applyFont="1"/>
    <xf numFmtId="0" fontId="9" fillId="0" borderId="0" xfId="0" applyFont="1" applyAlignment="1">
      <alignment horizontal="centerContinuous"/>
    </xf>
    <xf numFmtId="0" fontId="10" fillId="0" borderId="0" xfId="0" applyFont="1"/>
    <xf numFmtId="0" fontId="8" fillId="0" borderId="0" xfId="3" applyAlignment="1" applyProtection="1"/>
    <xf numFmtId="0" fontId="0" fillId="3" borderId="0" xfId="0" applyFill="1"/>
    <xf numFmtId="0" fontId="9" fillId="0" borderId="0" xfId="0" applyFont="1" applyAlignment="1">
      <alignment horizontal="center"/>
    </xf>
    <xf numFmtId="166" fontId="7" fillId="0" borderId="0" xfId="1" applyNumberFormat="1" applyFont="1"/>
    <xf numFmtId="0" fontId="9" fillId="4" borderId="0" xfId="0" applyFont="1" applyFill="1"/>
    <xf numFmtId="0" fontId="0" fillId="4" borderId="0" xfId="0" applyFill="1"/>
    <xf numFmtId="164" fontId="7" fillId="0" borderId="0" xfId="1" applyNumberFormat="1" applyFont="1"/>
    <xf numFmtId="164" fontId="7" fillId="3" borderId="0" xfId="1" applyNumberFormat="1" applyFont="1" applyFill="1"/>
    <xf numFmtId="0" fontId="0" fillId="3" borderId="0" xfId="0" applyFill="1" applyAlignment="1">
      <alignment wrapText="1"/>
    </xf>
    <xf numFmtId="44" fontId="7" fillId="3" borderId="0" xfId="2" applyFont="1" applyFill="1"/>
    <xf numFmtId="166" fontId="7" fillId="5" borderId="0" xfId="1" applyNumberFormat="1" applyFont="1" applyFill="1"/>
    <xf numFmtId="164" fontId="7" fillId="0" borderId="0" xfId="1" applyNumberFormat="1" applyFont="1" applyFill="1"/>
    <xf numFmtId="164" fontId="7" fillId="4" borderId="0" xfId="1" applyNumberFormat="1" applyFont="1" applyFill="1"/>
    <xf numFmtId="10" fontId="7" fillId="3" borderId="0" xfId="4" applyNumberFormat="1" applyFont="1" applyFill="1"/>
    <xf numFmtId="9" fontId="7" fillId="3" borderId="0" xfId="4" applyFont="1" applyFill="1"/>
    <xf numFmtId="9" fontId="7" fillId="0" borderId="0" xfId="4" applyFont="1" applyFill="1"/>
    <xf numFmtId="44" fontId="0" fillId="0" borderId="0" xfId="0" applyNumberFormat="1"/>
    <xf numFmtId="0" fontId="0" fillId="6" borderId="0" xfId="0" applyFill="1"/>
    <xf numFmtId="166" fontId="7" fillId="0" borderId="0" xfId="1" applyNumberFormat="1" applyFont="1" applyFill="1"/>
    <xf numFmtId="44" fontId="7" fillId="7" borderId="0" xfId="2" applyFont="1" applyFill="1"/>
    <xf numFmtId="164" fontId="7" fillId="7" borderId="0" xfId="1" applyNumberFormat="1" applyFont="1" applyFill="1"/>
    <xf numFmtId="0" fontId="11" fillId="0" borderId="0" xfId="0" applyFont="1"/>
    <xf numFmtId="44" fontId="7" fillId="8" borderId="0" xfId="2" applyFont="1" applyFill="1"/>
    <xf numFmtId="44" fontId="0" fillId="8" borderId="0" xfId="0" applyNumberFormat="1" applyFill="1"/>
    <xf numFmtId="43" fontId="7" fillId="8" borderId="0" xfId="1" applyFont="1" applyFill="1"/>
    <xf numFmtId="43" fontId="7" fillId="0" borderId="0" xfId="1" applyFont="1" applyFill="1"/>
    <xf numFmtId="43" fontId="7" fillId="4" borderId="0" xfId="1" applyFont="1" applyFill="1"/>
    <xf numFmtId="1" fontId="0" fillId="9" borderId="0" xfId="0" applyNumberFormat="1" applyFill="1"/>
    <xf numFmtId="164" fontId="7" fillId="5" borderId="0" xfId="1" applyNumberFormat="1" applyFont="1" applyFill="1"/>
    <xf numFmtId="0" fontId="0" fillId="3" borderId="0" xfId="0" applyFill="1" applyAlignment="1">
      <alignment vertical="top" wrapText="1"/>
    </xf>
    <xf numFmtId="0" fontId="0" fillId="0" borderId="0" xfId="0" applyAlignment="1">
      <alignment vertical="top" wrapText="1"/>
    </xf>
    <xf numFmtId="0" fontId="0" fillId="3" borderId="1" xfId="0" applyFill="1" applyBorder="1"/>
    <xf numFmtId="0" fontId="0" fillId="3" borderId="2" xfId="0" applyFill="1" applyBorder="1"/>
    <xf numFmtId="0" fontId="0" fillId="3" borderId="3" xfId="0" applyFill="1" applyBorder="1"/>
    <xf numFmtId="165" fontId="9" fillId="0" borderId="1" xfId="0" applyNumberFormat="1" applyFont="1" applyBorder="1"/>
    <xf numFmtId="0" fontId="9" fillId="0" borderId="1" xfId="0" applyFont="1" applyBorder="1"/>
    <xf numFmtId="0" fontId="0" fillId="3" borderId="4" xfId="0" applyFill="1" applyBorder="1"/>
    <xf numFmtId="165" fontId="0" fillId="0" borderId="1" xfId="0" applyNumberFormat="1" applyBorder="1"/>
    <xf numFmtId="0" fontId="0" fillId="0" borderId="5" xfId="0" applyBorder="1"/>
    <xf numFmtId="0" fontId="0" fillId="3" borderId="6" xfId="0" applyFill="1" applyBorder="1"/>
    <xf numFmtId="0" fontId="0" fillId="3" borderId="7" xfId="0" applyFill="1" applyBorder="1"/>
    <xf numFmtId="0" fontId="0" fillId="0" borderId="8" xfId="0" applyBorder="1"/>
    <xf numFmtId="167" fontId="7" fillId="0" borderId="0" xfId="4" applyNumberFormat="1" applyFont="1"/>
    <xf numFmtId="44" fontId="7" fillId="6" borderId="0" xfId="2" applyFont="1" applyFill="1"/>
    <xf numFmtId="167" fontId="7" fillId="6" borderId="0" xfId="4" applyNumberFormat="1" applyFont="1" applyFill="1"/>
    <xf numFmtId="44" fontId="7" fillId="4" borderId="0" xfId="2" applyFont="1" applyFill="1"/>
    <xf numFmtId="0" fontId="10" fillId="0" borderId="1" xfId="0" applyFont="1" applyBorder="1"/>
    <xf numFmtId="0" fontId="9" fillId="0" borderId="1" xfId="0" applyFont="1" applyBorder="1" applyAlignment="1">
      <alignment horizontal="center"/>
    </xf>
    <xf numFmtId="0" fontId="0" fillId="0" borderId="1" xfId="0" applyBorder="1"/>
    <xf numFmtId="0" fontId="9" fillId="4" borderId="1" xfId="0" applyFont="1" applyFill="1" applyBorder="1"/>
    <xf numFmtId="10" fontId="7" fillId="6" borderId="1" xfId="4" applyNumberFormat="1" applyFont="1" applyFill="1" applyBorder="1"/>
    <xf numFmtId="1" fontId="0" fillId="9" borderId="1" xfId="0" applyNumberFormat="1" applyFill="1" applyBorder="1"/>
    <xf numFmtId="0" fontId="0" fillId="10" borderId="2" xfId="0" applyFill="1" applyBorder="1"/>
    <xf numFmtId="164" fontId="0" fillId="3" borderId="1" xfId="1" applyNumberFormat="1" applyFont="1" applyFill="1" applyBorder="1"/>
    <xf numFmtId="164" fontId="0" fillId="3" borderId="7" xfId="1" applyNumberFormat="1" applyFont="1" applyFill="1" applyBorder="1"/>
    <xf numFmtId="0" fontId="0" fillId="0" borderId="0" xfId="0" quotePrefix="1"/>
    <xf numFmtId="44" fontId="0" fillId="3" borderId="0" xfId="2" applyFont="1" applyFill="1"/>
    <xf numFmtId="43" fontId="0" fillId="3" borderId="0" xfId="1" applyFont="1" applyFill="1"/>
    <xf numFmtId="43" fontId="0" fillId="6" borderId="0" xfId="1" applyFont="1" applyFill="1"/>
    <xf numFmtId="43" fontId="0" fillId="0" borderId="0" xfId="1" applyFont="1"/>
    <xf numFmtId="44" fontId="0" fillId="6" borderId="0" xfId="2" applyFont="1" applyFill="1"/>
    <xf numFmtId="43" fontId="7" fillId="6" borderId="0" xfId="1" applyFont="1" applyFill="1"/>
    <xf numFmtId="44" fontId="9" fillId="6" borderId="0" xfId="2" applyFont="1" applyFill="1"/>
    <xf numFmtId="43" fontId="0" fillId="0" borderId="0" xfId="0" applyNumberFormat="1"/>
    <xf numFmtId="43" fontId="0" fillId="6" borderId="0" xfId="0" applyNumberFormat="1" applyFill="1"/>
    <xf numFmtId="43" fontId="0" fillId="0" borderId="0" xfId="1" applyFont="1" applyFill="1"/>
    <xf numFmtId="10" fontId="7" fillId="0" borderId="1" xfId="4" applyNumberFormat="1" applyFont="1" applyFill="1" applyBorder="1"/>
    <xf numFmtId="164" fontId="0" fillId="3" borderId="3" xfId="1" applyNumberFormat="1" applyFont="1" applyFill="1" applyBorder="1"/>
    <xf numFmtId="0" fontId="9" fillId="0" borderId="0" xfId="0" applyFont="1" applyAlignment="1">
      <alignment horizontal="center"/>
    </xf>
    <xf numFmtId="0" fontId="0" fillId="3" borderId="0" xfId="0" applyFill="1" applyAlignment="1">
      <alignment horizontal="left" vertical="top" wrapText="1"/>
    </xf>
    <xf numFmtId="0" fontId="0" fillId="3" borderId="0" xfId="0" applyFill="1" applyAlignment="1">
      <alignment vertical="top" wrapText="1"/>
    </xf>
  </cellXfs>
  <cellStyles count="5">
    <cellStyle name="Comma" xfId="1" builtinId="3"/>
    <cellStyle name="Currency" xfId="2" builtinId="4"/>
    <cellStyle name="Hyperlink" xfId="3" builtinId="8"/>
    <cellStyle name="Normal" xfId="0" builtinId="0"/>
    <cellStyle name="Percent" xfId="4" builtinId="5"/>
  </cellStyles>
  <dxfs count="7">
    <dxf>
      <font>
        <b/>
        <i val="0"/>
        <color theme="0"/>
      </font>
      <fill>
        <patternFill>
          <bgColor rgb="FF00FE18"/>
        </patternFill>
      </fill>
    </dxf>
    <dxf>
      <font>
        <b/>
        <i val="0"/>
        <color theme="0"/>
      </font>
      <fill>
        <patternFill>
          <bgColor theme="0" tint="-0.499984740745262"/>
        </patternFill>
      </fill>
    </dxf>
    <dxf>
      <font>
        <b/>
        <i val="0"/>
        <color theme="0"/>
      </font>
      <fill>
        <patternFill>
          <bgColor rgb="FFFF0000"/>
        </patternFill>
      </fill>
    </dxf>
    <dxf>
      <font>
        <b/>
        <i val="0"/>
        <color theme="0"/>
      </font>
      <fill>
        <patternFill>
          <bgColor rgb="FF03DF0D"/>
        </patternFill>
      </fill>
    </dxf>
    <dxf>
      <font>
        <b/>
        <i val="0"/>
        <color theme="0"/>
      </font>
      <fill>
        <patternFill>
          <bgColor theme="0" tint="-0.34998626667073579"/>
        </patternFill>
      </fill>
    </dxf>
    <dxf>
      <font>
        <b/>
        <i val="0"/>
        <color theme="0"/>
      </font>
      <fill>
        <patternFill>
          <bgColor rgb="FF03DF0D"/>
        </patternFill>
      </fill>
    </dxf>
    <dxf>
      <font>
        <b/>
        <i val="0"/>
        <color theme="0"/>
      </font>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dnapisec.kaltura.com/p/1157612/sp/115761200/embedIframeJs/uiconf_id/33020032/partner_id/1157612?iframeembed=true&amp;playerId=kaltura_player_1544821898&amp;entry_id=0_6of4oye2" TargetMode="External"/><Relationship Id="rId2" Type="http://schemas.openxmlformats.org/officeDocument/2006/relationships/hyperlink" Target="https://adwords.google.com/select/KeywordToolExternal?defaultView=2" TargetMode="External"/><Relationship Id="rId1" Type="http://schemas.openxmlformats.org/officeDocument/2006/relationships/hyperlink" Target="http://bizthoughts.mikelee.org/brainstorming-business-ideas.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dnapisec.kaltura.com/p/1157612/sp/115761200/embedIframeJs/uiconf_id/33020032/partner_id/1157612?iframeembed=true&amp;playerId=kaltura_player_1544821725&amp;entry_id=0_047cbrph"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cdnapisec.kaltura.com/p/1157612/sp/115761200/embedIframeJs/uiconf_id/33020032/partner_id/1157612?iframeembed=true&amp;playerId=kaltura_player_1544821232&amp;entry_id=0_yayrhtj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cdnapisec.kaltura.com/p/1157612/sp/115761200/embedIframeJs/uiconf_id/33020032/partner_id/1157612?iframeembed=true&amp;playerId=kaltura_player_1544821506&amp;entry_id=0_5tqfpu6s"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cdnapisec.kaltura.com/p/1157612/sp/115761200/embedIframeJs/uiconf_id/33020032/partner_id/1157612?iframeembed=true&amp;playerId=kaltura_player_1544821357&amp;entry_id=0_kv1xpxo2"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
  <sheetViews>
    <sheetView workbookViewId="0">
      <pane ySplit="4" topLeftCell="A5" activePane="bottomLeft" state="frozen"/>
      <selection pane="bottomLeft" activeCell="O15" sqref="O15"/>
    </sheetView>
  </sheetViews>
  <sheetFormatPr defaultRowHeight="15" x14ac:dyDescent="0.25"/>
  <cols>
    <col min="1" max="1" width="2.85546875" customWidth="1"/>
    <col min="2" max="2" width="58.42578125" bestFit="1" customWidth="1"/>
    <col min="3" max="3" width="20.42578125" bestFit="1" customWidth="1"/>
    <col min="4" max="4" width="22.7109375" customWidth="1"/>
    <col min="5" max="5" width="3.42578125" customWidth="1"/>
    <col min="6" max="7" width="10.28515625" bestFit="1" customWidth="1"/>
    <col min="8" max="8" width="12.140625" bestFit="1" customWidth="1"/>
    <col min="9" max="9" width="10.28515625" bestFit="1" customWidth="1"/>
    <col min="10" max="10" width="7.85546875" bestFit="1" customWidth="1"/>
    <col min="11" max="11" width="7.5703125" customWidth="1"/>
  </cols>
  <sheetData>
    <row r="1" spans="1:14" ht="18.75" x14ac:dyDescent="0.3">
      <c r="B1" s="5" t="s">
        <v>21</v>
      </c>
      <c r="F1" t="s">
        <v>146</v>
      </c>
      <c r="N1" s="3" t="s">
        <v>132</v>
      </c>
    </row>
    <row r="2" spans="1:14" x14ac:dyDescent="0.25">
      <c r="B2" s="3" t="s">
        <v>19</v>
      </c>
      <c r="F2" s="4" t="s">
        <v>1</v>
      </c>
      <c r="G2" s="4"/>
      <c r="H2" s="74" t="s">
        <v>2</v>
      </c>
      <c r="I2" s="74"/>
      <c r="J2" s="8"/>
      <c r="K2" s="1"/>
      <c r="N2" t="s">
        <v>136</v>
      </c>
    </row>
    <row r="3" spans="1:14" x14ac:dyDescent="0.25">
      <c r="B3" s="3"/>
      <c r="C3" s="3" t="s">
        <v>15</v>
      </c>
      <c r="F3" s="8" t="s">
        <v>26</v>
      </c>
      <c r="G3" s="8" t="s">
        <v>17</v>
      </c>
      <c r="H3" s="8" t="s">
        <v>58</v>
      </c>
      <c r="I3" s="8" t="s">
        <v>17</v>
      </c>
      <c r="J3" s="8" t="s">
        <v>59</v>
      </c>
      <c r="K3" s="1"/>
      <c r="N3" t="s">
        <v>134</v>
      </c>
    </row>
    <row r="4" spans="1:14" x14ac:dyDescent="0.25">
      <c r="B4" s="3" t="s">
        <v>6</v>
      </c>
      <c r="C4" s="3" t="s">
        <v>7</v>
      </c>
      <c r="D4" s="3" t="s">
        <v>107</v>
      </c>
      <c r="E4" s="3" t="s">
        <v>83</v>
      </c>
      <c r="F4" s="8" t="s">
        <v>87</v>
      </c>
      <c r="G4" s="8" t="s">
        <v>18</v>
      </c>
      <c r="H4" s="8" t="s">
        <v>2</v>
      </c>
      <c r="I4" s="8" t="s">
        <v>18</v>
      </c>
      <c r="J4" s="8" t="s">
        <v>60</v>
      </c>
      <c r="K4" s="8" t="s">
        <v>20</v>
      </c>
      <c r="L4" s="8" t="s">
        <v>27</v>
      </c>
      <c r="N4" t="s">
        <v>135</v>
      </c>
    </row>
    <row r="5" spans="1:14" x14ac:dyDescent="0.25">
      <c r="A5">
        <v>1</v>
      </c>
      <c r="B5" s="38" t="s">
        <v>149</v>
      </c>
      <c r="C5" s="58" t="s">
        <v>105</v>
      </c>
      <c r="D5" s="39" t="s">
        <v>150</v>
      </c>
      <c r="E5" s="39"/>
      <c r="F5" s="73">
        <v>5000</v>
      </c>
      <c r="G5" s="40">
        <f>IF(F5:F5&gt;200,7+(3*F5/$F$25),IF(F5&gt;=30,4+(3*F5/200),4*F5/30))</f>
        <v>7.3</v>
      </c>
      <c r="H5" s="37" t="s">
        <v>78</v>
      </c>
      <c r="I5" s="40">
        <f>IF(H5="low",10,IF(H5="medium",7,IF(H5="-",0,4)))</f>
        <v>4</v>
      </c>
      <c r="J5" s="39">
        <v>8</v>
      </c>
      <c r="K5" s="40">
        <f t="shared" ref="K5:K24" si="0">G5+I5+J5</f>
        <v>19.3</v>
      </c>
      <c r="L5" s="41">
        <f>RANK(K5,$K$5:$K$24)</f>
        <v>9</v>
      </c>
      <c r="N5" t="s">
        <v>139</v>
      </c>
    </row>
    <row r="6" spans="1:14" x14ac:dyDescent="0.25">
      <c r="A6">
        <v>2</v>
      </c>
      <c r="B6" s="42" t="s">
        <v>151</v>
      </c>
      <c r="C6" s="58" t="s">
        <v>12</v>
      </c>
      <c r="D6" s="37" t="s">
        <v>152</v>
      </c>
      <c r="E6" s="37"/>
      <c r="F6" s="59">
        <v>500</v>
      </c>
      <c r="G6" s="40">
        <f t="shared" ref="G6:G24" si="1">IF(F6:F6&gt;200,7+(3*F6/$F$25),IF(F6&gt;=30,4+(3*F6/200),4*F6/30))</f>
        <v>7.03</v>
      </c>
      <c r="H6" s="37" t="s">
        <v>78</v>
      </c>
      <c r="I6" s="40">
        <f t="shared" ref="I6:I24" si="2">IF(H6="low",10,IF(H6="medium",7,IF(H6="-",0,4)))</f>
        <v>4</v>
      </c>
      <c r="J6" s="37">
        <v>6</v>
      </c>
      <c r="K6" s="40">
        <f t="shared" si="0"/>
        <v>17.03</v>
      </c>
      <c r="L6" s="44">
        <f t="shared" ref="L6:L24" si="3">RANK(K6,$K$5:$K$24)</f>
        <v>15</v>
      </c>
    </row>
    <row r="7" spans="1:14" x14ac:dyDescent="0.25">
      <c r="A7">
        <v>3</v>
      </c>
      <c r="B7" s="42" t="s">
        <v>153</v>
      </c>
      <c r="C7" s="58" t="s">
        <v>9</v>
      </c>
      <c r="D7" s="37" t="s">
        <v>154</v>
      </c>
      <c r="E7" s="37"/>
      <c r="F7" s="59">
        <v>50</v>
      </c>
      <c r="G7" s="40">
        <f t="shared" si="1"/>
        <v>4.75</v>
      </c>
      <c r="H7" s="37" t="s">
        <v>79</v>
      </c>
      <c r="I7" s="40">
        <f t="shared" si="2"/>
        <v>10</v>
      </c>
      <c r="J7" s="37">
        <v>8</v>
      </c>
      <c r="K7" s="40">
        <f t="shared" si="0"/>
        <v>22.75</v>
      </c>
      <c r="L7" s="44">
        <f t="shared" si="3"/>
        <v>3</v>
      </c>
      <c r="N7" s="6" t="s">
        <v>140</v>
      </c>
    </row>
    <row r="8" spans="1:14" x14ac:dyDescent="0.25">
      <c r="A8">
        <v>4</v>
      </c>
      <c r="B8" s="42" t="s">
        <v>155</v>
      </c>
      <c r="C8" s="58" t="s">
        <v>105</v>
      </c>
      <c r="D8" s="37" t="s">
        <v>156</v>
      </c>
      <c r="E8" s="37"/>
      <c r="F8" s="59">
        <v>50000</v>
      </c>
      <c r="G8" s="40">
        <f t="shared" si="1"/>
        <v>10</v>
      </c>
      <c r="H8" s="37" t="s">
        <v>78</v>
      </c>
      <c r="I8" s="40">
        <f t="shared" si="2"/>
        <v>4</v>
      </c>
      <c r="J8" s="37">
        <v>7</v>
      </c>
      <c r="K8" s="40">
        <f t="shared" si="0"/>
        <v>21</v>
      </c>
      <c r="L8" s="41">
        <f t="shared" si="3"/>
        <v>5</v>
      </c>
    </row>
    <row r="9" spans="1:14" x14ac:dyDescent="0.25">
      <c r="A9">
        <v>5</v>
      </c>
      <c r="B9" s="42" t="s">
        <v>157</v>
      </c>
      <c r="C9" s="58" t="s">
        <v>10</v>
      </c>
      <c r="D9" s="37" t="s">
        <v>158</v>
      </c>
      <c r="E9" s="37"/>
      <c r="F9" s="59">
        <v>5000</v>
      </c>
      <c r="G9" s="40">
        <f t="shared" si="1"/>
        <v>7.3</v>
      </c>
      <c r="H9" s="37" t="s">
        <v>78</v>
      </c>
      <c r="I9" s="40">
        <f t="shared" si="2"/>
        <v>4</v>
      </c>
      <c r="J9" s="37">
        <v>6</v>
      </c>
      <c r="K9" s="40">
        <f t="shared" si="0"/>
        <v>17.3</v>
      </c>
      <c r="L9" s="44">
        <f t="shared" si="3"/>
        <v>14</v>
      </c>
    </row>
    <row r="10" spans="1:14" x14ac:dyDescent="0.25">
      <c r="A10">
        <v>6</v>
      </c>
      <c r="B10" s="42" t="s">
        <v>159</v>
      </c>
      <c r="C10" s="58" t="s">
        <v>105</v>
      </c>
      <c r="D10" s="37" t="s">
        <v>160</v>
      </c>
      <c r="E10" s="37"/>
      <c r="F10" s="59">
        <v>50000</v>
      </c>
      <c r="G10" s="40">
        <f t="shared" si="1"/>
        <v>10</v>
      </c>
      <c r="H10" s="37" t="s">
        <v>78</v>
      </c>
      <c r="I10" s="40">
        <f t="shared" si="2"/>
        <v>4</v>
      </c>
      <c r="J10" s="37">
        <v>9</v>
      </c>
      <c r="K10" s="40">
        <f t="shared" si="0"/>
        <v>23</v>
      </c>
      <c r="L10" s="44">
        <f t="shared" si="3"/>
        <v>2</v>
      </c>
    </row>
    <row r="11" spans="1:14" x14ac:dyDescent="0.25">
      <c r="A11">
        <v>7</v>
      </c>
      <c r="B11" s="42" t="s">
        <v>181</v>
      </c>
      <c r="C11" s="58" t="s">
        <v>105</v>
      </c>
      <c r="D11" s="37" t="s">
        <v>182</v>
      </c>
      <c r="E11" s="37"/>
      <c r="F11" s="59">
        <v>5000</v>
      </c>
      <c r="G11" s="40">
        <f t="shared" si="1"/>
        <v>7.3</v>
      </c>
      <c r="H11" s="37" t="s">
        <v>78</v>
      </c>
      <c r="I11" s="40">
        <f t="shared" si="2"/>
        <v>4</v>
      </c>
      <c r="J11" s="37">
        <v>9</v>
      </c>
      <c r="K11" s="40">
        <f t="shared" si="0"/>
        <v>20.3</v>
      </c>
      <c r="L11" s="41">
        <f t="shared" si="3"/>
        <v>6</v>
      </c>
    </row>
    <row r="12" spans="1:14" x14ac:dyDescent="0.25">
      <c r="A12">
        <v>8</v>
      </c>
      <c r="B12" s="42" t="s">
        <v>163</v>
      </c>
      <c r="C12" s="58" t="s">
        <v>11</v>
      </c>
      <c r="D12" s="37" t="s">
        <v>161</v>
      </c>
      <c r="E12" s="37"/>
      <c r="F12" s="59">
        <v>500</v>
      </c>
      <c r="G12" s="40">
        <f t="shared" si="1"/>
        <v>7.03</v>
      </c>
      <c r="H12" s="37" t="s">
        <v>78</v>
      </c>
      <c r="I12" s="40">
        <f t="shared" si="2"/>
        <v>4</v>
      </c>
      <c r="J12" s="37">
        <v>6</v>
      </c>
      <c r="K12" s="40">
        <f t="shared" si="0"/>
        <v>17.03</v>
      </c>
      <c r="L12" s="44">
        <f t="shared" si="3"/>
        <v>15</v>
      </c>
    </row>
    <row r="13" spans="1:14" x14ac:dyDescent="0.25">
      <c r="A13">
        <v>9</v>
      </c>
      <c r="B13" s="42" t="s">
        <v>162</v>
      </c>
      <c r="C13" s="58" t="s">
        <v>9</v>
      </c>
      <c r="D13" s="37" t="s">
        <v>164</v>
      </c>
      <c r="E13" s="37"/>
      <c r="F13" s="59">
        <v>50</v>
      </c>
      <c r="G13" s="40">
        <f t="shared" si="1"/>
        <v>4.75</v>
      </c>
      <c r="H13" s="37" t="s">
        <v>79</v>
      </c>
      <c r="I13" s="40">
        <f t="shared" si="2"/>
        <v>10</v>
      </c>
      <c r="J13" s="37">
        <v>7</v>
      </c>
      <c r="K13" s="40">
        <f t="shared" si="0"/>
        <v>21.75</v>
      </c>
      <c r="L13" s="44">
        <f t="shared" si="3"/>
        <v>4</v>
      </c>
    </row>
    <row r="14" spans="1:14" x14ac:dyDescent="0.25">
      <c r="A14">
        <v>10</v>
      </c>
      <c r="B14" s="42" t="s">
        <v>148</v>
      </c>
      <c r="C14" s="58" t="s">
        <v>105</v>
      </c>
      <c r="D14" s="37" t="s">
        <v>165</v>
      </c>
      <c r="E14" s="37"/>
      <c r="F14" s="59">
        <v>5000</v>
      </c>
      <c r="G14" s="40">
        <f t="shared" si="1"/>
        <v>7.3</v>
      </c>
      <c r="H14" s="37" t="s">
        <v>78</v>
      </c>
      <c r="I14" s="40">
        <f t="shared" si="2"/>
        <v>4</v>
      </c>
      <c r="J14" s="37">
        <v>8</v>
      </c>
      <c r="K14" s="40">
        <f t="shared" si="0"/>
        <v>19.3</v>
      </c>
      <c r="L14" s="44">
        <f t="shared" si="3"/>
        <v>9</v>
      </c>
    </row>
    <row r="15" spans="1:14" x14ac:dyDescent="0.25">
      <c r="A15">
        <v>11</v>
      </c>
      <c r="B15" s="42" t="s">
        <v>166</v>
      </c>
      <c r="C15" s="58" t="s">
        <v>12</v>
      </c>
      <c r="D15" s="37" t="s">
        <v>167</v>
      </c>
      <c r="E15" s="37"/>
      <c r="F15" s="59">
        <v>5000</v>
      </c>
      <c r="G15" s="40">
        <f t="shared" si="1"/>
        <v>7.3</v>
      </c>
      <c r="H15" s="37" t="s">
        <v>78</v>
      </c>
      <c r="I15" s="40">
        <f t="shared" si="2"/>
        <v>4</v>
      </c>
      <c r="J15" s="37">
        <v>8</v>
      </c>
      <c r="K15" s="40">
        <f t="shared" si="0"/>
        <v>19.3</v>
      </c>
      <c r="L15" s="44">
        <f t="shared" si="3"/>
        <v>9</v>
      </c>
    </row>
    <row r="16" spans="1:14" x14ac:dyDescent="0.25">
      <c r="A16">
        <v>12</v>
      </c>
      <c r="B16" s="42" t="s">
        <v>169</v>
      </c>
      <c r="C16" s="58" t="s">
        <v>105</v>
      </c>
      <c r="D16" s="37" t="s">
        <v>168</v>
      </c>
      <c r="E16" s="37"/>
      <c r="F16" s="59">
        <v>50000</v>
      </c>
      <c r="G16" s="40">
        <f t="shared" si="1"/>
        <v>10</v>
      </c>
      <c r="H16" s="37" t="s">
        <v>78</v>
      </c>
      <c r="I16" s="40">
        <f t="shared" si="2"/>
        <v>4</v>
      </c>
      <c r="J16" s="37">
        <v>6</v>
      </c>
      <c r="K16" s="40">
        <f t="shared" si="0"/>
        <v>20</v>
      </c>
      <c r="L16" s="44">
        <f t="shared" si="3"/>
        <v>8</v>
      </c>
    </row>
    <row r="17" spans="1:12" x14ac:dyDescent="0.25">
      <c r="A17">
        <v>13</v>
      </c>
      <c r="B17" s="42" t="s">
        <v>170</v>
      </c>
      <c r="C17" s="58" t="s">
        <v>105</v>
      </c>
      <c r="D17" s="37" t="s">
        <v>171</v>
      </c>
      <c r="E17" s="37"/>
      <c r="F17" s="59">
        <v>50</v>
      </c>
      <c r="G17" s="40">
        <f t="shared" si="1"/>
        <v>4.75</v>
      </c>
      <c r="H17" s="37" t="s">
        <v>78</v>
      </c>
      <c r="I17" s="40">
        <f t="shared" si="2"/>
        <v>4</v>
      </c>
      <c r="J17" s="37">
        <v>8</v>
      </c>
      <c r="K17" s="40">
        <f t="shared" si="0"/>
        <v>16.75</v>
      </c>
      <c r="L17" s="41">
        <f t="shared" si="3"/>
        <v>18</v>
      </c>
    </row>
    <row r="18" spans="1:12" x14ac:dyDescent="0.25">
      <c r="A18">
        <v>14</v>
      </c>
      <c r="B18" s="42" t="s">
        <v>172</v>
      </c>
      <c r="C18" s="58" t="s">
        <v>12</v>
      </c>
      <c r="D18" s="37" t="s">
        <v>171</v>
      </c>
      <c r="E18" s="37"/>
      <c r="F18" s="59">
        <v>50</v>
      </c>
      <c r="G18" s="40">
        <f t="shared" si="1"/>
        <v>4.75</v>
      </c>
      <c r="H18" s="37" t="s">
        <v>78</v>
      </c>
      <c r="I18" s="40">
        <f t="shared" si="2"/>
        <v>4</v>
      </c>
      <c r="J18" s="37">
        <v>7</v>
      </c>
      <c r="K18" s="40">
        <f t="shared" si="0"/>
        <v>15.75</v>
      </c>
      <c r="L18" s="44">
        <f t="shared" si="3"/>
        <v>20</v>
      </c>
    </row>
    <row r="19" spans="1:12" x14ac:dyDescent="0.25">
      <c r="A19">
        <v>15</v>
      </c>
      <c r="B19" s="42" t="s">
        <v>173</v>
      </c>
      <c r="C19" s="58" t="s">
        <v>9</v>
      </c>
      <c r="D19" s="37" t="s">
        <v>174</v>
      </c>
      <c r="E19" s="37"/>
      <c r="F19" s="59">
        <v>50000</v>
      </c>
      <c r="G19" s="40">
        <f t="shared" si="1"/>
        <v>10</v>
      </c>
      <c r="H19" s="37" t="s">
        <v>79</v>
      </c>
      <c r="I19" s="40">
        <f t="shared" si="2"/>
        <v>10</v>
      </c>
      <c r="J19" s="37">
        <v>8</v>
      </c>
      <c r="K19" s="40">
        <f t="shared" si="0"/>
        <v>28</v>
      </c>
      <c r="L19" s="44">
        <f t="shared" si="3"/>
        <v>1</v>
      </c>
    </row>
    <row r="20" spans="1:12" x14ac:dyDescent="0.25">
      <c r="A20">
        <v>16</v>
      </c>
      <c r="B20" s="42" t="s">
        <v>183</v>
      </c>
      <c r="C20" s="58" t="s">
        <v>9</v>
      </c>
      <c r="D20" s="37" t="s">
        <v>185</v>
      </c>
      <c r="E20" s="37"/>
      <c r="F20" s="59">
        <v>5000</v>
      </c>
      <c r="G20" s="40">
        <f t="shared" si="1"/>
        <v>7.3</v>
      </c>
      <c r="H20" s="37" t="s">
        <v>78</v>
      </c>
      <c r="I20" s="40">
        <f t="shared" si="2"/>
        <v>4</v>
      </c>
      <c r="J20" s="37">
        <v>5</v>
      </c>
      <c r="K20" s="40">
        <f t="shared" si="0"/>
        <v>16.3</v>
      </c>
      <c r="L20" s="44">
        <f t="shared" si="3"/>
        <v>19</v>
      </c>
    </row>
    <row r="21" spans="1:12" x14ac:dyDescent="0.25">
      <c r="A21">
        <v>17</v>
      </c>
      <c r="B21" s="42" t="s">
        <v>184</v>
      </c>
      <c r="C21" s="58" t="s">
        <v>12</v>
      </c>
      <c r="D21" s="37" t="s">
        <v>185</v>
      </c>
      <c r="E21" s="37"/>
      <c r="F21" s="59">
        <v>5000</v>
      </c>
      <c r="G21" s="40">
        <f t="shared" si="1"/>
        <v>7.3</v>
      </c>
      <c r="H21" s="37" t="s">
        <v>78</v>
      </c>
      <c r="I21" s="40">
        <f t="shared" si="2"/>
        <v>4</v>
      </c>
      <c r="J21" s="37">
        <v>7</v>
      </c>
      <c r="K21" s="40">
        <f t="shared" si="0"/>
        <v>18.3</v>
      </c>
      <c r="L21" s="44">
        <f t="shared" si="3"/>
        <v>12</v>
      </c>
    </row>
    <row r="22" spans="1:12" x14ac:dyDescent="0.25">
      <c r="A22">
        <v>18</v>
      </c>
      <c r="B22" s="42" t="s">
        <v>175</v>
      </c>
      <c r="C22" s="58" t="s">
        <v>10</v>
      </c>
      <c r="D22" s="37" t="s">
        <v>176</v>
      </c>
      <c r="E22" s="37"/>
      <c r="F22" s="59">
        <v>5000</v>
      </c>
      <c r="G22" s="40">
        <f t="shared" si="1"/>
        <v>7.3</v>
      </c>
      <c r="H22" s="37" t="s">
        <v>78</v>
      </c>
      <c r="I22" s="40">
        <f t="shared" si="2"/>
        <v>4</v>
      </c>
      <c r="J22" s="37">
        <v>9</v>
      </c>
      <c r="K22" s="40">
        <f t="shared" si="0"/>
        <v>20.3</v>
      </c>
      <c r="L22" s="44">
        <f t="shared" si="3"/>
        <v>6</v>
      </c>
    </row>
    <row r="23" spans="1:12" x14ac:dyDescent="0.25">
      <c r="A23">
        <v>19</v>
      </c>
      <c r="B23" s="42" t="s">
        <v>177</v>
      </c>
      <c r="C23" s="58" t="s">
        <v>12</v>
      </c>
      <c r="D23" s="37" t="s">
        <v>178</v>
      </c>
      <c r="E23" s="37"/>
      <c r="F23" s="59">
        <v>500</v>
      </c>
      <c r="G23" s="40">
        <f t="shared" si="1"/>
        <v>7.03</v>
      </c>
      <c r="H23" s="37" t="s">
        <v>78</v>
      </c>
      <c r="I23" s="40">
        <f t="shared" si="2"/>
        <v>4</v>
      </c>
      <c r="J23" s="37">
        <v>6</v>
      </c>
      <c r="K23" s="40">
        <f t="shared" si="0"/>
        <v>17.03</v>
      </c>
      <c r="L23" s="41">
        <f t="shared" si="3"/>
        <v>15</v>
      </c>
    </row>
    <row r="24" spans="1:12" x14ac:dyDescent="0.25">
      <c r="A24">
        <v>20</v>
      </c>
      <c r="B24" s="45" t="s">
        <v>179</v>
      </c>
      <c r="C24" s="58" t="s">
        <v>105</v>
      </c>
      <c r="D24" s="46" t="s">
        <v>180</v>
      </c>
      <c r="E24" s="46"/>
      <c r="F24" s="60">
        <v>500</v>
      </c>
      <c r="G24" s="40">
        <f t="shared" si="1"/>
        <v>7.03</v>
      </c>
      <c r="H24" s="37" t="s">
        <v>78</v>
      </c>
      <c r="I24" s="40">
        <f t="shared" si="2"/>
        <v>4</v>
      </c>
      <c r="J24" s="46">
        <v>7</v>
      </c>
      <c r="K24" s="40">
        <f t="shared" si="0"/>
        <v>18.03</v>
      </c>
      <c r="L24" s="47">
        <f t="shared" si="3"/>
        <v>13</v>
      </c>
    </row>
    <row r="25" spans="1:12" ht="15.75" x14ac:dyDescent="0.25">
      <c r="B25" s="27" t="s">
        <v>102</v>
      </c>
      <c r="F25">
        <f>MAX(F5:F24)</f>
        <v>50000</v>
      </c>
      <c r="I25">
        <f>MAX(I5:I24)</f>
        <v>10</v>
      </c>
    </row>
    <row r="26" spans="1:12" x14ac:dyDescent="0.25">
      <c r="B26" s="42" t="s">
        <v>173</v>
      </c>
      <c r="D26" t="s">
        <v>137</v>
      </c>
    </row>
    <row r="27" spans="1:12" x14ac:dyDescent="0.25">
      <c r="B27" s="42" t="s">
        <v>159</v>
      </c>
    </row>
    <row r="28" spans="1:12" x14ac:dyDescent="0.25">
      <c r="B28" s="42" t="s">
        <v>153</v>
      </c>
    </row>
    <row r="29" spans="1:12" x14ac:dyDescent="0.25">
      <c r="B29" s="42" t="s">
        <v>162</v>
      </c>
    </row>
    <row r="30" spans="1:12" x14ac:dyDescent="0.25">
      <c r="B30" s="42" t="s">
        <v>155</v>
      </c>
    </row>
    <row r="31" spans="1:12" x14ac:dyDescent="0.25">
      <c r="B31" s="6" t="s">
        <v>42</v>
      </c>
    </row>
    <row r="32" spans="1:12" x14ac:dyDescent="0.25">
      <c r="B32" s="6" t="s">
        <v>41</v>
      </c>
    </row>
    <row r="33" spans="2:12" ht="18.75" x14ac:dyDescent="0.3">
      <c r="B33" s="5" t="s">
        <v>16</v>
      </c>
    </row>
    <row r="34" spans="2:12" x14ac:dyDescent="0.25">
      <c r="B34" s="37" t="s">
        <v>72</v>
      </c>
      <c r="C34" s="58" t="s">
        <v>12</v>
      </c>
      <c r="D34" s="37" t="s">
        <v>81</v>
      </c>
      <c r="E34" s="37"/>
      <c r="F34" s="37">
        <v>480</v>
      </c>
      <c r="G34" s="40">
        <v>10</v>
      </c>
      <c r="H34" s="58" t="s">
        <v>78</v>
      </c>
      <c r="I34" s="40">
        <v>2</v>
      </c>
      <c r="J34" s="37">
        <v>8</v>
      </c>
      <c r="K34" s="40">
        <v>20</v>
      </c>
      <c r="L34" s="54">
        <v>1</v>
      </c>
    </row>
    <row r="35" spans="2:12" x14ac:dyDescent="0.25">
      <c r="B35" s="37" t="s">
        <v>73</v>
      </c>
      <c r="C35" s="58" t="s">
        <v>9</v>
      </c>
      <c r="D35" s="37" t="s">
        <v>80</v>
      </c>
      <c r="E35" s="37"/>
      <c r="F35" s="37">
        <v>70</v>
      </c>
      <c r="G35" s="43">
        <v>2.3125</v>
      </c>
      <c r="H35" s="58" t="s">
        <v>79</v>
      </c>
      <c r="I35" s="40">
        <v>10</v>
      </c>
      <c r="J35" s="37">
        <v>7</v>
      </c>
      <c r="K35" s="40">
        <v>19.3125</v>
      </c>
      <c r="L35" s="54">
        <v>2</v>
      </c>
    </row>
    <row r="36" spans="2:12" x14ac:dyDescent="0.25">
      <c r="B36" s="37" t="s">
        <v>74</v>
      </c>
      <c r="C36" s="58" t="s">
        <v>10</v>
      </c>
      <c r="D36" s="37" t="s">
        <v>81</v>
      </c>
      <c r="E36" s="37"/>
      <c r="F36" s="37">
        <v>480</v>
      </c>
      <c r="G36" s="43">
        <v>10</v>
      </c>
      <c r="H36" s="58" t="s">
        <v>78</v>
      </c>
      <c r="I36" s="40">
        <v>2</v>
      </c>
      <c r="J36" s="37">
        <v>4</v>
      </c>
      <c r="K36" s="40">
        <v>16</v>
      </c>
      <c r="L36" s="54">
        <v>4</v>
      </c>
    </row>
    <row r="37" spans="2:12" x14ac:dyDescent="0.25">
      <c r="B37" s="37" t="s">
        <v>75</v>
      </c>
      <c r="C37" s="58" t="s">
        <v>10</v>
      </c>
      <c r="D37" s="37" t="s">
        <v>82</v>
      </c>
      <c r="E37" s="37" t="s">
        <v>84</v>
      </c>
      <c r="F37" s="37">
        <v>110</v>
      </c>
      <c r="G37" s="40">
        <v>3.0625</v>
      </c>
      <c r="H37" s="58" t="s">
        <v>77</v>
      </c>
      <c r="I37" s="40">
        <v>5</v>
      </c>
      <c r="J37" s="37">
        <v>7</v>
      </c>
      <c r="K37" s="40">
        <v>15.0625</v>
      </c>
      <c r="L37" s="54">
        <v>5</v>
      </c>
    </row>
    <row r="38" spans="2:12" x14ac:dyDescent="0.25">
      <c r="B38" s="37" t="s">
        <v>76</v>
      </c>
      <c r="C38" s="58" t="s">
        <v>9</v>
      </c>
      <c r="D38" s="37" t="s">
        <v>85</v>
      </c>
      <c r="E38" s="37" t="s">
        <v>84</v>
      </c>
      <c r="F38" s="37">
        <v>320</v>
      </c>
      <c r="G38" s="43">
        <v>7</v>
      </c>
      <c r="H38" s="58" t="s">
        <v>79</v>
      </c>
      <c r="I38" s="40">
        <v>2</v>
      </c>
      <c r="J38" s="37">
        <v>8</v>
      </c>
      <c r="K38" s="40">
        <v>17</v>
      </c>
      <c r="L38" s="54">
        <v>3</v>
      </c>
    </row>
    <row r="39" spans="2:12" x14ac:dyDescent="0.25">
      <c r="F39">
        <f>MAX(F34:F38)</f>
        <v>480</v>
      </c>
    </row>
    <row r="40" spans="2:12" x14ac:dyDescent="0.25">
      <c r="B40" t="s">
        <v>23</v>
      </c>
    </row>
    <row r="53" spans="2:3" x14ac:dyDescent="0.25">
      <c r="B53" s="3" t="s">
        <v>22</v>
      </c>
      <c r="C53" t="s">
        <v>2</v>
      </c>
    </row>
    <row r="54" spans="2:3" x14ac:dyDescent="0.25">
      <c r="B54" t="s">
        <v>9</v>
      </c>
      <c r="C54" t="s">
        <v>78</v>
      </c>
    </row>
    <row r="55" spans="2:3" x14ac:dyDescent="0.25">
      <c r="B55" t="s">
        <v>12</v>
      </c>
      <c r="C55" t="s">
        <v>77</v>
      </c>
    </row>
    <row r="56" spans="2:3" x14ac:dyDescent="0.25">
      <c r="B56" t="s">
        <v>8</v>
      </c>
      <c r="C56" t="s">
        <v>79</v>
      </c>
    </row>
    <row r="57" spans="2:3" x14ac:dyDescent="0.25">
      <c r="B57" t="s">
        <v>13</v>
      </c>
      <c r="C57" s="61" t="s">
        <v>108</v>
      </c>
    </row>
    <row r="58" spans="2:3" x14ac:dyDescent="0.25">
      <c r="B58" t="s">
        <v>105</v>
      </c>
    </row>
    <row r="59" spans="2:3" x14ac:dyDescent="0.25">
      <c r="B59" t="s">
        <v>104</v>
      </c>
    </row>
    <row r="60" spans="2:3" x14ac:dyDescent="0.25">
      <c r="B60" t="s">
        <v>11</v>
      </c>
    </row>
    <row r="61" spans="2:3" x14ac:dyDescent="0.25">
      <c r="B61" t="s">
        <v>10</v>
      </c>
    </row>
    <row r="62" spans="2:3" x14ac:dyDescent="0.25">
      <c r="B62" t="s">
        <v>106</v>
      </c>
    </row>
    <row r="63" spans="2:3" x14ac:dyDescent="0.25">
      <c r="B63" t="s">
        <v>103</v>
      </c>
    </row>
    <row r="64" spans="2:3" x14ac:dyDescent="0.25">
      <c r="B64" t="s">
        <v>14</v>
      </c>
    </row>
  </sheetData>
  <sortState xmlns:xlrd2="http://schemas.microsoft.com/office/spreadsheetml/2017/richdata2" ref="B55:B64">
    <sortCondition ref="B55:B64"/>
  </sortState>
  <mergeCells count="1">
    <mergeCell ref="H2:I2"/>
  </mergeCells>
  <conditionalFormatting sqref="G5:G24">
    <cfRule type="dataBar" priority="12">
      <dataBar>
        <cfvo type="min"/>
        <cfvo type="max"/>
        <color rgb="FF63C384"/>
      </dataBar>
      <extLst>
        <ext xmlns:x14="http://schemas.microsoft.com/office/spreadsheetml/2009/9/main" uri="{B025F937-C7B1-47D3-B67F-A62EFF666E3E}">
          <x14:id>{07CC4CF9-F0DE-4354-ADDF-2F59EC49777A}</x14:id>
        </ext>
      </extLst>
    </cfRule>
  </conditionalFormatting>
  <conditionalFormatting sqref="G34:G38">
    <cfRule type="dataBar" priority="4">
      <dataBar>
        <cfvo type="min"/>
        <cfvo type="max"/>
        <color rgb="FF63C384"/>
      </dataBar>
      <extLst>
        <ext xmlns:x14="http://schemas.microsoft.com/office/spreadsheetml/2009/9/main" uri="{B025F937-C7B1-47D3-B67F-A62EFF666E3E}">
          <x14:id>{48F6763A-55F3-4216-8B0D-3DD449BF67FF}</x14:id>
        </ext>
      </extLst>
    </cfRule>
  </conditionalFormatting>
  <conditionalFormatting sqref="I5:I24">
    <cfRule type="dataBar" priority="7">
      <dataBar>
        <cfvo type="min"/>
        <cfvo type="max"/>
        <color rgb="FF63C384"/>
      </dataBar>
      <extLst>
        <ext xmlns:x14="http://schemas.microsoft.com/office/spreadsheetml/2009/9/main" uri="{B025F937-C7B1-47D3-B67F-A62EFF666E3E}">
          <x14:id>{97E84284-0EA9-4B60-B02A-A75C6A784219}</x14:id>
        </ext>
      </extLst>
    </cfRule>
  </conditionalFormatting>
  <conditionalFormatting sqref="I34:I38">
    <cfRule type="dataBar" priority="6">
      <dataBar>
        <cfvo type="min"/>
        <cfvo type="max"/>
        <color rgb="FF63C384"/>
      </dataBar>
      <extLst>
        <ext xmlns:x14="http://schemas.microsoft.com/office/spreadsheetml/2009/9/main" uri="{B025F937-C7B1-47D3-B67F-A62EFF666E3E}">
          <x14:id>{09B9531F-7DA9-435C-A07C-2120ED0FDF81}</x14:id>
        </ext>
      </extLst>
    </cfRule>
  </conditionalFormatting>
  <conditionalFormatting sqref="K5:K24">
    <cfRule type="dataBar" priority="8">
      <dataBar>
        <cfvo type="min"/>
        <cfvo type="max"/>
        <color rgb="FF63C384"/>
      </dataBar>
      <extLst>
        <ext xmlns:x14="http://schemas.microsoft.com/office/spreadsheetml/2009/9/main" uri="{B025F937-C7B1-47D3-B67F-A62EFF666E3E}">
          <x14:id>{8A6100D2-5360-43F0-8AF9-0FD176DA4E1E}</x14:id>
        </ext>
      </extLst>
    </cfRule>
  </conditionalFormatting>
  <conditionalFormatting sqref="K34:K38">
    <cfRule type="dataBar" priority="3">
      <dataBar>
        <cfvo type="min"/>
        <cfvo type="max"/>
        <color rgb="FF63C384"/>
      </dataBar>
      <extLst>
        <ext xmlns:x14="http://schemas.microsoft.com/office/spreadsheetml/2009/9/main" uri="{B025F937-C7B1-47D3-B67F-A62EFF666E3E}">
          <x14:id>{F81F2E58-C6B2-4D98-A7FC-3E54CBBBCFA1}</x14:id>
        </ext>
      </extLst>
    </cfRule>
  </conditionalFormatting>
  <conditionalFormatting sqref="L5:L24">
    <cfRule type="cellIs" dxfId="6" priority="9" stopIfTrue="1" operator="between">
      <formula>6</formula>
      <formula>20</formula>
    </cfRule>
    <cfRule type="cellIs" dxfId="5" priority="10" stopIfTrue="1" operator="between">
      <formula>1</formula>
      <formula>5</formula>
    </cfRule>
  </conditionalFormatting>
  <conditionalFormatting sqref="L34:L38">
    <cfRule type="cellIs" dxfId="4" priority="1" stopIfTrue="1" operator="between">
      <formula>6</formula>
      <formula>20</formula>
    </cfRule>
    <cfRule type="cellIs" dxfId="3" priority="2" stopIfTrue="1" operator="between">
      <formula>1</formula>
      <formula>5</formula>
    </cfRule>
  </conditionalFormatting>
  <dataValidations count="3">
    <dataValidation type="list" allowBlank="1" showInputMessage="1" showErrorMessage="1" sqref="C34:C38 C25:C32" xr:uid="{00000000-0002-0000-0000-000000000000}">
      <formula1>$B$54:$B$62</formula1>
    </dataValidation>
    <dataValidation type="list" allowBlank="1" showInputMessage="1" showErrorMessage="1" sqref="C5:C24" xr:uid="{00000000-0002-0000-0000-000001000000}">
      <formula1>$B$54:$B$64</formula1>
    </dataValidation>
    <dataValidation type="list" allowBlank="1" showInputMessage="1" showErrorMessage="1" sqref="H5:H24" xr:uid="{00000000-0002-0000-0000-000002000000}">
      <formula1>complvl</formula1>
    </dataValidation>
  </dataValidations>
  <hyperlinks>
    <hyperlink ref="B31" r:id="rId1" xr:uid="{00000000-0004-0000-0000-000000000000}"/>
    <hyperlink ref="B32" r:id="rId2" xr:uid="{00000000-0004-0000-0000-000001000000}"/>
    <hyperlink ref="N7" r:id="rId3" xr:uid="{00000000-0004-0000-0000-000002000000}"/>
  </hyperlinks>
  <pageMargins left="0.7" right="0.7" top="0.75" bottom="0.75" header="0.3" footer="0.3"/>
  <pageSetup orientation="portrait" r:id="rId4"/>
  <legacyDrawing r:id="rId5"/>
  <extLst>
    <ext xmlns:x14="http://schemas.microsoft.com/office/spreadsheetml/2009/9/main" uri="{78C0D931-6437-407d-A8EE-F0AAD7539E65}">
      <x14:conditionalFormattings>
        <x14:conditionalFormatting xmlns:xm="http://schemas.microsoft.com/office/excel/2006/main">
          <x14:cfRule type="dataBar" id="{07CC4CF9-F0DE-4354-ADDF-2F59EC49777A}">
            <x14:dataBar minLength="0" maxLength="100" negativeBarColorSameAsPositive="1" axisPosition="none">
              <x14:cfvo type="min"/>
              <x14:cfvo type="max"/>
            </x14:dataBar>
          </x14:cfRule>
          <xm:sqref>G5:G24</xm:sqref>
        </x14:conditionalFormatting>
        <x14:conditionalFormatting xmlns:xm="http://schemas.microsoft.com/office/excel/2006/main">
          <x14:cfRule type="dataBar" id="{48F6763A-55F3-4216-8B0D-3DD449BF67FF}">
            <x14:dataBar minLength="0" maxLength="100" negativeBarColorSameAsPositive="1" axisPosition="none">
              <x14:cfvo type="min"/>
              <x14:cfvo type="max"/>
            </x14:dataBar>
          </x14:cfRule>
          <xm:sqref>G34:G38</xm:sqref>
        </x14:conditionalFormatting>
        <x14:conditionalFormatting xmlns:xm="http://schemas.microsoft.com/office/excel/2006/main">
          <x14:cfRule type="dataBar" id="{97E84284-0EA9-4B60-B02A-A75C6A784219}">
            <x14:dataBar minLength="0" maxLength="100" negativeBarColorSameAsPositive="1" axisPosition="none">
              <x14:cfvo type="min"/>
              <x14:cfvo type="max"/>
            </x14:dataBar>
          </x14:cfRule>
          <xm:sqref>I5:I24</xm:sqref>
        </x14:conditionalFormatting>
        <x14:conditionalFormatting xmlns:xm="http://schemas.microsoft.com/office/excel/2006/main">
          <x14:cfRule type="dataBar" id="{09B9531F-7DA9-435C-A07C-2120ED0FDF81}">
            <x14:dataBar minLength="0" maxLength="100" negativeBarColorSameAsPositive="1" axisPosition="none">
              <x14:cfvo type="min"/>
              <x14:cfvo type="max"/>
            </x14:dataBar>
          </x14:cfRule>
          <xm:sqref>I34:I38</xm:sqref>
        </x14:conditionalFormatting>
        <x14:conditionalFormatting xmlns:xm="http://schemas.microsoft.com/office/excel/2006/main">
          <x14:cfRule type="dataBar" id="{8A6100D2-5360-43F0-8AF9-0FD176DA4E1E}">
            <x14:dataBar minLength="0" maxLength="100" negativeBarColorSameAsPositive="1" axisPosition="none">
              <x14:cfvo type="min"/>
              <x14:cfvo type="max"/>
            </x14:dataBar>
          </x14:cfRule>
          <xm:sqref>K5:K24</xm:sqref>
        </x14:conditionalFormatting>
        <x14:conditionalFormatting xmlns:xm="http://schemas.microsoft.com/office/excel/2006/main">
          <x14:cfRule type="dataBar" id="{F81F2E58-C6B2-4D98-A7FC-3E54CBBBCFA1}">
            <x14:dataBar minLength="0" maxLength="100" negativeBarColorSameAsPositive="1" axisPosition="none">
              <x14:cfvo type="min"/>
              <x14:cfvo type="max"/>
            </x14:dataBar>
          </x14:cfRule>
          <xm:sqref>K34:K38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opLeftCell="A9" workbookViewId="0">
      <selection activeCell="B39" sqref="B39"/>
    </sheetView>
  </sheetViews>
  <sheetFormatPr defaultRowHeight="15" x14ac:dyDescent="0.25"/>
  <cols>
    <col min="1" max="1" width="33.42578125" bestFit="1" customWidth="1"/>
    <col min="2" max="2" width="13.85546875" bestFit="1" customWidth="1"/>
    <col min="3" max="3" width="11.28515625" customWidth="1"/>
    <col min="4" max="4" width="11.5703125" bestFit="1" customWidth="1"/>
    <col min="8" max="8" width="10.5703125" bestFit="1" customWidth="1"/>
  </cols>
  <sheetData>
    <row r="1" spans="1:10" ht="18.75" x14ac:dyDescent="0.3">
      <c r="A1" s="5" t="s">
        <v>141</v>
      </c>
      <c r="B1" s="6" t="s">
        <v>142</v>
      </c>
    </row>
    <row r="2" spans="1:10" x14ac:dyDescent="0.25">
      <c r="A2" s="3" t="s">
        <v>91</v>
      </c>
    </row>
    <row r="3" spans="1:10" x14ac:dyDescent="0.25">
      <c r="A3" t="s">
        <v>114</v>
      </c>
    </row>
    <row r="4" spans="1:10" x14ac:dyDescent="0.25">
      <c r="A4" t="s">
        <v>115</v>
      </c>
    </row>
    <row r="5" spans="1:10" x14ac:dyDescent="0.25">
      <c r="A5" t="s">
        <v>116</v>
      </c>
    </row>
    <row r="6" spans="1:10" x14ac:dyDescent="0.25">
      <c r="A6" t="s">
        <v>92</v>
      </c>
      <c r="B6" s="15">
        <v>25</v>
      </c>
      <c r="C6" t="s">
        <v>133</v>
      </c>
    </row>
    <row r="7" spans="1:10" x14ac:dyDescent="0.25">
      <c r="A7" t="s">
        <v>93</v>
      </c>
      <c r="B7" s="49">
        <v>0</v>
      </c>
    </row>
    <row r="8" spans="1:10" x14ac:dyDescent="0.25">
      <c r="A8" t="s">
        <v>94</v>
      </c>
      <c r="B8" s="49">
        <f>B6+B7</f>
        <v>25</v>
      </c>
    </row>
    <row r="9" spans="1:10" x14ac:dyDescent="0.25">
      <c r="A9" t="s">
        <v>95</v>
      </c>
      <c r="B9" s="23">
        <f>6*7</f>
        <v>42</v>
      </c>
    </row>
    <row r="10" spans="1:10" x14ac:dyDescent="0.25">
      <c r="A10" t="s">
        <v>96</v>
      </c>
      <c r="B10" s="68">
        <f>B8/B9</f>
        <v>0.59523809523809523</v>
      </c>
    </row>
    <row r="11" spans="1:10" x14ac:dyDescent="0.25">
      <c r="A11" t="s">
        <v>113</v>
      </c>
      <c r="B11" s="49">
        <f>B10*30</f>
        <v>17.857142857142858</v>
      </c>
      <c r="H11" s="8" t="s">
        <v>109</v>
      </c>
      <c r="I11" s="8" t="s">
        <v>109</v>
      </c>
    </row>
    <row r="12" spans="1:10" x14ac:dyDescent="0.25">
      <c r="B12" s="74" t="s">
        <v>26</v>
      </c>
      <c r="C12" s="74"/>
      <c r="D12" s="74"/>
      <c r="H12" s="8" t="s">
        <v>110</v>
      </c>
      <c r="I12" s="8" t="s">
        <v>110</v>
      </c>
    </row>
    <row r="13" spans="1:10" x14ac:dyDescent="0.25">
      <c r="A13" s="3" t="s">
        <v>24</v>
      </c>
      <c r="B13" s="8" t="s">
        <v>87</v>
      </c>
      <c r="C13" s="8" t="s">
        <v>88</v>
      </c>
      <c r="D13" s="8" t="s">
        <v>36</v>
      </c>
      <c r="E13" s="8" t="s">
        <v>89</v>
      </c>
      <c r="F13" s="8" t="s">
        <v>86</v>
      </c>
      <c r="H13" s="8" t="s">
        <v>87</v>
      </c>
      <c r="I13" s="8" t="s">
        <v>111</v>
      </c>
    </row>
    <row r="14" spans="1:10" x14ac:dyDescent="0.25">
      <c r="A14" s="10" t="str">
        <f>Brainstorm!B26</f>
        <v>Tech Gadget Review Blog</v>
      </c>
    </row>
    <row r="15" spans="1:10" x14ac:dyDescent="0.25">
      <c r="A15" s="7" t="s">
        <v>186</v>
      </c>
      <c r="B15" s="63">
        <v>1.9</v>
      </c>
      <c r="C15" s="63">
        <v>19</v>
      </c>
      <c r="D15" s="62">
        <v>4.3</v>
      </c>
      <c r="E15" s="50">
        <f>IF(C15=0,0,B15/C15)</f>
        <v>9.9999999999999992E-2</v>
      </c>
      <c r="F15" s="49">
        <f>IF(B15=0,0,D15/B15)</f>
        <v>2.263157894736842</v>
      </c>
      <c r="H15" s="67">
        <f>IF($D$18&lt;$B$11,B15,$B$11/$D$18*B15)</f>
        <v>1.9</v>
      </c>
      <c r="J15" s="48"/>
    </row>
    <row r="16" spans="1:10" x14ac:dyDescent="0.25">
      <c r="A16" s="7" t="s">
        <v>187</v>
      </c>
      <c r="B16" s="63">
        <v>4</v>
      </c>
      <c r="C16" s="63">
        <v>49</v>
      </c>
      <c r="D16" s="62">
        <v>8.68</v>
      </c>
      <c r="E16" s="50">
        <f>IF(C16=0,0,B16/C16)</f>
        <v>8.1632653061224483E-2</v>
      </c>
      <c r="F16" s="49">
        <f t="shared" ref="F16:F17" si="0">IF(B16=0,0,D16/B16)</f>
        <v>2.17</v>
      </c>
      <c r="H16" s="67">
        <f t="shared" ref="H16:H18" si="1">IF($D$18&lt;$B$11,B16,$B$11/$D$18*B16)</f>
        <v>4</v>
      </c>
      <c r="J16" s="48"/>
    </row>
    <row r="17" spans="1:11" x14ac:dyDescent="0.25">
      <c r="A17" s="7" t="s">
        <v>188</v>
      </c>
      <c r="B17" s="63">
        <v>0</v>
      </c>
      <c r="C17" s="63">
        <v>0</v>
      </c>
      <c r="D17" s="62">
        <v>0</v>
      </c>
      <c r="E17" s="50">
        <f>IF(C17=0,0,B17/C17)</f>
        <v>0</v>
      </c>
      <c r="F17" s="49">
        <f t="shared" si="0"/>
        <v>0</v>
      </c>
      <c r="H17" s="67">
        <f t="shared" si="1"/>
        <v>0</v>
      </c>
      <c r="J17" s="48"/>
    </row>
    <row r="18" spans="1:11" x14ac:dyDescent="0.25">
      <c r="A18" t="s">
        <v>90</v>
      </c>
      <c r="B18" s="64">
        <f>SUM(B15:B17)</f>
        <v>5.9</v>
      </c>
      <c r="C18" s="64">
        <f>SUM(C15:C17)</f>
        <v>68</v>
      </c>
      <c r="D18" s="66">
        <f>SUM(D15:D17)</f>
        <v>12.98</v>
      </c>
      <c r="E18" s="50">
        <f>IF(C18=0,0,B18/C18)</f>
        <v>8.6764705882352952E-2</v>
      </c>
      <c r="F18" s="49">
        <f>IF(B18=0,0,D18/B18)</f>
        <v>2.1999999999999997</v>
      </c>
      <c r="H18" s="67">
        <f t="shared" si="1"/>
        <v>5.9</v>
      </c>
      <c r="I18" s="49">
        <f>H18*F18</f>
        <v>12.979999999999999</v>
      </c>
      <c r="J18" s="22"/>
      <c r="K18" s="69"/>
    </row>
    <row r="19" spans="1:11" x14ac:dyDescent="0.25">
      <c r="A19" s="10" t="str">
        <f>Brainstorm!B27</f>
        <v>Desk Accessory Store</v>
      </c>
      <c r="B19" s="65"/>
      <c r="C19" s="65"/>
      <c r="H19" s="65"/>
    </row>
    <row r="20" spans="1:11" x14ac:dyDescent="0.25">
      <c r="A20" s="7" t="s">
        <v>160</v>
      </c>
      <c r="B20" s="63">
        <v>97</v>
      </c>
      <c r="C20" s="63">
        <v>1000</v>
      </c>
      <c r="D20" s="62">
        <v>31</v>
      </c>
      <c r="E20" s="50">
        <f>IF(C20=0,0,B20/C20)</f>
        <v>9.7000000000000003E-2</v>
      </c>
      <c r="F20" s="49">
        <f t="shared" ref="F20:F38" si="2">IF(B20=0,0,D20/B20)</f>
        <v>0.31958762886597936</v>
      </c>
      <c r="H20" s="67">
        <f t="shared" ref="H20:H22" si="3">IF($D$23&lt;$B$11,B20,$B$11/$D$23*B20)</f>
        <v>18.625192012288785</v>
      </c>
      <c r="J20" s="48"/>
    </row>
    <row r="21" spans="1:11" x14ac:dyDescent="0.25">
      <c r="A21" s="7" t="s">
        <v>189</v>
      </c>
      <c r="B21" s="63">
        <v>36</v>
      </c>
      <c r="C21" s="63">
        <v>494</v>
      </c>
      <c r="D21" s="62">
        <v>31</v>
      </c>
      <c r="E21" s="50">
        <f>IF(C21=0,0,B21/C21)</f>
        <v>7.28744939271255E-2</v>
      </c>
      <c r="F21" s="49">
        <f t="shared" si="2"/>
        <v>0.86111111111111116</v>
      </c>
      <c r="H21" s="67">
        <f t="shared" si="3"/>
        <v>6.9124423963133639</v>
      </c>
      <c r="J21" s="48"/>
    </row>
    <row r="22" spans="1:11" x14ac:dyDescent="0.25">
      <c r="A22" s="7" t="s">
        <v>190</v>
      </c>
      <c r="B22" s="63">
        <v>22</v>
      </c>
      <c r="C22" s="63">
        <v>377</v>
      </c>
      <c r="D22" s="62">
        <v>31</v>
      </c>
      <c r="E22" s="50">
        <f>IF(C22=0,0,B22/C22)</f>
        <v>5.8355437665782495E-2</v>
      </c>
      <c r="F22" s="49">
        <f t="shared" si="2"/>
        <v>1.4090909090909092</v>
      </c>
      <c r="H22" s="67">
        <f t="shared" si="3"/>
        <v>4.2242703533026109</v>
      </c>
      <c r="J22" s="48"/>
    </row>
    <row r="23" spans="1:11" x14ac:dyDescent="0.25">
      <c r="A23" t="s">
        <v>68</v>
      </c>
      <c r="B23" s="64">
        <f>SUM(B20:B22)</f>
        <v>155</v>
      </c>
      <c r="C23" s="64">
        <f>SUM(C20:C22)</f>
        <v>1871</v>
      </c>
      <c r="D23" s="66">
        <f>SUM(D20:D22)</f>
        <v>93</v>
      </c>
      <c r="E23" s="50">
        <f>IF(C23=0,0,B23/C23)</f>
        <v>8.2843399251737032E-2</v>
      </c>
      <c r="F23" s="49">
        <f t="shared" si="2"/>
        <v>0.6</v>
      </c>
      <c r="H23" s="67">
        <f>IF($D$23&lt;$B$11,B23,$B$11/$D$23*B23)</f>
        <v>29.761904761904759</v>
      </c>
      <c r="I23" s="49">
        <f>H23*F23</f>
        <v>17.857142857142854</v>
      </c>
      <c r="J23" s="48"/>
    </row>
    <row r="24" spans="1:11" x14ac:dyDescent="0.25">
      <c r="A24" s="10" t="str">
        <f>Brainstorm!B28</f>
        <v>Climbing Blog</v>
      </c>
      <c r="H24" s="65"/>
    </row>
    <row r="25" spans="1:11" x14ac:dyDescent="0.25">
      <c r="A25" s="7" t="s">
        <v>191</v>
      </c>
      <c r="B25" s="63">
        <v>18</v>
      </c>
      <c r="C25" s="63">
        <v>475</v>
      </c>
      <c r="D25" s="62">
        <v>31</v>
      </c>
      <c r="E25" s="50">
        <f>IF(C25=0,0,B25/C25)</f>
        <v>3.7894736842105266E-2</v>
      </c>
      <c r="F25" s="49">
        <f t="shared" si="2"/>
        <v>1.7222222222222223</v>
      </c>
      <c r="H25" s="67">
        <f t="shared" ref="H25:H27" si="4">IF($D$28&lt;$B$11,B25,$B$11/$D$28*B25)</f>
        <v>5.4590450310559007</v>
      </c>
    </row>
    <row r="26" spans="1:11" x14ac:dyDescent="0.25">
      <c r="A26" s="7" t="s">
        <v>192</v>
      </c>
      <c r="B26" s="63">
        <v>3</v>
      </c>
      <c r="C26" s="63">
        <v>65</v>
      </c>
      <c r="D26" s="62">
        <v>19</v>
      </c>
      <c r="E26" s="50">
        <f>IF(C26=0,0,B26/C26)</f>
        <v>4.6153846153846156E-2</v>
      </c>
      <c r="F26" s="49">
        <f t="shared" si="2"/>
        <v>6.333333333333333</v>
      </c>
      <c r="H26" s="67">
        <f t="shared" si="4"/>
        <v>0.90984083850931685</v>
      </c>
    </row>
    <row r="27" spans="1:11" x14ac:dyDescent="0.25">
      <c r="A27" s="7" t="s">
        <v>193</v>
      </c>
      <c r="B27" s="63">
        <v>2</v>
      </c>
      <c r="C27" s="63">
        <v>46</v>
      </c>
      <c r="D27" s="62">
        <v>8.8800000000000008</v>
      </c>
      <c r="E27" s="50">
        <f>IF(C27=0,0,B27/C27)</f>
        <v>4.3478260869565216E-2</v>
      </c>
      <c r="F27" s="49">
        <f t="shared" si="2"/>
        <v>4.4400000000000004</v>
      </c>
      <c r="H27" s="67">
        <f t="shared" si="4"/>
        <v>0.6065605590062112</v>
      </c>
    </row>
    <row r="28" spans="1:11" x14ac:dyDescent="0.25">
      <c r="A28" t="s">
        <v>68</v>
      </c>
      <c r="B28" s="64">
        <f>SUM(B25:B27)</f>
        <v>23</v>
      </c>
      <c r="C28" s="23">
        <f>SUM(C25:C27)</f>
        <v>586</v>
      </c>
      <c r="D28" s="66">
        <f>SUM(D25:D27)</f>
        <v>58.88</v>
      </c>
      <c r="E28" s="50">
        <f>IF(C28=0,0,B28/C28)</f>
        <v>3.9249146757679182E-2</v>
      </c>
      <c r="F28" s="49">
        <f t="shared" si="2"/>
        <v>2.56</v>
      </c>
      <c r="H28" s="67">
        <f>IF($D$28&lt;$B$11,B28,$B$11/$D$28*B28)</f>
        <v>6.9754464285714288</v>
      </c>
      <c r="I28" s="49">
        <f>H28*F28</f>
        <v>17.857142857142858</v>
      </c>
    </row>
    <row r="29" spans="1:11" x14ac:dyDescent="0.25">
      <c r="A29" s="10" t="str">
        <f>Brainstorm!B29</f>
        <v>Guitar Blog</v>
      </c>
      <c r="H29" s="65"/>
    </row>
    <row r="30" spans="1:11" x14ac:dyDescent="0.25">
      <c r="A30" s="7" t="s">
        <v>194</v>
      </c>
      <c r="B30" s="63">
        <v>16</v>
      </c>
      <c r="C30" s="63">
        <v>498</v>
      </c>
      <c r="D30" s="62">
        <v>31</v>
      </c>
      <c r="E30" s="50">
        <f>IF(C30=0,0,B30/C30)</f>
        <v>3.2128514056224897E-2</v>
      </c>
      <c r="F30" s="49">
        <f t="shared" si="2"/>
        <v>1.9375</v>
      </c>
      <c r="H30" s="67">
        <f t="shared" ref="H30:H32" si="5">IF($D$33&lt;$B$11,B30,$B$11/$D$33*B30)</f>
        <v>4.6082949308755765</v>
      </c>
    </row>
    <row r="31" spans="1:11" x14ac:dyDescent="0.25">
      <c r="A31" s="7" t="s">
        <v>195</v>
      </c>
      <c r="B31" s="63">
        <v>8</v>
      </c>
      <c r="C31" s="63">
        <v>145</v>
      </c>
      <c r="D31" s="62">
        <v>31</v>
      </c>
      <c r="E31" s="50">
        <f>IF(C31=0,0,B31/C31)</f>
        <v>5.5172413793103448E-2</v>
      </c>
      <c r="F31" s="49">
        <f t="shared" si="2"/>
        <v>3.875</v>
      </c>
      <c r="H31" s="67">
        <f t="shared" si="5"/>
        <v>2.3041474654377883</v>
      </c>
    </row>
    <row r="32" spans="1:11" x14ac:dyDescent="0.25">
      <c r="A32" s="7" t="s">
        <v>196</v>
      </c>
      <c r="B32" s="63">
        <v>0</v>
      </c>
      <c r="C32" s="63">
        <v>0</v>
      </c>
      <c r="D32" s="62">
        <v>0</v>
      </c>
      <c r="E32" s="50">
        <f>IF(C32=0,0,B32/C32)</f>
        <v>0</v>
      </c>
      <c r="F32" s="49">
        <f t="shared" si="2"/>
        <v>0</v>
      </c>
      <c r="H32" s="67">
        <f t="shared" si="5"/>
        <v>0</v>
      </c>
    </row>
    <row r="33" spans="1:9" x14ac:dyDescent="0.25">
      <c r="A33" t="s">
        <v>68</v>
      </c>
      <c r="B33" s="64">
        <f>SUM(B30:B32)</f>
        <v>24</v>
      </c>
      <c r="C33" s="23">
        <f>SUM(C30:C32)</f>
        <v>643</v>
      </c>
      <c r="D33" s="66">
        <f>SUM(D30:D32)</f>
        <v>62</v>
      </c>
      <c r="E33" s="50">
        <f>IF(C33=0,0,B33/C33)</f>
        <v>3.7325038880248837E-2</v>
      </c>
      <c r="F33" s="49">
        <f t="shared" si="2"/>
        <v>2.5833333333333335</v>
      </c>
      <c r="H33" s="67">
        <f>IF($D$33&lt;$B$11,B33,$B$11/$D$33*B33)</f>
        <v>6.9124423963133648</v>
      </c>
      <c r="I33" s="49">
        <f>H33*F33</f>
        <v>17.857142857142861</v>
      </c>
    </row>
    <row r="34" spans="1:9" x14ac:dyDescent="0.25">
      <c r="A34" s="10" t="str">
        <f>Brainstorm!B30</f>
        <v>Gaming Accessory Store</v>
      </c>
      <c r="H34" s="65"/>
    </row>
    <row r="35" spans="1:9" x14ac:dyDescent="0.25">
      <c r="A35" s="7" t="s">
        <v>147</v>
      </c>
      <c r="B35" s="63">
        <v>40</v>
      </c>
      <c r="C35" s="63">
        <v>578</v>
      </c>
      <c r="D35" s="62">
        <v>31</v>
      </c>
      <c r="E35" s="50">
        <f>IF(C35=0,0,B35/C35)</f>
        <v>6.9204152249134954E-2</v>
      </c>
      <c r="F35" s="49">
        <f t="shared" si="2"/>
        <v>0.77500000000000002</v>
      </c>
      <c r="H35" s="67">
        <f t="shared" ref="H35:H37" si="6">IF($D$38&lt;$B$11,B35,$B$11/$D$38*B35)</f>
        <v>7.7639751552795033</v>
      </c>
    </row>
    <row r="36" spans="1:9" x14ac:dyDescent="0.25">
      <c r="A36" s="7" t="s">
        <v>197</v>
      </c>
      <c r="B36" s="63">
        <v>19</v>
      </c>
      <c r="C36" s="63">
        <v>278</v>
      </c>
      <c r="D36" s="62">
        <v>30</v>
      </c>
      <c r="E36" s="50">
        <f>IF(C36=0,0,B36/C36)</f>
        <v>6.83453237410072E-2</v>
      </c>
      <c r="F36" s="49">
        <f t="shared" si="2"/>
        <v>1.5789473684210527</v>
      </c>
      <c r="H36" s="67">
        <f t="shared" si="6"/>
        <v>3.6878881987577641</v>
      </c>
    </row>
    <row r="37" spans="1:9" x14ac:dyDescent="0.25">
      <c r="A37" s="7" t="s">
        <v>198</v>
      </c>
      <c r="B37" s="63">
        <v>44</v>
      </c>
      <c r="C37" s="63">
        <v>642</v>
      </c>
      <c r="D37" s="62">
        <v>31</v>
      </c>
      <c r="E37" s="50">
        <f>IF(C37=0,0,B37/C37)</f>
        <v>6.8535825545171333E-2</v>
      </c>
      <c r="F37" s="49">
        <f t="shared" si="2"/>
        <v>0.70454545454545459</v>
      </c>
      <c r="H37" s="67">
        <f t="shared" si="6"/>
        <v>8.5403726708074537</v>
      </c>
    </row>
    <row r="38" spans="1:9" x14ac:dyDescent="0.25">
      <c r="A38" t="s">
        <v>68</v>
      </c>
      <c r="B38" s="23">
        <f>SUM(B35:B37)</f>
        <v>103</v>
      </c>
      <c r="C38" s="23">
        <f>SUM(C35:C37)</f>
        <v>1498</v>
      </c>
      <c r="D38" s="66">
        <f>SUM(D35:D37)</f>
        <v>92</v>
      </c>
      <c r="E38" s="50">
        <f>IF(C38=0,0,B38/C38)</f>
        <v>6.8758344459279044E-2</v>
      </c>
      <c r="F38" s="49">
        <f t="shared" si="2"/>
        <v>0.89320388349514568</v>
      </c>
      <c r="H38" s="67">
        <f>IF($D$38&lt;$B$11,B38,$B$11/$D$38*B38)</f>
        <v>19.992236024844722</v>
      </c>
      <c r="I38" s="49">
        <f>H38*F38</f>
        <v>17.857142857142858</v>
      </c>
    </row>
    <row r="39" spans="1:9" x14ac:dyDescent="0.25">
      <c r="A39" t="s">
        <v>25</v>
      </c>
    </row>
    <row r="40" spans="1:9" x14ac:dyDescent="0.25">
      <c r="A40" t="s">
        <v>67</v>
      </c>
    </row>
  </sheetData>
  <mergeCells count="1">
    <mergeCell ref="B12:D12"/>
  </mergeCells>
  <hyperlinks>
    <hyperlink ref="B1" r:id="rId1" xr:uid="{00000000-0004-0000-0100-000000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6"/>
  <sheetViews>
    <sheetView workbookViewId="0">
      <pane ySplit="3" topLeftCell="A4" activePane="bottomLeft" state="frozen"/>
      <selection pane="bottomLeft" activeCell="B14" sqref="B14:H16"/>
    </sheetView>
  </sheetViews>
  <sheetFormatPr defaultRowHeight="15" x14ac:dyDescent="0.25"/>
  <cols>
    <col min="1" max="1" width="2" bestFit="1" customWidth="1"/>
    <col min="2" max="2" width="41.28515625" customWidth="1"/>
    <col min="3" max="3" width="13.140625" customWidth="1"/>
    <col min="4" max="4" width="15.7109375" customWidth="1"/>
    <col min="5" max="5" width="7.7109375" bestFit="1" customWidth="1"/>
  </cols>
  <sheetData>
    <row r="1" spans="2:8" ht="18.75" x14ac:dyDescent="0.3">
      <c r="B1" s="5" t="s">
        <v>1</v>
      </c>
      <c r="C1" s="5"/>
      <c r="D1" s="8"/>
      <c r="F1" s="6" t="s">
        <v>143</v>
      </c>
    </row>
    <row r="2" spans="2:8" x14ac:dyDescent="0.25">
      <c r="C2" s="8" t="s">
        <v>54</v>
      </c>
      <c r="D2" s="8" t="s">
        <v>112</v>
      </c>
    </row>
    <row r="3" spans="2:8" x14ac:dyDescent="0.25">
      <c r="B3" s="3" t="s">
        <v>24</v>
      </c>
      <c r="C3" s="8" t="s">
        <v>87</v>
      </c>
      <c r="D3" s="8" t="s">
        <v>87</v>
      </c>
      <c r="E3" s="3" t="s">
        <v>71</v>
      </c>
    </row>
    <row r="4" spans="2:8" x14ac:dyDescent="0.25">
      <c r="B4" s="10" t="str">
        <f>INPUTS!A14</f>
        <v>Tech Gadget Review Blog</v>
      </c>
      <c r="C4" s="70">
        <f>INPUTS!B18</f>
        <v>5.9</v>
      </c>
      <c r="D4" s="70">
        <f>INPUTS!H18</f>
        <v>5.9</v>
      </c>
      <c r="E4" s="33">
        <f>IFERROR((D4-$D$10)/($D$9-$D$10)*9+1,"")</f>
        <v>1</v>
      </c>
    </row>
    <row r="5" spans="2:8" x14ac:dyDescent="0.25">
      <c r="B5" s="10" t="str">
        <f>INPUTS!A19</f>
        <v>Desk Accessory Store</v>
      </c>
      <c r="C5" s="70">
        <f>INPUTS!B23</f>
        <v>155</v>
      </c>
      <c r="D5" s="70">
        <f>INPUTS!H23</f>
        <v>29.761904761904759</v>
      </c>
      <c r="E5" s="33">
        <f t="shared" ref="E5:E8" si="0">IFERROR((D5-$D$10)/($D$9-$D$10)*9+1,"")</f>
        <v>10</v>
      </c>
    </row>
    <row r="6" spans="2:8" x14ac:dyDescent="0.25">
      <c r="B6" s="10" t="str">
        <f>INPUTS!A24</f>
        <v>Climbing Blog</v>
      </c>
      <c r="C6" s="70">
        <f>INPUTS!B28</f>
        <v>23</v>
      </c>
      <c r="D6" s="70">
        <f>INPUTS!H28</f>
        <v>6.9754464285714288</v>
      </c>
      <c r="E6" s="33">
        <f t="shared" si="0"/>
        <v>1.4056263719816404</v>
      </c>
    </row>
    <row r="7" spans="2:8" x14ac:dyDescent="0.25">
      <c r="B7" s="10" t="str">
        <f>INPUTS!A29</f>
        <v>Guitar Blog</v>
      </c>
      <c r="C7" s="70">
        <f>INPUTS!B33</f>
        <v>24</v>
      </c>
      <c r="D7" s="70">
        <f>INPUTS!H33</f>
        <v>6.9124423963133648</v>
      </c>
      <c r="E7" s="33">
        <f t="shared" si="0"/>
        <v>1.3818631269272119</v>
      </c>
    </row>
    <row r="8" spans="2:8" x14ac:dyDescent="0.25">
      <c r="B8" s="10" t="str">
        <f>INPUTS!A34</f>
        <v>Gaming Accessory Store</v>
      </c>
      <c r="C8" s="70">
        <f>INPUTS!B38</f>
        <v>103</v>
      </c>
      <c r="D8" s="70">
        <f>INPUTS!H38</f>
        <v>19.992236024844722</v>
      </c>
      <c r="E8" s="33">
        <f t="shared" si="0"/>
        <v>6.315171839344746</v>
      </c>
    </row>
    <row r="9" spans="2:8" x14ac:dyDescent="0.25">
      <c r="B9" t="s">
        <v>25</v>
      </c>
      <c r="C9" s="71">
        <f>MAX(C4,C5,C6,C7,C8)</f>
        <v>155</v>
      </c>
      <c r="D9" s="71">
        <f>MAX(D4,D5,D6,D7,D8)</f>
        <v>29.761904761904759</v>
      </c>
    </row>
    <row r="10" spans="2:8" x14ac:dyDescent="0.25">
      <c r="B10" t="s">
        <v>67</v>
      </c>
      <c r="C10" s="71">
        <f>MIN(C4,C5,C6,C7,C8)</f>
        <v>5.9</v>
      </c>
      <c r="D10" s="71">
        <f>MIN(D4,D5,D6,D7,D8)</f>
        <v>5.9</v>
      </c>
    </row>
    <row r="13" spans="2:8" x14ac:dyDescent="0.25">
      <c r="B13" t="s">
        <v>97</v>
      </c>
    </row>
    <row r="14" spans="2:8" x14ac:dyDescent="0.25">
      <c r="B14" s="75" t="s">
        <v>199</v>
      </c>
      <c r="C14" s="75"/>
      <c r="D14" s="75"/>
      <c r="E14" s="75"/>
      <c r="F14" s="75"/>
      <c r="G14" s="75"/>
      <c r="H14" s="75"/>
    </row>
    <row r="15" spans="2:8" x14ac:dyDescent="0.25">
      <c r="B15" s="75"/>
      <c r="C15" s="75"/>
      <c r="D15" s="75"/>
      <c r="E15" s="75"/>
      <c r="F15" s="75"/>
      <c r="G15" s="75"/>
      <c r="H15" s="75"/>
    </row>
    <row r="16" spans="2:8" x14ac:dyDescent="0.25">
      <c r="B16" s="75"/>
      <c r="C16" s="75"/>
      <c r="D16" s="75"/>
      <c r="E16" s="75"/>
      <c r="F16" s="75"/>
      <c r="G16" s="75"/>
      <c r="H16" s="75"/>
    </row>
  </sheetData>
  <mergeCells count="1">
    <mergeCell ref="B14:H16"/>
  </mergeCells>
  <phoneticPr fontId="2" type="noConversion"/>
  <hyperlinks>
    <hyperlink ref="F1" r:id="rId1"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pane xSplit="2" ySplit="4" topLeftCell="C5" activePane="bottomRight" state="frozen"/>
      <selection pane="topRight" activeCell="C1" sqref="C1"/>
      <selection pane="bottomLeft" activeCell="A5" sqref="A5"/>
      <selection pane="bottomRight" activeCell="A14" sqref="A14:F16"/>
    </sheetView>
  </sheetViews>
  <sheetFormatPr defaultRowHeight="15" x14ac:dyDescent="0.25"/>
  <cols>
    <col min="1" max="1" width="45" bestFit="1" customWidth="1"/>
    <col min="2" max="2" width="28.140625" bestFit="1" customWidth="1"/>
    <col min="3" max="3" width="12.140625" bestFit="1" customWidth="1"/>
    <col min="4" max="4" width="11.28515625" bestFit="1" customWidth="1"/>
    <col min="5" max="5" width="9.85546875" bestFit="1" customWidth="1"/>
    <col min="6" max="6" width="12" bestFit="1" customWidth="1"/>
  </cols>
  <sheetData>
    <row r="1" spans="1:6" ht="18.75" x14ac:dyDescent="0.3">
      <c r="A1" s="52" t="s">
        <v>2</v>
      </c>
      <c r="B1" s="53"/>
      <c r="C1" s="54"/>
    </row>
    <row r="2" spans="1:6" x14ac:dyDescent="0.25">
      <c r="A2" s="54"/>
      <c r="B2" s="53"/>
      <c r="C2" s="54"/>
    </row>
    <row r="3" spans="1:6" x14ac:dyDescent="0.25">
      <c r="A3" s="41" t="s">
        <v>24</v>
      </c>
      <c r="B3" s="53" t="s">
        <v>98</v>
      </c>
      <c r="C3" s="41" t="s">
        <v>71</v>
      </c>
    </row>
    <row r="4" spans="1:6" x14ac:dyDescent="0.25">
      <c r="A4" s="55" t="str">
        <f>INPUTS!A14</f>
        <v>Tech Gadget Review Blog</v>
      </c>
      <c r="B4" s="56">
        <f>INPUTS!E18</f>
        <v>8.6764705882352952E-2</v>
      </c>
      <c r="C4" s="57">
        <f>IFERROR((B4-$B$10)/($B$9-$B$10)*9+1,"")</f>
        <v>10</v>
      </c>
    </row>
    <row r="5" spans="1:6" x14ac:dyDescent="0.25">
      <c r="A5" s="55" t="str">
        <f>INPUTS!A19</f>
        <v>Desk Accessory Store</v>
      </c>
      <c r="B5" s="56">
        <f>INPUTS!E23</f>
        <v>8.2843399251737032E-2</v>
      </c>
      <c r="C5" s="57">
        <f t="shared" ref="C5:C8" si="0">IFERROR((B5-$B$10)/($B$9-$B$10)*9+1,"")</f>
        <v>9.2861651015157261</v>
      </c>
    </row>
    <row r="6" spans="1:6" x14ac:dyDescent="0.25">
      <c r="A6" s="55" t="str">
        <f>INPUTS!A24</f>
        <v>Climbing Blog</v>
      </c>
      <c r="B6" s="56">
        <f>INPUTS!E28</f>
        <v>3.9249146757679182E-2</v>
      </c>
      <c r="C6" s="57">
        <f t="shared" si="0"/>
        <v>1.3502647154993197</v>
      </c>
    </row>
    <row r="7" spans="1:6" x14ac:dyDescent="0.25">
      <c r="A7" s="55" t="str">
        <f>INPUTS!A29</f>
        <v>Guitar Blog</v>
      </c>
      <c r="B7" s="56">
        <f>INPUTS!E33</f>
        <v>3.7325038880248837E-2</v>
      </c>
      <c r="C7" s="57">
        <f t="shared" si="0"/>
        <v>1</v>
      </c>
    </row>
    <row r="8" spans="1:6" x14ac:dyDescent="0.25">
      <c r="A8" s="55" t="str">
        <f>INPUTS!A34</f>
        <v>Gaming Accessory Store</v>
      </c>
      <c r="B8" s="56">
        <f>INPUTS!E38</f>
        <v>6.8758344459279044E-2</v>
      </c>
      <c r="C8" s="57">
        <f t="shared" si="0"/>
        <v>6.7221208670202381</v>
      </c>
    </row>
    <row r="9" spans="1:6" x14ac:dyDescent="0.25">
      <c r="A9" s="54" t="s">
        <v>25</v>
      </c>
      <c r="B9" s="72">
        <f>MAX(B4,B5,B6,B7,B8)</f>
        <v>8.6764705882352952E-2</v>
      </c>
      <c r="C9" s="54"/>
    </row>
    <row r="10" spans="1:6" x14ac:dyDescent="0.25">
      <c r="A10" s="54" t="s">
        <v>67</v>
      </c>
      <c r="B10" s="72">
        <f>MIN(B4,B5,B6,B7,B8)</f>
        <v>3.7325038880248837E-2</v>
      </c>
      <c r="C10" s="54"/>
    </row>
    <row r="13" spans="1:6" x14ac:dyDescent="0.25">
      <c r="A13" t="s">
        <v>97</v>
      </c>
    </row>
    <row r="14" spans="1:6" x14ac:dyDescent="0.25">
      <c r="A14" s="75" t="s">
        <v>200</v>
      </c>
      <c r="B14" s="75"/>
      <c r="C14" s="75"/>
      <c r="D14" s="75"/>
      <c r="E14" s="75"/>
      <c r="F14" s="75"/>
    </row>
    <row r="15" spans="1:6" x14ac:dyDescent="0.25">
      <c r="A15" s="75"/>
      <c r="B15" s="75"/>
      <c r="C15" s="75"/>
      <c r="D15" s="75"/>
      <c r="E15" s="75"/>
      <c r="F15" s="75"/>
    </row>
    <row r="16" spans="1:6" x14ac:dyDescent="0.25">
      <c r="A16" s="75"/>
      <c r="B16" s="75"/>
      <c r="C16" s="75"/>
      <c r="D16" s="75"/>
      <c r="E16" s="75"/>
      <c r="F16" s="75"/>
    </row>
    <row r="18" spans="1:1" x14ac:dyDescent="0.25">
      <c r="A18" t="s">
        <v>100</v>
      </c>
    </row>
  </sheetData>
  <mergeCells count="1">
    <mergeCell ref="A14:F16"/>
  </mergeCells>
  <phoneticPr fontId="2"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pane ySplit="3" topLeftCell="A13" activePane="bottomLeft" state="frozen"/>
      <selection activeCell="B1" sqref="B1"/>
      <selection pane="bottomLeft" activeCell="D24" sqref="D24"/>
    </sheetView>
  </sheetViews>
  <sheetFormatPr defaultRowHeight="15" x14ac:dyDescent="0.25"/>
  <cols>
    <col min="1" max="1" width="2.85546875" customWidth="1"/>
    <col min="2" max="2" width="30.28515625" customWidth="1"/>
    <col min="3" max="3" width="12.140625" bestFit="1" customWidth="1"/>
    <col min="4" max="4" width="71.7109375" customWidth="1"/>
    <col min="5" max="5" width="8" bestFit="1" customWidth="1"/>
    <col min="7" max="7" width="19.7109375" customWidth="1"/>
  </cols>
  <sheetData>
    <row r="1" spans="1:9" ht="18.75" x14ac:dyDescent="0.3">
      <c r="B1" s="5" t="s">
        <v>3</v>
      </c>
      <c r="D1" s="6" t="s">
        <v>144</v>
      </c>
      <c r="G1" t="s">
        <v>132</v>
      </c>
    </row>
    <row r="2" spans="1:9" x14ac:dyDescent="0.25">
      <c r="C2" s="8" t="s">
        <v>31</v>
      </c>
      <c r="G2" t="s">
        <v>117</v>
      </c>
    </row>
    <row r="3" spans="1:9" x14ac:dyDescent="0.25">
      <c r="C3" s="8" t="s">
        <v>30</v>
      </c>
      <c r="D3" s="8" t="s">
        <v>32</v>
      </c>
      <c r="E3" s="8" t="s">
        <v>71</v>
      </c>
      <c r="G3" s="3"/>
      <c r="H3" s="3" t="s">
        <v>118</v>
      </c>
      <c r="I3" s="3"/>
    </row>
    <row r="4" spans="1:9" x14ac:dyDescent="0.25">
      <c r="B4" s="10" t="str">
        <f>'Recom.'!A4</f>
        <v>Tech Gadget Review Blog</v>
      </c>
      <c r="G4" s="3" t="s">
        <v>119</v>
      </c>
      <c r="H4" s="3" t="s">
        <v>3</v>
      </c>
      <c r="I4" s="3" t="s">
        <v>120</v>
      </c>
    </row>
    <row r="5" spans="1:9" x14ac:dyDescent="0.25">
      <c r="A5">
        <v>1</v>
      </c>
      <c r="B5" s="7" t="s">
        <v>201</v>
      </c>
      <c r="C5" s="7">
        <v>8</v>
      </c>
      <c r="D5" s="35" t="s">
        <v>202</v>
      </c>
      <c r="G5" t="s">
        <v>9</v>
      </c>
      <c r="H5">
        <v>1</v>
      </c>
      <c r="I5" t="s">
        <v>121</v>
      </c>
    </row>
    <row r="6" spans="1:9" x14ac:dyDescent="0.25">
      <c r="A6">
        <v>2</v>
      </c>
      <c r="B6" s="7"/>
      <c r="C6" s="7"/>
      <c r="D6" s="35"/>
      <c r="G6" t="s">
        <v>12</v>
      </c>
      <c r="H6">
        <v>2</v>
      </c>
      <c r="I6" t="s">
        <v>122</v>
      </c>
    </row>
    <row r="7" spans="1:9" x14ac:dyDescent="0.25">
      <c r="B7" t="s">
        <v>28</v>
      </c>
      <c r="C7" s="23">
        <f>IF(SUM(C5:C6)=0,0,SUM(C5:C6)/COUNTIF(C5:C6,"&gt;0"))</f>
        <v>8</v>
      </c>
      <c r="D7" s="36"/>
      <c r="E7" s="34">
        <f>IFERROR((C7-$C$25)/($C$24-$C$25)*9+1,"")</f>
        <v>6.3999999999999995</v>
      </c>
      <c r="G7" t="s">
        <v>8</v>
      </c>
      <c r="H7">
        <v>1</v>
      </c>
      <c r="I7" t="s">
        <v>123</v>
      </c>
    </row>
    <row r="8" spans="1:9" x14ac:dyDescent="0.25">
      <c r="B8" s="10" t="str">
        <f>'Recom.'!A5</f>
        <v>Desk Accessory Store</v>
      </c>
      <c r="D8" s="36"/>
      <c r="G8" t="s">
        <v>13</v>
      </c>
      <c r="H8">
        <v>1</v>
      </c>
      <c r="I8" t="s">
        <v>124</v>
      </c>
    </row>
    <row r="9" spans="1:9" ht="30" x14ac:dyDescent="0.25">
      <c r="A9">
        <v>1</v>
      </c>
      <c r="B9" s="7" t="s">
        <v>203</v>
      </c>
      <c r="C9" s="7">
        <v>8</v>
      </c>
      <c r="D9" s="35" t="s">
        <v>206</v>
      </c>
      <c r="G9" t="s">
        <v>125</v>
      </c>
      <c r="H9">
        <v>2</v>
      </c>
      <c r="I9" t="s">
        <v>126</v>
      </c>
    </row>
    <row r="10" spans="1:9" ht="30" x14ac:dyDescent="0.25">
      <c r="A10">
        <v>2</v>
      </c>
      <c r="B10" s="7" t="s">
        <v>207</v>
      </c>
      <c r="C10" s="7">
        <v>5</v>
      </c>
      <c r="D10" s="35" t="s">
        <v>208</v>
      </c>
      <c r="G10" t="s">
        <v>104</v>
      </c>
      <c r="H10">
        <v>2</v>
      </c>
      <c r="I10" t="s">
        <v>127</v>
      </c>
    </row>
    <row r="11" spans="1:9" x14ac:dyDescent="0.25">
      <c r="B11" t="s">
        <v>28</v>
      </c>
      <c r="C11" s="23">
        <f>IF(SUM(C9:C10)=0,0,SUM(C9:C10)/COUNTIF(C9:C10,"&gt;0"))</f>
        <v>6.5</v>
      </c>
      <c r="D11" s="36"/>
      <c r="E11" s="34">
        <f>IFERROR((C11-$C$25)/($C$24-$C$25)*9+1,"")</f>
        <v>3.6999999999999997</v>
      </c>
      <c r="G11" t="s">
        <v>11</v>
      </c>
      <c r="H11">
        <v>1</v>
      </c>
      <c r="I11" t="s">
        <v>128</v>
      </c>
    </row>
    <row r="12" spans="1:9" x14ac:dyDescent="0.25">
      <c r="B12" s="10" t="str">
        <f>'Recom.'!A6</f>
        <v>Climbing Blog</v>
      </c>
      <c r="D12" s="36"/>
      <c r="G12" t="s">
        <v>10</v>
      </c>
      <c r="H12">
        <v>2</v>
      </c>
      <c r="I12" t="s">
        <v>129</v>
      </c>
    </row>
    <row r="13" spans="1:9" ht="30" x14ac:dyDescent="0.25">
      <c r="A13">
        <v>1</v>
      </c>
      <c r="B13" s="7" t="s">
        <v>201</v>
      </c>
      <c r="C13" s="7">
        <v>10</v>
      </c>
      <c r="D13" s="35" t="s">
        <v>204</v>
      </c>
      <c r="G13" t="s">
        <v>103</v>
      </c>
      <c r="H13">
        <v>1</v>
      </c>
      <c r="I13" t="s">
        <v>130</v>
      </c>
    </row>
    <row r="14" spans="1:9" x14ac:dyDescent="0.25">
      <c r="A14">
        <v>2</v>
      </c>
      <c r="B14" s="7"/>
      <c r="C14" s="7"/>
      <c r="D14" s="35"/>
      <c r="G14" t="s">
        <v>14</v>
      </c>
      <c r="H14">
        <v>1</v>
      </c>
      <c r="I14" t="s">
        <v>131</v>
      </c>
    </row>
    <row r="15" spans="1:9" x14ac:dyDescent="0.25">
      <c r="B15" t="s">
        <v>28</v>
      </c>
      <c r="C15" s="23">
        <f>IF(SUM(C13:C14)=0,0,SUM(C13:C14)/COUNTIF(C13:C14,"&gt;0"))</f>
        <v>10</v>
      </c>
      <c r="D15" s="36"/>
      <c r="E15" s="34">
        <f>IFERROR((C15-$C$25)/($C$24-$C$25)*9+1,"")</f>
        <v>10</v>
      </c>
    </row>
    <row r="16" spans="1:9" x14ac:dyDescent="0.25">
      <c r="B16" s="10" t="str">
        <f>'Recom.'!A7</f>
        <v>Guitar Blog</v>
      </c>
      <c r="D16" s="36"/>
    </row>
    <row r="17" spans="1:5" x14ac:dyDescent="0.25">
      <c r="A17">
        <v>1</v>
      </c>
      <c r="B17" s="7" t="s">
        <v>201</v>
      </c>
      <c r="C17" s="7">
        <v>5</v>
      </c>
      <c r="D17" s="35" t="s">
        <v>205</v>
      </c>
    </row>
    <row r="18" spans="1:5" x14ac:dyDescent="0.25">
      <c r="A18">
        <v>2</v>
      </c>
      <c r="B18" s="7"/>
      <c r="C18" s="7"/>
      <c r="D18" s="35"/>
    </row>
    <row r="19" spans="1:5" x14ac:dyDescent="0.25">
      <c r="B19" t="s">
        <v>28</v>
      </c>
      <c r="C19" s="23">
        <f>IF(SUM(C17:C18)=0,0,SUM(C17:C18)/COUNTIF(C17:C18,"&gt;0"))</f>
        <v>5</v>
      </c>
      <c r="D19" s="36"/>
      <c r="E19" s="34">
        <f>IFERROR((C19-$C$25)/($C$24-$C$25)*9+1,"")</f>
        <v>1</v>
      </c>
    </row>
    <row r="20" spans="1:5" x14ac:dyDescent="0.25">
      <c r="B20" s="10" t="str">
        <f>'Recom.'!A8</f>
        <v>Gaming Accessory Store</v>
      </c>
      <c r="D20" s="36"/>
    </row>
    <row r="21" spans="1:5" ht="30" x14ac:dyDescent="0.25">
      <c r="A21">
        <v>1</v>
      </c>
      <c r="B21" s="7" t="s">
        <v>203</v>
      </c>
      <c r="C21" s="7">
        <v>8</v>
      </c>
      <c r="D21" s="35" t="s">
        <v>206</v>
      </c>
    </row>
    <row r="22" spans="1:5" ht="30" x14ac:dyDescent="0.25">
      <c r="A22">
        <v>2</v>
      </c>
      <c r="B22" s="7" t="s">
        <v>207</v>
      </c>
      <c r="C22" s="7">
        <v>5</v>
      </c>
      <c r="D22" s="35" t="s">
        <v>208</v>
      </c>
    </row>
    <row r="23" spans="1:5" x14ac:dyDescent="0.25">
      <c r="B23" t="s">
        <v>28</v>
      </c>
      <c r="C23" s="23">
        <f>IF(SUM(C21:C22)=0,0,SUM(C21:C22)/COUNTIF(C21:C22,"&gt;0"))</f>
        <v>6.5</v>
      </c>
      <c r="E23" s="34">
        <f>IFERROR((C23-$C$25)/($C$24-$C$25)*9+1,"")</f>
        <v>3.6999999999999997</v>
      </c>
    </row>
    <row r="24" spans="1:5" x14ac:dyDescent="0.25">
      <c r="B24" t="s">
        <v>25</v>
      </c>
      <c r="C24" s="23">
        <f>MAX(C7,C11,C15,C19,C23)</f>
        <v>10</v>
      </c>
    </row>
    <row r="25" spans="1:5" x14ac:dyDescent="0.25">
      <c r="B25" t="s">
        <v>67</v>
      </c>
      <c r="C25" s="23">
        <f>MIN(C7,C11,C15,C19,C23)</f>
        <v>5</v>
      </c>
    </row>
    <row r="26" spans="1:5" x14ac:dyDescent="0.25">
      <c r="C26" s="23"/>
    </row>
    <row r="27" spans="1:5" ht="18.75" x14ac:dyDescent="0.3">
      <c r="B27" s="5" t="s">
        <v>16</v>
      </c>
    </row>
    <row r="28" spans="1:5" x14ac:dyDescent="0.25">
      <c r="B28" s="3" t="s">
        <v>45</v>
      </c>
    </row>
    <row r="29" spans="1:5" x14ac:dyDescent="0.25">
      <c r="B29" s="10" t="s">
        <v>101</v>
      </c>
    </row>
    <row r="30" spans="1:5" ht="30" x14ac:dyDescent="0.25">
      <c r="B30" s="7" t="s">
        <v>47</v>
      </c>
      <c r="C30" s="7">
        <v>2</v>
      </c>
      <c r="D30" s="14" t="s">
        <v>99</v>
      </c>
    </row>
    <row r="31" spans="1:5" ht="30" x14ac:dyDescent="0.25">
      <c r="B31" s="7" t="s">
        <v>48</v>
      </c>
      <c r="C31" s="7">
        <v>5</v>
      </c>
      <c r="D31" s="14" t="s">
        <v>49</v>
      </c>
    </row>
  </sheetData>
  <hyperlinks>
    <hyperlink ref="D1" r:id="rId1" xr:uid="{00000000-0004-0000-0400-00000000000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workbookViewId="0">
      <pane ySplit="3" topLeftCell="A4" activePane="bottomLeft" state="frozen"/>
      <selection pane="bottomLeft" activeCell="A13" sqref="A13"/>
    </sheetView>
  </sheetViews>
  <sheetFormatPr defaultRowHeight="15" x14ac:dyDescent="0.25"/>
  <cols>
    <col min="1" max="1" width="36.85546875" bestFit="1" customWidth="1"/>
    <col min="2" max="2" width="12.7109375" customWidth="1"/>
  </cols>
  <sheetData>
    <row r="1" spans="1:10" ht="18.75" x14ac:dyDescent="0.3">
      <c r="A1" s="5" t="s">
        <v>33</v>
      </c>
      <c r="B1" s="8" t="s">
        <v>34</v>
      </c>
    </row>
    <row r="2" spans="1:10" x14ac:dyDescent="0.25">
      <c r="B2" s="8" t="s">
        <v>35</v>
      </c>
    </row>
    <row r="3" spans="1:10" x14ac:dyDescent="0.25">
      <c r="B3" s="8" t="s">
        <v>36</v>
      </c>
      <c r="C3" s="8" t="s">
        <v>71</v>
      </c>
    </row>
    <row r="4" spans="1:10" x14ac:dyDescent="0.25">
      <c r="A4" s="10" t="str">
        <f>'Recom.'!A4</f>
        <v>Tech Gadget Review Blog</v>
      </c>
      <c r="B4" s="15">
        <v>25</v>
      </c>
      <c r="C4" s="16">
        <f>IFERROR(10-((B4-$B$10)/($B$9-$B$10)*9),"")</f>
        <v>1</v>
      </c>
    </row>
    <row r="5" spans="1:10" x14ac:dyDescent="0.25">
      <c r="A5" s="10" t="str">
        <f>'Recom.'!A5</f>
        <v>Desk Accessory Store</v>
      </c>
      <c r="B5" s="15">
        <v>5</v>
      </c>
      <c r="C5" s="16">
        <f t="shared" ref="C5:C8" si="0">IFERROR(10-((B5-$B$10)/($B$9-$B$10)*9),"")</f>
        <v>10</v>
      </c>
    </row>
    <row r="6" spans="1:10" x14ac:dyDescent="0.25">
      <c r="A6" s="10" t="str">
        <f>'Recom.'!A6</f>
        <v>Climbing Blog</v>
      </c>
      <c r="B6" s="15">
        <v>5</v>
      </c>
      <c r="C6" s="16">
        <f t="shared" si="0"/>
        <v>10</v>
      </c>
    </row>
    <row r="7" spans="1:10" x14ac:dyDescent="0.25">
      <c r="A7" s="10" t="str">
        <f>'Recom.'!A7</f>
        <v>Guitar Blog</v>
      </c>
      <c r="B7" s="15">
        <v>5</v>
      </c>
      <c r="C7" s="16">
        <f t="shared" si="0"/>
        <v>10</v>
      </c>
    </row>
    <row r="8" spans="1:10" x14ac:dyDescent="0.25">
      <c r="A8" s="10" t="str">
        <f>'Recom.'!A8</f>
        <v>Gaming Accessory Store</v>
      </c>
      <c r="B8" s="15">
        <v>5</v>
      </c>
      <c r="C8" s="16">
        <f t="shared" si="0"/>
        <v>10</v>
      </c>
    </row>
    <row r="9" spans="1:10" x14ac:dyDescent="0.25">
      <c r="A9" t="s">
        <v>63</v>
      </c>
      <c r="B9" s="25">
        <f>MAX(B4:B8)</f>
        <v>25</v>
      </c>
      <c r="C9" s="24"/>
    </row>
    <row r="10" spans="1:10" x14ac:dyDescent="0.25">
      <c r="A10" t="s">
        <v>64</v>
      </c>
      <c r="B10" s="25">
        <f>MIN(B4:B8)</f>
        <v>5</v>
      </c>
      <c r="C10" s="9"/>
    </row>
    <row r="12" spans="1:10" x14ac:dyDescent="0.25">
      <c r="A12" t="s">
        <v>46</v>
      </c>
    </row>
    <row r="13" spans="1:10" x14ac:dyDescent="0.25">
      <c r="A13" s="7" t="s">
        <v>209</v>
      </c>
      <c r="B13" s="7"/>
      <c r="C13" s="7"/>
      <c r="D13" s="7"/>
      <c r="E13" s="7"/>
      <c r="F13" s="7"/>
      <c r="G13" s="7"/>
      <c r="H13" s="7"/>
      <c r="I13" s="7"/>
      <c r="J13" s="7"/>
    </row>
    <row r="14" spans="1:10" x14ac:dyDescent="0.25">
      <c r="A14" s="7"/>
      <c r="B14" s="7"/>
      <c r="C14" s="7"/>
      <c r="D14" s="7"/>
      <c r="E14" s="7"/>
      <c r="F14" s="7"/>
      <c r="G14" s="7"/>
      <c r="H14" s="7"/>
      <c r="I14" s="7"/>
      <c r="J14" s="7"/>
    </row>
    <row r="15" spans="1:10" x14ac:dyDescent="0.25">
      <c r="A15" s="7"/>
      <c r="B15" s="7"/>
      <c r="C15" s="7"/>
      <c r="D15" s="7"/>
      <c r="E15" s="7"/>
      <c r="F15" s="7"/>
      <c r="G15" s="7"/>
      <c r="H15" s="7"/>
      <c r="I15" s="7"/>
      <c r="J15" s="7"/>
    </row>
    <row r="17" spans="1:3" x14ac:dyDescent="0.25">
      <c r="A17" t="s">
        <v>16</v>
      </c>
    </row>
    <row r="18" spans="1:3" x14ac:dyDescent="0.25">
      <c r="A18" s="10" t="s">
        <v>4</v>
      </c>
      <c r="B18" s="15">
        <v>2000</v>
      </c>
      <c r="C18" s="16">
        <v>5.5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6"/>
  <sheetViews>
    <sheetView workbookViewId="0">
      <selection activeCell="C16" sqref="C16"/>
    </sheetView>
  </sheetViews>
  <sheetFormatPr defaultRowHeight="15" x14ac:dyDescent="0.25"/>
  <cols>
    <col min="1" max="1" width="29.85546875" customWidth="1"/>
    <col min="2" max="2" width="11.140625" customWidth="1"/>
  </cols>
  <sheetData>
    <row r="1" spans="1:8" ht="18.75" x14ac:dyDescent="0.3">
      <c r="A1" s="5" t="s">
        <v>138</v>
      </c>
      <c r="B1" s="8" t="s">
        <v>34</v>
      </c>
    </row>
    <row r="2" spans="1:8" x14ac:dyDescent="0.25">
      <c r="B2" s="8" t="s">
        <v>38</v>
      </c>
    </row>
    <row r="3" spans="1:8" x14ac:dyDescent="0.25">
      <c r="B3" s="8" t="s">
        <v>39</v>
      </c>
      <c r="C3" s="8" t="s">
        <v>71</v>
      </c>
    </row>
    <row r="4" spans="1:8" x14ac:dyDescent="0.25">
      <c r="A4" s="10" t="str">
        <f>'Recom.'!A4</f>
        <v>Tech Gadget Review Blog</v>
      </c>
      <c r="B4" s="13">
        <v>10</v>
      </c>
      <c r="C4" s="16">
        <f>IFERROR(10-((B4-$B$10)/($B$9-$B$10)*9),"")</f>
        <v>1</v>
      </c>
    </row>
    <row r="5" spans="1:8" x14ac:dyDescent="0.25">
      <c r="A5" s="10" t="str">
        <f>'Recom.'!A5</f>
        <v>Desk Accessory Store</v>
      </c>
      <c r="B5" s="13">
        <v>2</v>
      </c>
      <c r="C5" s="16">
        <f t="shared" ref="C5:C8" si="0">IFERROR(10-((B5-$B$10)/($B$9-$B$10)*9),"")</f>
        <v>10</v>
      </c>
    </row>
    <row r="6" spans="1:8" x14ac:dyDescent="0.25">
      <c r="A6" s="10" t="str">
        <f>'Recom.'!A6</f>
        <v>Climbing Blog</v>
      </c>
      <c r="B6" s="13">
        <v>10</v>
      </c>
      <c r="C6" s="16">
        <f t="shared" si="0"/>
        <v>1</v>
      </c>
    </row>
    <row r="7" spans="1:8" x14ac:dyDescent="0.25">
      <c r="A7" s="10" t="str">
        <f>'Recom.'!A7</f>
        <v>Guitar Blog</v>
      </c>
      <c r="B7" s="13">
        <v>10</v>
      </c>
      <c r="C7" s="16">
        <f t="shared" si="0"/>
        <v>1</v>
      </c>
    </row>
    <row r="8" spans="1:8" x14ac:dyDescent="0.25">
      <c r="A8" s="10" t="str">
        <f>'Recom.'!A8</f>
        <v>Gaming Accessory Store</v>
      </c>
      <c r="B8" s="13">
        <v>2</v>
      </c>
      <c r="C8" s="16">
        <f t="shared" si="0"/>
        <v>10</v>
      </c>
    </row>
    <row r="9" spans="1:8" x14ac:dyDescent="0.25">
      <c r="A9" t="s">
        <v>61</v>
      </c>
      <c r="B9" s="26">
        <f>MAX(B4:B8)</f>
        <v>10</v>
      </c>
      <c r="C9" s="9"/>
    </row>
    <row r="10" spans="1:8" x14ac:dyDescent="0.25">
      <c r="A10" t="s">
        <v>64</v>
      </c>
      <c r="B10" s="26">
        <f>MIN(B4:B8)</f>
        <v>2</v>
      </c>
    </row>
    <row r="11" spans="1:8" x14ac:dyDescent="0.25">
      <c r="A11" t="s">
        <v>46</v>
      </c>
    </row>
    <row r="12" spans="1:8" x14ac:dyDescent="0.25">
      <c r="A12" s="7" t="s">
        <v>210</v>
      </c>
      <c r="B12" s="7"/>
      <c r="C12" s="7"/>
      <c r="D12" s="7"/>
      <c r="E12" s="7"/>
      <c r="F12" s="7"/>
      <c r="G12" s="7"/>
      <c r="H12" s="7"/>
    </row>
    <row r="13" spans="1:8" x14ac:dyDescent="0.25">
      <c r="A13" s="7"/>
      <c r="B13" s="7"/>
      <c r="C13" s="7"/>
      <c r="D13" s="7"/>
      <c r="E13" s="7"/>
      <c r="F13" s="7"/>
      <c r="G13" s="7"/>
      <c r="H13" s="7"/>
    </row>
    <row r="17" spans="1:3" ht="18.75" x14ac:dyDescent="0.3">
      <c r="A17" s="5" t="s">
        <v>16</v>
      </c>
      <c r="B17" s="8" t="s">
        <v>34</v>
      </c>
    </row>
    <row r="18" spans="1:3" x14ac:dyDescent="0.25">
      <c r="B18" s="8" t="s">
        <v>38</v>
      </c>
    </row>
    <row r="19" spans="1:3" x14ac:dyDescent="0.25">
      <c r="B19" s="8" t="s">
        <v>39</v>
      </c>
      <c r="C19" s="8" t="s">
        <v>27</v>
      </c>
    </row>
    <row r="20" spans="1:3" x14ac:dyDescent="0.25">
      <c r="A20" s="3" t="s">
        <v>4</v>
      </c>
      <c r="B20" s="13">
        <v>20</v>
      </c>
      <c r="C20" s="16">
        <v>4.5</v>
      </c>
    </row>
    <row r="21" spans="1:3" x14ac:dyDescent="0.25">
      <c r="A21" s="3"/>
    </row>
    <row r="22" spans="1:3" x14ac:dyDescent="0.25">
      <c r="A22" s="3"/>
    </row>
    <row r="23" spans="1:3" x14ac:dyDescent="0.25">
      <c r="A23" s="3"/>
    </row>
    <row r="24" spans="1:3" x14ac:dyDescent="0.25">
      <c r="A24" s="3"/>
    </row>
    <row r="26" spans="1:3" x14ac:dyDescent="0.25">
      <c r="A26"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0"/>
  <sheetViews>
    <sheetView workbookViewId="0">
      <selection activeCell="G11" sqref="G11"/>
    </sheetView>
  </sheetViews>
  <sheetFormatPr defaultRowHeight="15" x14ac:dyDescent="0.25"/>
  <cols>
    <col min="1" max="1" width="32.28515625" customWidth="1"/>
    <col min="2" max="2" width="10.5703125" bestFit="1" customWidth="1"/>
    <col min="3" max="3" width="13.140625" bestFit="1" customWidth="1"/>
    <col min="4" max="4" width="10.5703125" customWidth="1"/>
    <col min="5" max="5" width="11" bestFit="1" customWidth="1"/>
    <col min="6" max="6" width="13.140625" customWidth="1"/>
    <col min="7" max="7" width="10.5703125" bestFit="1" customWidth="1"/>
    <col min="9" max="9" width="12.5703125" bestFit="1" customWidth="1"/>
  </cols>
  <sheetData>
    <row r="1" spans="1:12" ht="18.75" x14ac:dyDescent="0.3">
      <c r="A1" s="5" t="s">
        <v>50</v>
      </c>
      <c r="B1" s="8" t="s">
        <v>51</v>
      </c>
      <c r="C1" s="8"/>
      <c r="D1" s="8"/>
      <c r="E1" s="8"/>
      <c r="F1" s="8" t="s">
        <v>26</v>
      </c>
      <c r="I1" s="6" t="s">
        <v>145</v>
      </c>
    </row>
    <row r="2" spans="1:12" x14ac:dyDescent="0.25">
      <c r="B2" s="8" t="s">
        <v>52</v>
      </c>
      <c r="C2" s="8" t="s">
        <v>34</v>
      </c>
      <c r="D2" s="8" t="s">
        <v>34</v>
      </c>
      <c r="E2" s="8" t="s">
        <v>55</v>
      </c>
      <c r="F2" s="8" t="s">
        <v>52</v>
      </c>
    </row>
    <row r="3" spans="1:12" x14ac:dyDescent="0.25">
      <c r="B3" s="8" t="s">
        <v>53</v>
      </c>
      <c r="C3" s="8" t="s">
        <v>66</v>
      </c>
      <c r="D3" s="8" t="s">
        <v>29</v>
      </c>
      <c r="E3" s="8" t="s">
        <v>56</v>
      </c>
      <c r="F3" s="8" t="s">
        <v>54</v>
      </c>
      <c r="G3" s="8" t="s">
        <v>71</v>
      </c>
    </row>
    <row r="4" spans="1:12" x14ac:dyDescent="0.25">
      <c r="A4" s="10" t="str">
        <f>'Recom.'!A4</f>
        <v>Tech Gadget Review Blog</v>
      </c>
      <c r="B4" s="15">
        <v>1.54</v>
      </c>
      <c r="C4" s="18">
        <f>Demand!D4</f>
        <v>5.9</v>
      </c>
      <c r="D4" s="51">
        <f>INPUTS!F18</f>
        <v>2.1999999999999997</v>
      </c>
      <c r="E4" s="19">
        <v>0.02</v>
      </c>
      <c r="F4" s="28">
        <f>(B4*C4*E4)-(C4*D4)</f>
        <v>-12.798279999999998</v>
      </c>
      <c r="G4" s="16">
        <f>IFERROR((((F4-$F$10)/$F$11)*9)+1,"")</f>
        <v>6.5868475487735214</v>
      </c>
      <c r="I4" s="22"/>
    </row>
    <row r="5" spans="1:12" x14ac:dyDescent="0.25">
      <c r="A5" s="10" t="str">
        <f>'Recom.'!A5</f>
        <v>Desk Accessory Store</v>
      </c>
      <c r="B5" s="15">
        <v>8</v>
      </c>
      <c r="C5" s="18">
        <f>Demand!D5</f>
        <v>29.761904761904759</v>
      </c>
      <c r="D5" s="51">
        <f>INPUTS!F23</f>
        <v>0.6</v>
      </c>
      <c r="E5" s="19">
        <v>0.02</v>
      </c>
      <c r="F5" s="28">
        <f>(B5*C5*E5)-(C5*D5)</f>
        <v>-13.095238095238091</v>
      </c>
      <c r="G5" s="16">
        <f>IFERROR((((F5-$F$10)/$F$11)*9)+1,"")</f>
        <v>6.2418671656631988</v>
      </c>
    </row>
    <row r="6" spans="1:12" x14ac:dyDescent="0.25">
      <c r="A6" s="10" t="str">
        <f>'Recom.'!A6</f>
        <v>Climbing Blog</v>
      </c>
      <c r="B6" s="15">
        <v>1.79</v>
      </c>
      <c r="C6" s="18">
        <f>Demand!D6</f>
        <v>6.9754464285714288</v>
      </c>
      <c r="D6" s="51">
        <f>INPUTS!F28</f>
        <v>2.56</v>
      </c>
      <c r="E6" s="19">
        <v>0.02</v>
      </c>
      <c r="F6" s="28">
        <f>(B6*C6*E6)-(C6*D6)</f>
        <v>-17.607421875</v>
      </c>
      <c r="G6" s="16">
        <f t="shared" ref="G6:G8" si="0">IFERROR((((F6-$F$10)/$F$11)*9)+1,"")</f>
        <v>1</v>
      </c>
    </row>
    <row r="7" spans="1:12" x14ac:dyDescent="0.25">
      <c r="A7" s="10" t="str">
        <f>'Recom.'!A7</f>
        <v>Guitar Blog</v>
      </c>
      <c r="B7" s="15">
        <v>1.81</v>
      </c>
      <c r="C7" s="18">
        <f>Demand!D7</f>
        <v>6.9124423963133648</v>
      </c>
      <c r="D7" s="51">
        <f>INPUTS!F33</f>
        <v>2.5833333333333335</v>
      </c>
      <c r="E7" s="19">
        <v>0.02</v>
      </c>
      <c r="F7" s="28">
        <f>(B7*C7*E7)-(C7*D7)</f>
        <v>-17.606912442396318</v>
      </c>
      <c r="G7" s="16">
        <f t="shared" si="0"/>
        <v>1.000591814998834</v>
      </c>
    </row>
    <row r="8" spans="1:12" x14ac:dyDescent="0.25">
      <c r="A8" s="10" t="str">
        <f>'Recom.'!A8</f>
        <v>Gaming Accessory Store</v>
      </c>
      <c r="B8" s="15">
        <v>20</v>
      </c>
      <c r="C8" s="18">
        <f>Demand!D8</f>
        <v>19.992236024844722</v>
      </c>
      <c r="D8" s="51">
        <f>INPUTS!F38</f>
        <v>0.89320388349514568</v>
      </c>
      <c r="E8" s="19">
        <v>0.02</v>
      </c>
      <c r="F8" s="28">
        <f>(B8*C8*E8)-(C8*D8)</f>
        <v>-9.8602484472049703</v>
      </c>
      <c r="G8" s="16">
        <f t="shared" si="0"/>
        <v>10</v>
      </c>
    </row>
    <row r="9" spans="1:12" x14ac:dyDescent="0.25">
      <c r="B9" s="12"/>
      <c r="C9" s="12"/>
      <c r="D9" s="12"/>
      <c r="E9" s="12" t="s">
        <v>25</v>
      </c>
      <c r="F9" s="28">
        <f>MAX(F4:F8)</f>
        <v>-9.8602484472049703</v>
      </c>
      <c r="G9" s="9"/>
    </row>
    <row r="10" spans="1:12" x14ac:dyDescent="0.25">
      <c r="E10" t="s">
        <v>64</v>
      </c>
      <c r="F10" s="29">
        <f>MIN(F4:F8)</f>
        <v>-17.607421875</v>
      </c>
    </row>
    <row r="11" spans="1:12" x14ac:dyDescent="0.25">
      <c r="B11" s="17"/>
      <c r="C11" s="12"/>
      <c r="D11" s="12"/>
      <c r="E11" s="12" t="s">
        <v>65</v>
      </c>
      <c r="F11" s="29">
        <f>F9-F10</f>
        <v>7.7471734277950297</v>
      </c>
    </row>
    <row r="13" spans="1:12" x14ac:dyDescent="0.25">
      <c r="A13" t="s">
        <v>46</v>
      </c>
    </row>
    <row r="14" spans="1:12" x14ac:dyDescent="0.25">
      <c r="A14" s="7"/>
      <c r="B14" s="7"/>
      <c r="C14" s="7"/>
      <c r="D14" s="7"/>
      <c r="E14" s="7"/>
      <c r="F14" s="7"/>
      <c r="G14" s="7"/>
      <c r="H14" s="7"/>
      <c r="I14" s="7"/>
      <c r="J14" s="7"/>
      <c r="K14" s="7"/>
      <c r="L14" s="7"/>
    </row>
    <row r="15" spans="1:12" x14ac:dyDescent="0.25">
      <c r="A15" s="7"/>
      <c r="B15" s="7"/>
      <c r="C15" s="7"/>
      <c r="D15" s="7"/>
      <c r="E15" s="7"/>
      <c r="F15" s="7"/>
      <c r="G15" s="7"/>
      <c r="H15" s="7"/>
      <c r="I15" s="7"/>
      <c r="J15" s="7"/>
      <c r="K15" s="7"/>
      <c r="L15" s="7"/>
    </row>
    <row r="17" spans="1:7" ht="18.75" x14ac:dyDescent="0.3">
      <c r="A17" s="5" t="s">
        <v>16</v>
      </c>
      <c r="B17" s="8" t="s">
        <v>51</v>
      </c>
      <c r="C17" s="8"/>
      <c r="D17" s="8"/>
      <c r="E17" s="8"/>
      <c r="F17" s="8" t="s">
        <v>26</v>
      </c>
    </row>
    <row r="18" spans="1:7" x14ac:dyDescent="0.25">
      <c r="B18" s="8" t="s">
        <v>52</v>
      </c>
      <c r="C18" s="8" t="s">
        <v>34</v>
      </c>
      <c r="D18" s="8" t="s">
        <v>34</v>
      </c>
      <c r="E18" s="8" t="s">
        <v>55</v>
      </c>
      <c r="F18" s="8" t="s">
        <v>52</v>
      </c>
    </row>
    <row r="19" spans="1:7" x14ac:dyDescent="0.25">
      <c r="B19" s="8" t="s">
        <v>53</v>
      </c>
      <c r="C19" s="8" t="s">
        <v>66</v>
      </c>
      <c r="D19" s="8" t="s">
        <v>29</v>
      </c>
      <c r="E19" s="8" t="s">
        <v>56</v>
      </c>
      <c r="F19" s="8" t="s">
        <v>54</v>
      </c>
      <c r="G19" s="8" t="s">
        <v>27</v>
      </c>
    </row>
    <row r="20" spans="1:7" x14ac:dyDescent="0.25">
      <c r="A20" s="10" t="s">
        <v>45</v>
      </c>
      <c r="B20" s="15">
        <v>10</v>
      </c>
      <c r="C20" s="18">
        <v>3090</v>
      </c>
      <c r="D20" s="51">
        <v>0.25</v>
      </c>
      <c r="E20" s="19">
        <v>0.02</v>
      </c>
      <c r="F20" s="28">
        <f>(B20*C20*E20)-(C20*D20)</f>
        <v>-154.5</v>
      </c>
      <c r="G20" s="16">
        <v>8</v>
      </c>
    </row>
  </sheetData>
  <hyperlinks>
    <hyperlink ref="I1" r:id="rId1" xr:uid="{00000000-0004-0000-0700-000000000000}"/>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workbookViewId="0">
      <selection activeCell="A16" sqref="A16:J18"/>
    </sheetView>
  </sheetViews>
  <sheetFormatPr defaultRowHeight="15" x14ac:dyDescent="0.25"/>
  <cols>
    <col min="1" max="1" width="34.85546875" customWidth="1"/>
    <col min="3" max="3" width="12.140625" bestFit="1" customWidth="1"/>
    <col min="4" max="4" width="12.42578125" bestFit="1" customWidth="1"/>
    <col min="5" max="5" width="13.42578125" bestFit="1" customWidth="1"/>
    <col min="6" max="6" width="9.28515625" bestFit="1" customWidth="1"/>
    <col min="7" max="7" width="9.85546875" customWidth="1"/>
    <col min="8" max="8" width="7.7109375" customWidth="1"/>
    <col min="9" max="9" width="6.28515625" customWidth="1"/>
  </cols>
  <sheetData>
    <row r="1" spans="1:11" ht="18.75" x14ac:dyDescent="0.3">
      <c r="A1" s="5" t="s">
        <v>69</v>
      </c>
      <c r="J1" s="8" t="s">
        <v>62</v>
      </c>
    </row>
    <row r="2" spans="1:11" x14ac:dyDescent="0.25">
      <c r="A2" s="3" t="s">
        <v>0</v>
      </c>
      <c r="B2" s="3" t="s">
        <v>1</v>
      </c>
      <c r="C2" s="3" t="s">
        <v>2</v>
      </c>
      <c r="D2" s="3" t="s">
        <v>3</v>
      </c>
      <c r="E2" s="3" t="s">
        <v>37</v>
      </c>
      <c r="F2" s="3" t="s">
        <v>40</v>
      </c>
      <c r="G2" s="3" t="s">
        <v>57</v>
      </c>
      <c r="J2" s="8" t="s">
        <v>70</v>
      </c>
      <c r="K2" s="8" t="s">
        <v>27</v>
      </c>
    </row>
    <row r="3" spans="1:11" x14ac:dyDescent="0.25">
      <c r="A3" s="3" t="s">
        <v>5</v>
      </c>
      <c r="B3" s="20">
        <v>0.2</v>
      </c>
      <c r="C3" s="20">
        <v>0.2</v>
      </c>
      <c r="D3" s="20">
        <v>0.05</v>
      </c>
      <c r="E3" s="20">
        <v>0.2</v>
      </c>
      <c r="F3" s="20">
        <v>0.2</v>
      </c>
      <c r="G3" s="20">
        <v>0.15</v>
      </c>
      <c r="H3" s="21"/>
      <c r="I3" s="21"/>
      <c r="J3" s="2">
        <f>SUM(B3:I3)</f>
        <v>1</v>
      </c>
    </row>
    <row r="4" spans="1:11" x14ac:dyDescent="0.25">
      <c r="A4" s="11" t="str">
        <f>Brainstorm!B26</f>
        <v>Tech Gadget Review Blog</v>
      </c>
      <c r="B4" s="32">
        <f>Demand!E4</f>
        <v>1</v>
      </c>
      <c r="C4" s="32">
        <f>Comp!C4</f>
        <v>10</v>
      </c>
      <c r="D4" s="32">
        <f>Supplier!E7</f>
        <v>6.3999999999999995</v>
      </c>
      <c r="E4" s="32">
        <f>'Start-up$'!C4</f>
        <v>1</v>
      </c>
      <c r="F4" s="32">
        <f>Time!C4</f>
        <v>1</v>
      </c>
      <c r="G4" s="32">
        <f>Profit!G4</f>
        <v>6.5868475487735214</v>
      </c>
      <c r="H4" s="31"/>
      <c r="I4" s="31"/>
      <c r="J4" s="30">
        <f>IFERROR((B4*$B$3)+(C4*$C$3)+(D4*$D$3)+(E4*$E$3)+(F4*$F$3)+(G4*$G$3),"")</f>
        <v>3.9080271323160285</v>
      </c>
      <c r="K4" s="17">
        <f>IFERROR(RANK(J4,$J$4:$J$8),"")</f>
        <v>3</v>
      </c>
    </row>
    <row r="5" spans="1:11" x14ac:dyDescent="0.25">
      <c r="A5" s="11" t="str">
        <f>Brainstorm!B27</f>
        <v>Desk Accessory Store</v>
      </c>
      <c r="B5" s="32">
        <f>Demand!E5</f>
        <v>10</v>
      </c>
      <c r="C5" s="32">
        <f>Comp!C5</f>
        <v>9.2861651015157261</v>
      </c>
      <c r="D5" s="32">
        <f>Supplier!E11</f>
        <v>3.6999999999999997</v>
      </c>
      <c r="E5" s="32">
        <f>'Start-up$'!C5</f>
        <v>10</v>
      </c>
      <c r="F5" s="32">
        <f>Time!C5</f>
        <v>10</v>
      </c>
      <c r="G5" s="32">
        <f>Profit!G5</f>
        <v>6.2418671656631988</v>
      </c>
      <c r="H5" s="31"/>
      <c r="I5" s="31"/>
      <c r="J5" s="30">
        <f t="shared" ref="J5:J8" si="0">IFERROR((B5*$B$3)+(C5*$C$3)+(D5*$D$3)+(E5*$E$3)+(F5*$F$3)+(G5*$G$3),"")</f>
        <v>8.9785130951526249</v>
      </c>
      <c r="K5" s="17">
        <f t="shared" ref="K5:K8" si="1">IFERROR(RANK(J5,$J$4:$J$8),"")</f>
        <v>1</v>
      </c>
    </row>
    <row r="6" spans="1:11" x14ac:dyDescent="0.25">
      <c r="A6" s="11" t="str">
        <f>Brainstorm!B28</f>
        <v>Climbing Blog</v>
      </c>
      <c r="B6" s="32">
        <f>Demand!E6</f>
        <v>1.4056263719816404</v>
      </c>
      <c r="C6" s="32">
        <f>Comp!C6</f>
        <v>1.3502647154993197</v>
      </c>
      <c r="D6" s="32">
        <f>Supplier!E15</f>
        <v>10</v>
      </c>
      <c r="E6" s="32">
        <f>'Start-up$'!C6</f>
        <v>10</v>
      </c>
      <c r="F6" s="32">
        <f>Time!C6</f>
        <v>1</v>
      </c>
      <c r="G6" s="32">
        <f>Profit!G6</f>
        <v>1</v>
      </c>
      <c r="H6" s="31"/>
      <c r="I6" s="31"/>
      <c r="J6" s="30">
        <f t="shared" si="0"/>
        <v>3.401178217496192</v>
      </c>
      <c r="K6" s="17">
        <f t="shared" si="1"/>
        <v>4</v>
      </c>
    </row>
    <row r="7" spans="1:11" x14ac:dyDescent="0.25">
      <c r="A7" s="11" t="str">
        <f>Brainstorm!B29</f>
        <v>Guitar Blog</v>
      </c>
      <c r="B7" s="32">
        <f>Demand!E7</f>
        <v>1.3818631269272119</v>
      </c>
      <c r="C7" s="32">
        <f>Comp!C7</f>
        <v>1</v>
      </c>
      <c r="D7" s="32">
        <f>Supplier!E19</f>
        <v>1</v>
      </c>
      <c r="E7" s="32">
        <f>'Start-up$'!C7</f>
        <v>10</v>
      </c>
      <c r="F7" s="32">
        <f>Time!C7</f>
        <v>1</v>
      </c>
      <c r="G7" s="32">
        <f>Profit!G7</f>
        <v>1.000591814998834</v>
      </c>
      <c r="H7" s="31"/>
      <c r="I7" s="31"/>
      <c r="J7" s="30">
        <f t="shared" si="0"/>
        <v>2.8764613976352678</v>
      </c>
      <c r="K7" s="17">
        <f t="shared" si="1"/>
        <v>5</v>
      </c>
    </row>
    <row r="8" spans="1:11" x14ac:dyDescent="0.25">
      <c r="A8" s="11" t="str">
        <f>Brainstorm!B30</f>
        <v>Gaming Accessory Store</v>
      </c>
      <c r="B8" s="32">
        <f>Demand!E8</f>
        <v>6.315171839344746</v>
      </c>
      <c r="C8" s="32">
        <f>Comp!C8</f>
        <v>6.7221208670202381</v>
      </c>
      <c r="D8" s="32">
        <f>Supplier!E23</f>
        <v>3.6999999999999997</v>
      </c>
      <c r="E8" s="32">
        <f>'Start-up$'!C8</f>
        <v>10</v>
      </c>
      <c r="F8" s="32">
        <f>Time!C8</f>
        <v>10</v>
      </c>
      <c r="G8" s="32">
        <f>Profit!G8</f>
        <v>10</v>
      </c>
      <c r="H8" s="31"/>
      <c r="I8" s="31"/>
      <c r="J8" s="30">
        <f t="shared" si="0"/>
        <v>8.2924585412729961</v>
      </c>
      <c r="K8" s="17">
        <f t="shared" si="1"/>
        <v>2</v>
      </c>
    </row>
    <row r="10" spans="1:11" x14ac:dyDescent="0.25">
      <c r="A10" s="3" t="s">
        <v>43</v>
      </c>
    </row>
    <row r="11" spans="1:11" x14ac:dyDescent="0.25">
      <c r="A11" s="76" t="s">
        <v>211</v>
      </c>
      <c r="B11" s="76"/>
      <c r="C11" s="76"/>
      <c r="D11" s="76"/>
      <c r="E11" s="76"/>
      <c r="F11" s="76"/>
      <c r="G11" s="76"/>
      <c r="H11" s="76"/>
      <c r="I11" s="76"/>
      <c r="J11" s="76"/>
    </row>
    <row r="12" spans="1:11" x14ac:dyDescent="0.25">
      <c r="A12" s="76"/>
      <c r="B12" s="76"/>
      <c r="C12" s="76"/>
      <c r="D12" s="76"/>
      <c r="E12" s="76"/>
      <c r="F12" s="76"/>
      <c r="G12" s="76"/>
      <c r="H12" s="76"/>
      <c r="I12" s="76"/>
      <c r="J12" s="76"/>
    </row>
    <row r="13" spans="1:11" x14ac:dyDescent="0.25">
      <c r="A13" s="76"/>
      <c r="B13" s="76"/>
      <c r="C13" s="76"/>
      <c r="D13" s="76"/>
      <c r="E13" s="76"/>
      <c r="F13" s="76"/>
      <c r="G13" s="76"/>
      <c r="H13" s="76"/>
      <c r="I13" s="76"/>
      <c r="J13" s="76"/>
    </row>
    <row r="14" spans="1:11" x14ac:dyDescent="0.25">
      <c r="A14" s="76"/>
      <c r="B14" s="76"/>
      <c r="C14" s="76"/>
      <c r="D14" s="76"/>
      <c r="E14" s="76"/>
      <c r="F14" s="76"/>
      <c r="G14" s="76"/>
      <c r="H14" s="76"/>
      <c r="I14" s="76"/>
      <c r="J14" s="76"/>
    </row>
    <row r="15" spans="1:11" s="3" customFormat="1" x14ac:dyDescent="0.25">
      <c r="A15" s="3" t="s">
        <v>44</v>
      </c>
    </row>
    <row r="16" spans="1:11" x14ac:dyDescent="0.25">
      <c r="A16" s="76" t="s">
        <v>212</v>
      </c>
      <c r="B16" s="76"/>
      <c r="C16" s="76"/>
      <c r="D16" s="76"/>
      <c r="E16" s="76"/>
      <c r="F16" s="76"/>
      <c r="G16" s="76"/>
      <c r="H16" s="76"/>
      <c r="I16" s="76"/>
      <c r="J16" s="76"/>
    </row>
    <row r="17" spans="1:10" x14ac:dyDescent="0.25">
      <c r="A17" s="76"/>
      <c r="B17" s="76"/>
      <c r="C17" s="76"/>
      <c r="D17" s="76"/>
      <c r="E17" s="76"/>
      <c r="F17" s="76"/>
      <c r="G17" s="76"/>
      <c r="H17" s="76"/>
      <c r="I17" s="76"/>
      <c r="J17" s="76"/>
    </row>
    <row r="18" spans="1:10" x14ac:dyDescent="0.25">
      <c r="A18" s="76"/>
      <c r="B18" s="76"/>
      <c r="C18" s="76"/>
      <c r="D18" s="76"/>
      <c r="E18" s="76"/>
      <c r="F18" s="76"/>
      <c r="G18" s="76"/>
      <c r="H18" s="76"/>
      <c r="I18" s="76"/>
      <c r="J18" s="76"/>
    </row>
  </sheetData>
  <mergeCells count="2">
    <mergeCell ref="A11:J14"/>
    <mergeCell ref="A16:J18"/>
  </mergeCells>
  <phoneticPr fontId="2" type="noConversion"/>
  <conditionalFormatting sqref="K4:K8">
    <cfRule type="cellIs" dxfId="2" priority="1" operator="equal">
      <formula>5</formula>
    </cfRule>
    <cfRule type="cellIs" dxfId="1" priority="2" operator="between">
      <formula>2</formula>
      <formula>4</formula>
    </cfRule>
    <cfRule type="cellIs" dxfId="0" priority="3" operator="equal">
      <formula>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Brainstorm</vt:lpstr>
      <vt:lpstr>INPUTS</vt:lpstr>
      <vt:lpstr>Demand</vt:lpstr>
      <vt:lpstr>Comp</vt:lpstr>
      <vt:lpstr>Supplier</vt:lpstr>
      <vt:lpstr>Start-up$</vt:lpstr>
      <vt:lpstr>Time</vt:lpstr>
      <vt:lpstr>Profit</vt:lpstr>
      <vt:lpstr>Recom.</vt:lpstr>
      <vt:lpstr>Sheet1</vt:lpstr>
      <vt:lpstr>complevel</vt:lpstr>
      <vt:lpstr>complvl</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Lundin, Kent</dc:creator>
  <cp:lastModifiedBy>D'Orlando, Gage</cp:lastModifiedBy>
  <dcterms:created xsi:type="dcterms:W3CDTF">2008-09-18T22:01:25Z</dcterms:created>
  <dcterms:modified xsi:type="dcterms:W3CDTF">2025-01-31T00:50:27Z</dcterms:modified>
</cp:coreProperties>
</file>