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ITEC">Fatores!$E$22</definedName>
    <definedName localSheetId="2" name="_Toc112831755">'RFS ou RFC'!$B$13</definedName>
    <definedName name="CUC">'RFS ou RFC'!$D$13:$D$39</definedName>
    <definedName name="FCAMB">Fatores!$G$36</definedName>
    <definedName name="PTUC">'RFS ou RFC'!$D$10</definedName>
    <definedName name="UC">'RFS ou RFC'!$A$12:$C$39</definedName>
    <definedName name="TotalHorasProjeto">#REF!</definedName>
    <definedName name="FCTEC">Fatores!$E$22</definedName>
    <definedName name="PTA">Atores!$D$10</definedName>
    <definedName name="Atores">Atores!$B$13:$C$17</definedName>
    <definedName name="TotalDiasUteisProjeto">#REF!</definedName>
  </definedNames>
  <calcPr/>
  <extLst>
    <ext uri="GoogleSheetsCustomDataVersion1">
      <go:sheetsCustomData xmlns:go="http://customooxmlschemas.google.com/" r:id="rId9" roundtripDataSignature="AMtx7mj5Ud0AE8NYjdRgcQJeUY4f8AuXt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ID#AAAADtRvdTw
Ator Complexo    (2019-10-23 18:18:03)
É uma pessoa que interage através de Interface
Gráfica ou página Web.</t>
      </text>
    </comment>
    <comment authorId="0" ref="B13">
      <text>
        <t xml:space="preserve">======
ID#AAAADtRvdTs
    (2019-10-23 18:18:03)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</text>
    </comment>
    <comment authorId="0" ref="B7">
      <text>
        <t xml:space="preserve">======
ID#AAAADtRvdTo
Ator Simples    (2019-10-23 18:18:03)
Representa um outro sistema com Interface definida de Programas.</t>
      </text>
    </comment>
    <comment authorId="0" ref="B8">
      <text>
        <t xml:space="preserve">======
ID#AAAADtRvdTY
Ator Médio    (2019-10-23 18:18:03)
Representa um outro sistema que  interage através de protocolos ou quando há interação humana através de terminal.</t>
      </text>
    </comment>
  </commentList>
  <extLst>
    <ext uri="GoogleSheetsCustomDataVersion1">
      <go:sheetsCustomData xmlns:go="http://customooxmlschemas.google.com/" r:id="rId1" roundtripDataSignature="AMtx7mgXJjWMWbNPGfZnzYwopRjQvO7O7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======
ID#AAAADtRvdTk
Fórmula para Identificar de forma automática a complexidade do UC    (2019-10-23 18:18:03)
=SE(C13&lt;4;"Simples";(SE(C13&gt;7;"Complexo";"Médio")))</t>
      </text>
    </comment>
    <comment authorId="0" ref="B8">
      <text>
        <t xml:space="preserve">======
ID#AAAADtRvdTc
UC Médio    (2019-10-23 18:18:03)
Tem de 3 a 5 Entidades.</t>
      </text>
    </comment>
    <comment authorId="0" ref="B7">
      <text>
        <t xml:space="preserve">======
ID#AAAADtRvdTg
UC Simples    (2019-10-23 18:18:03)
Tem até 3 Entidades</t>
      </text>
    </comment>
    <comment authorId="0" ref="B9">
      <text>
        <t xml:space="preserve">======
ID#AAAADtRvdTU
UC Complexo    (2019-10-23 18:18:03)
Acima de 5 entidades.</t>
      </text>
    </comment>
  </commentList>
  <extLst>
    <ext uri="GoogleSheetsCustomDataVersion1">
      <go:sheetsCustomData xmlns:go="http://customooxmlschemas.google.com/" r:id="rId1" roundtripDataSignature="AMtx7mi2m/HjMlVWWQHj5zseNI2wtyl4nw=="/>
    </ext>
  </extLst>
</comments>
</file>

<file path=xl/sharedStrings.xml><?xml version="1.0" encoding="utf-8"?>
<sst xmlns="http://schemas.openxmlformats.org/spreadsheetml/2006/main" count="158" uniqueCount="130">
  <si>
    <t>Atores do Projeto</t>
  </si>
  <si>
    <t>Casos de Uso do Projeto</t>
  </si>
  <si>
    <t>Estimativa de Esforço de Projeto baseado em                                                                Pontos de Caso de Uso (vs 1.1)</t>
  </si>
  <si>
    <t>Projeto:</t>
  </si>
  <si>
    <t>Sistema de gerenciamento de aulas de Yoga</t>
  </si>
  <si>
    <t>Complexidade do RF</t>
  </si>
  <si>
    <t>Complexidade do Ator</t>
  </si>
  <si>
    <t>Responsável:</t>
  </si>
  <si>
    <t>Peso</t>
  </si>
  <si>
    <t>Gabriel Marra D'Martins</t>
  </si>
  <si>
    <t>Qt. de Atores</t>
  </si>
  <si>
    <t>Qt. de UC</t>
  </si>
  <si>
    <t>Data:</t>
  </si>
  <si>
    <t>Simples</t>
  </si>
  <si>
    <t>Vs. do Documento:</t>
  </si>
  <si>
    <t>3.0</t>
  </si>
  <si>
    <t>Médio</t>
  </si>
  <si>
    <t>Complexo</t>
  </si>
  <si>
    <t>Resultado da Estimativa</t>
  </si>
  <si>
    <t>Esforço por fases</t>
  </si>
  <si>
    <t>Peso Total Atores =</t>
  </si>
  <si>
    <t>Peso Total UC</t>
  </si>
  <si>
    <t>Horas</t>
  </si>
  <si>
    <t>%</t>
  </si>
  <si>
    <t>Total de Pontos de Caso de Uso(tamanho)</t>
  </si>
  <si>
    <t>ID</t>
  </si>
  <si>
    <t>Fase de Prospecção</t>
  </si>
  <si>
    <t>Nome do RFC ou RFS</t>
  </si>
  <si>
    <t>Nro Transações</t>
  </si>
  <si>
    <t>Complexidade</t>
  </si>
  <si>
    <t>Discriminar Transações(opcional)</t>
  </si>
  <si>
    <t>Atores</t>
  </si>
  <si>
    <t>[RF01]Cadastrar perfil de usuário</t>
  </si>
  <si>
    <t>Nome,Telefone,E-mail,CPF,Data de pagamento,Plano de aulas</t>
  </si>
  <si>
    <t>Homens/hora por RFS</t>
  </si>
  <si>
    <t>Usuário Aluno</t>
  </si>
  <si>
    <t>[RF02]Alterar perfil de usuário</t>
  </si>
  <si>
    <t>[RF03]Visualizar perfil de usuário</t>
  </si>
  <si>
    <t>Usuário Professor</t>
  </si>
  <si>
    <t>Fase de Análise</t>
  </si>
  <si>
    <t>[RF04]Remover perfil de usuário</t>
  </si>
  <si>
    <t>Nome,Telefone,E-mail,CPF,Data de pagamento</t>
  </si>
  <si>
    <t>[RF05]Criar aulas</t>
  </si>
  <si>
    <t>Data,Horário,Lotação</t>
  </si>
  <si>
    <t>[RF06]Alterar aulas</t>
  </si>
  <si>
    <t>Data,Horário</t>
  </si>
  <si>
    <t>[RF07]Visualizar aulas</t>
  </si>
  <si>
    <t>Data,Horário,Lotação,Alunos confirmados,Vagas</t>
  </si>
  <si>
    <t>Fase de Projeto</t>
  </si>
  <si>
    <t>[RF08]Remover aulas</t>
  </si>
  <si>
    <t>Data</t>
  </si>
  <si>
    <t>Total</t>
  </si>
  <si>
    <t>[RF09]Agendar aula</t>
  </si>
  <si>
    <t>Data,Horário,Vagas</t>
  </si>
  <si>
    <t>Fase de Planejamento</t>
  </si>
  <si>
    <t>[RF10]Visualizar datas de pagamento</t>
  </si>
  <si>
    <t>Fase de Desenvolvimento</t>
  </si>
  <si>
    <t>[RF11]Recompensas</t>
  </si>
  <si>
    <t>Processo de Monitoramento e Controle</t>
  </si>
  <si>
    <t>Fase de Fechamento</t>
  </si>
  <si>
    <t>Processo Controle de mudanças</t>
  </si>
  <si>
    <t>Total de horas do Projeto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</si>
  <si>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</si>
  <si>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</si>
  <si>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</si>
  <si>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</si>
  <si>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</si>
  <si>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</si>
  <si>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</si>
  <si>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</si>
  <si>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</si>
  <si>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</si>
  <si>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</si>
  <si>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</si>
  <si>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</si>
  <si>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</si>
  <si>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</si>
  <si>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</si>
  <si>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</si>
  <si>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</si>
  <si>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</si>
  <si>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</si>
  <si>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Base histórica de Projetos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</si>
  <si>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</si>
  <si>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</si>
  <si>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</si>
  <si>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</si>
  <si>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</si>
  <si>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</si>
  <si>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</si>
  <si>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</si>
  <si>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</si>
  <si>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</si>
  <si>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</si>
  <si>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</si>
  <si>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</si>
  <si>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</si>
  <si>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</si>
  <si>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</si>
  <si>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</si>
  <si>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</si>
  <si>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</si>
  <si>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</si>
  <si>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</si>
  <si>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</si>
  <si>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</si>
  <si>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Influência Ambiental</t>
  </si>
  <si>
    <t>Projeto 02</t>
  </si>
  <si>
    <t>F01</t>
  </si>
  <si>
    <t>Familiaridade com o Processo de Desenvolvimento de Software</t>
  </si>
  <si>
    <t>Projeto 03</t>
  </si>
  <si>
    <t>F02</t>
  </si>
  <si>
    <t>Experiência na Aplicação</t>
  </si>
  <si>
    <t>Projeto 04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</si>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</sst>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%"/>
    <numFmt numFmtId="166" formatCode="&quot;UC&quot;00#"/>
    <numFmt numFmtId="167" formatCode="0.0"/>
  </numFmts>
  <fonts count="18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name val="Arial"/>
    </font>
    <font>
      <sz val="10.0"/>
      <color rgb="FF0000FF"/>
      <name val="Arial"/>
    </font>
    <font>
      <sz val="10.0"/>
      <color rgb="FFFF0000"/>
      <name val="Arial"/>
    </font>
    <font>
      <color theme="1"/>
      <name val="Arial"/>
    </font>
    <font>
      <u/>
      <sz val="10.0"/>
      <color theme="1"/>
      <name val="Arial"/>
    </font>
    <font>
      <color rgb="FF000000"/>
      <name val="Arial"/>
    </font>
    <font>
      <b/>
      <sz val="10.0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7">
    <border/>
    <border>
      <left/>
      <right/>
      <top/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vertical="center"/>
    </xf>
    <xf borderId="1" fillId="2" fontId="2" numFmtId="0" xfId="0" applyBorder="1" applyFont="1"/>
    <xf borderId="5" fillId="2" fontId="2" numFmtId="49" xfId="0" applyAlignment="1" applyBorder="1" applyFont="1" applyNumberForma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2" fontId="2" numFmtId="0" xfId="0" applyAlignment="1" applyBorder="1" applyFont="1">
      <alignment horizontal="left" vertical="center"/>
    </xf>
    <xf borderId="12" fillId="0" fontId="3" numFmtId="0" xfId="0" applyBorder="1" applyFont="1"/>
    <xf borderId="11" fillId="2" fontId="4" numFmtId="0" xfId="0" applyAlignment="1" applyBorder="1" applyFont="1">
      <alignment horizontal="left" readingOrder="0" vertical="center"/>
    </xf>
    <xf borderId="13" fillId="0" fontId="3" numFmtId="0" xfId="0" applyBorder="1" applyFont="1"/>
    <xf borderId="14" fillId="2" fontId="5" numFmtId="0" xfId="0" applyAlignment="1" applyBorder="1" applyFont="1">
      <alignment horizontal="center"/>
    </xf>
    <xf borderId="14" fillId="2" fontId="5" numFmtId="0" xfId="0" applyBorder="1" applyFont="1"/>
    <xf borderId="11" fillId="2" fontId="5" numFmtId="0" xfId="0" applyAlignment="1" applyBorder="1" applyFont="1">
      <alignment horizontal="left" vertical="center"/>
    </xf>
    <xf borderId="15" fillId="2" fontId="5" numFmtId="0" xfId="0" applyAlignment="1" applyBorder="1" applyFont="1">
      <alignment horizontal="center"/>
    </xf>
    <xf borderId="11" fillId="2" fontId="1" numFmtId="0" xfId="0" applyAlignment="1" applyBorder="1" applyFont="1">
      <alignment horizontal="left" readingOrder="0" vertical="center"/>
    </xf>
    <xf borderId="16" fillId="2" fontId="5" numFmtId="0" xfId="0" applyBorder="1" applyFont="1"/>
    <xf borderId="16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1" fillId="2" fontId="5" numFmtId="0" xfId="0" applyAlignment="1" applyBorder="1" applyFont="1">
      <alignment horizontal="left"/>
    </xf>
    <xf borderId="1" fillId="2" fontId="6" numFmtId="164" xfId="0" applyAlignment="1" applyBorder="1" applyFont="1" applyNumberFormat="1">
      <alignment readingOrder="0" vertical="center"/>
    </xf>
    <xf borderId="17" fillId="2" fontId="1" numFmtId="0" xfId="0" applyAlignment="1" applyBorder="1" applyFont="1">
      <alignment horizontal="center"/>
    </xf>
    <xf borderId="1" fillId="2" fontId="1" numFmtId="0" xfId="0" applyAlignment="1" applyBorder="1" applyFont="1">
      <alignment vertical="center"/>
    </xf>
    <xf borderId="18" fillId="2" fontId="1" numFmtId="0" xfId="0" applyAlignment="1" applyBorder="1" applyFont="1">
      <alignment horizontal="center"/>
    </xf>
    <xf borderId="1" fillId="2" fontId="6" numFmtId="0" xfId="0" applyAlignment="1" applyBorder="1" applyFont="1">
      <alignment readingOrder="0" vertical="center"/>
    </xf>
    <xf borderId="19" fillId="2" fontId="1" numFmtId="0" xfId="0" applyAlignment="1" applyBorder="1" applyFont="1">
      <alignment horizontal="center"/>
    </xf>
    <xf borderId="20" fillId="2" fontId="1" numFmtId="0" xfId="0" applyAlignment="1" applyBorder="1" applyFont="1">
      <alignment horizontal="center"/>
    </xf>
    <xf borderId="21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/>
    </xf>
    <xf borderId="1" fillId="2" fontId="7" numFmtId="0" xfId="0" applyBorder="1" applyFont="1"/>
    <xf borderId="23" fillId="2" fontId="1" numFmtId="0" xfId="0" applyAlignment="1" applyBorder="1" applyFont="1">
      <alignment horizontal="center"/>
    </xf>
    <xf borderId="11" fillId="2" fontId="8" numFmtId="0" xfId="0" applyBorder="1" applyFont="1"/>
    <xf borderId="24" fillId="2" fontId="1" numFmtId="0" xfId="0" applyAlignment="1" applyBorder="1" applyFont="1">
      <alignment horizontal="center"/>
    </xf>
    <xf borderId="1" fillId="2" fontId="8" numFmtId="0" xfId="0" applyBorder="1" applyFont="1"/>
    <xf borderId="25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27" fillId="2" fontId="1" numFmtId="0" xfId="0" applyAlignment="1" applyBorder="1" applyFont="1">
      <alignment horizontal="center"/>
    </xf>
    <xf borderId="28" fillId="2" fontId="1" numFmtId="0" xfId="0" applyAlignment="1" applyBorder="1" applyFont="1">
      <alignment horizontal="center"/>
    </xf>
    <xf borderId="29" fillId="2" fontId="1" numFmtId="0" xfId="0" applyAlignment="1" applyBorder="1" applyFont="1">
      <alignment horizontal="center"/>
    </xf>
    <xf borderId="30" fillId="3" fontId="5" numFmtId="0" xfId="0" applyAlignment="1" applyBorder="1" applyFill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Border="1" applyFont="1"/>
    <xf borderId="30" fillId="3" fontId="5" numFmtId="0" xfId="0" applyAlignment="1" applyBorder="1" applyFont="1">
      <alignment horizontal="left"/>
    </xf>
    <xf borderId="34" fillId="2" fontId="5" numFmtId="0" xfId="0" applyAlignment="1" applyBorder="1" applyFont="1">
      <alignment horizontal="center"/>
    </xf>
    <xf borderId="35" fillId="0" fontId="3" numFmtId="0" xfId="0" applyBorder="1" applyFont="1"/>
    <xf borderId="36" fillId="2" fontId="5" numFmtId="0" xfId="0" applyAlignment="1" applyBorder="1" applyFont="1">
      <alignment horizontal="center"/>
    </xf>
    <xf borderId="16" fillId="3" fontId="5" numFmtId="0" xfId="0" applyAlignment="1" applyBorder="1" applyFont="1">
      <alignment horizontal="center"/>
    </xf>
    <xf borderId="1" fillId="2" fontId="5" numFmtId="0" xfId="0" applyBorder="1" applyFont="1"/>
    <xf borderId="11" fillId="2" fontId="1" numFmtId="0" xfId="0" applyAlignment="1" applyBorder="1" applyFont="1">
      <alignment horizontal="center"/>
    </xf>
    <xf borderId="37" fillId="2" fontId="1" numFmtId="0" xfId="0" applyAlignment="1" applyBorder="1" applyFont="1">
      <alignment horizontal="left"/>
    </xf>
    <xf borderId="38" fillId="0" fontId="3" numFmtId="0" xfId="0" applyBorder="1" applyFont="1"/>
    <xf borderId="39" fillId="0" fontId="3" numFmtId="0" xfId="0" applyBorder="1" applyFont="1"/>
    <xf borderId="40" fillId="2" fontId="5" numFmtId="0" xfId="0" applyBorder="1" applyFont="1"/>
    <xf borderId="41" fillId="2" fontId="5" numFmtId="0" xfId="0" applyBorder="1" applyFont="1"/>
    <xf borderId="41" fillId="2" fontId="5" numFmtId="0" xfId="0" applyAlignment="1" applyBorder="1" applyFont="1">
      <alignment horizontal="left"/>
    </xf>
    <xf borderId="42" fillId="2" fontId="1" numFmtId="2" xfId="0" applyAlignment="1" applyBorder="1" applyFont="1" applyNumberFormat="1">
      <alignment horizontal="center"/>
    </xf>
    <xf borderId="43" fillId="2" fontId="5" numFmtId="0" xfId="0" applyBorder="1" applyFont="1"/>
    <xf borderId="24" fillId="2" fontId="5" numFmtId="0" xfId="0" applyBorder="1" applyFont="1"/>
    <xf borderId="44" fillId="0" fontId="1" numFmtId="165" xfId="0" applyAlignment="1" applyBorder="1" applyFont="1" applyNumberFormat="1">
      <alignment horizontal="center"/>
    </xf>
    <xf borderId="18" fillId="2" fontId="1" numFmtId="166" xfId="0" applyBorder="1" applyFont="1" applyNumberFormat="1"/>
    <xf borderId="18" fillId="2" fontId="1" numFmtId="0" xfId="0" applyAlignment="1" applyBorder="1" applyFont="1">
      <alignment readingOrder="0"/>
    </xf>
    <xf borderId="18" fillId="2" fontId="1" numFmtId="0" xfId="0" applyAlignment="1" applyBorder="1" applyFont="1">
      <alignment horizontal="center" readingOrder="0"/>
    </xf>
    <xf borderId="45" fillId="2" fontId="1" numFmtId="0" xfId="0" applyAlignment="1" applyBorder="1" applyFont="1">
      <alignment horizontal="left"/>
    </xf>
    <xf borderId="24" fillId="2" fontId="1" numFmtId="0" xfId="0" applyAlignment="1" applyBorder="1" applyFont="1">
      <alignment readingOrder="0"/>
    </xf>
    <xf borderId="46" fillId="0" fontId="3" numFmtId="0" xfId="0" applyBorder="1" applyFont="1"/>
    <xf borderId="47" fillId="0" fontId="3" numFmtId="0" xfId="0" applyBorder="1" applyFont="1"/>
    <xf borderId="28" fillId="2" fontId="1" numFmtId="167" xfId="0" applyAlignment="1" applyBorder="1" applyFont="1" applyNumberFormat="1">
      <alignment horizontal="center"/>
    </xf>
    <xf borderId="48" fillId="2" fontId="1" numFmtId="0" xfId="0" applyAlignment="1" applyBorder="1" applyFont="1">
      <alignment horizontal="left"/>
    </xf>
    <xf borderId="49" fillId="0" fontId="3" numFmtId="0" xfId="0" applyBorder="1" applyFont="1"/>
    <xf borderId="50" fillId="0" fontId="3" numFmtId="0" xfId="0" applyBorder="1" applyFont="1"/>
    <xf borderId="51" fillId="2" fontId="1" numFmtId="2" xfId="0" applyAlignment="1" applyBorder="1" applyFont="1" applyNumberFormat="1">
      <alignment horizontal="center"/>
    </xf>
    <xf borderId="24" fillId="0" fontId="1" numFmtId="0" xfId="0" applyBorder="1" applyFont="1"/>
    <xf borderId="52" fillId="0" fontId="1" numFmtId="165" xfId="0" applyAlignment="1" applyBorder="1" applyFont="1" applyNumberFormat="1">
      <alignment horizontal="center"/>
    </xf>
    <xf borderId="0" fillId="0" fontId="9" numFmtId="0" xfId="0" applyAlignment="1" applyFont="1">
      <alignment readingOrder="0"/>
    </xf>
    <xf borderId="24" fillId="2" fontId="1" numFmtId="0" xfId="0" applyBorder="1" applyFont="1"/>
    <xf borderId="53" fillId="2" fontId="1" numFmtId="0" xfId="0" applyAlignment="1" applyBorder="1" applyFont="1">
      <alignment horizontal="left"/>
    </xf>
    <xf borderId="54" fillId="0" fontId="3" numFmtId="0" xfId="0" applyBorder="1" applyFont="1"/>
    <xf borderId="1" fillId="2" fontId="10" numFmtId="0" xfId="0" applyBorder="1" applyFont="1"/>
    <xf borderId="55" fillId="0" fontId="3" numFmtId="0" xfId="0" applyBorder="1" applyFont="1"/>
    <xf borderId="52" fillId="0" fontId="1" numFmtId="10" xfId="0" applyAlignment="1" applyBorder="1" applyFont="1" applyNumberFormat="1">
      <alignment horizontal="center"/>
    </xf>
    <xf borderId="29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11" fillId="2" fontId="1" numFmtId="0" xfId="0" applyAlignment="1" applyBorder="1" applyFont="1">
      <alignment horizontal="left"/>
    </xf>
    <xf borderId="0" fillId="2" fontId="11" numFmtId="0" xfId="0" applyAlignment="1" applyFont="1">
      <alignment horizontal="left" readingOrder="0"/>
    </xf>
    <xf borderId="57" fillId="2" fontId="1" numFmtId="0" xfId="0" applyAlignment="1" applyBorder="1" applyFont="1">
      <alignment horizontal="left"/>
    </xf>
    <xf borderId="58" fillId="0" fontId="3" numFmtId="0" xfId="0" applyBorder="1" applyFont="1"/>
    <xf borderId="59" fillId="0" fontId="3" numFmtId="0" xfId="0" applyBorder="1" applyFont="1"/>
    <xf borderId="18" fillId="2" fontId="1" numFmtId="0" xfId="0" applyBorder="1" applyFont="1"/>
    <xf borderId="60" fillId="2" fontId="12" numFmtId="0" xfId="0" applyBorder="1" applyFont="1"/>
    <xf borderId="60" fillId="2" fontId="5" numFmtId="0" xfId="0" applyBorder="1" applyFont="1"/>
    <xf borderId="45" fillId="2" fontId="5" numFmtId="0" xfId="0" applyAlignment="1" applyBorder="1" applyFont="1">
      <alignment horizontal="center"/>
    </xf>
    <xf borderId="61" fillId="2" fontId="5" numFmtId="167" xfId="0" applyAlignment="1" applyBorder="1" applyFont="1" applyNumberFormat="1">
      <alignment horizontal="center"/>
    </xf>
    <xf borderId="62" fillId="2" fontId="13" numFmtId="165" xfId="0" applyAlignment="1" applyBorder="1" applyFont="1" applyNumberFormat="1">
      <alignment horizontal="center"/>
    </xf>
    <xf borderId="11" fillId="2" fontId="1" numFmtId="0" xfId="0" applyAlignment="1" applyBorder="1" applyFont="1">
      <alignment horizontal="left" shrinkToFit="0" wrapText="1"/>
    </xf>
    <xf borderId="1" fillId="2" fontId="6" numFmtId="0" xfId="0" applyBorder="1" applyFont="1"/>
    <xf borderId="63" fillId="2" fontId="5" numFmtId="0" xfId="0" applyBorder="1" applyFont="1"/>
    <xf borderId="64" fillId="2" fontId="5" numFmtId="0" xfId="0" applyAlignment="1" applyBorder="1" applyFont="1">
      <alignment horizontal="center"/>
    </xf>
    <xf borderId="63" fillId="2" fontId="5" numFmtId="0" xfId="0" applyAlignment="1" applyBorder="1" applyFont="1">
      <alignment horizontal="center"/>
    </xf>
    <xf borderId="65" fillId="3" fontId="5" numFmtId="0" xfId="0" applyAlignment="1" applyBorder="1" applyFont="1">
      <alignment horizontal="left"/>
    </xf>
    <xf borderId="24" fillId="4" fontId="5" numFmtId="0" xfId="0" applyAlignment="1" applyBorder="1" applyFill="1" applyFont="1">
      <alignment horizontal="center"/>
    </xf>
    <xf borderId="24" fillId="4" fontId="5" numFmtId="0" xfId="0" applyBorder="1" applyFont="1"/>
    <xf borderId="24" fillId="2" fontId="1" numFmtId="0" xfId="0" applyAlignment="1" applyBorder="1" applyFont="1">
      <alignment horizontal="center" readingOrder="0"/>
    </xf>
    <xf borderId="2" fillId="2" fontId="14" numFmtId="0" xfId="0" applyAlignment="1" applyBorder="1" applyFont="1">
      <alignment horizontal="center"/>
    </xf>
    <xf borderId="1" fillId="2" fontId="15" numFmtId="0" xfId="0" applyBorder="1" applyFont="1"/>
    <xf borderId="65" fillId="2" fontId="5" numFmtId="0" xfId="0" applyAlignment="1" applyBorder="1" applyFont="1">
      <alignment horizontal="right"/>
    </xf>
    <xf borderId="66" fillId="5" fontId="16" numFmtId="0" xfId="0" applyBorder="1" applyFill="1" applyFont="1"/>
    <xf borderId="67" fillId="5" fontId="16" numFmtId="0" xfId="0" applyBorder="1" applyFont="1"/>
    <xf borderId="68" fillId="5" fontId="16" numFmtId="0" xfId="0" applyBorder="1" applyFont="1"/>
    <xf borderId="24" fillId="2" fontId="5" numFmtId="0" xfId="0" applyAlignment="1" applyBorder="1" applyFont="1">
      <alignment horizontal="center"/>
    </xf>
    <xf borderId="69" fillId="5" fontId="16" numFmtId="0" xfId="0" applyBorder="1" applyFont="1"/>
    <xf borderId="19" fillId="2" fontId="1" numFmtId="0" xfId="0" applyBorder="1" applyFont="1"/>
    <xf borderId="42" fillId="2" fontId="1" numFmtId="0" xfId="0" applyAlignment="1" applyBorder="1" applyFont="1">
      <alignment horizontal="center"/>
    </xf>
    <xf borderId="70" fillId="0" fontId="3" numFmtId="0" xfId="0" applyBorder="1" applyFont="1"/>
    <xf borderId="22" fillId="2" fontId="1" numFmtId="167" xfId="0" applyAlignment="1" applyBorder="1" applyFont="1" applyNumberFormat="1">
      <alignment horizontal="center"/>
    </xf>
    <xf borderId="71" fillId="3" fontId="1" numFmtId="0" xfId="0" applyBorder="1" applyFont="1"/>
    <xf borderId="72" fillId="3" fontId="1" numFmtId="0" xfId="0" applyBorder="1" applyFont="1"/>
    <xf borderId="18" fillId="4" fontId="5" numFmtId="0" xfId="0" applyAlignment="1" applyBorder="1" applyFont="1">
      <alignment horizontal="center"/>
    </xf>
    <xf borderId="73" fillId="2" fontId="1" numFmtId="0" xfId="0" applyAlignment="1" applyBorder="1" applyFont="1">
      <alignment horizontal="center"/>
    </xf>
    <xf borderId="74" fillId="4" fontId="5" numFmtId="0" xfId="0" applyAlignment="1" applyBorder="1" applyFont="1">
      <alignment horizontal="left"/>
    </xf>
    <xf borderId="65" fillId="2" fontId="1" numFmtId="0" xfId="0" applyAlignment="1" applyBorder="1" applyFont="1">
      <alignment horizontal="left"/>
    </xf>
    <xf borderId="24" fillId="0" fontId="1" numFmtId="0" xfId="0" applyAlignment="1" applyBorder="1" applyFont="1">
      <alignment horizontal="center"/>
    </xf>
    <xf borderId="23" fillId="2" fontId="1" numFmtId="0" xfId="0" applyBorder="1" applyFont="1"/>
    <xf borderId="25" fillId="2" fontId="1" numFmtId="167" xfId="0" applyAlignment="1" applyBorder="1" applyFont="1" applyNumberFormat="1">
      <alignment horizontal="center"/>
    </xf>
    <xf borderId="26" fillId="2" fontId="1" numFmtId="0" xfId="0" applyBorder="1" applyFont="1"/>
    <xf borderId="61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75" fillId="6" fontId="16" numFmtId="0" xfId="0" applyAlignment="1" applyBorder="1" applyFill="1" applyFont="1">
      <alignment horizontal="center"/>
    </xf>
    <xf borderId="34" fillId="5" fontId="16" numFmtId="167" xfId="0" applyAlignment="1" applyBorder="1" applyFont="1" applyNumberFormat="1">
      <alignment horizontal="center" readingOrder="0"/>
    </xf>
    <xf borderId="76" fillId="5" fontId="16" numFmtId="0" xfId="0" applyBorder="1" applyFont="1"/>
    <xf borderId="76" fillId="5" fontId="17" numFmtId="0" xfId="0" applyBorder="1" applyFont="1"/>
    <xf borderId="34" fillId="5" fontId="16" numFmtId="0" xfId="0" applyAlignment="1" applyBorder="1" applyFont="1">
      <alignment horizontal="center"/>
    </xf>
    <xf borderId="34" fillId="5" fontId="16" numFmtId="165" xfId="0" applyAlignment="1" applyBorder="1" applyFont="1" applyNumberFormat="1">
      <alignment horizontal="center"/>
    </xf>
    <xf borderId="1" fillId="2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9" width="9.14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/>
      <c r="B3" s="7" t="s">
        <v>2</v>
      </c>
      <c r="C3" s="8"/>
      <c r="D3" s="8"/>
      <c r="E3" s="8"/>
      <c r="F3" s="8"/>
      <c r="G3" s="8"/>
      <c r="H3" s="8"/>
      <c r="I3" s="8"/>
      <c r="J3" s="9"/>
      <c r="K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5"/>
      <c r="B4" s="10"/>
      <c r="C4" s="11"/>
      <c r="D4" s="11"/>
      <c r="E4" s="11"/>
      <c r="F4" s="11"/>
      <c r="G4" s="11"/>
      <c r="H4" s="11"/>
      <c r="I4" s="11"/>
      <c r="J4" s="12"/>
      <c r="K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3" t="s">
        <v>3</v>
      </c>
      <c r="C6" s="14"/>
      <c r="D6" s="15" t="s">
        <v>4</v>
      </c>
      <c r="E6" s="16"/>
      <c r="F6" s="16"/>
      <c r="G6" s="16"/>
      <c r="H6" s="16"/>
      <c r="I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9" t="s">
        <v>7</v>
      </c>
      <c r="C7" s="14"/>
      <c r="D7" s="21" t="s">
        <v>9</v>
      </c>
      <c r="E7" s="16"/>
      <c r="F7" s="16"/>
      <c r="G7" s="16"/>
      <c r="H7" s="16"/>
      <c r="I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5" t="s">
        <v>12</v>
      </c>
      <c r="C8" s="14"/>
      <c r="D8" s="26">
        <v>43763.0</v>
      </c>
      <c r="E8" s="28"/>
      <c r="F8" s="19" t="s">
        <v>14</v>
      </c>
      <c r="G8" s="14"/>
      <c r="H8" s="30" t="s">
        <v>15</v>
      </c>
      <c r="I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35"/>
      <c r="D9" s="37"/>
      <c r="E9" s="16"/>
      <c r="F9" s="16"/>
      <c r="G9" s="16"/>
      <c r="H9" s="16"/>
      <c r="I9" s="14"/>
      <c r="J9" s="3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46" t="s">
        <v>18</v>
      </c>
      <c r="C12" s="47"/>
      <c r="D12" s="47"/>
      <c r="E12" s="48"/>
      <c r="G12" s="50" t="s">
        <v>19</v>
      </c>
      <c r="H12" s="47"/>
      <c r="I12" s="52"/>
      <c r="J12" s="54" t="s">
        <v>22</v>
      </c>
      <c r="K12" s="54" t="s">
        <v>23</v>
      </c>
      <c r="M12" s="5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57" t="s">
        <v>24</v>
      </c>
      <c r="C13" s="58"/>
      <c r="D13" s="59"/>
      <c r="E13" s="34">
        <f>Atores!D10+'RFS ou RFC'!D10</f>
        <v>52</v>
      </c>
      <c r="G13" s="57" t="s">
        <v>26</v>
      </c>
      <c r="H13" s="58"/>
      <c r="I13" s="59"/>
      <c r="J13" s="63">
        <f t="shared" ref="J13:J20" si="1">$E$13*$E$14*K13</f>
        <v>14.56</v>
      </c>
      <c r="K13" s="66">
        <f>dadoshistoricos!E31</f>
        <v>0.04666666667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0" t="s">
        <v>34</v>
      </c>
      <c r="C14" s="72"/>
      <c r="D14" s="73"/>
      <c r="E14" s="74">
        <f>dadoshistoricos!L30</f>
        <v>6</v>
      </c>
      <c r="G14" s="75" t="s">
        <v>39</v>
      </c>
      <c r="H14" s="76"/>
      <c r="I14" s="77"/>
      <c r="J14" s="78">
        <f t="shared" si="1"/>
        <v>51.30666667</v>
      </c>
      <c r="K14" s="80">
        <f>dadoshistoricos!F31*0.8</f>
        <v>0.1644444444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3"/>
      <c r="C15" s="84"/>
      <c r="D15" s="86"/>
      <c r="E15" s="1"/>
      <c r="G15" s="75" t="s">
        <v>48</v>
      </c>
      <c r="H15" s="76"/>
      <c r="I15" s="77"/>
      <c r="J15" s="78">
        <f t="shared" si="1"/>
        <v>12.82666667</v>
      </c>
      <c r="K15" s="87">
        <f>dadoshistoricos!F31*0.2</f>
        <v>0.04111111111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90"/>
      <c r="C16" s="16"/>
      <c r="D16" s="14"/>
      <c r="G16" s="75" t="s">
        <v>54</v>
      </c>
      <c r="H16" s="76"/>
      <c r="I16" s="77"/>
      <c r="J16" s="78">
        <f t="shared" si="1"/>
        <v>20.8</v>
      </c>
      <c r="K16" s="87">
        <f>dadoshistoricos!G31</f>
        <v>0.06666666667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92" t="s">
        <v>56</v>
      </c>
      <c r="H17" s="93"/>
      <c r="I17" s="94"/>
      <c r="J17" s="78">
        <f t="shared" si="1"/>
        <v>173.3333333</v>
      </c>
      <c r="K17" s="87">
        <f>dadoshistoricos!H31</f>
        <v>0.5555555556</v>
      </c>
      <c r="L17" s="1"/>
      <c r="M17" s="5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92" t="s">
        <v>58</v>
      </c>
      <c r="H18" s="93"/>
      <c r="I18" s="94"/>
      <c r="J18" s="78">
        <f t="shared" si="1"/>
        <v>6.933333333</v>
      </c>
      <c r="K18" s="87">
        <f>dadoshistoricos!I31</f>
        <v>0.02222222222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1"/>
      <c r="F19" s="1"/>
      <c r="G19" s="92" t="s">
        <v>59</v>
      </c>
      <c r="H19" s="93"/>
      <c r="I19" s="94"/>
      <c r="J19" s="78">
        <f t="shared" si="1"/>
        <v>21.14666667</v>
      </c>
      <c r="K19" s="87">
        <f>dadoshistoricos!J31</f>
        <v>0.06777777778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96"/>
      <c r="C20" s="97"/>
      <c r="D20" s="97"/>
      <c r="E20" s="97"/>
      <c r="F20" s="97"/>
      <c r="G20" s="92" t="s">
        <v>60</v>
      </c>
      <c r="H20" s="93"/>
      <c r="I20" s="94"/>
      <c r="J20" s="78">
        <f t="shared" si="1"/>
        <v>11.09333333</v>
      </c>
      <c r="K20" s="87">
        <f>dadoshistoricos!K31</f>
        <v>0.03555555556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98" t="s">
        <v>61</v>
      </c>
      <c r="H21" s="72"/>
      <c r="I21" s="73"/>
      <c r="J21" s="99">
        <f>SUM(J13:J19)</f>
        <v>300.9066667</v>
      </c>
      <c r="K21" s="100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90"/>
      <c r="C22" s="16"/>
      <c r="D22" s="16"/>
      <c r="E22" s="16"/>
      <c r="F22" s="16"/>
      <c r="G22" s="16"/>
      <c r="H22" s="16"/>
      <c r="I22" s="16"/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01"/>
      <c r="C23" s="16"/>
      <c r="D23" s="16"/>
      <c r="E23" s="16"/>
      <c r="F23" s="16"/>
      <c r="G23" s="16"/>
      <c r="H23" s="16"/>
      <c r="I23" s="16"/>
      <c r="J23" s="1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0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0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0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01"/>
      <c r="C28" s="16"/>
      <c r="D28" s="16"/>
      <c r="E28" s="16"/>
      <c r="F28" s="16"/>
      <c r="G28" s="16"/>
      <c r="H28" s="16"/>
      <c r="I28" s="16"/>
      <c r="J28" s="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D9:I9"/>
    <mergeCell ref="B8:C8"/>
    <mergeCell ref="F8:G8"/>
    <mergeCell ref="G16:I16"/>
    <mergeCell ref="G17:I17"/>
    <mergeCell ref="B15:D15"/>
    <mergeCell ref="B14:D14"/>
    <mergeCell ref="G19:I19"/>
    <mergeCell ref="G20:I20"/>
    <mergeCell ref="B22:J22"/>
    <mergeCell ref="B23:J23"/>
    <mergeCell ref="B28:J28"/>
    <mergeCell ref="G21:I21"/>
    <mergeCell ref="B16:D16"/>
    <mergeCell ref="G15:I15"/>
    <mergeCell ref="G12:I12"/>
    <mergeCell ref="G14:I14"/>
    <mergeCell ref="G13:I13"/>
    <mergeCell ref="G18:I18"/>
    <mergeCell ref="B13:D13"/>
    <mergeCell ref="B12:E12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3"/>
      <c r="D2" s="4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8" t="s">
        <v>6</v>
      </c>
      <c r="C6" s="20" t="s">
        <v>8</v>
      </c>
      <c r="D6" s="22" t="s">
        <v>10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13</v>
      </c>
      <c r="C7" s="29">
        <v>1.0</v>
      </c>
      <c r="D7" s="33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6" t="s">
        <v>16</v>
      </c>
      <c r="C8" s="38">
        <v>2.0</v>
      </c>
      <c r="D8" s="40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2" t="s">
        <v>17</v>
      </c>
      <c r="C9" s="43">
        <v>3.0</v>
      </c>
      <c r="D9" s="44">
        <f>COUNTIF(Atores,B9)</f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49" t="s">
        <v>20</v>
      </c>
      <c r="D10" s="51">
        <f>(C7*D7)+(C8*D8)+(C9*D9)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65" t="s">
        <v>31</v>
      </c>
      <c r="C13" s="65" t="s">
        <v>29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1" t="s">
        <v>35</v>
      </c>
      <c r="C14" s="38" t="s">
        <v>17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1" t="s">
        <v>38</v>
      </c>
      <c r="C15" s="38" t="s">
        <v>17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9"/>
      <c r="C16" s="38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82"/>
      <c r="C17" s="38"/>
      <c r="D17" s="1"/>
      <c r="E17" s="1"/>
      <c r="F17" s="8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8" t="s">
        <v>51</v>
      </c>
      <c r="C18" s="89">
        <f>SUBTOTAL(103,C14:C17)</f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3.86"/>
    <col customWidth="1" min="3" max="3" width="16.71"/>
    <col customWidth="1" min="4" max="4" width="18.14"/>
    <col customWidth="1" min="5" max="5" width="43.14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1"/>
      <c r="B1" s="1"/>
      <c r="C1" s="1"/>
      <c r="D1" s="1"/>
      <c r="E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2" t="s">
        <v>1</v>
      </c>
      <c r="C2" s="3"/>
      <c r="D2" s="4"/>
      <c r="E2" s="6"/>
      <c r="F2" s="6"/>
      <c r="G2" s="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17" t="s">
        <v>5</v>
      </c>
      <c r="C6" s="20" t="s">
        <v>8</v>
      </c>
      <c r="D6" s="23" t="s">
        <v>11</v>
      </c>
      <c r="E6" s="2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31" t="s">
        <v>13</v>
      </c>
      <c r="C7" s="32">
        <v>3.0</v>
      </c>
      <c r="D7" s="34">
        <f>COUNTIF(CUC,B7)</f>
        <v>4</v>
      </c>
      <c r="E7" s="41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36" t="s">
        <v>16</v>
      </c>
      <c r="C8" s="38">
        <v>4.0</v>
      </c>
      <c r="D8" s="33">
        <f>COUNTIF(CUC,B8)</f>
        <v>1</v>
      </c>
      <c r="E8" s="41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42" t="s">
        <v>17</v>
      </c>
      <c r="C9" s="45">
        <v>5.0</v>
      </c>
      <c r="D9" s="33">
        <f>COUNTIF(CUC,B9)</f>
        <v>6</v>
      </c>
      <c r="E9" s="41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51" t="s">
        <v>21</v>
      </c>
      <c r="D10" s="53">
        <f>(C7*D7)+(C8*D8)+(C9*D9)</f>
        <v>46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6"/>
      <c r="B11" s="16"/>
      <c r="C11" s="14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60" t="s">
        <v>25</v>
      </c>
      <c r="B12" s="61" t="s">
        <v>27</v>
      </c>
      <c r="C12" s="62" t="s">
        <v>28</v>
      </c>
      <c r="D12" s="61" t="s">
        <v>29</v>
      </c>
      <c r="E12" s="64" t="s">
        <v>30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67"/>
      <c r="B13" s="68" t="s">
        <v>32</v>
      </c>
      <c r="C13" s="69">
        <v>6.0</v>
      </c>
      <c r="D13" s="69" t="s">
        <v>17</v>
      </c>
      <c r="E13" s="68" t="s">
        <v>33</v>
      </c>
      <c r="F13" s="1"/>
      <c r="G13" s="1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67"/>
      <c r="B14" s="68" t="s">
        <v>36</v>
      </c>
      <c r="C14" s="69">
        <v>6.0</v>
      </c>
      <c r="D14" s="69" t="s">
        <v>17</v>
      </c>
      <c r="E14" s="68" t="s">
        <v>33</v>
      </c>
      <c r="F14" s="1"/>
      <c r="G14" s="1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67"/>
      <c r="B15" s="68" t="s">
        <v>37</v>
      </c>
      <c r="C15" s="69">
        <v>6.0</v>
      </c>
      <c r="D15" s="69" t="s">
        <v>17</v>
      </c>
      <c r="E15" s="68" t="s">
        <v>33</v>
      </c>
      <c r="F15" s="1"/>
      <c r="G15" s="1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67"/>
      <c r="B16" s="68" t="s">
        <v>40</v>
      </c>
      <c r="C16" s="69">
        <v>5.0</v>
      </c>
      <c r="D16" s="69" t="s">
        <v>16</v>
      </c>
      <c r="E16" s="68" t="s">
        <v>41</v>
      </c>
      <c r="F16" s="1"/>
      <c r="G16" s="1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67"/>
      <c r="B17" s="68" t="s">
        <v>42</v>
      </c>
      <c r="C17" s="69">
        <v>3.0</v>
      </c>
      <c r="D17" s="69" t="s">
        <v>13</v>
      </c>
      <c r="E17" s="68" t="s">
        <v>43</v>
      </c>
      <c r="F17" s="1"/>
      <c r="G17" s="1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67"/>
      <c r="B18" s="81" t="s">
        <v>44</v>
      </c>
      <c r="C18" s="69">
        <v>2.0</v>
      </c>
      <c r="D18" s="69" t="s">
        <v>13</v>
      </c>
      <c r="E18" s="68" t="s">
        <v>45</v>
      </c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67"/>
      <c r="B19" s="68" t="s">
        <v>46</v>
      </c>
      <c r="C19" s="69">
        <v>6.0</v>
      </c>
      <c r="D19" s="69" t="s">
        <v>17</v>
      </c>
      <c r="E19" s="68" t="s">
        <v>47</v>
      </c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67"/>
      <c r="B20" s="68" t="s">
        <v>49</v>
      </c>
      <c r="C20" s="69">
        <v>1.0</v>
      </c>
      <c r="D20" s="69" t="s">
        <v>13</v>
      </c>
      <c r="E20" s="68" t="s">
        <v>50</v>
      </c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67"/>
      <c r="B21" s="68" t="s">
        <v>52</v>
      </c>
      <c r="C21" s="69">
        <v>3.0</v>
      </c>
      <c r="D21" s="69" t="s">
        <v>13</v>
      </c>
      <c r="E21" s="68" t="s">
        <v>53</v>
      </c>
      <c r="F21" s="1"/>
      <c r="G21" s="1"/>
      <c r="H21" s="1"/>
      <c r="I21" s="1"/>
      <c r="J21" s="1"/>
      <c r="K21" s="1"/>
      <c r="L21" s="1"/>
      <c r="M21" s="1"/>
      <c r="N21" s="1"/>
      <c r="O21" s="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67"/>
      <c r="B22" s="68" t="s">
        <v>55</v>
      </c>
      <c r="C22" s="69">
        <v>6.0</v>
      </c>
      <c r="D22" s="69" t="s">
        <v>17</v>
      </c>
      <c r="E22" s="91" t="s">
        <v>33</v>
      </c>
      <c r="F22" s="1"/>
      <c r="G22" s="1"/>
      <c r="H22" s="1"/>
      <c r="I22" s="1"/>
      <c r="J22" s="1"/>
      <c r="K22" s="1"/>
      <c r="L22" s="1"/>
      <c r="M22" s="1"/>
      <c r="N22" s="1"/>
      <c r="O22" s="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67"/>
      <c r="B23" s="68" t="s">
        <v>57</v>
      </c>
      <c r="C23" s="69">
        <v>5.0</v>
      </c>
      <c r="D23" s="69" t="s">
        <v>17</v>
      </c>
      <c r="E23" s="95"/>
      <c r="F23" s="1"/>
      <c r="G23" s="1"/>
      <c r="H23" s="1"/>
      <c r="I23" s="1"/>
      <c r="J23" s="1"/>
      <c r="K23" s="1"/>
      <c r="L23" s="1"/>
      <c r="M23" s="1"/>
      <c r="N23" s="1"/>
      <c r="O23" s="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67"/>
      <c r="B24" s="95"/>
      <c r="C24" s="29"/>
      <c r="D24" s="29"/>
      <c r="E24" s="95"/>
      <c r="F24" s="1"/>
      <c r="G24" s="1"/>
      <c r="H24" s="1"/>
      <c r="I24" s="1"/>
      <c r="J24" s="1"/>
      <c r="K24" s="1"/>
      <c r="L24" s="1"/>
      <c r="M24" s="1"/>
      <c r="N24" s="1"/>
      <c r="O24" s="1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67"/>
      <c r="B25" s="95"/>
      <c r="C25" s="29"/>
      <c r="D25" s="29"/>
      <c r="E25" s="95"/>
      <c r="F25" s="1"/>
      <c r="G25" s="1"/>
      <c r="H25" s="1"/>
      <c r="I25" s="1"/>
      <c r="J25" s="1"/>
      <c r="K25" s="1"/>
      <c r="L25" s="1"/>
      <c r="M25" s="1"/>
      <c r="N25" s="1"/>
      <c r="O25" s="1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67"/>
      <c r="B26" s="95"/>
      <c r="C26" s="29"/>
      <c r="D26" s="29"/>
      <c r="E26" s="95"/>
      <c r="F26" s="1"/>
      <c r="G26" s="1"/>
      <c r="H26" s="1"/>
      <c r="I26" s="1"/>
      <c r="J26" s="1"/>
      <c r="K26" s="1"/>
      <c r="L26" s="1"/>
      <c r="M26" s="1"/>
      <c r="N26" s="1"/>
      <c r="O26" s="1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67"/>
      <c r="B27" s="95"/>
      <c r="C27" s="29"/>
      <c r="D27" s="29"/>
      <c r="E27" s="95"/>
      <c r="F27" s="1"/>
      <c r="G27" s="1"/>
      <c r="H27" s="1"/>
      <c r="I27" s="1"/>
      <c r="J27" s="1"/>
      <c r="K27" s="1"/>
      <c r="L27" s="1"/>
      <c r="M27" s="1"/>
      <c r="N27" s="1"/>
      <c r="O27" s="1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67"/>
      <c r="B28" s="95"/>
      <c r="C28" s="29"/>
      <c r="D28" s="29"/>
      <c r="E28" s="95"/>
      <c r="F28" s="1"/>
      <c r="G28" s="1"/>
      <c r="H28" s="1"/>
      <c r="I28" s="1"/>
      <c r="J28" s="1"/>
      <c r="K28" s="1"/>
      <c r="L28" s="1"/>
      <c r="M28" s="1"/>
      <c r="N28" s="1"/>
      <c r="O28" s="1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67"/>
      <c r="B29" s="95"/>
      <c r="C29" s="29"/>
      <c r="D29" s="29"/>
      <c r="E29" s="95"/>
      <c r="F29" s="1"/>
      <c r="G29" s="1"/>
      <c r="H29" s="1"/>
      <c r="I29" s="1"/>
      <c r="J29" s="1"/>
      <c r="K29" s="1"/>
      <c r="L29" s="1"/>
      <c r="M29" s="1"/>
      <c r="N29" s="1"/>
      <c r="O29" s="1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67"/>
      <c r="B30" s="95"/>
      <c r="C30" s="29"/>
      <c r="D30" s="29"/>
      <c r="E30" s="95"/>
      <c r="F30" s="1"/>
      <c r="G30" s="1"/>
      <c r="H30" s="1"/>
      <c r="I30" s="1"/>
      <c r="J30" s="1"/>
      <c r="K30" s="1"/>
      <c r="L30" s="1"/>
      <c r="M30" s="1"/>
      <c r="N30" s="1"/>
      <c r="O30" s="1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67"/>
      <c r="B31" s="95"/>
      <c r="C31" s="29"/>
      <c r="D31" s="29"/>
      <c r="E31" s="95"/>
      <c r="F31" s="1"/>
      <c r="G31" s="1"/>
      <c r="H31" s="1"/>
      <c r="I31" s="1"/>
      <c r="J31" s="1"/>
      <c r="K31" s="1"/>
      <c r="L31" s="1"/>
      <c r="M31" s="1"/>
      <c r="N31" s="1"/>
      <c r="O31" s="1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67"/>
      <c r="B32" s="95"/>
      <c r="C32" s="29"/>
      <c r="D32" s="29"/>
      <c r="E32" s="95"/>
      <c r="F32" s="1"/>
      <c r="G32" s="1"/>
      <c r="H32" s="1"/>
      <c r="I32" s="1"/>
      <c r="J32" s="1"/>
      <c r="K32" s="1"/>
      <c r="L32" s="1"/>
      <c r="M32" s="1"/>
      <c r="N32" s="1"/>
      <c r="O32" s="1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67"/>
      <c r="B33" s="95"/>
      <c r="C33" s="29"/>
      <c r="D33" s="29"/>
      <c r="E33" s="95"/>
      <c r="F33" s="1"/>
      <c r="G33" s="1"/>
      <c r="H33" s="1"/>
      <c r="I33" s="1"/>
      <c r="J33" s="1"/>
      <c r="K33" s="1"/>
      <c r="L33" s="1"/>
      <c r="M33" s="1"/>
      <c r="N33" s="1"/>
      <c r="O33" s="1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67"/>
      <c r="B34" s="95"/>
      <c r="C34" s="29"/>
      <c r="D34" s="29"/>
      <c r="E34" s="95"/>
      <c r="F34" s="1"/>
      <c r="G34" s="1"/>
      <c r="H34" s="1"/>
      <c r="I34" s="1"/>
      <c r="J34" s="1"/>
      <c r="K34" s="1"/>
      <c r="L34" s="1"/>
      <c r="M34" s="1"/>
      <c r="N34" s="1"/>
      <c r="O34" s="1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67"/>
      <c r="B35" s="95"/>
      <c r="C35" s="29"/>
      <c r="D35" s="29"/>
      <c r="E35" s="95"/>
      <c r="F35" s="1"/>
      <c r="G35" s="1"/>
      <c r="H35" s="1"/>
      <c r="I35" s="1"/>
      <c r="J35" s="1"/>
      <c r="K35" s="1"/>
      <c r="L35" s="1"/>
      <c r="M35" s="1"/>
      <c r="N35" s="1"/>
      <c r="O35" s="1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67"/>
      <c r="B36" s="95"/>
      <c r="C36" s="29"/>
      <c r="D36" s="29"/>
      <c r="E36" s="95"/>
      <c r="F36" s="1"/>
      <c r="G36" s="1"/>
      <c r="H36" s="1"/>
      <c r="I36" s="1"/>
      <c r="J36" s="1"/>
      <c r="K36" s="1"/>
      <c r="L36" s="1"/>
      <c r="M36" s="1"/>
      <c r="N36" s="1"/>
      <c r="O36" s="1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67"/>
      <c r="B37" s="95"/>
      <c r="C37" s="29"/>
      <c r="D37" s="29"/>
      <c r="E37" s="95"/>
      <c r="F37" s="1"/>
      <c r="G37" s="1"/>
      <c r="H37" s="1"/>
      <c r="I37" s="1"/>
      <c r="J37" s="1"/>
      <c r="K37" s="1"/>
      <c r="L37" s="1"/>
      <c r="M37" s="1"/>
      <c r="N37" s="1"/>
      <c r="O37" s="1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67"/>
      <c r="B38" s="95"/>
      <c r="C38" s="29"/>
      <c r="D38" s="29"/>
      <c r="E38" s="95"/>
      <c r="F38" s="1"/>
      <c r="G38" s="1"/>
      <c r="H38" s="1"/>
      <c r="I38" s="1"/>
      <c r="J38" s="1"/>
      <c r="K38" s="1"/>
      <c r="L38" s="1"/>
      <c r="M38" s="1"/>
      <c r="N38" s="1"/>
      <c r="O38" s="1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67"/>
      <c r="B39" s="95"/>
      <c r="C39" s="29"/>
      <c r="D39" s="29"/>
      <c r="E39" s="95"/>
      <c r="F39" s="1"/>
      <c r="G39" s="1"/>
      <c r="H39" s="1"/>
      <c r="I39" s="1"/>
      <c r="J39" s="1"/>
      <c r="K39" s="1"/>
      <c r="L39" s="1"/>
      <c r="M39" s="1"/>
      <c r="N39" s="1"/>
      <c r="O39" s="1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03" t="s">
        <v>51</v>
      </c>
      <c r="B40" s="103">
        <f>SUBTOTAL(103,B13:B39)</f>
        <v>11</v>
      </c>
      <c r="C40" s="104"/>
      <c r="D40" s="105"/>
      <c r="E40" s="105"/>
      <c r="F40" s="1"/>
      <c r="G40" s="1"/>
      <c r="H40" s="1"/>
      <c r="I40" s="1"/>
      <c r="J40" s="1"/>
      <c r="K40" s="1"/>
      <c r="L40" s="1"/>
      <c r="M40" s="1"/>
      <c r="N40" s="1"/>
      <c r="O40" s="1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:B17 B19:B3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2" t="s">
        <v>62</v>
      </c>
      <c r="C4" s="3"/>
      <c r="D4" s="3"/>
      <c r="E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6" t="s">
        <v>63</v>
      </c>
      <c r="C7" s="93"/>
      <c r="D7" s="93"/>
      <c r="E7" s="9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7" t="s">
        <v>25</v>
      </c>
      <c r="C8" s="108" t="s">
        <v>64</v>
      </c>
      <c r="D8" s="108" t="s">
        <v>8</v>
      </c>
      <c r="E8" s="108" t="s">
        <v>65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8" t="s">
        <v>66</v>
      </c>
      <c r="C9" s="82" t="s">
        <v>67</v>
      </c>
      <c r="D9" s="38">
        <v>2.0</v>
      </c>
      <c r="E9" s="109">
        <v>1.0</v>
      </c>
      <c r="H9" s="1"/>
      <c r="I9" s="4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8" t="s">
        <v>68</v>
      </c>
      <c r="C10" s="82" t="s">
        <v>69</v>
      </c>
      <c r="D10" s="38">
        <v>1.0</v>
      </c>
      <c r="E10" s="109">
        <v>3.0</v>
      </c>
      <c r="H10" s="1"/>
      <c r="I10" s="4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8" t="s">
        <v>70</v>
      </c>
      <c r="C11" s="82" t="s">
        <v>71</v>
      </c>
      <c r="D11" s="38">
        <v>1.0</v>
      </c>
      <c r="E11" s="109">
        <v>1.0</v>
      </c>
      <c r="H11" s="1"/>
      <c r="I11" s="4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8" t="s">
        <v>72</v>
      </c>
      <c r="C12" s="82" t="s">
        <v>73</v>
      </c>
      <c r="D12" s="38">
        <v>1.0</v>
      </c>
      <c r="E12" s="109">
        <v>2.0</v>
      </c>
      <c r="H12" s="1"/>
      <c r="I12" s="4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8" t="s">
        <v>74</v>
      </c>
      <c r="C13" s="82" t="s">
        <v>75</v>
      </c>
      <c r="D13" s="38">
        <v>1.0</v>
      </c>
      <c r="E13" s="38">
        <v>0.0</v>
      </c>
      <c r="H13" s="1"/>
      <c r="I13" s="4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8" t="s">
        <v>76</v>
      </c>
      <c r="C14" s="82" t="s">
        <v>77</v>
      </c>
      <c r="D14" s="38">
        <v>0.5</v>
      </c>
      <c r="E14" s="109">
        <v>4.0</v>
      </c>
      <c r="H14" s="1"/>
      <c r="I14" s="4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8" t="s">
        <v>78</v>
      </c>
      <c r="C15" s="82" t="s">
        <v>79</v>
      </c>
      <c r="D15" s="38">
        <v>0.5</v>
      </c>
      <c r="E15" s="109">
        <v>5.0</v>
      </c>
      <c r="H15" s="1"/>
      <c r="I15" s="4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8" t="s">
        <v>80</v>
      </c>
      <c r="C16" s="82" t="s">
        <v>81</v>
      </c>
      <c r="D16" s="38">
        <v>2.0</v>
      </c>
      <c r="E16" s="109">
        <v>4.0</v>
      </c>
      <c r="H16" s="1"/>
      <c r="I16" s="4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8" t="s">
        <v>83</v>
      </c>
      <c r="C17" s="82" t="s">
        <v>84</v>
      </c>
      <c r="D17" s="38">
        <v>1.0</v>
      </c>
      <c r="E17" s="109">
        <v>3.0</v>
      </c>
      <c r="H17" s="1"/>
      <c r="I17" s="4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8" t="s">
        <v>85</v>
      </c>
      <c r="C18" s="82" t="s">
        <v>86</v>
      </c>
      <c r="D18" s="38">
        <v>1.0</v>
      </c>
      <c r="E18" s="38">
        <v>0.0</v>
      </c>
      <c r="H18" s="1"/>
      <c r="I18" s="4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8" t="s">
        <v>87</v>
      </c>
      <c r="C19" s="82" t="s">
        <v>88</v>
      </c>
      <c r="D19" s="38">
        <v>1.0</v>
      </c>
      <c r="E19" s="38">
        <v>0.0</v>
      </c>
      <c r="H19" s="1"/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8" t="s">
        <v>89</v>
      </c>
      <c r="C20" s="82" t="s">
        <v>90</v>
      </c>
      <c r="D20" s="38">
        <v>1.0</v>
      </c>
      <c r="E20" s="38">
        <v>0.0</v>
      </c>
      <c r="H20" s="1"/>
      <c r="I20" s="4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8" t="s">
        <v>91</v>
      </c>
      <c r="C21" s="82" t="s">
        <v>92</v>
      </c>
      <c r="D21" s="38">
        <v>1.0</v>
      </c>
      <c r="E21" s="38">
        <v>0.0</v>
      </c>
      <c r="H21" s="1"/>
      <c r="I21" s="4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12" t="s">
        <v>93</v>
      </c>
      <c r="C22" s="93"/>
      <c r="D22" s="94"/>
      <c r="E22" s="116">
        <f>0.6+(0.01*SUM(D9*E9,D10*E10,D11*E11,D12*E12,D13*E13,D14*E14,D15*E15,D16*E16,D17*E17,D18*E18,D19*E19,D20*E20,D21*E21))</f>
        <v>0.835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06" t="s">
        <v>106</v>
      </c>
      <c r="C26" s="93"/>
      <c r="D26" s="93"/>
      <c r="E26" s="120"/>
      <c r="F26" s="122"/>
      <c r="G26" s="123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24" t="s">
        <v>25</v>
      </c>
      <c r="C27" s="126" t="s">
        <v>64</v>
      </c>
      <c r="D27" s="76"/>
      <c r="E27" s="77"/>
      <c r="F27" s="124" t="s">
        <v>8</v>
      </c>
      <c r="G27" s="124" t="s">
        <v>65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108</v>
      </c>
      <c r="C28" s="127" t="s">
        <v>109</v>
      </c>
      <c r="D28" s="93"/>
      <c r="E28" s="94"/>
      <c r="F28" s="38">
        <v>1.5</v>
      </c>
      <c r="G28" s="109">
        <v>3.0</v>
      </c>
      <c r="H28" s="1"/>
      <c r="I28" s="4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8" t="s">
        <v>111</v>
      </c>
      <c r="C29" s="127" t="s">
        <v>112</v>
      </c>
      <c r="D29" s="93"/>
      <c r="E29" s="94"/>
      <c r="F29" s="38">
        <v>0.5</v>
      </c>
      <c r="G29" s="109">
        <v>1.0</v>
      </c>
      <c r="H29" s="1"/>
      <c r="I29" s="4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8" t="s">
        <v>114</v>
      </c>
      <c r="C30" s="127" t="s">
        <v>115</v>
      </c>
      <c r="D30" s="93"/>
      <c r="E30" s="94"/>
      <c r="F30" s="38">
        <v>1.0</v>
      </c>
      <c r="G30" s="109">
        <v>1.0</v>
      </c>
      <c r="H30" s="1"/>
      <c r="I30" s="4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8" t="s">
        <v>116</v>
      </c>
      <c r="C31" s="127" t="s">
        <v>117</v>
      </c>
      <c r="D31" s="93"/>
      <c r="E31" s="94"/>
      <c r="F31" s="38">
        <v>0.5</v>
      </c>
      <c r="G31" s="109">
        <v>1.0</v>
      </c>
      <c r="H31" s="1"/>
      <c r="I31" s="4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8" t="s">
        <v>118</v>
      </c>
      <c r="C32" s="127" t="s">
        <v>119</v>
      </c>
      <c r="D32" s="93"/>
      <c r="E32" s="94"/>
      <c r="F32" s="38">
        <v>1.0</v>
      </c>
      <c r="G32" s="109">
        <v>3.0</v>
      </c>
      <c r="H32" s="1"/>
      <c r="I32" s="4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8" t="s">
        <v>120</v>
      </c>
      <c r="C33" s="127" t="s">
        <v>121</v>
      </c>
      <c r="D33" s="93"/>
      <c r="E33" s="94"/>
      <c r="F33" s="38">
        <v>2.0</v>
      </c>
      <c r="G33" s="109">
        <v>3.0</v>
      </c>
      <c r="H33" s="1"/>
      <c r="I33" s="4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8" t="s">
        <v>122</v>
      </c>
      <c r="C34" s="127" t="s">
        <v>123</v>
      </c>
      <c r="D34" s="93"/>
      <c r="E34" s="94"/>
      <c r="F34" s="38">
        <v>-1.0</v>
      </c>
      <c r="G34" s="109">
        <v>2.0</v>
      </c>
      <c r="H34" s="1"/>
      <c r="I34" s="4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8" t="s">
        <v>124</v>
      </c>
      <c r="C35" s="127" t="s">
        <v>125</v>
      </c>
      <c r="D35" s="93"/>
      <c r="E35" s="94"/>
      <c r="F35" s="38">
        <v>-1.0</v>
      </c>
      <c r="G35" s="109">
        <v>1.0</v>
      </c>
      <c r="H35" s="1"/>
      <c r="I35" s="4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12" t="s">
        <v>126</v>
      </c>
      <c r="C36" s="93"/>
      <c r="D36" s="93"/>
      <c r="E36" s="93"/>
      <c r="F36" s="94"/>
      <c r="G36" s="65">
        <f>1.4+(-0.03*SUM(F28*G28,F29*G29,F30*G30,F31*G31,F32*G32,F33*G33,F34*G34,F35*G35))</f>
        <v>1.025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1:E31"/>
    <mergeCell ref="C33:E33"/>
    <mergeCell ref="C34:E34"/>
    <mergeCell ref="C35:E35"/>
    <mergeCell ref="B36:F36"/>
    <mergeCell ref="C32:E32"/>
    <mergeCell ref="C30:E30"/>
    <mergeCell ref="B4:E4"/>
    <mergeCell ref="B7:E7"/>
    <mergeCell ref="B22:D22"/>
    <mergeCell ref="B26:E26"/>
    <mergeCell ref="C28:E28"/>
    <mergeCell ref="C27:E27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1"/>
      <c r="B1" s="110" t="s">
        <v>82</v>
      </c>
      <c r="C1" s="3"/>
      <c r="D1" s="3"/>
      <c r="E1" s="3"/>
      <c r="F1" s="3"/>
      <c r="G1" s="3"/>
      <c r="H1" s="3"/>
      <c r="I1" s="3"/>
      <c r="J1" s="3"/>
      <c r="K1" s="3"/>
      <c r="L1" s="4"/>
      <c r="M1" s="1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13" t="s">
        <v>94</v>
      </c>
      <c r="C5" s="114" t="s">
        <v>95</v>
      </c>
      <c r="D5" s="114" t="s">
        <v>96</v>
      </c>
      <c r="E5" s="115" t="s">
        <v>97</v>
      </c>
      <c r="F5" s="115" t="s">
        <v>98</v>
      </c>
      <c r="G5" s="115" t="s">
        <v>99</v>
      </c>
      <c r="H5" s="115" t="s">
        <v>100</v>
      </c>
      <c r="I5" s="115" t="s">
        <v>101</v>
      </c>
      <c r="J5" s="115" t="s">
        <v>102</v>
      </c>
      <c r="K5" s="115" t="s">
        <v>103</v>
      </c>
      <c r="L5" s="117" t="s">
        <v>104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18" t="s">
        <v>105</v>
      </c>
      <c r="C6" s="32">
        <v>190.0</v>
      </c>
      <c r="D6" s="38">
        <f t="shared" ref="D6:D9" si="1">SUM(E6:K6)</f>
        <v>589</v>
      </c>
      <c r="E6" s="119">
        <v>25.0</v>
      </c>
      <c r="F6" s="119">
        <v>80.0</v>
      </c>
      <c r="G6" s="119">
        <v>25.0</v>
      </c>
      <c r="H6" s="119">
        <v>400.0</v>
      </c>
      <c r="I6" s="119">
        <v>10.0</v>
      </c>
      <c r="J6" s="119">
        <v>25.0</v>
      </c>
      <c r="K6" s="119">
        <v>24.0</v>
      </c>
      <c r="L6" s="121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18" t="s">
        <v>107</v>
      </c>
      <c r="C7" s="38">
        <v>130.0</v>
      </c>
      <c r="D7" s="38">
        <f t="shared" si="1"/>
        <v>326</v>
      </c>
      <c r="E7" s="125">
        <v>20.0</v>
      </c>
      <c r="F7" s="125">
        <v>120.0</v>
      </c>
      <c r="G7" s="125">
        <v>30.0</v>
      </c>
      <c r="H7" s="125">
        <v>100.0</v>
      </c>
      <c r="I7" s="125">
        <v>10.0</v>
      </c>
      <c r="J7" s="125">
        <v>30.0</v>
      </c>
      <c r="K7" s="125">
        <v>16.0</v>
      </c>
      <c r="L7" s="121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18" t="s">
        <v>110</v>
      </c>
      <c r="C8" s="38">
        <v>140.0</v>
      </c>
      <c r="D8" s="38">
        <f t="shared" si="1"/>
        <v>399</v>
      </c>
      <c r="E8" s="128">
        <v>17.0</v>
      </c>
      <c r="F8" s="128">
        <v>90.0</v>
      </c>
      <c r="G8" s="128">
        <v>32.0</v>
      </c>
      <c r="H8" s="128">
        <v>200.0</v>
      </c>
      <c r="I8" s="128">
        <v>12.0</v>
      </c>
      <c r="J8" s="128">
        <v>32.0</v>
      </c>
      <c r="K8" s="128">
        <v>16.0</v>
      </c>
      <c r="L8" s="121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18" t="s">
        <v>113</v>
      </c>
      <c r="C9" s="38">
        <v>125.0</v>
      </c>
      <c r="D9" s="38">
        <f t="shared" si="1"/>
        <v>486</v>
      </c>
      <c r="E9" s="125">
        <v>22.0</v>
      </c>
      <c r="F9" s="125">
        <v>80.0</v>
      </c>
      <c r="G9" s="125">
        <v>33.0</v>
      </c>
      <c r="H9" s="125">
        <v>300.0</v>
      </c>
      <c r="I9" s="125">
        <v>8.0</v>
      </c>
      <c r="J9" s="125">
        <v>35.0</v>
      </c>
      <c r="K9" s="125">
        <v>8.0</v>
      </c>
      <c r="L9" s="121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29"/>
      <c r="C10" s="38"/>
      <c r="D10" s="38"/>
      <c r="E10" s="125"/>
      <c r="F10" s="125"/>
      <c r="G10" s="125"/>
      <c r="H10" s="125"/>
      <c r="I10" s="125"/>
      <c r="J10" s="125"/>
      <c r="K10" s="125"/>
      <c r="L10" s="13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29"/>
      <c r="C11" s="38"/>
      <c r="D11" s="38"/>
      <c r="E11" s="125"/>
      <c r="F11" s="125"/>
      <c r="G11" s="125"/>
      <c r="H11" s="125"/>
      <c r="I11" s="125"/>
      <c r="J11" s="125"/>
      <c r="K11" s="125"/>
      <c r="L11" s="13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29"/>
      <c r="C12" s="38"/>
      <c r="D12" s="38"/>
      <c r="E12" s="125"/>
      <c r="F12" s="125"/>
      <c r="G12" s="125"/>
      <c r="H12" s="125"/>
      <c r="I12" s="125"/>
      <c r="J12" s="125"/>
      <c r="K12" s="125"/>
      <c r="L12" s="13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29"/>
      <c r="C13" s="38"/>
      <c r="D13" s="38"/>
      <c r="E13" s="125"/>
      <c r="F13" s="125"/>
      <c r="G13" s="125"/>
      <c r="H13" s="125"/>
      <c r="I13" s="125"/>
      <c r="J13" s="125"/>
      <c r="K13" s="125"/>
      <c r="L13" s="13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29"/>
      <c r="C14" s="38"/>
      <c r="D14" s="38"/>
      <c r="E14" s="125"/>
      <c r="F14" s="125"/>
      <c r="G14" s="125"/>
      <c r="H14" s="125"/>
      <c r="I14" s="125"/>
      <c r="J14" s="125"/>
      <c r="K14" s="125"/>
      <c r="L14" s="13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29"/>
      <c r="C15" s="38"/>
      <c r="D15" s="38"/>
      <c r="E15" s="125"/>
      <c r="F15" s="125"/>
      <c r="G15" s="125"/>
      <c r="H15" s="125"/>
      <c r="I15" s="125"/>
      <c r="J15" s="125"/>
      <c r="K15" s="125"/>
      <c r="L15" s="13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29"/>
      <c r="C16" s="38"/>
      <c r="D16" s="38"/>
      <c r="E16" s="125"/>
      <c r="F16" s="125"/>
      <c r="G16" s="125"/>
      <c r="H16" s="125"/>
      <c r="I16" s="125"/>
      <c r="J16" s="125"/>
      <c r="K16" s="125"/>
      <c r="L16" s="13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29"/>
      <c r="C17" s="38"/>
      <c r="D17" s="38"/>
      <c r="E17" s="125"/>
      <c r="F17" s="125"/>
      <c r="G17" s="125"/>
      <c r="H17" s="125"/>
      <c r="I17" s="125"/>
      <c r="J17" s="125"/>
      <c r="K17" s="125"/>
      <c r="L17" s="13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29"/>
      <c r="C18" s="38"/>
      <c r="D18" s="38"/>
      <c r="E18" s="125"/>
      <c r="F18" s="125"/>
      <c r="G18" s="125"/>
      <c r="H18" s="125"/>
      <c r="I18" s="125"/>
      <c r="J18" s="125"/>
      <c r="K18" s="125"/>
      <c r="L18" s="13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29"/>
      <c r="C19" s="38"/>
      <c r="D19" s="38"/>
      <c r="E19" s="125"/>
      <c r="F19" s="125"/>
      <c r="G19" s="125"/>
      <c r="H19" s="125"/>
      <c r="I19" s="125"/>
      <c r="J19" s="125"/>
      <c r="K19" s="125"/>
      <c r="L19" s="13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29"/>
      <c r="C20" s="38"/>
      <c r="D20" s="38"/>
      <c r="E20" s="125"/>
      <c r="F20" s="125"/>
      <c r="G20" s="125"/>
      <c r="H20" s="125"/>
      <c r="I20" s="125"/>
      <c r="J20" s="125"/>
      <c r="K20" s="125"/>
      <c r="L20" s="13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29"/>
      <c r="C21" s="38"/>
      <c r="D21" s="38"/>
      <c r="E21" s="125"/>
      <c r="F21" s="125"/>
      <c r="G21" s="125"/>
      <c r="H21" s="125"/>
      <c r="I21" s="125"/>
      <c r="J21" s="125"/>
      <c r="K21" s="125"/>
      <c r="L21" s="13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29"/>
      <c r="C22" s="38"/>
      <c r="D22" s="38"/>
      <c r="E22" s="125"/>
      <c r="F22" s="125"/>
      <c r="G22" s="125"/>
      <c r="H22" s="125"/>
      <c r="I22" s="125"/>
      <c r="J22" s="125"/>
      <c r="K22" s="125"/>
      <c r="L22" s="13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29"/>
      <c r="C23" s="38"/>
      <c r="D23" s="38"/>
      <c r="E23" s="125"/>
      <c r="F23" s="125"/>
      <c r="G23" s="125"/>
      <c r="H23" s="125"/>
      <c r="I23" s="125"/>
      <c r="J23" s="125"/>
      <c r="K23" s="125"/>
      <c r="L23" s="13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29"/>
      <c r="C24" s="38"/>
      <c r="D24" s="38"/>
      <c r="E24" s="125"/>
      <c r="F24" s="125"/>
      <c r="G24" s="125"/>
      <c r="H24" s="125"/>
      <c r="I24" s="125"/>
      <c r="J24" s="125"/>
      <c r="K24" s="125"/>
      <c r="L24" s="13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29"/>
      <c r="C25" s="38"/>
      <c r="D25" s="38"/>
      <c r="E25" s="125"/>
      <c r="F25" s="125"/>
      <c r="G25" s="125"/>
      <c r="H25" s="125"/>
      <c r="I25" s="125"/>
      <c r="J25" s="125"/>
      <c r="K25" s="125"/>
      <c r="L25" s="13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29"/>
      <c r="C26" s="38"/>
      <c r="D26" s="38"/>
      <c r="E26" s="125"/>
      <c r="F26" s="125"/>
      <c r="G26" s="125"/>
      <c r="H26" s="125"/>
      <c r="I26" s="125"/>
      <c r="J26" s="125"/>
      <c r="K26" s="125"/>
      <c r="L26" s="13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29"/>
      <c r="C27" s="38"/>
      <c r="D27" s="38"/>
      <c r="E27" s="125"/>
      <c r="F27" s="125"/>
      <c r="G27" s="125"/>
      <c r="H27" s="125"/>
      <c r="I27" s="125"/>
      <c r="J27" s="125"/>
      <c r="K27" s="125"/>
      <c r="L27" s="13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31"/>
      <c r="C28" s="43"/>
      <c r="D28" s="43"/>
      <c r="E28" s="132"/>
      <c r="F28" s="132"/>
      <c r="G28" s="132"/>
      <c r="H28" s="132"/>
      <c r="I28" s="132"/>
      <c r="J28" s="132"/>
      <c r="K28" s="132"/>
      <c r="L28" s="7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18" t="s">
        <v>127</v>
      </c>
      <c r="C29" s="133"/>
      <c r="D29" s="133">
        <f t="shared" ref="D29:K29" si="3">SUM(D6:D28)</f>
        <v>1800</v>
      </c>
      <c r="E29" s="133">
        <f t="shared" si="3"/>
        <v>84</v>
      </c>
      <c r="F29" s="133">
        <f t="shared" si="3"/>
        <v>370</v>
      </c>
      <c r="G29" s="133">
        <f t="shared" si="3"/>
        <v>120</v>
      </c>
      <c r="H29" s="133">
        <f t="shared" si="3"/>
        <v>1000</v>
      </c>
      <c r="I29" s="133">
        <f t="shared" si="3"/>
        <v>40</v>
      </c>
      <c r="J29" s="133">
        <f t="shared" si="3"/>
        <v>122</v>
      </c>
      <c r="K29" s="133">
        <f t="shared" si="3"/>
        <v>64</v>
      </c>
      <c r="L29" s="13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35" t="s">
        <v>128</v>
      </c>
      <c r="K30" s="48"/>
      <c r="L30" s="136">
        <v>6.0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37" t="s">
        <v>129</v>
      </c>
      <c r="C31" s="138"/>
      <c r="D31" s="139"/>
      <c r="E31" s="140">
        <f t="shared" ref="E31:K31" si="4">(E29*1)/$D$29</f>
        <v>0.04666666667</v>
      </c>
      <c r="F31" s="140">
        <f t="shared" si="4"/>
        <v>0.2055555556</v>
      </c>
      <c r="G31" s="140">
        <f t="shared" si="4"/>
        <v>0.06666666667</v>
      </c>
      <c r="H31" s="140">
        <f t="shared" si="4"/>
        <v>0.5555555556</v>
      </c>
      <c r="I31" s="140">
        <f t="shared" si="4"/>
        <v>0.02222222222</v>
      </c>
      <c r="J31" s="140">
        <f t="shared" si="4"/>
        <v>0.06777777778</v>
      </c>
      <c r="K31" s="140">
        <f t="shared" si="4"/>
        <v>0.03555555556</v>
      </c>
      <c r="L31" s="141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