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variables" sheetId="1" r:id="rId4"/>
    <sheet state="visible" name="net_cash_flow" sheetId="2" r:id="rId5"/>
    <sheet state="visible" name="Sheet4" sheetId="3" r:id="rId6"/>
    <sheet state="visible" name="Copy of Profit and Loss 2018-20" sheetId="4" r:id="rId7"/>
  </sheets>
  <definedNames/>
  <calcPr/>
</workbook>
</file>

<file path=xl/sharedStrings.xml><?xml version="1.0" encoding="utf-8"?>
<sst xmlns="http://schemas.openxmlformats.org/spreadsheetml/2006/main" count="141" uniqueCount="101">
  <si>
    <t>Category</t>
  </si>
  <si>
    <t>Sub Category</t>
  </si>
  <si>
    <t>Variable</t>
  </si>
  <si>
    <t>Value</t>
  </si>
  <si>
    <t>Profit &amp; Loss</t>
  </si>
  <si>
    <t>Gross Profit</t>
  </si>
  <si>
    <t>Net Sales</t>
  </si>
  <si>
    <t>COGS</t>
  </si>
  <si>
    <t>Trading Income</t>
  </si>
  <si>
    <t>Other Income</t>
  </si>
  <si>
    <t>Interest Revenue of Bank</t>
  </si>
  <si>
    <t>Operating Expense</t>
  </si>
  <si>
    <t>Advertising &amp; Promotion Expense</t>
  </si>
  <si>
    <t>Operational Expense</t>
  </si>
  <si>
    <t>Other Expense</t>
  </si>
  <si>
    <t>Depreciation</t>
  </si>
  <si>
    <t>Depreciation of Equipment Clinic Expense</t>
  </si>
  <si>
    <t>Depreciation of Equipment Non Clinic Expense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</si>
  <si>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</si>
  <si>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</si>
  <si>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</si>
  <si>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</si>
  <si>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</si>
  <si>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</si>
  <si>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</si>
  <si>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</si>
  <si>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</si>
  <si>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</si>
  <si>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</si>
  <si>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</si>
  <si>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</si>
  <si>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</si>
  <si>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</si>
  <si>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</si>
  <si>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</si>
  <si>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</si>
  <si>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</si>
  <si>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</si>
  <si>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</si>
  <si>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</si>
  <si>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</si>
  <si>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</si>
  <si>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</si>
  <si>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</si>
  <si>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Profit and Loss</t>
  </si>
  <si>
    <t>POTTS POINT</t>
  </si>
  <si>
    <r>
      <rPr>
        <rFont val="Arial"/>
        <color theme="1"/>
        <sz val="14.0"/>
      </rPr>
      <t xml:space="preserve">For the year ended 2018- 2023 </t>
    </r>
    <r>
      <rPr>
        <rFont val="Arial"/>
        <color theme="1"/>
        <sz val="10.0"/>
      </rPr>
      <t>(expressed in Australian Dollar)</t>
    </r>
  </si>
  <si>
    <t>Account</t>
  </si>
  <si>
    <t>Average</t>
  </si>
  <si>
    <t>4-1100</t>
  </si>
  <si>
    <t>Service Fees - Ha &amp;</t>
  </si>
  <si>
    <t>4-2000</t>
  </si>
  <si>
    <t>Patient Refunds</t>
  </si>
  <si>
    <t>Diff</t>
  </si>
  <si>
    <t>Nett Sales</t>
  </si>
  <si>
    <t>Cost of Sales</t>
  </si>
  <si>
    <t>CV</t>
  </si>
  <si>
    <t>Technician &amp; lab fee</t>
  </si>
  <si>
    <t>Total Cost of Sales</t>
  </si>
  <si>
    <t>6-1100</t>
  </si>
  <si>
    <t>6-1101</t>
  </si>
  <si>
    <t>Patient Fees</t>
  </si>
  <si>
    <t>6-1102</t>
  </si>
  <si>
    <t>Refund from Insurance</t>
  </si>
  <si>
    <t>Total Other Income</t>
  </si>
  <si>
    <t>Operating Expenses</t>
  </si>
  <si>
    <t>5-1101</t>
  </si>
  <si>
    <t>Total Sales &amp; Marketing Expenses</t>
  </si>
  <si>
    <t>5-1100</t>
  </si>
  <si>
    <t>Wages&amp;Salaries Expense</t>
  </si>
  <si>
    <t>Superannuation &amp; Compensation Expense</t>
  </si>
  <si>
    <t>Upgrading Expense</t>
  </si>
  <si>
    <t>Meeting &amp; Gathering Expense</t>
  </si>
  <si>
    <t>Bank Administration Expense</t>
  </si>
  <si>
    <t>Utility Expense</t>
  </si>
  <si>
    <t>Transportation Expense</t>
  </si>
  <si>
    <t>5-3200</t>
  </si>
  <si>
    <t>Research &amp; Development Expense</t>
  </si>
  <si>
    <t>Professional Expense</t>
  </si>
  <si>
    <t>Entertaiment Expense</t>
  </si>
  <si>
    <t>Internet Expense</t>
  </si>
  <si>
    <t>Rent Expense</t>
  </si>
  <si>
    <t>Rent Property Expense</t>
  </si>
  <si>
    <t>Website Expense</t>
  </si>
  <si>
    <t>Supply Expense</t>
  </si>
  <si>
    <t>Clinic Supply Expense</t>
  </si>
  <si>
    <t>Third Parties Expense</t>
  </si>
  <si>
    <t>Cleaning &amp; Waste Expense</t>
  </si>
  <si>
    <t>Insurance Expense</t>
  </si>
  <si>
    <t>Subscription Expense</t>
  </si>
  <si>
    <t>Total General Expenses</t>
  </si>
  <si>
    <t>EBITDA</t>
  </si>
  <si>
    <t>5-4200</t>
  </si>
  <si>
    <t>Depreciation of Equipment Expense</t>
  </si>
  <si>
    <t>5-5000</t>
  </si>
  <si>
    <t>Chattel Mortgage Interest Expense</t>
  </si>
  <si>
    <t>7-1100</t>
  </si>
  <si>
    <t>7-1600</t>
  </si>
  <si>
    <t>Income Tax Revenue</t>
  </si>
  <si>
    <t>Total Operating Expenses</t>
  </si>
  <si>
    <t>NET / (LOSS)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</si>
</sst>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\(#,##0.00\)"/>
    <numFmt numFmtId="165" formatCode="m-yyyy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b/>
      <sz val="20.0"/>
      <color theme="1"/>
      <name val="Arial"/>
    </font>
    <font>
      <sz val="10.0"/>
      <color theme="1"/>
      <name val="Arial"/>
    </font>
    <font>
      <sz val="10.0"/>
      <color rgb="FF000000"/>
      <name val="Calibri"/>
    </font>
    <font>
      <sz val="14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</fills>
  <borders count="6">
    <border/>
    <border>
      <bottom style="thin">
        <color rgb="FF000000"/>
      </bottom>
    </border>
    <border>
      <top style="thin">
        <color rgb="FFEBEBEB"/>
      </top>
    </border>
    <border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1" xfId="0" applyFont="1" applyNumberFormat="1"/>
    <xf borderId="0" fillId="2" fontId="3" numFmtId="1" xfId="0" applyFill="1" applyFont="1" applyNumberFormat="1"/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Font="1"/>
    <xf borderId="0" fillId="0" fontId="3" numFmtId="1" xfId="0" applyAlignment="1" applyFont="1" applyNumberFormat="1">
      <alignment readingOrder="0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1" fillId="0" fontId="9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1" fillId="0" fontId="10" numFmtId="0" xfId="0" applyAlignment="1" applyBorder="1" applyFont="1">
      <alignment shrinkToFit="0" vertical="center" wrapText="1"/>
    </xf>
    <xf borderId="1" fillId="0" fontId="6" numFmtId="0" xfId="0" applyBorder="1" applyFont="1"/>
    <xf borderId="2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1" numFmtId="164" xfId="0" applyAlignment="1" applyFont="1" applyNumberFormat="1">
      <alignment horizontal="right" vertical="center"/>
    </xf>
    <xf borderId="2" fillId="0" fontId="11" numFmtId="164" xfId="0" applyAlignment="1" applyBorder="1" applyFont="1" applyNumberFormat="1">
      <alignment horizontal="right" vertical="center"/>
    </xf>
    <xf borderId="0" fillId="0" fontId="6" numFmtId="4" xfId="0" applyFont="1" applyNumberFormat="1"/>
    <xf quotePrefix="1" borderId="0" fillId="0" fontId="11" numFmtId="0" xfId="0" applyAlignment="1" applyFont="1">
      <alignment vertical="center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3" fillId="0" fontId="9" numFmtId="0" xfId="0" applyAlignment="1" applyBorder="1" applyFont="1">
      <alignment vertical="center"/>
    </xf>
    <xf borderId="3" fillId="0" fontId="9" numFmtId="164" xfId="0" applyAlignment="1" applyBorder="1" applyFont="1" applyNumberFormat="1">
      <alignment horizontal="right" vertical="center"/>
    </xf>
    <xf borderId="0" fillId="0" fontId="6" numFmtId="164" xfId="0" applyFont="1" applyNumberFormat="1"/>
    <xf borderId="0" fillId="0" fontId="6" numFmtId="10" xfId="0" applyAlignment="1" applyFont="1" applyNumberFormat="1">
      <alignment readingOrder="0"/>
    </xf>
    <xf borderId="0" fillId="0" fontId="6" numFmtId="9" xfId="0" applyFont="1" applyNumberFormat="1"/>
    <xf borderId="1" fillId="0" fontId="10" numFmtId="0" xfId="0" applyAlignment="1" applyBorder="1" applyFont="1">
      <alignment horizontal="center" vertical="center"/>
    </xf>
    <xf borderId="2" fillId="0" fontId="9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9" numFmtId="164" xfId="0" applyAlignment="1" applyFont="1" applyNumberFormat="1">
      <alignment horizontal="right" vertical="center"/>
    </xf>
    <xf borderId="2" fillId="0" fontId="9" numFmtId="164" xfId="0" applyAlignment="1" applyBorder="1" applyFont="1" applyNumberFormat="1">
      <alignment horizontal="right" vertical="center"/>
    </xf>
    <xf borderId="0" fillId="0" fontId="6" numFmtId="10" xfId="0" applyFont="1" applyNumberFormat="1"/>
    <xf borderId="4" fillId="3" fontId="9" numFmtId="0" xfId="0" applyAlignment="1" applyBorder="1" applyFill="1" applyFont="1">
      <alignment vertical="center"/>
    </xf>
    <xf borderId="4" fillId="3" fontId="9" numFmtId="164" xfId="0" applyAlignment="1" applyBorder="1" applyFont="1" applyNumberFormat="1">
      <alignment horizontal="right" vertical="center"/>
    </xf>
    <xf quotePrefix="1" borderId="2" fillId="0" fontId="11" numFmtId="0" xfId="0" applyAlignment="1" applyBorder="1" applyFont="1">
      <alignment vertical="center"/>
    </xf>
    <xf borderId="0" fillId="0" fontId="10" numFmtId="0" xfId="0" applyAlignment="1" applyFont="1">
      <alignment shrinkToFit="0" vertical="center" wrapText="1"/>
    </xf>
    <xf borderId="2" fillId="0" fontId="12" numFmtId="165" xfId="0" applyAlignment="1" applyBorder="1" applyFont="1" applyNumberFormat="1">
      <alignment horizontal="left" shrinkToFit="0" wrapText="0"/>
    </xf>
    <xf borderId="0" fillId="0" fontId="12" numFmtId="165" xfId="0" applyAlignment="1" applyFont="1" applyNumberFormat="1">
      <alignment horizontal="left" shrinkToFit="0" wrapText="0"/>
    </xf>
    <xf borderId="2" fillId="0" fontId="11" numFmtId="165" xfId="0" applyAlignment="1" applyBorder="1" applyFont="1" applyNumberFormat="1">
      <alignment horizontal="left" vertical="center"/>
    </xf>
    <xf borderId="2" fillId="0" fontId="9" numFmtId="4" xfId="0" applyAlignment="1" applyBorder="1" applyFont="1" applyNumberFormat="1">
      <alignment vertical="center"/>
    </xf>
    <xf borderId="5" fillId="4" fontId="9" numFmtId="0" xfId="0" applyAlignment="1" applyBorder="1" applyFill="1" applyFont="1">
      <alignment vertical="center"/>
    </xf>
    <xf borderId="5" fillId="4" fontId="9" numFmtId="164" xfId="0" applyAlignment="1" applyBorder="1" applyFont="1" applyNumberFormat="1">
      <alignment horizontal="right" vertical="center"/>
    </xf>
    <xf borderId="0" fillId="0" fontId="11" numFmtId="0" xfId="0" applyFont="1"/>
    <xf borderId="0" fillId="0" fontId="1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37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4">
        <v>612015.2333333333</v>
      </c>
    </row>
    <row r="3">
      <c r="A3" s="3" t="s">
        <v>4</v>
      </c>
      <c r="B3" s="3" t="s">
        <v>5</v>
      </c>
      <c r="C3" s="3" t="s">
        <v>7</v>
      </c>
      <c r="D3" s="4">
        <v>-62260.98833333334</v>
      </c>
    </row>
    <row r="4">
      <c r="A4" s="3" t="s">
        <v>4</v>
      </c>
      <c r="B4" s="3" t="s">
        <v>5</v>
      </c>
      <c r="C4" s="3" t="s">
        <v>8</v>
      </c>
      <c r="D4" s="4">
        <v>0.0</v>
      </c>
    </row>
    <row r="5">
      <c r="A5" s="3" t="s">
        <v>4</v>
      </c>
      <c r="B5" s="3" t="s">
        <v>9</v>
      </c>
      <c r="C5" s="3" t="s">
        <v>9</v>
      </c>
      <c r="D5" s="4">
        <v>6436.183333333333</v>
      </c>
    </row>
    <row r="6">
      <c r="A6" s="3" t="s">
        <v>4</v>
      </c>
      <c r="B6" s="3" t="s">
        <v>9</v>
      </c>
      <c r="C6" s="3" t="s">
        <v>10</v>
      </c>
      <c r="D6" s="4">
        <v>0.0</v>
      </c>
    </row>
    <row r="7">
      <c r="A7" s="3" t="s">
        <v>4</v>
      </c>
      <c r="B7" s="3" t="s">
        <v>11</v>
      </c>
      <c r="C7" s="3" t="s">
        <v>12</v>
      </c>
      <c r="D7" s="4">
        <v>0.0</v>
      </c>
    </row>
    <row r="8">
      <c r="A8" s="3" t="s">
        <v>4</v>
      </c>
      <c r="B8" s="3" t="s">
        <v>11</v>
      </c>
      <c r="C8" s="3" t="s">
        <v>13</v>
      </c>
      <c r="D8" s="4">
        <v>-5083.338333333333</v>
      </c>
    </row>
    <row r="9">
      <c r="A9" s="3" t="s">
        <v>4</v>
      </c>
      <c r="B9" s="3" t="s">
        <v>11</v>
      </c>
      <c r="C9" s="3" t="s">
        <v>14</v>
      </c>
      <c r="D9" s="4">
        <v>-450778.475</v>
      </c>
    </row>
    <row r="10">
      <c r="A10" s="3" t="s">
        <v>4</v>
      </c>
      <c r="B10" s="3" t="s">
        <v>15</v>
      </c>
      <c r="C10" s="3" t="s">
        <v>16</v>
      </c>
      <c r="D10" s="4">
        <v>-4718.666666666667</v>
      </c>
    </row>
    <row r="11">
      <c r="A11" s="3" t="s">
        <v>4</v>
      </c>
      <c r="B11" s="3" t="s">
        <v>15</v>
      </c>
      <c r="C11" s="3" t="s">
        <v>17</v>
      </c>
      <c r="D11" s="4">
        <v>0.0</v>
      </c>
    </row>
    <row r="12">
      <c r="A12" s="3" t="s">
        <v>4</v>
      </c>
      <c r="B12" s="3" t="s">
        <v>18</v>
      </c>
      <c r="C12" s="3" t="s">
        <v>19</v>
      </c>
      <c r="D12" s="4">
        <v>0.0</v>
      </c>
    </row>
    <row r="13">
      <c r="A13" s="3" t="s">
        <v>4</v>
      </c>
      <c r="B13" s="3" t="s">
        <v>18</v>
      </c>
      <c r="C13" s="3" t="s">
        <v>20</v>
      </c>
      <c r="D13" s="4">
        <v>0.0</v>
      </c>
    </row>
    <row r="14">
      <c r="A14" s="3" t="s">
        <v>21</v>
      </c>
      <c r="B14" s="3" t="s">
        <v>22</v>
      </c>
      <c r="C14" s="3" t="s">
        <v>23</v>
      </c>
      <c r="D14" s="5">
        <v>200000.0</v>
      </c>
    </row>
    <row r="15">
      <c r="A15" s="6" t="s">
        <v>4</v>
      </c>
      <c r="B15" s="6" t="s">
        <v>24</v>
      </c>
      <c r="C15" s="7" t="s">
        <v>25</v>
      </c>
      <c r="D15" s="8">
        <v>0.38587893050816635</v>
      </c>
    </row>
    <row r="16">
      <c r="A16" s="9" t="s">
        <v>4</v>
      </c>
      <c r="B16" s="9" t="s">
        <v>24</v>
      </c>
      <c r="C16" s="9" t="s">
        <v>26</v>
      </c>
      <c r="D16" s="10">
        <v>0.4465559232855502</v>
      </c>
    </row>
    <row r="17">
      <c r="A17" s="9" t="s">
        <v>24</v>
      </c>
      <c r="B17" s="9" t="s">
        <v>24</v>
      </c>
      <c r="C17" s="9" t="s">
        <v>27</v>
      </c>
      <c r="D17" s="11">
        <v>1045.0</v>
      </c>
    </row>
    <row r="18">
      <c r="A18" s="9" t="s">
        <v>24</v>
      </c>
      <c r="B18" s="9" t="s">
        <v>24</v>
      </c>
      <c r="C18" s="9" t="s">
        <v>28</v>
      </c>
      <c r="D18" s="11">
        <v>0.0</v>
      </c>
    </row>
    <row r="19">
      <c r="A19" s="9" t="s">
        <v>24</v>
      </c>
      <c r="B19" s="9" t="s">
        <v>24</v>
      </c>
      <c r="C19" s="9" t="s">
        <v>29</v>
      </c>
      <c r="D19" s="11">
        <v>2.0</v>
      </c>
    </row>
    <row r="20">
      <c r="A20" s="9" t="s">
        <v>24</v>
      </c>
      <c r="B20" s="9" t="s">
        <v>24</v>
      </c>
      <c r="C20" s="9" t="s">
        <v>30</v>
      </c>
      <c r="D20" s="11">
        <v>2.0</v>
      </c>
    </row>
    <row r="21">
      <c r="A21" s="9" t="s">
        <v>24</v>
      </c>
      <c r="B21" s="9" t="s">
        <v>24</v>
      </c>
      <c r="C21" s="9" t="s">
        <v>31</v>
      </c>
      <c r="D21" s="11">
        <v>1.55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</row>
    <row r="2">
      <c r="A2" s="12">
        <v>2023.0</v>
      </c>
      <c r="B2" s="4">
        <v>85612.0</v>
      </c>
      <c r="C2" s="4">
        <v>64741.0</v>
      </c>
      <c r="D2" s="4">
        <v>61944.0</v>
      </c>
      <c r="E2" s="4">
        <v>84092.0</v>
      </c>
      <c r="F2" s="4">
        <v>70168.0</v>
      </c>
      <c r="G2" s="4">
        <v>74058.0</v>
      </c>
      <c r="H2" s="4">
        <v>82358.0</v>
      </c>
      <c r="I2" s="4">
        <v>84442.0</v>
      </c>
      <c r="J2" s="4">
        <v>70080.0</v>
      </c>
      <c r="K2" s="4">
        <v>81539.0</v>
      </c>
      <c r="L2" s="4">
        <v>82282.0</v>
      </c>
      <c r="M2" s="4">
        <v>73065.0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2.63" defaultRowHeight="15.75"/>
  <cols>
    <col customWidth="1" min="1" max="1" width="11.75"/>
    <col customWidth="1" min="2" max="2" width="28.13"/>
    <col customWidth="1" min="3" max="4" width="11.25"/>
    <col customWidth="1" min="5" max="5" width="0.38"/>
    <col customWidth="1" min="6" max="7" width="11.25"/>
    <col customWidth="1" min="8" max="8" width="12.5"/>
    <col customWidth="1" min="9" max="10" width="8.0"/>
    <col customWidth="1" min="11" max="11" width="15.38"/>
    <col customWidth="1" min="12" max="12" width="10.63"/>
    <col customWidth="1" min="13" max="17" width="8.0"/>
    <col customWidth="1" min="18" max="18" width="11.0"/>
  </cols>
  <sheetData>
    <row r="1" ht="24.75" customHeight="1">
      <c r="A1" s="13" t="s">
        <v>44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5"/>
    </row>
    <row r="2" ht="18.0" customHeight="1">
      <c r="A2" s="16" t="s">
        <v>45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ht="18.0" customHeight="1">
      <c r="A3" s="17" t="s">
        <v>46</v>
      </c>
      <c r="B3" s="17"/>
      <c r="C3" s="17"/>
      <c r="D3" s="17"/>
      <c r="E3" s="17"/>
      <c r="F3" s="17"/>
      <c r="G3" s="17"/>
      <c r="H3" s="14"/>
      <c r="I3" s="14"/>
      <c r="J3" s="14"/>
      <c r="K3" s="14"/>
      <c r="L3" s="14"/>
      <c r="M3" s="14"/>
      <c r="N3" s="14"/>
      <c r="O3" s="14"/>
      <c r="P3" s="14"/>
      <c r="Q3" s="14"/>
      <c r="R3" s="15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</row>
    <row r="5" ht="16.5" customHeight="1">
      <c r="A5" s="18" t="s">
        <v>47</v>
      </c>
      <c r="B5" s="18"/>
      <c r="C5" s="18">
        <v>2018.0</v>
      </c>
      <c r="D5" s="18">
        <v>2019.0</v>
      </c>
      <c r="E5" s="18">
        <v>2020.0</v>
      </c>
      <c r="F5" s="18">
        <v>2021.0</v>
      </c>
      <c r="G5" s="18">
        <v>2022.0</v>
      </c>
      <c r="H5" s="18">
        <v>2023.0</v>
      </c>
      <c r="I5" s="19"/>
      <c r="J5" s="19"/>
      <c r="K5" s="19"/>
      <c r="L5" s="20" t="s">
        <v>48</v>
      </c>
      <c r="M5" s="19"/>
      <c r="N5" s="19"/>
      <c r="O5" s="19"/>
      <c r="P5" s="19"/>
      <c r="Q5" s="19"/>
      <c r="R5" s="21"/>
    </row>
    <row r="6" ht="12.7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</row>
    <row r="7" ht="12.75" customHeight="1">
      <c r="A7" s="22" t="s">
        <v>8</v>
      </c>
      <c r="B7" s="22"/>
      <c r="C7" s="23"/>
      <c r="D7" s="23"/>
      <c r="E7" s="23"/>
      <c r="F7" s="23"/>
      <c r="G7" s="23"/>
      <c r="H7" s="23"/>
      <c r="I7" s="14"/>
      <c r="J7" s="14"/>
      <c r="K7" s="14"/>
      <c r="L7" s="14"/>
      <c r="M7" s="14"/>
      <c r="N7" s="14"/>
      <c r="O7" s="14"/>
      <c r="P7" s="14"/>
      <c r="Q7" s="14"/>
      <c r="R7" s="15"/>
    </row>
    <row r="8" ht="10.5" customHeight="1">
      <c r="A8" s="24" t="s">
        <v>49</v>
      </c>
      <c r="B8" s="25" t="s">
        <v>50</v>
      </c>
      <c r="C8" s="26">
        <v>945291.0</v>
      </c>
      <c r="D8" s="26">
        <v>447015.0</v>
      </c>
      <c r="E8" s="26">
        <v>550000.0</v>
      </c>
      <c r="F8" s="26">
        <v>191992.0</v>
      </c>
      <c r="G8" s="27">
        <v>716000.0</v>
      </c>
      <c r="H8" s="27">
        <v>821938.4</v>
      </c>
      <c r="I8" s="14"/>
      <c r="J8" s="28">
        <f>H8/2</f>
        <v>410969.2</v>
      </c>
      <c r="K8" s="14"/>
      <c r="L8" s="14"/>
      <c r="M8" s="14"/>
      <c r="N8" s="14"/>
      <c r="O8" s="14"/>
      <c r="P8" s="14"/>
      <c r="Q8" s="14"/>
      <c r="R8" s="15"/>
    </row>
    <row r="9" ht="10.5" customHeight="1">
      <c r="A9" s="29" t="s">
        <v>51</v>
      </c>
      <c r="B9" s="25" t="s">
        <v>52</v>
      </c>
      <c r="C9" s="26">
        <v>0.0</v>
      </c>
      <c r="D9" s="26">
        <v>0.0</v>
      </c>
      <c r="E9" s="26">
        <v>-145.0</v>
      </c>
      <c r="F9" s="26"/>
      <c r="G9" s="26"/>
      <c r="H9" s="26"/>
      <c r="I9" s="14"/>
      <c r="J9" s="14"/>
      <c r="K9" s="14"/>
      <c r="L9" s="14"/>
      <c r="M9" s="14"/>
      <c r="N9" s="30" t="s">
        <v>53</v>
      </c>
      <c r="O9" s="14"/>
      <c r="P9" s="14"/>
      <c r="Q9" s="14"/>
      <c r="R9" s="15"/>
    </row>
    <row r="10" ht="10.5" customHeight="1">
      <c r="A10" s="25"/>
      <c r="B10" s="25"/>
      <c r="C10" s="26"/>
      <c r="D10" s="26"/>
      <c r="E10" s="26"/>
      <c r="F10" s="26"/>
      <c r="G10" s="26"/>
      <c r="H10" s="26"/>
      <c r="I10" s="14"/>
      <c r="J10" s="14"/>
      <c r="K10" s="14"/>
      <c r="L10" s="14"/>
      <c r="M10" s="14"/>
      <c r="N10" s="9">
        <v>1.0</v>
      </c>
      <c r="O10" s="30">
        <v>2.0</v>
      </c>
      <c r="P10" s="30">
        <v>3.0</v>
      </c>
      <c r="Q10" s="30">
        <v>4.0</v>
      </c>
      <c r="R10" s="31">
        <v>5.0</v>
      </c>
    </row>
    <row r="11" ht="15.0" customHeight="1">
      <c r="A11" s="32" t="s">
        <v>54</v>
      </c>
      <c r="B11" s="32"/>
      <c r="C11" s="33">
        <f t="shared" ref="C11:H11" si="1">SUM(C8:C10)</f>
        <v>945291</v>
      </c>
      <c r="D11" s="33">
        <f t="shared" si="1"/>
        <v>447015</v>
      </c>
      <c r="E11" s="33">
        <f t="shared" si="1"/>
        <v>549855</v>
      </c>
      <c r="F11" s="33">
        <f t="shared" si="1"/>
        <v>191992</v>
      </c>
      <c r="G11" s="33">
        <f t="shared" si="1"/>
        <v>716000</v>
      </c>
      <c r="H11" s="33">
        <f t="shared" si="1"/>
        <v>821938.4</v>
      </c>
      <c r="I11" s="14"/>
      <c r="J11" s="14"/>
      <c r="K11" s="14"/>
      <c r="L11" s="34">
        <f>AVERAGE(C11:H11)</f>
        <v>612015.2333</v>
      </c>
      <c r="M11" s="14"/>
      <c r="N11" s="14">
        <f t="shared" ref="N11:R11" si="2">(D11-C11)/C11</f>
        <v>-0.5271138729</v>
      </c>
      <c r="O11" s="14">
        <f t="shared" si="2"/>
        <v>0.230059394</v>
      </c>
      <c r="P11" s="14">
        <f t="shared" si="2"/>
        <v>-0.6508315829</v>
      </c>
      <c r="Q11" s="14">
        <f t="shared" si="2"/>
        <v>2.729322055</v>
      </c>
      <c r="R11" s="14">
        <f t="shared" si="2"/>
        <v>0.1479586592</v>
      </c>
    </row>
    <row r="12" ht="12.75" customHeight="1">
      <c r="A12" s="14"/>
      <c r="B12" s="14"/>
      <c r="C12" s="14"/>
      <c r="D12" s="35"/>
      <c r="E12" s="14"/>
      <c r="F12" s="14"/>
      <c r="G12" s="28"/>
      <c r="H12" s="36">
        <f>(H11-G11)/G11</f>
        <v>0.1479586592</v>
      </c>
      <c r="I12" s="14"/>
      <c r="J12" s="14"/>
      <c r="K12" s="14"/>
      <c r="L12" s="14"/>
      <c r="M12" s="14"/>
      <c r="N12" s="14">
        <f>AVERAGE(N11:R11)</f>
        <v>0.3858789305</v>
      </c>
      <c r="O12" s="14"/>
      <c r="P12" s="14"/>
      <c r="Q12" s="14"/>
      <c r="R12" s="15"/>
    </row>
    <row r="13" ht="12.75" customHeight="1">
      <c r="A13" s="14"/>
      <c r="B13" s="14"/>
      <c r="C13" s="14"/>
      <c r="D13" s="14"/>
      <c r="E13" s="14"/>
      <c r="F13" s="14"/>
      <c r="G13" s="28"/>
      <c r="H13" s="28"/>
      <c r="I13" s="14"/>
      <c r="J13" s="14"/>
      <c r="K13" s="14"/>
      <c r="L13" s="14"/>
      <c r="M13" s="14"/>
      <c r="N13" s="14"/>
      <c r="O13" s="14"/>
      <c r="P13" s="14"/>
      <c r="Q13" s="14"/>
      <c r="R13" s="15"/>
    </row>
    <row r="14" ht="12.75" customHeight="1">
      <c r="A14" s="37" t="s">
        <v>55</v>
      </c>
      <c r="B14" s="22"/>
      <c r="C14" s="23"/>
      <c r="D14" s="23"/>
      <c r="E14" s="23"/>
      <c r="F14" s="23"/>
      <c r="G14" s="23"/>
      <c r="H14" s="23"/>
      <c r="I14" s="14"/>
      <c r="J14" s="14"/>
      <c r="K14" s="14"/>
      <c r="L14" s="14"/>
      <c r="M14" s="14"/>
      <c r="N14" s="30" t="s">
        <v>56</v>
      </c>
      <c r="O14" s="14">
        <f>STDEV(C11:H11)/L11</f>
        <v>0.4465559233</v>
      </c>
      <c r="P14" s="14"/>
      <c r="Q14" s="14"/>
      <c r="R14" s="15"/>
    </row>
    <row r="15" ht="10.5" customHeight="1">
      <c r="B15" s="25" t="s">
        <v>57</v>
      </c>
      <c r="C15" s="26">
        <v>173840.0</v>
      </c>
      <c r="D15" s="26">
        <v>0.0</v>
      </c>
      <c r="E15" s="26">
        <v>34029.0</v>
      </c>
      <c r="F15" s="26">
        <v>48284.07</v>
      </c>
      <c r="G15" s="27">
        <v>59178.02</v>
      </c>
      <c r="H15" s="27">
        <v>58234.84</v>
      </c>
      <c r="I15" s="14"/>
      <c r="J15" s="14"/>
      <c r="K15" s="14"/>
      <c r="L15" s="14"/>
      <c r="M15" s="14"/>
      <c r="N15" s="14"/>
      <c r="O15" s="14"/>
      <c r="P15" s="14"/>
      <c r="Q15" s="14"/>
      <c r="R15" s="15"/>
    </row>
    <row r="16" ht="10.5" customHeight="1">
      <c r="A16" s="38"/>
      <c r="B16" s="39"/>
      <c r="C16" s="40"/>
      <c r="D16" s="40"/>
      <c r="E16" s="40"/>
      <c r="F16" s="40"/>
      <c r="G16" s="41"/>
      <c r="H16" s="41"/>
      <c r="J16" s="14"/>
      <c r="K16" s="14"/>
      <c r="L16" s="14"/>
      <c r="M16" s="14"/>
      <c r="N16" s="14"/>
      <c r="O16" s="14"/>
      <c r="P16" s="14"/>
      <c r="Q16" s="14"/>
      <c r="R16" s="15"/>
    </row>
    <row r="17" ht="10.5" customHeight="1">
      <c r="A17" s="38" t="s">
        <v>58</v>
      </c>
      <c r="B17" s="38"/>
      <c r="C17" s="41">
        <f t="shared" ref="C17:H17" si="3">SUM(C15:C16)</f>
        <v>173840</v>
      </c>
      <c r="D17" s="41">
        <f t="shared" si="3"/>
        <v>0</v>
      </c>
      <c r="E17" s="41">
        <f t="shared" si="3"/>
        <v>34029</v>
      </c>
      <c r="F17" s="41">
        <f t="shared" si="3"/>
        <v>48284.07</v>
      </c>
      <c r="G17" s="41">
        <f t="shared" si="3"/>
        <v>59178.02</v>
      </c>
      <c r="H17" s="41">
        <f t="shared" si="3"/>
        <v>58234.84</v>
      </c>
      <c r="J17" s="42">
        <f>H17/H11</f>
        <v>0.07085061362</v>
      </c>
      <c r="K17" s="14"/>
      <c r="L17" s="34">
        <f>AVERAGE(C17:H17)</f>
        <v>62260.98833</v>
      </c>
      <c r="M17" s="14"/>
      <c r="N17" s="14"/>
      <c r="O17" s="14"/>
      <c r="P17" s="14"/>
      <c r="Q17" s="14"/>
      <c r="R17" s="15"/>
    </row>
    <row r="18" ht="12.75" customHeight="1">
      <c r="A18" s="14"/>
      <c r="B18" s="14"/>
      <c r="C18" s="14"/>
      <c r="D18" s="14"/>
      <c r="E18" s="36"/>
      <c r="F18" s="36"/>
      <c r="G18" s="36">
        <f t="shared" ref="G18:H18" si="4">G17/G11</f>
        <v>0.08265086592</v>
      </c>
      <c r="H18" s="36">
        <f t="shared" si="4"/>
        <v>0.07085061362</v>
      </c>
      <c r="J18" s="14"/>
      <c r="K18" s="14"/>
      <c r="L18" s="14"/>
      <c r="M18" s="14"/>
      <c r="N18" s="14"/>
      <c r="O18" s="14"/>
      <c r="P18" s="14"/>
      <c r="Q18" s="14"/>
      <c r="R18" s="15"/>
    </row>
    <row r="19" ht="15.75" customHeight="1">
      <c r="A19" s="43" t="s">
        <v>5</v>
      </c>
      <c r="B19" s="43"/>
      <c r="C19" s="44">
        <f t="shared" ref="C19:H19" si="5">(C11 - C17)</f>
        <v>771451</v>
      </c>
      <c r="D19" s="44">
        <f t="shared" si="5"/>
        <v>447015</v>
      </c>
      <c r="E19" s="44">
        <f t="shared" si="5"/>
        <v>515826</v>
      </c>
      <c r="F19" s="44">
        <f t="shared" si="5"/>
        <v>143707.93</v>
      </c>
      <c r="G19" s="44">
        <f t="shared" si="5"/>
        <v>656821.98</v>
      </c>
      <c r="H19" s="44">
        <f t="shared" si="5"/>
        <v>763703.56</v>
      </c>
      <c r="I19" s="14"/>
      <c r="J19" s="42">
        <f>H19/H11</f>
        <v>0.9291493864</v>
      </c>
      <c r="K19" s="14"/>
      <c r="L19" s="34">
        <f>AVERAGE(C19:H19)</f>
        <v>549754.245</v>
      </c>
      <c r="M19" s="14"/>
      <c r="N19" s="14"/>
      <c r="O19" s="34">
        <f>L11-L17+L26-L34-L57-L60</f>
        <v>95609.94833</v>
      </c>
      <c r="P19" s="14"/>
      <c r="Q19" s="14"/>
      <c r="R19" s="15"/>
    </row>
    <row r="20" ht="12.75" customHeight="1">
      <c r="A20" s="14"/>
      <c r="B20" s="14"/>
      <c r="C20" s="14"/>
      <c r="D20" s="14"/>
      <c r="E20" s="14"/>
      <c r="F20" s="14"/>
      <c r="G20" s="14"/>
      <c r="H20" s="14"/>
      <c r="I20" s="14"/>
      <c r="K20" s="14"/>
      <c r="L20" s="14"/>
      <c r="M20" s="14"/>
      <c r="N20" s="14"/>
      <c r="O20" s="14"/>
      <c r="P20" s="14"/>
      <c r="Q20" s="14"/>
      <c r="R20" s="15"/>
    </row>
    <row r="21" ht="12.75" customHeight="1">
      <c r="A21" s="22" t="s">
        <v>9</v>
      </c>
      <c r="B21" s="22"/>
      <c r="C21" s="23"/>
      <c r="D21" s="23"/>
      <c r="E21" s="23"/>
      <c r="F21" s="23"/>
      <c r="G21" s="23"/>
      <c r="H21" s="23"/>
      <c r="I21" s="14"/>
      <c r="J21" s="14"/>
      <c r="K21" s="14"/>
      <c r="L21" s="14"/>
      <c r="M21" s="14"/>
      <c r="N21" s="14"/>
      <c r="O21" s="14"/>
      <c r="P21" s="14"/>
      <c r="Q21" s="14"/>
      <c r="R21" s="15"/>
    </row>
    <row r="22" ht="10.5" customHeight="1">
      <c r="A22" s="24" t="s">
        <v>59</v>
      </c>
      <c r="B22" s="24" t="s">
        <v>10</v>
      </c>
      <c r="C22" s="27">
        <v>0.0</v>
      </c>
      <c r="D22" s="27">
        <v>0.0</v>
      </c>
      <c r="E22" s="27">
        <v>0.0</v>
      </c>
      <c r="F22" s="27">
        <v>0.0</v>
      </c>
      <c r="G22" s="27">
        <v>0.0</v>
      </c>
      <c r="H22" s="27">
        <v>0.0</v>
      </c>
      <c r="I22" s="14"/>
      <c r="J22" s="14"/>
      <c r="K22" s="14"/>
      <c r="L22" s="14"/>
      <c r="M22" s="14"/>
      <c r="N22" s="14"/>
      <c r="O22" s="14"/>
      <c r="P22" s="14"/>
      <c r="Q22" s="14"/>
      <c r="R22" s="15"/>
    </row>
    <row r="23" ht="10.5" customHeight="1">
      <c r="A23" s="45" t="s">
        <v>60</v>
      </c>
      <c r="B23" s="24" t="s">
        <v>61</v>
      </c>
      <c r="C23" s="27">
        <v>0.0</v>
      </c>
      <c r="D23" s="27">
        <v>0.0</v>
      </c>
      <c r="E23" s="26">
        <v>214.0</v>
      </c>
      <c r="F23" s="27">
        <v>0.0</v>
      </c>
      <c r="G23" s="27">
        <v>34341.1</v>
      </c>
      <c r="H23" s="27">
        <v>0.0</v>
      </c>
      <c r="I23" s="14"/>
      <c r="J23" s="14"/>
      <c r="K23" s="14"/>
      <c r="L23" s="14"/>
      <c r="M23" s="14"/>
      <c r="N23" s="14"/>
      <c r="O23" s="14"/>
      <c r="P23" s="14"/>
      <c r="Q23" s="14"/>
      <c r="R23" s="15"/>
    </row>
    <row r="24" ht="10.5" customHeight="1">
      <c r="A24" s="45" t="s">
        <v>62</v>
      </c>
      <c r="B24" s="24" t="s">
        <v>63</v>
      </c>
      <c r="C24" s="26">
        <v>4062.0</v>
      </c>
      <c r="D24" s="27">
        <v>0.0</v>
      </c>
      <c r="E24" s="27">
        <v>0.0</v>
      </c>
      <c r="F24" s="27">
        <v>0.0</v>
      </c>
      <c r="G24" s="27">
        <v>0.0</v>
      </c>
      <c r="H24" s="27">
        <v>0.0</v>
      </c>
      <c r="I24" s="14"/>
      <c r="J24" s="14"/>
      <c r="K24" s="14"/>
      <c r="L24" s="14"/>
      <c r="M24" s="14"/>
      <c r="N24" s="14"/>
      <c r="O24" s="14"/>
      <c r="P24" s="14"/>
      <c r="Q24" s="14"/>
      <c r="R24" s="15"/>
    </row>
    <row r="25" ht="10.5" customHeight="1">
      <c r="A25" s="39"/>
      <c r="B25" s="39"/>
      <c r="C25" s="40"/>
      <c r="D25" s="40"/>
      <c r="E25" s="40"/>
      <c r="F25" s="40"/>
      <c r="G25" s="40"/>
      <c r="H25" s="40"/>
      <c r="I25" s="14"/>
      <c r="J25" s="14"/>
      <c r="K25" s="14"/>
      <c r="L25" s="14"/>
      <c r="M25" s="14"/>
      <c r="N25" s="14"/>
      <c r="O25" s="14"/>
      <c r="P25" s="14"/>
      <c r="Q25" s="14"/>
      <c r="R25" s="15"/>
    </row>
    <row r="26" ht="10.5" customHeight="1">
      <c r="A26" s="32" t="s">
        <v>64</v>
      </c>
      <c r="B26" s="32"/>
      <c r="C26" s="33">
        <f t="shared" ref="C26:H26" si="6">SUM(C22:C24)</f>
        <v>4062</v>
      </c>
      <c r="D26" s="33">
        <f t="shared" si="6"/>
        <v>0</v>
      </c>
      <c r="E26" s="33">
        <f t="shared" si="6"/>
        <v>214</v>
      </c>
      <c r="F26" s="33">
        <f t="shared" si="6"/>
        <v>0</v>
      </c>
      <c r="G26" s="33">
        <f t="shared" si="6"/>
        <v>34341.1</v>
      </c>
      <c r="H26" s="33">
        <f t="shared" si="6"/>
        <v>0</v>
      </c>
      <c r="I26" s="14"/>
      <c r="J26" s="14"/>
      <c r="K26" s="14"/>
      <c r="L26" s="34">
        <f>AVERAGE(C26:H26)</f>
        <v>6436.183333</v>
      </c>
      <c r="M26" s="14"/>
      <c r="N26" s="14"/>
      <c r="O26" s="14"/>
      <c r="P26" s="14"/>
      <c r="Q26" s="14"/>
      <c r="R26" s="15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</row>
    <row r="28" ht="12.75" customHeight="1">
      <c r="A28" s="22" t="s">
        <v>65</v>
      </c>
      <c r="B28" s="22"/>
      <c r="C28" s="23"/>
      <c r="D28" s="23"/>
      <c r="E28" s="23"/>
      <c r="F28" s="23"/>
      <c r="G28" s="23"/>
      <c r="H28" s="23"/>
      <c r="I28" s="14"/>
      <c r="J28" s="14"/>
      <c r="K28" s="14"/>
      <c r="L28" s="14"/>
      <c r="M28" s="14"/>
      <c r="N28" s="14"/>
      <c r="O28" s="14"/>
      <c r="P28" s="14"/>
      <c r="Q28" s="14"/>
      <c r="R28" s="15"/>
    </row>
    <row r="29" ht="12.75" customHeight="1">
      <c r="A29" s="38"/>
      <c r="B29" s="39"/>
      <c r="C29" s="39"/>
      <c r="D29" s="39"/>
      <c r="E29" s="39"/>
      <c r="F29" s="39"/>
      <c r="G29" s="46"/>
      <c r="H29" s="46"/>
      <c r="I29" s="14"/>
      <c r="J29" s="14"/>
      <c r="K29" s="14"/>
      <c r="L29" s="14"/>
      <c r="M29" s="14"/>
      <c r="N29" s="14"/>
      <c r="O29" s="14"/>
      <c r="P29" s="14"/>
      <c r="Q29" s="14"/>
      <c r="R29" s="15"/>
    </row>
    <row r="30" ht="10.5" customHeight="1">
      <c r="A30" s="24" t="s">
        <v>66</v>
      </c>
      <c r="B30" s="24" t="s">
        <v>12</v>
      </c>
      <c r="C30" s="27">
        <v>8902.0</v>
      </c>
      <c r="D30" s="27">
        <v>25.0</v>
      </c>
      <c r="E30" s="27">
        <v>642.0</v>
      </c>
      <c r="F30" s="27">
        <v>2425.0</v>
      </c>
      <c r="G30" s="27">
        <v>2640.0</v>
      </c>
      <c r="H30" s="27">
        <v>2640.0</v>
      </c>
      <c r="I30" s="14"/>
      <c r="J30" s="14"/>
      <c r="K30" s="14"/>
      <c r="L30" s="14"/>
      <c r="M30" s="14"/>
      <c r="N30" s="14"/>
      <c r="O30" s="14"/>
      <c r="P30" s="14"/>
      <c r="Q30" s="14"/>
      <c r="R30" s="15"/>
    </row>
    <row r="31" ht="10.5" customHeight="1">
      <c r="A31" s="24"/>
      <c r="B31" s="24"/>
      <c r="C31" s="40"/>
      <c r="D31" s="40"/>
      <c r="E31" s="40"/>
      <c r="F31" s="40"/>
      <c r="G31" s="40"/>
      <c r="H31" s="40"/>
      <c r="I31" s="14"/>
      <c r="J31" s="14"/>
      <c r="K31" s="14"/>
      <c r="L31" s="14"/>
      <c r="M31" s="14"/>
      <c r="N31" s="14"/>
      <c r="O31" s="14"/>
      <c r="P31" s="14"/>
      <c r="Q31" s="14"/>
      <c r="R31" s="15"/>
    </row>
    <row r="32" ht="10.5" customHeight="1">
      <c r="A32" s="32" t="s">
        <v>67</v>
      </c>
      <c r="B32" s="32"/>
      <c r="C32" s="33">
        <f t="shared" ref="C32:H32" si="7">SUM(C30)</f>
        <v>8902</v>
      </c>
      <c r="D32" s="33">
        <f t="shared" si="7"/>
        <v>25</v>
      </c>
      <c r="E32" s="33">
        <f t="shared" si="7"/>
        <v>642</v>
      </c>
      <c r="F32" s="33">
        <f t="shared" si="7"/>
        <v>2425</v>
      </c>
      <c r="G32" s="33">
        <f t="shared" si="7"/>
        <v>2640</v>
      </c>
      <c r="H32" s="33">
        <f t="shared" si="7"/>
        <v>2640</v>
      </c>
      <c r="I32" s="14"/>
      <c r="J32" s="14"/>
      <c r="K32" s="14"/>
      <c r="L32" s="14"/>
      <c r="M32" s="14"/>
      <c r="N32" s="14"/>
      <c r="O32" s="14"/>
      <c r="P32" s="14"/>
      <c r="Q32" s="14"/>
      <c r="R32" s="15"/>
    </row>
    <row r="33" ht="10.5" customHeight="1">
      <c r="A33" s="24"/>
      <c r="B33" s="24"/>
      <c r="C33" s="24"/>
      <c r="D33" s="24"/>
      <c r="E33" s="24"/>
      <c r="F33" s="24"/>
      <c r="G33" s="27"/>
      <c r="H33" s="27"/>
      <c r="I33" s="14"/>
      <c r="J33" s="14"/>
      <c r="K33" s="14"/>
      <c r="L33" s="14"/>
      <c r="M33" s="14"/>
      <c r="N33" s="14"/>
      <c r="O33" s="14"/>
      <c r="P33" s="14"/>
      <c r="Q33" s="14"/>
      <c r="R33" s="15"/>
    </row>
    <row r="34" ht="10.5" customHeight="1">
      <c r="A34" s="47" t="s">
        <v>68</v>
      </c>
      <c r="B34" s="24" t="s">
        <v>13</v>
      </c>
      <c r="C34" s="27">
        <v>745.0</v>
      </c>
      <c r="D34" s="27">
        <v>933.0</v>
      </c>
      <c r="E34" s="27">
        <v>516.0</v>
      </c>
      <c r="F34" s="27">
        <v>3717.8</v>
      </c>
      <c r="G34" s="27">
        <v>6206.84</v>
      </c>
      <c r="H34" s="27">
        <v>18381.39</v>
      </c>
      <c r="I34" s="14"/>
      <c r="J34" s="14"/>
      <c r="K34" s="14"/>
      <c r="L34" s="34">
        <f>AVERAGE(C34:H34)</f>
        <v>5083.338333</v>
      </c>
      <c r="M34" s="14"/>
      <c r="N34" s="14"/>
      <c r="O34" s="14"/>
      <c r="P34" s="14"/>
      <c r="Q34" s="14"/>
      <c r="R34" s="15"/>
    </row>
    <row r="35" ht="10.5" customHeight="1">
      <c r="A35" s="47">
        <v>73171.0</v>
      </c>
      <c r="B35" s="24" t="s">
        <v>69</v>
      </c>
      <c r="C35" s="27">
        <v>224674.0</v>
      </c>
      <c r="D35" s="27">
        <v>0.0</v>
      </c>
      <c r="E35" s="27">
        <v>79616.0</v>
      </c>
      <c r="F35" s="27">
        <v>243368.73</v>
      </c>
      <c r="G35" s="27">
        <v>418554.57</v>
      </c>
      <c r="H35" s="27">
        <v>403427.8</v>
      </c>
      <c r="I35" s="14"/>
      <c r="J35" s="14"/>
      <c r="K35" s="14"/>
      <c r="L35" s="14"/>
      <c r="M35" s="14"/>
      <c r="N35" s="14"/>
      <c r="O35" s="14"/>
      <c r="P35" s="14"/>
      <c r="Q35" s="14"/>
      <c r="R35" s="15"/>
    </row>
    <row r="36" ht="10.5" customHeight="1">
      <c r="A36" s="47">
        <v>73536.0</v>
      </c>
      <c r="B36" s="24" t="s">
        <v>70</v>
      </c>
      <c r="C36" s="27">
        <f>42273+918</f>
        <v>43191</v>
      </c>
      <c r="D36" s="27">
        <v>2564.0</v>
      </c>
      <c r="E36" s="27">
        <f>9964+1280</f>
        <v>11244</v>
      </c>
      <c r="F36" s="27">
        <v>82744.71</v>
      </c>
      <c r="G36" s="27">
        <v>128256.48</v>
      </c>
      <c r="H36" s="27">
        <v>49103.88</v>
      </c>
      <c r="I36" s="14"/>
      <c r="J36" s="14"/>
      <c r="K36" s="14"/>
      <c r="L36" s="14"/>
      <c r="M36" s="14"/>
      <c r="N36" s="14"/>
      <c r="O36" s="14"/>
      <c r="P36" s="14"/>
      <c r="Q36" s="14"/>
      <c r="R36" s="15"/>
    </row>
    <row r="37" ht="10.5" customHeight="1">
      <c r="A37" s="47">
        <v>109695.0</v>
      </c>
      <c r="B37" s="24" t="s">
        <v>71</v>
      </c>
      <c r="C37" s="27">
        <f>13192+7900+3349</f>
        <v>24441</v>
      </c>
      <c r="D37" s="27">
        <v>0.0</v>
      </c>
      <c r="E37" s="27">
        <f>1488+6546+2528</f>
        <v>10562</v>
      </c>
      <c r="F37" s="27">
        <v>7706.9</v>
      </c>
      <c r="G37" s="27">
        <v>1749.0</v>
      </c>
      <c r="H37" s="27">
        <v>3494.3</v>
      </c>
      <c r="I37" s="14"/>
      <c r="J37" s="14"/>
      <c r="K37" s="14"/>
      <c r="L37" s="14"/>
      <c r="M37" s="14"/>
      <c r="N37" s="14"/>
      <c r="O37" s="14"/>
      <c r="P37" s="14"/>
      <c r="Q37" s="14"/>
      <c r="R37" s="15"/>
    </row>
    <row r="38" ht="10.5" customHeight="1">
      <c r="A38" s="47">
        <v>146219.0</v>
      </c>
      <c r="B38" s="24" t="s">
        <v>72</v>
      </c>
      <c r="C38" s="27">
        <v>0.0</v>
      </c>
      <c r="D38" s="27">
        <v>0.0</v>
      </c>
      <c r="E38" s="27"/>
      <c r="F38" s="27">
        <v>438.1</v>
      </c>
      <c r="G38" s="27">
        <v>2438.01</v>
      </c>
      <c r="H38" s="27">
        <v>1280.4</v>
      </c>
      <c r="I38" s="14"/>
      <c r="J38" s="14"/>
      <c r="K38" s="14"/>
      <c r="L38" s="14"/>
      <c r="M38" s="14"/>
      <c r="N38" s="14"/>
      <c r="O38" s="14"/>
      <c r="P38" s="14"/>
      <c r="Q38" s="14"/>
      <c r="R38" s="15"/>
    </row>
    <row r="39" ht="10.5" customHeight="1">
      <c r="A39" s="47">
        <v>182744.0</v>
      </c>
      <c r="B39" s="24" t="s">
        <v>73</v>
      </c>
      <c r="C39" s="27">
        <v>264.0</v>
      </c>
      <c r="D39" s="27">
        <v>120.0</v>
      </c>
      <c r="E39" s="27">
        <v>120.0</v>
      </c>
      <c r="F39" s="27">
        <v>120.0</v>
      </c>
      <c r="G39" s="27">
        <v>120.0</v>
      </c>
      <c r="H39" s="27">
        <v>120.0</v>
      </c>
      <c r="I39" s="14"/>
      <c r="J39" s="14"/>
      <c r="K39" s="14"/>
      <c r="L39" s="14"/>
      <c r="M39" s="14"/>
      <c r="N39" s="14"/>
      <c r="O39" s="14"/>
      <c r="P39" s="14"/>
      <c r="Q39" s="14"/>
      <c r="R39" s="15"/>
    </row>
    <row r="40" ht="10.5" customHeight="1">
      <c r="A40" s="47">
        <v>255792.0</v>
      </c>
      <c r="B40" s="24" t="s">
        <v>74</v>
      </c>
      <c r="C40" s="27">
        <f>9541+4689+1072</f>
        <v>15302</v>
      </c>
      <c r="D40" s="27">
        <v>2830.0</v>
      </c>
      <c r="E40" s="27">
        <f>4379+1254+743</f>
        <v>6376</v>
      </c>
      <c r="F40" s="27">
        <v>3518.12</v>
      </c>
      <c r="G40" s="27">
        <v>3504.14</v>
      </c>
      <c r="H40" s="27">
        <v>11442.26</v>
      </c>
      <c r="I40" s="14"/>
      <c r="J40" s="14"/>
      <c r="K40" s="14"/>
      <c r="L40" s="14"/>
      <c r="M40" s="14"/>
      <c r="N40" s="14"/>
      <c r="O40" s="14"/>
      <c r="P40" s="14"/>
      <c r="Q40" s="14"/>
      <c r="R40" s="15"/>
    </row>
    <row r="41" ht="10.5" customHeight="1">
      <c r="A41" s="47">
        <v>292316.0</v>
      </c>
      <c r="B41" s="24" t="s">
        <v>75</v>
      </c>
      <c r="C41" s="27">
        <v>2756.0</v>
      </c>
      <c r="D41" s="27">
        <v>2853.0</v>
      </c>
      <c r="E41" s="27">
        <v>2784.0</v>
      </c>
      <c r="F41" s="27">
        <v>20481.78</v>
      </c>
      <c r="G41" s="27">
        <v>230.0</v>
      </c>
      <c r="H41" s="27">
        <v>0.0</v>
      </c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2" ht="10.5" customHeight="1">
      <c r="A42" s="45" t="s">
        <v>76</v>
      </c>
      <c r="B42" s="24" t="s">
        <v>77</v>
      </c>
      <c r="C42" s="27">
        <v>0.0</v>
      </c>
      <c r="D42" s="27">
        <v>181.0</v>
      </c>
      <c r="E42" s="27">
        <v>91.0</v>
      </c>
      <c r="F42" s="27">
        <v>0.0</v>
      </c>
      <c r="G42" s="27">
        <v>0.0</v>
      </c>
      <c r="H42" s="27">
        <v>0.0</v>
      </c>
      <c r="I42" s="14"/>
      <c r="J42" s="14"/>
      <c r="K42" s="14"/>
      <c r="L42" s="14"/>
      <c r="M42" s="14"/>
      <c r="N42" s="14"/>
      <c r="O42" s="14"/>
      <c r="P42" s="14"/>
      <c r="Q42" s="14"/>
      <c r="R42" s="15"/>
    </row>
    <row r="43" ht="10.5" customHeight="1">
      <c r="A43" s="47">
        <v>511462.0</v>
      </c>
      <c r="B43" s="24" t="s">
        <v>78</v>
      </c>
      <c r="C43" s="27">
        <v>8528.0</v>
      </c>
      <c r="D43" s="27">
        <v>16540.0</v>
      </c>
      <c r="E43" s="27">
        <v>13227.0</v>
      </c>
      <c r="F43" s="27">
        <v>18546.2</v>
      </c>
      <c r="G43" s="27">
        <v>3796.95</v>
      </c>
      <c r="H43" s="27">
        <v>30450.2</v>
      </c>
      <c r="I43" s="14"/>
      <c r="J43" s="14"/>
      <c r="K43" s="14"/>
      <c r="L43" s="14"/>
      <c r="M43" s="14"/>
      <c r="N43" s="14"/>
      <c r="O43" s="14"/>
      <c r="P43" s="14"/>
      <c r="Q43" s="14"/>
      <c r="R43" s="15"/>
    </row>
    <row r="44" ht="10.5" customHeight="1">
      <c r="A44" s="47">
        <v>584510.0</v>
      </c>
      <c r="B44" s="24" t="s">
        <v>79</v>
      </c>
      <c r="C44" s="27">
        <v>0.0</v>
      </c>
      <c r="D44" s="27">
        <v>0.0</v>
      </c>
      <c r="E44" s="27"/>
      <c r="F44" s="27">
        <v>113.9</v>
      </c>
      <c r="G44" s="27">
        <v>0.0</v>
      </c>
      <c r="H44" s="27">
        <v>0.0</v>
      </c>
      <c r="I44" s="14"/>
      <c r="J44" s="14"/>
      <c r="K44" s="14"/>
      <c r="L44" s="14"/>
      <c r="M44" s="14"/>
      <c r="N44" s="14"/>
      <c r="O44" s="14"/>
      <c r="P44" s="14"/>
      <c r="Q44" s="14"/>
      <c r="R44" s="15"/>
    </row>
    <row r="45" ht="10.5" customHeight="1">
      <c r="A45" s="47">
        <v>621035.0</v>
      </c>
      <c r="B45" s="24" t="s">
        <v>80</v>
      </c>
      <c r="C45" s="27">
        <v>0.0</v>
      </c>
      <c r="D45" s="27">
        <v>0.0</v>
      </c>
      <c r="E45" s="27"/>
      <c r="F45" s="27">
        <v>0.0</v>
      </c>
      <c r="G45" s="27">
        <v>620.1</v>
      </c>
      <c r="H45" s="27">
        <v>0.0</v>
      </c>
      <c r="I45" s="14"/>
      <c r="J45" s="14"/>
      <c r="K45" s="14"/>
      <c r="L45" s="14"/>
      <c r="M45" s="14"/>
      <c r="N45" s="14"/>
      <c r="O45" s="14"/>
      <c r="P45" s="14"/>
      <c r="Q45" s="14"/>
      <c r="R45" s="15"/>
    </row>
    <row r="46" ht="10.5" customHeight="1">
      <c r="A46" s="47">
        <v>657559.0</v>
      </c>
      <c r="B46" s="24" t="s">
        <v>81</v>
      </c>
      <c r="C46" s="27">
        <v>72000.0</v>
      </c>
      <c r="D46" s="27">
        <v>0.0</v>
      </c>
      <c r="E46" s="27">
        <v>54000.0</v>
      </c>
      <c r="F46" s="27">
        <v>66000.0</v>
      </c>
      <c r="G46" s="27">
        <v>78000.0</v>
      </c>
      <c r="H46" s="27">
        <v>78000.0</v>
      </c>
      <c r="I46" s="14"/>
      <c r="J46" s="14"/>
      <c r="K46" s="14"/>
      <c r="L46" s="14"/>
      <c r="M46" s="14"/>
      <c r="N46" s="14"/>
      <c r="O46" s="14"/>
      <c r="P46" s="14"/>
      <c r="Q46" s="14"/>
      <c r="R46" s="15"/>
    </row>
    <row r="47" ht="10.5" customHeight="1">
      <c r="A47" s="47">
        <v>657924.0</v>
      </c>
      <c r="B47" s="24" t="s">
        <v>82</v>
      </c>
      <c r="C47" s="27">
        <v>0.0</v>
      </c>
      <c r="D47" s="27">
        <v>0.0</v>
      </c>
      <c r="E47" s="27"/>
      <c r="F47" s="27">
        <v>2431.92</v>
      </c>
      <c r="G47" s="27">
        <v>3600.0</v>
      </c>
      <c r="H47" s="27">
        <v>19876.83</v>
      </c>
      <c r="I47" s="14"/>
      <c r="J47" s="14"/>
      <c r="K47" s="14"/>
      <c r="L47" s="14"/>
      <c r="M47" s="14"/>
      <c r="N47" s="14"/>
      <c r="O47" s="14"/>
      <c r="P47" s="14"/>
      <c r="Q47" s="14"/>
      <c r="R47" s="15"/>
    </row>
    <row r="48" ht="10.5" customHeight="1">
      <c r="A48" s="47">
        <v>694083.0</v>
      </c>
      <c r="B48" s="24" t="s">
        <v>83</v>
      </c>
      <c r="C48" s="27">
        <v>0.0</v>
      </c>
      <c r="D48" s="27">
        <v>0.0</v>
      </c>
      <c r="E48" s="27"/>
      <c r="F48" s="27">
        <v>400.0</v>
      </c>
      <c r="G48" s="27">
        <v>0.0</v>
      </c>
      <c r="H48" s="27">
        <v>4567.5</v>
      </c>
      <c r="I48" s="14"/>
      <c r="J48" s="14"/>
      <c r="K48" s="14"/>
      <c r="L48" s="14"/>
      <c r="M48" s="14"/>
      <c r="N48" s="14"/>
      <c r="O48" s="14"/>
      <c r="P48" s="14"/>
      <c r="Q48" s="14"/>
      <c r="R48" s="15"/>
    </row>
    <row r="49" ht="10.5" customHeight="1">
      <c r="A49" s="47">
        <v>767132.0</v>
      </c>
      <c r="B49" s="24" t="s">
        <v>84</v>
      </c>
      <c r="C49" s="27">
        <v>5351.0</v>
      </c>
      <c r="D49" s="27">
        <v>842.0</v>
      </c>
      <c r="E49" s="27">
        <v>2573.0</v>
      </c>
      <c r="F49" s="27">
        <v>110.0</v>
      </c>
      <c r="G49" s="27">
        <v>209.4</v>
      </c>
      <c r="H49" s="27">
        <v>702.58</v>
      </c>
      <c r="I49" s="14"/>
      <c r="J49" s="14"/>
      <c r="K49" s="14"/>
      <c r="L49" s="14"/>
      <c r="M49" s="14"/>
      <c r="N49" s="14"/>
      <c r="O49" s="14"/>
      <c r="P49" s="14"/>
      <c r="Q49" s="14"/>
      <c r="R49" s="15"/>
    </row>
    <row r="50" ht="10.5" customHeight="1">
      <c r="A50" s="47">
        <v>767497.0</v>
      </c>
      <c r="B50" s="24" t="s">
        <v>85</v>
      </c>
      <c r="C50" s="27">
        <v>65103.0</v>
      </c>
      <c r="D50" s="27">
        <v>30829.0</v>
      </c>
      <c r="E50" s="27">
        <v>43424.0</v>
      </c>
      <c r="F50" s="27">
        <v>39364.21</v>
      </c>
      <c r="G50" s="27">
        <v>23776.55</v>
      </c>
      <c r="H50" s="27">
        <v>18807.31</v>
      </c>
      <c r="I50" s="14"/>
      <c r="J50" s="14"/>
      <c r="K50" s="14"/>
      <c r="L50" s="14"/>
      <c r="M50" s="14"/>
      <c r="N50" s="14"/>
      <c r="O50" s="14"/>
      <c r="P50" s="14"/>
      <c r="Q50" s="14"/>
      <c r="R50" s="15"/>
    </row>
    <row r="51" ht="10.5" customHeight="1">
      <c r="A51" s="47">
        <v>803656.0</v>
      </c>
      <c r="B51" s="24" t="s">
        <v>14</v>
      </c>
      <c r="C51" s="27">
        <f>6993+783+516</f>
        <v>8292</v>
      </c>
      <c r="D51" s="27">
        <v>0.0</v>
      </c>
      <c r="E51" s="27">
        <f>1112+263+171</f>
        <v>1546</v>
      </c>
      <c r="F51" s="27">
        <v>4897.39</v>
      </c>
      <c r="G51" s="27">
        <v>3330.0</v>
      </c>
      <c r="H51" s="27">
        <v>2870.0</v>
      </c>
      <c r="I51" s="14"/>
      <c r="J51" s="14"/>
      <c r="K51" s="14"/>
      <c r="L51" s="14"/>
      <c r="M51" s="14"/>
      <c r="N51" s="14"/>
      <c r="O51" s="14"/>
      <c r="P51" s="14"/>
      <c r="Q51" s="14"/>
      <c r="R51" s="15"/>
    </row>
    <row r="52" ht="10.5" customHeight="1">
      <c r="A52" s="48">
        <v>949753.0</v>
      </c>
      <c r="B52" s="24" t="s">
        <v>86</v>
      </c>
      <c r="C52" s="27">
        <v>0.0</v>
      </c>
      <c r="D52" s="27">
        <v>0.0</v>
      </c>
      <c r="E52" s="27">
        <v>0.0</v>
      </c>
      <c r="F52" s="27">
        <v>23485.0</v>
      </c>
      <c r="G52" s="27">
        <v>0.0</v>
      </c>
      <c r="H52" s="27">
        <v>68164.0</v>
      </c>
      <c r="I52" s="14"/>
      <c r="J52" s="14"/>
      <c r="K52" s="14"/>
      <c r="L52" s="14"/>
      <c r="M52" s="14"/>
      <c r="N52" s="14"/>
      <c r="O52" s="14"/>
      <c r="P52" s="14"/>
      <c r="Q52" s="14"/>
      <c r="R52" s="15"/>
    </row>
    <row r="53" ht="10.5" customHeight="1">
      <c r="A53" s="48">
        <v>1059326.0</v>
      </c>
      <c r="B53" s="24" t="s">
        <v>87</v>
      </c>
      <c r="C53" s="27">
        <v>1879.0</v>
      </c>
      <c r="D53" s="27">
        <v>669.0</v>
      </c>
      <c r="E53" s="27">
        <v>1227.0</v>
      </c>
      <c r="F53" s="27">
        <v>393.9</v>
      </c>
      <c r="G53" s="27">
        <v>617.2</v>
      </c>
      <c r="H53" s="27">
        <v>385.0</v>
      </c>
      <c r="I53" s="14"/>
      <c r="J53" s="14"/>
      <c r="K53" s="14"/>
      <c r="L53" s="14"/>
      <c r="M53" s="14"/>
      <c r="N53" s="14"/>
      <c r="O53" s="14"/>
      <c r="P53" s="14"/>
      <c r="Q53" s="14"/>
      <c r="R53" s="15"/>
    </row>
    <row r="54" ht="10.5" customHeight="1">
      <c r="A54" s="48">
        <v>1168898.0</v>
      </c>
      <c r="B54" s="24" t="s">
        <v>88</v>
      </c>
      <c r="C54" s="27">
        <v>5856.0</v>
      </c>
      <c r="D54" s="27">
        <v>3608.0</v>
      </c>
      <c r="E54" s="27">
        <v>2998.0</v>
      </c>
      <c r="F54" s="27">
        <v>4745.57</v>
      </c>
      <c r="G54" s="27">
        <v>2414.0</v>
      </c>
      <c r="H54" s="27">
        <v>2462.96</v>
      </c>
      <c r="I54" s="14"/>
      <c r="J54" s="14"/>
      <c r="K54" s="14"/>
      <c r="L54" s="14"/>
      <c r="M54" s="14"/>
      <c r="N54" s="14"/>
      <c r="O54" s="14"/>
      <c r="P54" s="14"/>
      <c r="Q54" s="14"/>
      <c r="R54" s="15"/>
    </row>
    <row r="55" ht="10.5" customHeight="1">
      <c r="A55" s="48">
        <v>1205423.0</v>
      </c>
      <c r="B55" s="24" t="s">
        <v>89</v>
      </c>
      <c r="C55" s="27">
        <f>11633+1810</f>
        <v>13443</v>
      </c>
      <c r="D55" s="27">
        <v>4764.0</v>
      </c>
      <c r="E55" s="27">
        <f>14615+600</f>
        <v>15215</v>
      </c>
      <c r="F55" s="27">
        <v>0.0</v>
      </c>
      <c r="G55" s="27">
        <v>0.0</v>
      </c>
      <c r="H55" s="27">
        <v>276.0</v>
      </c>
      <c r="I55" s="14"/>
      <c r="J55" s="14"/>
      <c r="K55" s="14"/>
      <c r="L55" s="14"/>
      <c r="M55" s="14"/>
      <c r="N55" s="14"/>
      <c r="O55" s="14"/>
      <c r="P55" s="14"/>
      <c r="Q55" s="14"/>
      <c r="R55" s="15"/>
    </row>
    <row r="56" ht="10.5" customHeight="1">
      <c r="A56" s="24"/>
      <c r="B56" s="39"/>
      <c r="C56" s="40"/>
      <c r="D56" s="40"/>
      <c r="E56" s="40"/>
      <c r="F56" s="40"/>
      <c r="G56" s="40"/>
      <c r="H56" s="40"/>
      <c r="I56" s="14"/>
      <c r="J56" s="14"/>
      <c r="K56" s="14"/>
      <c r="L56" s="14"/>
      <c r="M56" s="14"/>
      <c r="N56" s="14"/>
      <c r="O56" s="14"/>
      <c r="P56" s="14"/>
      <c r="Q56" s="14"/>
      <c r="R56" s="15"/>
    </row>
    <row r="57" ht="18.0" customHeight="1">
      <c r="A57" s="32" t="s">
        <v>90</v>
      </c>
      <c r="B57" s="32"/>
      <c r="C57" s="33">
        <f t="shared" ref="C57:H57" si="8">SUM(C34:C55)</f>
        <v>491825</v>
      </c>
      <c r="D57" s="33">
        <f t="shared" si="8"/>
        <v>66733</v>
      </c>
      <c r="E57" s="33">
        <f t="shared" si="8"/>
        <v>245519</v>
      </c>
      <c r="F57" s="33">
        <f t="shared" si="8"/>
        <v>522584.23</v>
      </c>
      <c r="G57" s="33">
        <f t="shared" si="8"/>
        <v>677423.24</v>
      </c>
      <c r="H57" s="33">
        <f t="shared" si="8"/>
        <v>713812.41</v>
      </c>
      <c r="I57" s="14"/>
      <c r="J57" s="28">
        <f>(H57-H35)/2</f>
        <v>155192.305</v>
      </c>
      <c r="K57" s="42">
        <f>J57/J8</f>
        <v>0.3776251481</v>
      </c>
      <c r="L57" s="34">
        <f>AVERAGE(C57:H57)+average(C30:H30)-L34</f>
        <v>450778.475</v>
      </c>
      <c r="M57" s="14"/>
      <c r="N57" s="14"/>
      <c r="O57" s="14"/>
      <c r="P57" s="14"/>
      <c r="Q57" s="14"/>
      <c r="R57" s="15"/>
    </row>
    <row r="58" ht="10.5" customHeight="1">
      <c r="A58" s="32" t="s">
        <v>91</v>
      </c>
      <c r="B58" s="32"/>
      <c r="C58" s="33">
        <f t="shared" ref="C58:H58" si="9">C19+C26-C32-C57</f>
        <v>274786</v>
      </c>
      <c r="D58" s="33">
        <f t="shared" si="9"/>
        <v>380257</v>
      </c>
      <c r="E58" s="33">
        <f t="shared" si="9"/>
        <v>269879</v>
      </c>
      <c r="F58" s="33">
        <f t="shared" si="9"/>
        <v>-381301.3</v>
      </c>
      <c r="G58" s="33">
        <f t="shared" si="9"/>
        <v>11099.84</v>
      </c>
      <c r="H58" s="33">
        <f t="shared" si="9"/>
        <v>47251.15</v>
      </c>
      <c r="I58" s="14"/>
      <c r="J58" s="14"/>
      <c r="K58" s="14"/>
      <c r="L58" s="14"/>
      <c r="M58" s="14"/>
      <c r="N58" s="14"/>
      <c r="O58" s="14"/>
      <c r="P58" s="14"/>
      <c r="Q58" s="14"/>
      <c r="R58" s="15"/>
    </row>
    <row r="59" ht="10.5" customHeight="1">
      <c r="A59" s="24"/>
      <c r="B59" s="24"/>
      <c r="C59" s="24"/>
      <c r="D59" s="24"/>
      <c r="E59" s="24"/>
      <c r="F59" s="24"/>
      <c r="G59" s="27"/>
      <c r="H59" s="27"/>
      <c r="I59" s="14"/>
      <c r="J59" s="14"/>
      <c r="K59" s="14"/>
      <c r="L59" s="14"/>
      <c r="M59" s="14"/>
      <c r="N59" s="14"/>
      <c r="O59" s="14"/>
      <c r="P59" s="14"/>
      <c r="Q59" s="14"/>
      <c r="R59" s="15"/>
    </row>
    <row r="60" ht="10.5" customHeight="1">
      <c r="A60" s="24" t="s">
        <v>92</v>
      </c>
      <c r="B60" s="24" t="s">
        <v>93</v>
      </c>
      <c r="C60" s="27">
        <v>28312.0</v>
      </c>
      <c r="D60" s="27">
        <v>0.0</v>
      </c>
      <c r="E60" s="27">
        <v>0.0</v>
      </c>
      <c r="F60" s="27">
        <v>0.0</v>
      </c>
      <c r="G60" s="27">
        <v>0.0</v>
      </c>
      <c r="H60" s="27">
        <v>0.0</v>
      </c>
      <c r="I60" s="14"/>
      <c r="J60" s="14"/>
      <c r="K60" s="14"/>
      <c r="L60" s="34">
        <f t="shared" ref="L60:L61" si="10">AVERAGE(C60:H60)</f>
        <v>4718.666667</v>
      </c>
      <c r="M60" s="14"/>
      <c r="N60" s="14"/>
      <c r="O60" s="14"/>
      <c r="P60" s="14"/>
      <c r="Q60" s="14"/>
      <c r="R60" s="15"/>
    </row>
    <row r="61" ht="13.5" customHeight="1">
      <c r="A61" s="45" t="s">
        <v>94</v>
      </c>
      <c r="B61" s="24" t="s">
        <v>95</v>
      </c>
      <c r="C61" s="27">
        <v>3089.0</v>
      </c>
      <c r="D61" s="27">
        <v>0.0</v>
      </c>
      <c r="E61" s="27">
        <v>0.0</v>
      </c>
      <c r="F61" s="27">
        <v>0.0</v>
      </c>
      <c r="G61" s="27">
        <v>1860.36</v>
      </c>
      <c r="H61" s="27">
        <v>1272.36</v>
      </c>
      <c r="I61" s="14"/>
      <c r="J61" s="14"/>
      <c r="K61" s="14"/>
      <c r="L61" s="34">
        <f t="shared" si="10"/>
        <v>1036.953333</v>
      </c>
      <c r="M61" s="14"/>
      <c r="N61" s="14"/>
      <c r="O61" s="14"/>
      <c r="P61" s="14"/>
      <c r="Q61" s="14"/>
      <c r="R61" s="15"/>
    </row>
    <row r="62" ht="10.5" customHeight="1">
      <c r="A62" s="24" t="s">
        <v>96</v>
      </c>
      <c r="B62" s="24" t="s">
        <v>19</v>
      </c>
      <c r="C62" s="27">
        <v>0.0</v>
      </c>
      <c r="D62" s="27">
        <v>0.0</v>
      </c>
      <c r="E62" s="27">
        <v>0.0</v>
      </c>
      <c r="F62" s="27">
        <v>0.0</v>
      </c>
      <c r="G62" s="27">
        <v>0.0</v>
      </c>
      <c r="H62" s="27">
        <v>0.0</v>
      </c>
      <c r="I62" s="14"/>
      <c r="J62" s="14"/>
      <c r="K62" s="14"/>
      <c r="L62" s="14"/>
      <c r="M62" s="14"/>
      <c r="N62" s="14"/>
      <c r="O62" s="14"/>
      <c r="P62" s="14"/>
      <c r="Q62" s="14"/>
      <c r="R62" s="15"/>
    </row>
    <row r="63" ht="10.5" customHeight="1">
      <c r="A63" s="49" t="s">
        <v>97</v>
      </c>
      <c r="B63" s="24" t="s">
        <v>98</v>
      </c>
      <c r="C63" s="27">
        <v>0.0</v>
      </c>
      <c r="D63" s="27">
        <v>0.0</v>
      </c>
      <c r="E63" s="27">
        <v>0.0</v>
      </c>
      <c r="F63" s="27">
        <v>0.0</v>
      </c>
      <c r="G63" s="27">
        <v>39328.0</v>
      </c>
      <c r="H63" s="27">
        <v>36540.0</v>
      </c>
      <c r="I63" s="14"/>
      <c r="J63" s="14"/>
      <c r="K63" s="14"/>
      <c r="L63" s="14"/>
      <c r="M63" s="14"/>
      <c r="N63" s="14"/>
      <c r="O63" s="14"/>
      <c r="P63" s="14"/>
      <c r="Q63" s="14"/>
      <c r="R63" s="15"/>
    </row>
    <row r="64" ht="10.5" customHeight="1">
      <c r="A64" s="25"/>
      <c r="B64" s="25"/>
      <c r="C64" s="27"/>
      <c r="D64" s="27"/>
      <c r="E64" s="27"/>
      <c r="F64" s="27"/>
      <c r="G64" s="27"/>
      <c r="H64" s="27"/>
      <c r="I64" s="14"/>
      <c r="J64" s="14"/>
      <c r="K64" s="14"/>
      <c r="L64" s="14"/>
      <c r="M64" s="14"/>
      <c r="N64" s="14"/>
      <c r="O64" s="14"/>
      <c r="P64" s="14"/>
      <c r="Q64" s="14"/>
      <c r="R64" s="15"/>
    </row>
    <row r="65" ht="10.5" customHeight="1">
      <c r="A65" s="38" t="s">
        <v>99</v>
      </c>
      <c r="B65" s="38"/>
      <c r="C65" s="50">
        <f t="shared" ref="C65:H65" si="11">C32+C57+SUM(C60:C63)-C64</f>
        <v>532128</v>
      </c>
      <c r="D65" s="50">
        <f t="shared" si="11"/>
        <v>66758</v>
      </c>
      <c r="E65" s="50">
        <f t="shared" si="11"/>
        <v>246161</v>
      </c>
      <c r="F65" s="50">
        <f t="shared" si="11"/>
        <v>525009.23</v>
      </c>
      <c r="G65" s="50">
        <f t="shared" si="11"/>
        <v>721251.6</v>
      </c>
      <c r="H65" s="50">
        <f t="shared" si="11"/>
        <v>754264.77</v>
      </c>
      <c r="I65" s="14"/>
      <c r="J65" s="14"/>
      <c r="K65" s="14"/>
      <c r="L65" s="14"/>
      <c r="M65" s="14"/>
      <c r="N65" s="14"/>
      <c r="O65" s="14"/>
      <c r="P65" s="14"/>
      <c r="Q65" s="14"/>
      <c r="R65" s="15"/>
    </row>
    <row r="66" ht="18.0" customHeight="1">
      <c r="A66" s="51" t="s">
        <v>100</v>
      </c>
      <c r="B66" s="51"/>
      <c r="C66" s="52">
        <f t="shared" ref="C66:H66" si="12">((C19 + C26) - C65)</f>
        <v>243385</v>
      </c>
      <c r="D66" s="52">
        <f t="shared" si="12"/>
        <v>380257</v>
      </c>
      <c r="E66" s="52">
        <f t="shared" si="12"/>
        <v>269879</v>
      </c>
      <c r="F66" s="52">
        <f t="shared" si="12"/>
        <v>-381301.3</v>
      </c>
      <c r="G66" s="52">
        <f t="shared" si="12"/>
        <v>-30088.52</v>
      </c>
      <c r="H66" s="52">
        <f t="shared" si="12"/>
        <v>9438.79</v>
      </c>
      <c r="I66" s="14"/>
      <c r="J66" s="14"/>
      <c r="K66" s="14"/>
      <c r="L66" s="14"/>
      <c r="M66" s="14"/>
      <c r="N66" s="14"/>
      <c r="O66" s="14"/>
      <c r="P66" s="14"/>
      <c r="Q66" s="14"/>
      <c r="R66" s="15"/>
    </row>
    <row r="67" ht="12.0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</row>
    <row r="68" ht="12.0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</row>
    <row r="69" ht="12.0" customHeight="1">
      <c r="A69" s="53"/>
      <c r="B69" s="53"/>
      <c r="C69" s="40"/>
      <c r="D69" s="40"/>
      <c r="E69" s="40"/>
      <c r="F69" s="40"/>
      <c r="G69" s="40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</row>
    <row r="70" ht="12.0" customHeight="1">
      <c r="A70" s="53"/>
      <c r="B70" s="53"/>
      <c r="C70" s="54"/>
      <c r="D70" s="54"/>
      <c r="E70" s="54"/>
      <c r="F70" s="54"/>
      <c r="G70" s="54"/>
      <c r="H70" s="14"/>
      <c r="I70" s="14"/>
      <c r="J70" s="14"/>
      <c r="K70" s="30"/>
      <c r="L70" s="30"/>
      <c r="M70" s="14"/>
      <c r="N70" s="14"/>
      <c r="O70" s="14"/>
      <c r="P70" s="14"/>
      <c r="Q70" s="14"/>
      <c r="R70" s="15"/>
    </row>
    <row r="71" ht="12.0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</row>
    <row r="72" ht="12.0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5"/>
    </row>
    <row r="73" ht="12.0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5"/>
    </row>
    <row r="74" ht="12.0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5"/>
    </row>
    <row r="75" ht="12.0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5"/>
    </row>
    <row r="76" ht="12.0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5"/>
    </row>
    <row r="77" ht="12.0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5"/>
    </row>
    <row r="78" ht="12.0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/>
    </row>
    <row r="79" ht="12.0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5"/>
    </row>
    <row r="80" ht="12.0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5"/>
    </row>
    <row r="81" ht="12.0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/>
    </row>
    <row r="82" ht="12.0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5"/>
    </row>
    <row r="83" ht="12.0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5"/>
    </row>
    <row r="84" ht="12.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</row>
    <row r="85" ht="12.0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5"/>
    </row>
    <row r="86" ht="12.0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5"/>
    </row>
    <row r="87" ht="12.0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</row>
    <row r="88" ht="12.0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5"/>
    </row>
    <row r="89" ht="12.0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5"/>
    </row>
    <row r="90" ht="12.0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5"/>
    </row>
    <row r="91" ht="12.0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5"/>
    </row>
    <row r="92" ht="12.0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5"/>
    </row>
    <row r="93" ht="12.0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5"/>
    </row>
    <row r="94" ht="12.0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5"/>
    </row>
    <row r="95" ht="12.0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5"/>
    </row>
    <row r="96" ht="12.0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5"/>
    </row>
    <row r="97" ht="12.0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5"/>
    </row>
    <row r="98" ht="12.0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5"/>
    </row>
    <row r="99" ht="12.0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5"/>
    </row>
    <row r="100" ht="12.0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5"/>
    </row>
    <row r="101" ht="12.0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5"/>
    </row>
    <row r="102" ht="12.0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5"/>
    </row>
    <row r="103" ht="12.0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5"/>
    </row>
    <row r="104" ht="12.0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5"/>
    </row>
    <row r="105" ht="12.0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5"/>
    </row>
    <row r="106" ht="12.0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5"/>
    </row>
    <row r="107" ht="12.0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5"/>
    </row>
    <row r="108" ht="12.0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5"/>
    </row>
    <row r="109" ht="12.0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5"/>
    </row>
    <row r="110" ht="12.0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5"/>
    </row>
    <row r="111" ht="12.0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5"/>
    </row>
    <row r="112" ht="12.0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5"/>
    </row>
    <row r="113" ht="12.0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5"/>
    </row>
    <row r="114" ht="12.0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5"/>
    </row>
    <row r="115" ht="12.0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5"/>
    </row>
    <row r="116" ht="12.0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5"/>
    </row>
    <row r="117" ht="12.0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5"/>
    </row>
    <row r="118" ht="12.0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5"/>
    </row>
    <row r="119" ht="12.0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5"/>
    </row>
    <row r="120" ht="12.0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5"/>
    </row>
    <row r="121" ht="12.0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5"/>
    </row>
    <row r="122" ht="12.0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5"/>
    </row>
    <row r="123" ht="12.0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5"/>
    </row>
    <row r="124" ht="12.0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5"/>
    </row>
    <row r="125" ht="12.0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5"/>
    </row>
    <row r="126" ht="12.0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5"/>
    </row>
    <row r="127" ht="12.0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5"/>
    </row>
    <row r="128" ht="12.0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5"/>
    </row>
    <row r="129" ht="12.0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5"/>
    </row>
    <row r="130" ht="12.0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5"/>
    </row>
    <row r="131" ht="12.0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5"/>
    </row>
    <row r="132" ht="12.0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5"/>
    </row>
    <row r="133" ht="12.0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5"/>
    </row>
    <row r="134" ht="12.0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5"/>
    </row>
    <row r="135" ht="12.0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5"/>
    </row>
    <row r="136" ht="12.0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5"/>
    </row>
    <row r="137" ht="12.0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5"/>
    </row>
    <row r="138" ht="12.0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5"/>
    </row>
    <row r="139" ht="12.0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5"/>
    </row>
    <row r="140" ht="12.0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5"/>
    </row>
    <row r="141" ht="12.0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5"/>
    </row>
    <row r="142" ht="12.0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5"/>
    </row>
    <row r="143" ht="12.0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5"/>
    </row>
    <row r="144" ht="12.0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5"/>
    </row>
    <row r="145" ht="12.0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5"/>
    </row>
    <row r="146" ht="12.0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5"/>
    </row>
    <row r="147" ht="12.0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5"/>
    </row>
    <row r="148" ht="12.0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5"/>
    </row>
    <row r="149" ht="12.0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5"/>
    </row>
    <row r="150" ht="12.0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5"/>
    </row>
    <row r="151" ht="12.0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5"/>
    </row>
    <row r="152" ht="12.0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5"/>
    </row>
    <row r="153" ht="12.0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5"/>
    </row>
    <row r="154" ht="12.0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5"/>
    </row>
    <row r="155" ht="12.0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5"/>
    </row>
    <row r="156" ht="12.0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5"/>
    </row>
    <row r="157" ht="12.0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5"/>
    </row>
    <row r="158" ht="12.0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5"/>
    </row>
    <row r="159" ht="12.0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5"/>
    </row>
    <row r="160" ht="12.0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5"/>
    </row>
    <row r="161" ht="12.0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5"/>
    </row>
    <row r="162" ht="12.0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5"/>
    </row>
    <row r="163" ht="12.0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5"/>
    </row>
    <row r="164" ht="12.0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5"/>
    </row>
    <row r="165" ht="12.0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5"/>
    </row>
    <row r="166" ht="12.0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5"/>
    </row>
    <row r="167" ht="12.0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5"/>
    </row>
    <row r="168" ht="12.0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5"/>
    </row>
    <row r="169" ht="12.0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5"/>
    </row>
    <row r="170" ht="12.0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5"/>
    </row>
    <row r="171" ht="12.0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5"/>
    </row>
    <row r="172" ht="12.0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5"/>
    </row>
    <row r="173" ht="12.0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5"/>
    </row>
    <row r="174" ht="12.0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5"/>
    </row>
    <row r="175" ht="12.0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5"/>
    </row>
    <row r="176" ht="12.0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5"/>
    </row>
    <row r="177" ht="12.0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5"/>
    </row>
    <row r="178" ht="12.0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5"/>
    </row>
    <row r="179" ht="12.0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5"/>
    </row>
    <row r="180" ht="12.0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5"/>
    </row>
    <row r="181" ht="12.0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5"/>
    </row>
    <row r="182" ht="12.0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5"/>
    </row>
    <row r="183" ht="12.0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5"/>
    </row>
    <row r="184" ht="12.0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5"/>
    </row>
    <row r="185" ht="12.0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5"/>
    </row>
    <row r="186" ht="12.0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5"/>
    </row>
    <row r="187" ht="12.0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5"/>
    </row>
    <row r="188" ht="12.0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5"/>
    </row>
    <row r="189" ht="12.0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5"/>
    </row>
    <row r="190" ht="12.0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5"/>
    </row>
    <row r="191" ht="12.0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5"/>
    </row>
    <row r="192" ht="12.0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5"/>
    </row>
    <row r="193" ht="12.0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5"/>
    </row>
    <row r="194" ht="12.0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5"/>
    </row>
    <row r="195" ht="12.0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5"/>
    </row>
    <row r="196" ht="12.0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5"/>
    </row>
    <row r="197" ht="12.0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5"/>
    </row>
    <row r="198" ht="12.0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5"/>
    </row>
    <row r="199" ht="12.0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5"/>
    </row>
    <row r="200" ht="12.0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5"/>
    </row>
    <row r="201" ht="12.0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5"/>
    </row>
    <row r="202" ht="12.0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5"/>
    </row>
    <row r="203" ht="12.0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5"/>
    </row>
    <row r="204" ht="12.0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5"/>
    </row>
    <row r="205" ht="12.0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5"/>
    </row>
    <row r="206" ht="12.0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5"/>
    </row>
    <row r="207" ht="12.0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5"/>
    </row>
    <row r="208" ht="12.0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5"/>
    </row>
    <row r="209" ht="12.0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5"/>
    </row>
    <row r="210" ht="12.0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5"/>
    </row>
    <row r="211" ht="12.0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5"/>
    </row>
    <row r="212" ht="12.0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5"/>
    </row>
    <row r="213" ht="12.0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5"/>
    </row>
    <row r="214" ht="12.0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5"/>
    </row>
    <row r="215" ht="12.0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5"/>
    </row>
    <row r="216" ht="12.0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5"/>
    </row>
    <row r="217" ht="12.0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5"/>
    </row>
    <row r="218" ht="12.0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5"/>
    </row>
    <row r="219" ht="12.0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5"/>
    </row>
    <row r="220" ht="12.0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5"/>
    </row>
    <row r="221" ht="12.0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5"/>
    </row>
    <row r="222" ht="12.0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5"/>
    </row>
    <row r="223" ht="12.0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5"/>
    </row>
    <row r="224" ht="12.0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5"/>
    </row>
    <row r="225" ht="12.0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5"/>
    </row>
    <row r="226" ht="12.0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5"/>
    </row>
    <row r="227" ht="12.0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5"/>
    </row>
    <row r="228" ht="12.0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5"/>
    </row>
    <row r="229" ht="12.0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5"/>
    </row>
    <row r="230" ht="12.0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5"/>
    </row>
    <row r="231" ht="12.0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5"/>
    </row>
    <row r="232" ht="12.0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5"/>
    </row>
    <row r="233" ht="12.0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5"/>
    </row>
    <row r="234" ht="12.0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5"/>
    </row>
    <row r="235" ht="12.0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5"/>
    </row>
    <row r="236" ht="12.0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5"/>
    </row>
    <row r="237" ht="12.0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5"/>
    </row>
    <row r="238" ht="12.0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5"/>
    </row>
    <row r="239" ht="12.0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5"/>
    </row>
    <row r="240" ht="12.0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5"/>
    </row>
    <row r="241" ht="12.0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5"/>
    </row>
    <row r="242" ht="12.0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5"/>
    </row>
    <row r="243" ht="12.0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5"/>
    </row>
    <row r="244" ht="12.0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5"/>
    </row>
    <row r="245" ht="12.0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5"/>
    </row>
    <row r="246" ht="12.0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5"/>
    </row>
    <row r="247" ht="12.0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5"/>
    </row>
    <row r="248" ht="12.0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5"/>
    </row>
    <row r="249" ht="12.0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5"/>
    </row>
    <row r="250" ht="12.0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5"/>
    </row>
    <row r="251" ht="12.0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5"/>
    </row>
    <row r="252" ht="12.0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5"/>
    </row>
    <row r="253" ht="12.0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5"/>
    </row>
    <row r="254" ht="12.0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5"/>
    </row>
    <row r="255" ht="12.0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5"/>
    </row>
    <row r="256" ht="12.0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5"/>
    </row>
    <row r="257" ht="12.0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5"/>
    </row>
    <row r="258" ht="12.0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5"/>
    </row>
    <row r="259" ht="12.0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5"/>
    </row>
    <row r="260" ht="12.0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5"/>
    </row>
    <row r="261" ht="12.0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5"/>
    </row>
    <row r="262" ht="12.0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5"/>
    </row>
    <row r="263" ht="12.0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5"/>
    </row>
    <row r="264" ht="12.0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5"/>
    </row>
    <row r="265" ht="12.0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5"/>
    </row>
    <row r="266" ht="12.0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</row>
    <row r="1003" ht="15.75" customHeight="1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</row>
    <row r="1004" ht="15.75" customHeight="1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</row>
    <row r="1005" ht="15.75" customHeight="1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</row>
    <row r="1006" ht="15.75" customHeight="1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</row>
    <row r="1007" ht="15.75" customHeight="1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</row>
    <row r="1008" ht="15.75" customHeight="1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</row>
  </sheetData>
  <mergeCells count="2">
    <mergeCell ref="A1:G1"/>
    <mergeCell ref="A2:G2"/>
  </mergeCells>
  <printOptions/>
  <pageMargins bottom="0.75" footer="0.0" header="0.0" left="0.7" right="0.7" top="0.75"/>
  <pageSetup paperSize="9" orientation="portrait"/>
  <drawing r:id="rId1"/>
</worksheet>
</file>