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for\OneDrive\Desktop\Projects Github\Project 2\"/>
    </mc:Choice>
  </mc:AlternateContent>
  <xr:revisionPtr revIDLastSave="0" documentId="13_ncr:1_{C80A163F-627F-4693-85C9-53F5960087DB}" xr6:coauthVersionLast="47" xr6:coauthVersionMax="47" xr10:uidLastSave="{00000000-0000-0000-0000-000000000000}"/>
  <bookViews>
    <workbookView xWindow="-108" yWindow="-108" windowWidth="23256" windowHeight="12456" firstSheet="3" activeTab="6" xr2:uid="{E50078CC-69B6-4F6C-8337-49FCE260E3D9}"/>
  </bookViews>
  <sheets>
    <sheet name="Inventory_data" sheetId="1" r:id="rId1"/>
    <sheet name="Order_data" sheetId="2" r:id="rId2"/>
    <sheet name="Supplier_data" sheetId="3" r:id="rId3"/>
    <sheet name="Order_Processing" sheetId="4" r:id="rId4"/>
    <sheet name="Updated_Inventory" sheetId="5" r:id="rId5"/>
    <sheet name="Reorder_Report" sheetId="6" r:id="rId6"/>
    <sheet name="Order_Summary" sheetId="7" r:id="rId7"/>
  </sheet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5" l="1"/>
  <c r="O13" i="5"/>
  <c r="O15" i="5"/>
  <c r="O16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2" i="5"/>
  <c r="J2" i="4"/>
  <c r="K2" i="4" s="1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A16" i="6"/>
  <c r="C16" i="6" s="1"/>
  <c r="A15" i="6"/>
  <c r="B15" i="6" s="1"/>
  <c r="A14" i="6"/>
  <c r="B14" i="6" s="1"/>
  <c r="A13" i="6"/>
  <c r="B13" i="6" s="1"/>
  <c r="A12" i="6"/>
  <c r="C12" i="6" s="1"/>
  <c r="A11" i="6"/>
  <c r="D11" i="6" s="1"/>
  <c r="A10" i="6"/>
  <c r="B10" i="6" s="1"/>
  <c r="A9" i="6"/>
  <c r="B9" i="6" s="1"/>
  <c r="A8" i="6"/>
  <c r="B8" i="6" s="1"/>
  <c r="B7" i="6"/>
  <c r="C7" i="6"/>
  <c r="B12" i="6"/>
  <c r="D12" i="6"/>
  <c r="C13" i="6"/>
  <c r="D13" i="6"/>
  <c r="A7" i="6"/>
  <c r="D7" i="6" s="1"/>
  <c r="B6" i="6"/>
  <c r="C6" i="6"/>
  <c r="A6" i="6"/>
  <c r="D6" i="6" s="1"/>
  <c r="D5" i="6"/>
  <c r="A5" i="6"/>
  <c r="B5" i="6" s="1"/>
  <c r="A4" i="6"/>
  <c r="C4" i="6" s="1"/>
  <c r="A3" i="6"/>
  <c r="B3" i="6" s="1"/>
  <c r="A2" i="6"/>
  <c r="D2" i="6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2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2" i="4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O5" i="5" l="1"/>
  <c r="O11" i="5"/>
  <c r="O10" i="5"/>
  <c r="O4" i="5"/>
  <c r="O9" i="5"/>
  <c r="O8" i="5"/>
  <c r="O7" i="5"/>
  <c r="O14" i="5"/>
  <c r="O6" i="5"/>
  <c r="O3" i="5"/>
  <c r="O2" i="5"/>
  <c r="C5" i="6"/>
  <c r="B16" i="6"/>
  <c r="D16" i="6"/>
  <c r="D15" i="6"/>
  <c r="C15" i="6"/>
  <c r="D14" i="6"/>
  <c r="C14" i="6"/>
  <c r="C11" i="6"/>
  <c r="B11" i="6"/>
  <c r="D10" i="6"/>
  <c r="C10" i="6"/>
  <c r="D9" i="6"/>
  <c r="C9" i="6"/>
  <c r="C8" i="6"/>
  <c r="D8" i="6"/>
  <c r="B4" i="6"/>
  <c r="D4" i="6"/>
  <c r="D3" i="6"/>
  <c r="C3" i="6"/>
  <c r="B2" i="6"/>
  <c r="C2" i="6"/>
</calcChain>
</file>

<file path=xl/sharedStrings.xml><?xml version="1.0" encoding="utf-8"?>
<sst xmlns="http://schemas.openxmlformats.org/spreadsheetml/2006/main" count="205" uniqueCount="80">
  <si>
    <t>Product_ID</t>
  </si>
  <si>
    <t>Product_Name</t>
  </si>
  <si>
    <t>Quantity</t>
  </si>
  <si>
    <t>Price</t>
  </si>
  <si>
    <t>Reorder_Point</t>
  </si>
  <si>
    <t>Supplier</t>
  </si>
  <si>
    <t>Item A</t>
  </si>
  <si>
    <t>Supplier1</t>
  </si>
  <si>
    <t>Item B</t>
  </si>
  <si>
    <t>Supplier2</t>
  </si>
  <si>
    <t>Item C</t>
  </si>
  <si>
    <t>Item D</t>
  </si>
  <si>
    <t>Supplier3</t>
  </si>
  <si>
    <t>Item E</t>
  </si>
  <si>
    <t>Item F</t>
  </si>
  <si>
    <t>Item G</t>
  </si>
  <si>
    <t>Item H</t>
  </si>
  <si>
    <t>Item I</t>
  </si>
  <si>
    <t>Item J</t>
  </si>
  <si>
    <t>Item K</t>
  </si>
  <si>
    <t>Item L</t>
  </si>
  <si>
    <t>Item M</t>
  </si>
  <si>
    <t>Item N</t>
  </si>
  <si>
    <t>Item O</t>
  </si>
  <si>
    <t>Order_ID</t>
  </si>
  <si>
    <t>Customer_Name</t>
  </si>
  <si>
    <t>Order_Date</t>
  </si>
  <si>
    <t>Shipping_Date</t>
  </si>
  <si>
    <t>Delivery_Status</t>
  </si>
  <si>
    <t>Delivered</t>
  </si>
  <si>
    <t>In Transit</t>
  </si>
  <si>
    <t>Pending</t>
  </si>
  <si>
    <t>Supplier_ID</t>
  </si>
  <si>
    <t>Supplier_Name</t>
  </si>
  <si>
    <t>Contact_Person</t>
  </si>
  <si>
    <t>Phone_Number</t>
  </si>
  <si>
    <t>Email</t>
  </si>
  <si>
    <t>ABC Suppliers</t>
  </si>
  <si>
    <t>John Smith</t>
  </si>
  <si>
    <t>john@example.com</t>
  </si>
  <si>
    <t>XYZ Suppliers</t>
  </si>
  <si>
    <t>Sarah Johnson</t>
  </si>
  <si>
    <t>sarah@example.com</t>
  </si>
  <si>
    <t>QRS Suppliers</t>
  </si>
  <si>
    <t>Michael Brown</t>
  </si>
  <si>
    <t>michael@example.com</t>
  </si>
  <si>
    <t>Emma</t>
  </si>
  <si>
    <t>Jackson</t>
  </si>
  <si>
    <t>Harper</t>
  </si>
  <si>
    <t>Aiden</t>
  </si>
  <si>
    <t>Amelia</t>
  </si>
  <si>
    <t>Lucas</t>
  </si>
  <si>
    <t>Charlotte</t>
  </si>
  <si>
    <t>Mason</t>
  </si>
  <si>
    <t>Evelyn</t>
  </si>
  <si>
    <t>Oliver</t>
  </si>
  <si>
    <t>Abigail</t>
  </si>
  <si>
    <t>Liam</t>
  </si>
  <si>
    <t>Ava</t>
  </si>
  <si>
    <t>Noah</t>
  </si>
  <si>
    <t>Sophia</t>
  </si>
  <si>
    <t>Total_Value</t>
  </si>
  <si>
    <t>Low_Stock_Alert</t>
  </si>
  <si>
    <t>Validation_Status</t>
  </si>
  <si>
    <t>Sufficient_Stock</t>
  </si>
  <si>
    <t>Ordered_Quantity</t>
  </si>
  <si>
    <t>New_Quantity</t>
  </si>
  <si>
    <t>Reorder_Needed</t>
  </si>
  <si>
    <t>Reorder_Quantity</t>
  </si>
  <si>
    <t>Current_Quantity</t>
  </si>
  <si>
    <t>Updated_Delivery_Status</t>
  </si>
  <si>
    <t>Total Inventory Value</t>
  </si>
  <si>
    <t>Inventory Turnover</t>
  </si>
  <si>
    <t>On_Time</t>
  </si>
  <si>
    <t>On-Time Delivery Rate</t>
  </si>
  <si>
    <t>Row Labels</t>
  </si>
  <si>
    <t>Grand Total</t>
  </si>
  <si>
    <t>Delayed</t>
  </si>
  <si>
    <t>Column Labels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</si>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</sst>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kash Gaikwad" refreshedDate="45794.60450173611" createdVersion="8" refreshedVersion="8" minRefreshableVersion="3" recordCount="15" xr:uid="{E81672A3-9439-47A4-88A6-DE1B6AC128B4}">
  <cacheSource type="worksheet">
    <worksheetSource ref="A1:K16" sheet="Order_Processing"/>
  </cacheSource>
  <cacheFields count="11">
    <cacheField name="Order_ID" numFmtId="0">
      <sharedItems containsSemiMixedTypes="0" containsString="0" containsNumber="1" containsInteger="1" minValue="1" maxValue="15"/>
    </cacheField>
    <cacheField name="Customer_Name" numFmtId="0">
      <sharedItems count="15">
        <s v="Emma"/>
        <s v="Jackson"/>
        <s v="Harper"/>
        <s v="Aiden"/>
        <s v="Amelia"/>
        <s v="Lucas"/>
        <s v="Charlotte"/>
        <s v="Mason"/>
        <s v="Evelyn"/>
        <s v="Oliver"/>
        <s v="Abigail"/>
        <s v="Liam"/>
        <s v="Ava"/>
        <s v="Noah"/>
        <s v="Sophia"/>
      </sharedItems>
    </cacheField>
    <cacheField name="Product_ID" numFmtId="0">
      <sharedItems containsSemiMixedTypes="0" containsString="0" containsNumber="1" containsInteger="1" minValue="1" maxValue="12"/>
    </cacheField>
    <cacheField name="Quantity" numFmtId="0">
      <sharedItems containsSemiMixedTypes="0" containsString="0" containsNumber="1" containsInteger="1" minValue="3" maxValue="18"/>
    </cacheField>
    <cacheField name="Order_Date" numFmtId="14">
      <sharedItems containsSemiMixedTypes="0" containsNonDate="0" containsDate="1" containsString="0" minDate="2022-01-15T00:00:00" maxDate="2022-12-23T00:00:00"/>
    </cacheField>
    <cacheField name="Shipping_Date" numFmtId="14">
      <sharedItems containsNonDate="0" containsDate="1" containsString="0" containsBlank="1" minDate="2022-01-16T00:00:00" maxDate="2022-03-12T00:00:00"/>
    </cacheField>
    <cacheField name="Delivery_Status" numFmtId="0">
      <sharedItems/>
    </cacheField>
    <cacheField name="Validation_Status" numFmtId="0">
      <sharedItems/>
    </cacheField>
    <cacheField name="Sufficient_Stock" numFmtId="0">
      <sharedItems/>
    </cacheField>
    <cacheField name="Updated_Delivery_Status" numFmtId="0">
      <sharedItems count="3">
        <s v="Delivered"/>
        <s v="In Transit"/>
        <s v="Delayed"/>
      </sharedItems>
    </cacheField>
    <cacheField name="On_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n v="1"/>
    <n v="5"/>
    <d v="2022-01-15T00:00:00"/>
    <d v="2022-01-16T00:00:00"/>
    <s v="Delivered"/>
    <s v="Valid"/>
    <s v="Yes"/>
    <x v="0"/>
    <s v="Yes"/>
  </r>
  <r>
    <n v="2"/>
    <x v="1"/>
    <n v="3"/>
    <n v="10"/>
    <d v="2022-02-20T00:00:00"/>
    <d v="2022-02-21T00:00:00"/>
    <s v="Delivered"/>
    <s v="Valid"/>
    <s v="Yes"/>
    <x v="0"/>
    <s v="Yes"/>
  </r>
  <r>
    <n v="3"/>
    <x v="2"/>
    <n v="2"/>
    <n v="8"/>
    <d v="2022-03-10T00:00:00"/>
    <d v="2022-03-11T00:00:00"/>
    <s v="In Transit"/>
    <s v="Valid"/>
    <s v="Yes"/>
    <x v="1"/>
    <s v="N/A"/>
  </r>
  <r>
    <n v="4"/>
    <x v="3"/>
    <n v="4"/>
    <n v="15"/>
    <d v="2022-04-05T00:00:00"/>
    <m/>
    <s v="Pending"/>
    <s v="Valid"/>
    <s v="Yes"/>
    <x v="2"/>
    <s v="N/A"/>
  </r>
  <r>
    <n v="5"/>
    <x v="4"/>
    <n v="1"/>
    <n v="7"/>
    <d v="2022-05-12T00:00:00"/>
    <m/>
    <s v="Pending"/>
    <s v="Valid"/>
    <s v="Yes"/>
    <x v="2"/>
    <s v="N/A"/>
  </r>
  <r>
    <n v="6"/>
    <x v="5"/>
    <n v="5"/>
    <n v="12"/>
    <d v="2022-06-18T00:00:00"/>
    <m/>
    <s v="Pending"/>
    <s v="Valid"/>
    <s v="Yes"/>
    <x v="2"/>
    <s v="N/A"/>
  </r>
  <r>
    <n v="7"/>
    <x v="6"/>
    <n v="3"/>
    <n v="6"/>
    <d v="2022-07-25T00:00:00"/>
    <m/>
    <s v="Pending"/>
    <s v="Valid"/>
    <s v="Yes"/>
    <x v="2"/>
    <s v="N/A"/>
  </r>
  <r>
    <n v="8"/>
    <x v="7"/>
    <n v="6"/>
    <n v="18"/>
    <d v="2022-08-30T00:00:00"/>
    <m/>
    <s v="Pending"/>
    <s v="Valid"/>
    <s v="Yes"/>
    <x v="2"/>
    <s v="N/A"/>
  </r>
  <r>
    <n v="9"/>
    <x v="8"/>
    <n v="7"/>
    <n v="10"/>
    <d v="2022-09-12T00:00:00"/>
    <m/>
    <s v="Pending"/>
    <s v="Valid"/>
    <s v="Yes"/>
    <x v="2"/>
    <s v="N/A"/>
  </r>
  <r>
    <n v="10"/>
    <x v="9"/>
    <n v="2"/>
    <n v="3"/>
    <d v="2022-10-20T00:00:00"/>
    <m/>
    <s v="Pending"/>
    <s v="Valid"/>
    <s v="Yes"/>
    <x v="2"/>
    <s v="N/A"/>
  </r>
  <r>
    <n v="11"/>
    <x v="10"/>
    <n v="5"/>
    <n v="9"/>
    <d v="2022-11-05T00:00:00"/>
    <m/>
    <s v="Pending"/>
    <s v="Valid"/>
    <s v="Yes"/>
    <x v="2"/>
    <s v="N/A"/>
  </r>
  <r>
    <n v="12"/>
    <x v="11"/>
    <n v="9"/>
    <n v="12"/>
    <d v="2022-12-10T00:00:00"/>
    <m/>
    <s v="Pending"/>
    <s v="Valid"/>
    <s v="No"/>
    <x v="2"/>
    <s v="N/A"/>
  </r>
  <r>
    <n v="13"/>
    <x v="12"/>
    <n v="8"/>
    <n v="7"/>
    <d v="2022-12-15T00:00:00"/>
    <m/>
    <s v="Pending"/>
    <s v="Valid"/>
    <s v="Yes"/>
    <x v="2"/>
    <s v="N/A"/>
  </r>
  <r>
    <n v="14"/>
    <x v="13"/>
    <n v="12"/>
    <n v="5"/>
    <d v="2022-12-18T00:00:00"/>
    <m/>
    <s v="Pending"/>
    <s v="Valid"/>
    <s v="Yes"/>
    <x v="2"/>
    <s v="N/A"/>
  </r>
  <r>
    <n v="15"/>
    <x v="14"/>
    <n v="3"/>
    <n v="15"/>
    <d v="2022-12-22T00:00:00"/>
    <m/>
    <s v="Pending"/>
    <s v="Valid"/>
    <s v="Yes"/>
    <x v="2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2851-FF57-4CC6-9EC0-611E08A083A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0" firstHeaderRow="1" firstDataRow="2" firstDataCol="1"/>
  <pivotFields count="11">
    <pivotField showAll="0"/>
    <pivotField axis="axisRow" showAll="0">
      <items count="16">
        <item x="10"/>
        <item x="3"/>
        <item x="4"/>
        <item x="12"/>
        <item x="6"/>
        <item x="0"/>
        <item x="8"/>
        <item x="2"/>
        <item x="1"/>
        <item x="11"/>
        <item x="5"/>
        <item x="7"/>
        <item x="13"/>
        <item x="9"/>
        <item x="14"/>
        <item t="default"/>
      </items>
    </pivotField>
    <pivotField showAll="0"/>
    <pivotField dataField="1" showAll="0"/>
    <pivotField numFmtId="14"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example.com" TargetMode="External"/><Relationship Id="rId2" Type="http://schemas.openxmlformats.org/officeDocument/2006/relationships/hyperlink" Target="mailto:sarah@example.com" TargetMode="External"/><Relationship Id="rId1" Type="http://schemas.openxmlformats.org/officeDocument/2006/relationships/hyperlink" Target="mailto:john@exampl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5541-ACA8-40E1-90CE-E147322432FE}">
  <dimension ref="A1:H16"/>
  <sheetViews>
    <sheetView workbookViewId="0">
      <selection sqref="A1:H16"/>
    </sheetView>
  </sheetViews>
  <sheetFormatPr defaultRowHeight="13.8" x14ac:dyDescent="0.25"/>
  <cols>
    <col min="1" max="1" width="9.796875" bestFit="1" customWidth="1"/>
    <col min="2" max="2" width="12.796875" bestFit="1" customWidth="1"/>
    <col min="3" max="3" width="7.59765625" bestFit="1" customWidth="1"/>
    <col min="4" max="4" width="5.8984375" bestFit="1" customWidth="1"/>
    <col min="5" max="5" width="12.5" bestFit="1" customWidth="1"/>
    <col min="6" max="6" width="8.5" bestFit="1" customWidth="1"/>
    <col min="7" max="7" width="10.5" bestFit="1" customWidth="1"/>
    <col min="8" max="8" width="14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62</v>
      </c>
    </row>
    <row r="2" spans="1:8" x14ac:dyDescent="0.25">
      <c r="A2">
        <v>1</v>
      </c>
      <c r="B2" t="s">
        <v>6</v>
      </c>
      <c r="C2">
        <v>50</v>
      </c>
      <c r="D2">
        <v>10</v>
      </c>
      <c r="E2">
        <v>20</v>
      </c>
      <c r="F2" t="s">
        <v>7</v>
      </c>
      <c r="G2">
        <f>C2*D2</f>
        <v>500</v>
      </c>
      <c r="H2" t="str">
        <f>IF(C2&lt;=E2,"Reorder Needed","OK")</f>
        <v>OK</v>
      </c>
    </row>
    <row r="3" spans="1:8" x14ac:dyDescent="0.25">
      <c r="A3">
        <v>2</v>
      </c>
      <c r="B3" t="s">
        <v>8</v>
      </c>
      <c r="C3">
        <v>30</v>
      </c>
      <c r="D3">
        <v>15</v>
      </c>
      <c r="E3">
        <v>10</v>
      </c>
      <c r="F3" t="s">
        <v>9</v>
      </c>
      <c r="G3">
        <f t="shared" ref="G3:G16" si="0">C3*D3</f>
        <v>450</v>
      </c>
      <c r="H3" t="str">
        <f t="shared" ref="H3:H16" si="1">IF(C3&lt;=E3,"Reorder Needed","OK")</f>
        <v>OK</v>
      </c>
    </row>
    <row r="4" spans="1:8" x14ac:dyDescent="0.25">
      <c r="A4">
        <v>3</v>
      </c>
      <c r="B4" t="s">
        <v>10</v>
      </c>
      <c r="C4">
        <v>20</v>
      </c>
      <c r="D4">
        <v>8.5</v>
      </c>
      <c r="E4">
        <v>15</v>
      </c>
      <c r="F4" t="s">
        <v>7</v>
      </c>
      <c r="G4">
        <f t="shared" si="0"/>
        <v>170</v>
      </c>
      <c r="H4" t="str">
        <f t="shared" si="1"/>
        <v>OK</v>
      </c>
    </row>
    <row r="5" spans="1:8" x14ac:dyDescent="0.25">
      <c r="A5">
        <v>4</v>
      </c>
      <c r="B5" t="s">
        <v>11</v>
      </c>
      <c r="C5">
        <v>40</v>
      </c>
      <c r="D5">
        <v>12</v>
      </c>
      <c r="E5">
        <v>25</v>
      </c>
      <c r="F5" t="s">
        <v>12</v>
      </c>
      <c r="G5">
        <f t="shared" si="0"/>
        <v>480</v>
      </c>
      <c r="H5" t="str">
        <f t="shared" si="1"/>
        <v>OK</v>
      </c>
    </row>
    <row r="6" spans="1:8" x14ac:dyDescent="0.25">
      <c r="A6">
        <v>5</v>
      </c>
      <c r="B6" t="s">
        <v>13</v>
      </c>
      <c r="C6">
        <v>15</v>
      </c>
      <c r="D6">
        <v>18.5</v>
      </c>
      <c r="E6">
        <v>5</v>
      </c>
      <c r="F6" t="s">
        <v>9</v>
      </c>
      <c r="G6">
        <f t="shared" si="0"/>
        <v>277.5</v>
      </c>
      <c r="H6" t="str">
        <f t="shared" si="1"/>
        <v>OK</v>
      </c>
    </row>
    <row r="7" spans="1:8" x14ac:dyDescent="0.25">
      <c r="A7">
        <v>6</v>
      </c>
      <c r="B7" t="s">
        <v>14</v>
      </c>
      <c r="C7">
        <v>25</v>
      </c>
      <c r="D7">
        <v>14.75</v>
      </c>
      <c r="E7">
        <v>10</v>
      </c>
      <c r="F7" t="s">
        <v>12</v>
      </c>
      <c r="G7">
        <f t="shared" si="0"/>
        <v>368.75</v>
      </c>
      <c r="H7" t="str">
        <f t="shared" si="1"/>
        <v>OK</v>
      </c>
    </row>
    <row r="8" spans="1:8" x14ac:dyDescent="0.25">
      <c r="A8">
        <v>7</v>
      </c>
      <c r="B8" t="s">
        <v>15</v>
      </c>
      <c r="C8">
        <v>60</v>
      </c>
      <c r="D8">
        <v>9.25</v>
      </c>
      <c r="E8">
        <v>30</v>
      </c>
      <c r="F8" t="s">
        <v>7</v>
      </c>
      <c r="G8">
        <f t="shared" si="0"/>
        <v>555</v>
      </c>
      <c r="H8" t="str">
        <f t="shared" si="1"/>
        <v>OK</v>
      </c>
    </row>
    <row r="9" spans="1:8" x14ac:dyDescent="0.25">
      <c r="A9">
        <v>8</v>
      </c>
      <c r="B9" t="s">
        <v>16</v>
      </c>
      <c r="C9">
        <v>35</v>
      </c>
      <c r="D9">
        <v>20</v>
      </c>
      <c r="E9">
        <v>15</v>
      </c>
      <c r="F9" t="s">
        <v>9</v>
      </c>
      <c r="G9">
        <f t="shared" si="0"/>
        <v>700</v>
      </c>
      <c r="H9" t="str">
        <f t="shared" si="1"/>
        <v>OK</v>
      </c>
    </row>
    <row r="10" spans="1:8" x14ac:dyDescent="0.25">
      <c r="A10">
        <v>9</v>
      </c>
      <c r="B10" t="s">
        <v>17</v>
      </c>
      <c r="C10">
        <v>10</v>
      </c>
      <c r="D10">
        <v>7.5</v>
      </c>
      <c r="E10">
        <v>5</v>
      </c>
      <c r="F10" t="s">
        <v>12</v>
      </c>
      <c r="G10">
        <f t="shared" si="0"/>
        <v>75</v>
      </c>
      <c r="H10" t="str">
        <f t="shared" si="1"/>
        <v>OK</v>
      </c>
    </row>
    <row r="11" spans="1:8" x14ac:dyDescent="0.25">
      <c r="A11">
        <v>10</v>
      </c>
      <c r="B11" t="s">
        <v>18</v>
      </c>
      <c r="C11">
        <v>45</v>
      </c>
      <c r="D11">
        <v>16.5</v>
      </c>
      <c r="E11">
        <v>25</v>
      </c>
      <c r="F11" t="s">
        <v>7</v>
      </c>
      <c r="G11">
        <f t="shared" si="0"/>
        <v>742.5</v>
      </c>
      <c r="H11" t="str">
        <f t="shared" si="1"/>
        <v>OK</v>
      </c>
    </row>
    <row r="12" spans="1:8" x14ac:dyDescent="0.25">
      <c r="A12">
        <v>11</v>
      </c>
      <c r="B12" t="s">
        <v>19</v>
      </c>
      <c r="C12">
        <v>22</v>
      </c>
      <c r="D12">
        <v>11.5</v>
      </c>
      <c r="E12">
        <v>10</v>
      </c>
      <c r="F12" t="s">
        <v>9</v>
      </c>
      <c r="G12">
        <f t="shared" si="0"/>
        <v>253</v>
      </c>
      <c r="H12" t="str">
        <f t="shared" si="1"/>
        <v>OK</v>
      </c>
    </row>
    <row r="13" spans="1:8" x14ac:dyDescent="0.25">
      <c r="A13">
        <v>12</v>
      </c>
      <c r="B13" t="s">
        <v>20</v>
      </c>
      <c r="C13">
        <v>18</v>
      </c>
      <c r="D13">
        <v>9.75</v>
      </c>
      <c r="E13">
        <v>8</v>
      </c>
      <c r="F13" t="s">
        <v>7</v>
      </c>
      <c r="G13">
        <f t="shared" si="0"/>
        <v>175.5</v>
      </c>
      <c r="H13" t="str">
        <f t="shared" si="1"/>
        <v>OK</v>
      </c>
    </row>
    <row r="14" spans="1:8" x14ac:dyDescent="0.25">
      <c r="A14">
        <v>13</v>
      </c>
      <c r="B14" t="s">
        <v>21</v>
      </c>
      <c r="C14">
        <v>40</v>
      </c>
      <c r="D14">
        <v>13.25</v>
      </c>
      <c r="E14">
        <v>20</v>
      </c>
      <c r="F14" t="s">
        <v>12</v>
      </c>
      <c r="G14">
        <f t="shared" si="0"/>
        <v>530</v>
      </c>
      <c r="H14" t="str">
        <f t="shared" si="1"/>
        <v>OK</v>
      </c>
    </row>
    <row r="15" spans="1:8" x14ac:dyDescent="0.25">
      <c r="A15">
        <v>14</v>
      </c>
      <c r="B15" t="s">
        <v>22</v>
      </c>
      <c r="C15">
        <v>33</v>
      </c>
      <c r="D15">
        <v>16</v>
      </c>
      <c r="E15">
        <v>15</v>
      </c>
      <c r="F15" t="s">
        <v>9</v>
      </c>
      <c r="G15">
        <f t="shared" si="0"/>
        <v>528</v>
      </c>
      <c r="H15" t="str">
        <f t="shared" si="1"/>
        <v>OK</v>
      </c>
    </row>
    <row r="16" spans="1:8" x14ac:dyDescent="0.25">
      <c r="A16">
        <v>15</v>
      </c>
      <c r="B16" t="s">
        <v>23</v>
      </c>
      <c r="C16">
        <v>28</v>
      </c>
      <c r="D16">
        <v>17.5</v>
      </c>
      <c r="E16">
        <v>12</v>
      </c>
      <c r="F16" t="s">
        <v>7</v>
      </c>
      <c r="G16">
        <f t="shared" si="0"/>
        <v>490</v>
      </c>
      <c r="H16" t="str">
        <f t="shared" si="1"/>
        <v>OK</v>
      </c>
    </row>
  </sheetData>
  <conditionalFormatting sqref="H2:H16">
    <cfRule type="expression" dxfId="4" priority="1">
      <formula>$H2="Reorder Needed"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034-F2E3-48B1-94DB-973014A65FDB}">
  <dimension ref="A1:G16"/>
  <sheetViews>
    <sheetView workbookViewId="0">
      <selection sqref="A1:G16"/>
    </sheetView>
  </sheetViews>
  <sheetFormatPr defaultRowHeight="13.8" x14ac:dyDescent="0.25"/>
  <cols>
    <col min="2" max="2" width="15" bestFit="1" customWidth="1"/>
    <col min="5" max="5" width="10.5" bestFit="1" customWidth="1"/>
    <col min="6" max="6" width="12.69921875" bestFit="1" customWidth="1"/>
  </cols>
  <sheetData>
    <row r="1" spans="1:7" x14ac:dyDescent="0.25">
      <c r="A1" t="s">
        <v>24</v>
      </c>
      <c r="B1" t="s">
        <v>25</v>
      </c>
      <c r="C1" t="s">
        <v>0</v>
      </c>
      <c r="D1" t="s">
        <v>2</v>
      </c>
      <c r="E1" t="s">
        <v>26</v>
      </c>
      <c r="F1" t="s">
        <v>27</v>
      </c>
      <c r="G1" t="s">
        <v>28</v>
      </c>
    </row>
    <row r="2" spans="1:7" x14ac:dyDescent="0.25">
      <c r="A2">
        <v>1</v>
      </c>
      <c r="B2" t="s">
        <v>46</v>
      </c>
      <c r="C2">
        <v>1</v>
      </c>
      <c r="D2">
        <v>5</v>
      </c>
      <c r="E2" s="1">
        <v>44576</v>
      </c>
      <c r="F2" s="1">
        <v>44577</v>
      </c>
      <c r="G2" t="s">
        <v>29</v>
      </c>
    </row>
    <row r="3" spans="1:7" x14ac:dyDescent="0.25">
      <c r="A3">
        <v>2</v>
      </c>
      <c r="B3" t="s">
        <v>47</v>
      </c>
      <c r="C3">
        <v>3</v>
      </c>
      <c r="D3">
        <v>10</v>
      </c>
      <c r="E3" s="1">
        <v>44612</v>
      </c>
      <c r="F3" s="1">
        <v>44613</v>
      </c>
      <c r="G3" t="s">
        <v>29</v>
      </c>
    </row>
    <row r="4" spans="1:7" x14ac:dyDescent="0.25">
      <c r="A4">
        <v>3</v>
      </c>
      <c r="B4" t="s">
        <v>48</v>
      </c>
      <c r="C4">
        <v>2</v>
      </c>
      <c r="D4">
        <v>8</v>
      </c>
      <c r="E4" s="1">
        <v>44630</v>
      </c>
      <c r="F4" s="1">
        <v>44631</v>
      </c>
      <c r="G4" t="s">
        <v>30</v>
      </c>
    </row>
    <row r="5" spans="1:7" x14ac:dyDescent="0.25">
      <c r="A5">
        <v>4</v>
      </c>
      <c r="B5" t="s">
        <v>49</v>
      </c>
      <c r="C5">
        <v>4</v>
      </c>
      <c r="D5">
        <v>15</v>
      </c>
      <c r="E5" s="1">
        <v>44656</v>
      </c>
      <c r="F5" s="1"/>
      <c r="G5" t="s">
        <v>31</v>
      </c>
    </row>
    <row r="6" spans="1:7" x14ac:dyDescent="0.25">
      <c r="A6">
        <v>5</v>
      </c>
      <c r="B6" t="s">
        <v>50</v>
      </c>
      <c r="C6">
        <v>1</v>
      </c>
      <c r="D6">
        <v>7</v>
      </c>
      <c r="E6" s="1">
        <v>44693</v>
      </c>
      <c r="F6" s="1"/>
      <c r="G6" t="s">
        <v>31</v>
      </c>
    </row>
    <row r="7" spans="1:7" x14ac:dyDescent="0.25">
      <c r="A7">
        <v>6</v>
      </c>
      <c r="B7" t="s">
        <v>51</v>
      </c>
      <c r="C7">
        <v>5</v>
      </c>
      <c r="D7">
        <v>12</v>
      </c>
      <c r="E7" s="1">
        <v>44730</v>
      </c>
      <c r="F7" s="1"/>
      <c r="G7" t="s">
        <v>31</v>
      </c>
    </row>
    <row r="8" spans="1:7" x14ac:dyDescent="0.25">
      <c r="A8">
        <v>7</v>
      </c>
      <c r="B8" t="s">
        <v>52</v>
      </c>
      <c r="C8">
        <v>3</v>
      </c>
      <c r="D8">
        <v>6</v>
      </c>
      <c r="E8" s="1">
        <v>44767</v>
      </c>
      <c r="F8" s="1"/>
      <c r="G8" t="s">
        <v>31</v>
      </c>
    </row>
    <row r="9" spans="1:7" x14ac:dyDescent="0.25">
      <c r="A9">
        <v>8</v>
      </c>
      <c r="B9" t="s">
        <v>53</v>
      </c>
      <c r="C9">
        <v>6</v>
      </c>
      <c r="D9">
        <v>18</v>
      </c>
      <c r="E9" s="1">
        <v>44803</v>
      </c>
      <c r="F9" s="1"/>
      <c r="G9" t="s">
        <v>31</v>
      </c>
    </row>
    <row r="10" spans="1:7" x14ac:dyDescent="0.25">
      <c r="A10">
        <v>9</v>
      </c>
      <c r="B10" t="s">
        <v>54</v>
      </c>
      <c r="C10">
        <v>7</v>
      </c>
      <c r="D10">
        <v>10</v>
      </c>
      <c r="E10" s="1">
        <v>44816</v>
      </c>
      <c r="F10" s="1"/>
      <c r="G10" t="s">
        <v>31</v>
      </c>
    </row>
    <row r="11" spans="1:7" x14ac:dyDescent="0.25">
      <c r="A11">
        <v>10</v>
      </c>
      <c r="B11" t="s">
        <v>55</v>
      </c>
      <c r="C11">
        <v>2</v>
      </c>
      <c r="D11">
        <v>3</v>
      </c>
      <c r="E11" s="1">
        <v>44854</v>
      </c>
      <c r="F11" s="1"/>
      <c r="G11" t="s">
        <v>31</v>
      </c>
    </row>
    <row r="12" spans="1:7" x14ac:dyDescent="0.25">
      <c r="A12">
        <v>11</v>
      </c>
      <c r="B12" t="s">
        <v>56</v>
      </c>
      <c r="C12">
        <v>5</v>
      </c>
      <c r="D12">
        <v>9</v>
      </c>
      <c r="E12" s="1">
        <v>44870</v>
      </c>
      <c r="F12" s="1"/>
      <c r="G12" t="s">
        <v>31</v>
      </c>
    </row>
    <row r="13" spans="1:7" x14ac:dyDescent="0.25">
      <c r="A13">
        <v>12</v>
      </c>
      <c r="B13" t="s">
        <v>57</v>
      </c>
      <c r="C13">
        <v>9</v>
      </c>
      <c r="D13">
        <v>12</v>
      </c>
      <c r="E13" s="1">
        <v>44905</v>
      </c>
      <c r="F13" s="1"/>
      <c r="G13" t="s">
        <v>31</v>
      </c>
    </row>
    <row r="14" spans="1:7" x14ac:dyDescent="0.25">
      <c r="A14">
        <v>13</v>
      </c>
      <c r="B14" t="s">
        <v>58</v>
      </c>
      <c r="C14">
        <v>8</v>
      </c>
      <c r="D14">
        <v>7</v>
      </c>
      <c r="E14" s="1">
        <v>44910</v>
      </c>
      <c r="F14" s="1"/>
      <c r="G14" t="s">
        <v>31</v>
      </c>
    </row>
    <row r="15" spans="1:7" x14ac:dyDescent="0.25">
      <c r="A15">
        <v>14</v>
      </c>
      <c r="B15" t="s">
        <v>59</v>
      </c>
      <c r="C15">
        <v>12</v>
      </c>
      <c r="D15">
        <v>5</v>
      </c>
      <c r="E15" s="1">
        <v>44913</v>
      </c>
      <c r="F15" s="1"/>
      <c r="G15" t="s">
        <v>31</v>
      </c>
    </row>
    <row r="16" spans="1:7" x14ac:dyDescent="0.25">
      <c r="A16">
        <v>15</v>
      </c>
      <c r="B16" t="s">
        <v>60</v>
      </c>
      <c r="C16">
        <v>3</v>
      </c>
      <c r="D16">
        <v>15</v>
      </c>
      <c r="E16" s="1">
        <v>44917</v>
      </c>
      <c r="F16" s="1"/>
      <c r="G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2FDA-0A99-408E-9AAA-6522268DDAF3}">
  <dimension ref="A1:E4"/>
  <sheetViews>
    <sheetView workbookViewId="0">
      <selection activeCell="H14" sqref="H14"/>
    </sheetView>
  </sheetViews>
  <sheetFormatPr defaultRowHeight="13.8" x14ac:dyDescent="0.25"/>
  <cols>
    <col min="1" max="1" width="10.19921875" bestFit="1" customWidth="1"/>
    <col min="2" max="2" width="13.5" bestFit="1" customWidth="1"/>
    <col min="3" max="3" width="14.19921875" bestFit="1" customWidth="1"/>
    <col min="4" max="4" width="13.69921875" bestFit="1" customWidth="1"/>
    <col min="5" max="5" width="20.398437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7</v>
      </c>
      <c r="B2" t="s">
        <v>37</v>
      </c>
      <c r="C2" t="s">
        <v>38</v>
      </c>
      <c r="D2">
        <v>1234567890</v>
      </c>
      <c r="E2" t="s">
        <v>39</v>
      </c>
    </row>
    <row r="3" spans="1:5" x14ac:dyDescent="0.25">
      <c r="A3" t="s">
        <v>9</v>
      </c>
      <c r="B3" t="s">
        <v>40</v>
      </c>
      <c r="C3" t="s">
        <v>41</v>
      </c>
      <c r="D3">
        <v>9876543210</v>
      </c>
      <c r="E3" t="s">
        <v>42</v>
      </c>
    </row>
    <row r="4" spans="1:5" x14ac:dyDescent="0.25">
      <c r="A4" t="s">
        <v>12</v>
      </c>
      <c r="B4" t="s">
        <v>43</v>
      </c>
      <c r="C4" t="s">
        <v>44</v>
      </c>
      <c r="D4">
        <v>4567891230</v>
      </c>
      <c r="E4" t="s">
        <v>45</v>
      </c>
    </row>
  </sheetData>
  <hyperlinks>
    <hyperlink ref="E2" r:id="rId1" display="mailto:john@example.com" xr:uid="{16EC2E6D-3431-45E9-AE20-92350BD13E44}"/>
    <hyperlink ref="E3" r:id="rId2" display="mailto:sarah@example.com" xr:uid="{11CF7BB6-BA24-4E34-A115-A7D215168544}"/>
    <hyperlink ref="E4" r:id="rId3" display="mailto:michael@example.com" xr:uid="{4CBFF742-9E38-48B9-A4C0-F556A5D9C8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3B3-2982-42BA-8BE2-E18D8BE69020}">
  <dimension ref="A1:K16"/>
  <sheetViews>
    <sheetView workbookViewId="0">
      <selection sqref="A1:K16"/>
    </sheetView>
  </sheetViews>
  <sheetFormatPr defaultRowHeight="13.8" x14ac:dyDescent="0.25"/>
  <cols>
    <col min="1" max="1" width="8.19921875" bestFit="1" customWidth="1"/>
    <col min="2" max="2" width="14.3984375" bestFit="1" customWidth="1"/>
    <col min="3" max="3" width="9.796875" bestFit="1" customWidth="1"/>
    <col min="4" max="4" width="7.59765625" bestFit="1" customWidth="1"/>
    <col min="5" max="5" width="10.296875" bestFit="1" customWidth="1"/>
    <col min="6" max="6" width="12.69921875" bestFit="1" customWidth="1"/>
    <col min="7" max="7" width="13.59765625" bestFit="1" customWidth="1"/>
    <col min="8" max="8" width="14.8984375" bestFit="1" customWidth="1"/>
    <col min="9" max="9" width="13.8984375" bestFit="1" customWidth="1"/>
    <col min="10" max="10" width="21.59765625" bestFit="1" customWidth="1"/>
  </cols>
  <sheetData>
    <row r="1" spans="1:11" x14ac:dyDescent="0.25">
      <c r="A1" s="2" t="s">
        <v>24</v>
      </c>
      <c r="B1" s="2" t="s">
        <v>25</v>
      </c>
      <c r="C1" s="2" t="s">
        <v>0</v>
      </c>
      <c r="D1" s="2" t="s">
        <v>2</v>
      </c>
      <c r="E1" s="2" t="s">
        <v>26</v>
      </c>
      <c r="F1" s="2" t="s">
        <v>27</v>
      </c>
      <c r="G1" s="2" t="s">
        <v>28</v>
      </c>
      <c r="H1" s="2" t="s">
        <v>63</v>
      </c>
      <c r="I1" s="2" t="s">
        <v>64</v>
      </c>
      <c r="J1" s="2" t="s">
        <v>70</v>
      </c>
      <c r="K1" s="2" t="s">
        <v>73</v>
      </c>
    </row>
    <row r="2" spans="1:11" x14ac:dyDescent="0.25">
      <c r="A2" s="2">
        <v>1</v>
      </c>
      <c r="B2" s="2" t="s">
        <v>46</v>
      </c>
      <c r="C2" s="2">
        <v>1</v>
      </c>
      <c r="D2" s="2">
        <v>5</v>
      </c>
      <c r="E2" s="5">
        <v>44576</v>
      </c>
      <c r="F2" s="5">
        <v>44577</v>
      </c>
      <c r="G2" s="2" t="s">
        <v>29</v>
      </c>
      <c r="H2" s="2" t="str">
        <f>IF(AND(ISNUMBER(C2), ISNUMBER(D2), D2&gt;0), IF(COUNTIF(Inventory_data!$A$2:$A$16, C2)&gt;0, "Valid", "Invalid Product ID"), "Invalid Input")</f>
        <v>Valid</v>
      </c>
      <c r="I2" s="2" t="str">
        <f>IF(H2="Valid", IF(D2&lt;=INDEX(Inventory_data!$C$2:$C$16, MATCH(C2, Inventory_data!$A$2:$A$16, 0)), "Yes", "No"), "N/A")</f>
        <v>Yes</v>
      </c>
      <c r="J2" s="2" t="str">
        <f ca="1">IF(G2="Pending", IF(F2&lt;&gt;"", IF(TODAY()&gt;=F2+2, "Delivered", "In Transit"), IF(TODAY()&gt;E2+1, "Delayed", "Pending")), G2)</f>
        <v>Delivered</v>
      </c>
      <c r="K2" s="2" t="str">
        <f ca="1">IF(J2="Delivered", IF(F2&lt;=E2+1, "Yes", "No"), "N/A")</f>
        <v>Yes</v>
      </c>
    </row>
    <row r="3" spans="1:11" x14ac:dyDescent="0.25">
      <c r="A3" s="2">
        <v>2</v>
      </c>
      <c r="B3" s="2" t="s">
        <v>47</v>
      </c>
      <c r="C3" s="2">
        <v>3</v>
      </c>
      <c r="D3" s="2">
        <v>10</v>
      </c>
      <c r="E3" s="5">
        <v>44612</v>
      </c>
      <c r="F3" s="5">
        <v>44613</v>
      </c>
      <c r="G3" s="2" t="s">
        <v>29</v>
      </c>
      <c r="H3" s="2" t="str">
        <f>IF(AND(ISNUMBER(C3), ISNUMBER(D3), D3&gt;0), IF(COUNTIF(Inventory_data!$A$2:$A$16, C3)&gt;0, "Valid", "Invalid Product ID"), "Invalid Input")</f>
        <v>Valid</v>
      </c>
      <c r="I3" s="2" t="str">
        <f>IF(H3="Valid", IF(D3&lt;=INDEX(Inventory_data!$C$2:$C$16, MATCH(C3, Inventory_data!$A$2:$A$16, 0)), "Yes", "No"), "N/A")</f>
        <v>Yes</v>
      </c>
      <c r="J3" s="2" t="str">
        <f t="shared" ref="J3:J16" ca="1" si="0">IF(G3="Pending", IF(F3&lt;&gt;"", IF(TODAY()&gt;=F3+2, "Delivered", "In Transit"), IF(TODAY()&gt;E3+1, "Delayed", "Pending")), G3)</f>
        <v>Delivered</v>
      </c>
      <c r="K3" s="2" t="str">
        <f t="shared" ref="K3:K16" ca="1" si="1">IF(J3="Delivered", IF(F3&lt;=E3+1, "Yes", "No"), "N/A")</f>
        <v>Yes</v>
      </c>
    </row>
    <row r="4" spans="1:11" x14ac:dyDescent="0.25">
      <c r="A4" s="2">
        <v>3</v>
      </c>
      <c r="B4" s="2" t="s">
        <v>48</v>
      </c>
      <c r="C4" s="2">
        <v>2</v>
      </c>
      <c r="D4" s="2">
        <v>8</v>
      </c>
      <c r="E4" s="5">
        <v>44630</v>
      </c>
      <c r="F4" s="5">
        <v>44631</v>
      </c>
      <c r="G4" s="2" t="s">
        <v>30</v>
      </c>
      <c r="H4" s="2" t="str">
        <f>IF(AND(ISNUMBER(C4), ISNUMBER(D4), D4&gt;0), IF(COUNTIF(Inventory_data!$A$2:$A$16, C4)&gt;0, "Valid", "Invalid Product ID"), "Invalid Input")</f>
        <v>Valid</v>
      </c>
      <c r="I4" s="2" t="str">
        <f>IF(H4="Valid", IF(D4&lt;=INDEX(Inventory_data!$C$2:$C$16, MATCH(C4, Inventory_data!$A$2:$A$16, 0)), "Yes", "No"), "N/A")</f>
        <v>Yes</v>
      </c>
      <c r="J4" s="2" t="str">
        <f t="shared" ca="1" si="0"/>
        <v>In Transit</v>
      </c>
      <c r="K4" s="2" t="str">
        <f t="shared" ca="1" si="1"/>
        <v>N/A</v>
      </c>
    </row>
    <row r="5" spans="1:11" x14ac:dyDescent="0.25">
      <c r="A5" s="2">
        <v>4</v>
      </c>
      <c r="B5" s="2" t="s">
        <v>49</v>
      </c>
      <c r="C5" s="2">
        <v>4</v>
      </c>
      <c r="D5" s="2">
        <v>15</v>
      </c>
      <c r="E5" s="5">
        <v>44656</v>
      </c>
      <c r="F5" s="5"/>
      <c r="G5" s="2" t="s">
        <v>31</v>
      </c>
      <c r="H5" s="2" t="str">
        <f>IF(AND(ISNUMBER(C5), ISNUMBER(D5), D5&gt;0), IF(COUNTIF(Inventory_data!$A$2:$A$16, C5)&gt;0, "Valid", "Invalid Product ID"), "Invalid Input")</f>
        <v>Valid</v>
      </c>
      <c r="I5" s="2" t="str">
        <f>IF(H5="Valid", IF(D5&lt;=INDEX(Inventory_data!$C$2:$C$16, MATCH(C5, Inventory_data!$A$2:$A$16, 0)), "Yes", "No"), "N/A")</f>
        <v>Yes</v>
      </c>
      <c r="J5" s="2" t="str">
        <f t="shared" ca="1" si="0"/>
        <v>Delayed</v>
      </c>
      <c r="K5" s="2" t="str">
        <f t="shared" ca="1" si="1"/>
        <v>N/A</v>
      </c>
    </row>
    <row r="6" spans="1:11" x14ac:dyDescent="0.25">
      <c r="A6" s="2">
        <v>5</v>
      </c>
      <c r="B6" s="2" t="s">
        <v>50</v>
      </c>
      <c r="C6" s="2">
        <v>1</v>
      </c>
      <c r="D6" s="2">
        <v>7</v>
      </c>
      <c r="E6" s="5">
        <v>44693</v>
      </c>
      <c r="F6" s="5"/>
      <c r="G6" s="2" t="s">
        <v>31</v>
      </c>
      <c r="H6" s="2" t="str">
        <f>IF(AND(ISNUMBER(C6), ISNUMBER(D6), D6&gt;0), IF(COUNTIF(Inventory_data!$A$2:$A$16, C6)&gt;0, "Valid", "Invalid Product ID"), "Invalid Input")</f>
        <v>Valid</v>
      </c>
      <c r="I6" s="2" t="str">
        <f>IF(H6="Valid", IF(D6&lt;=INDEX(Inventory_data!$C$2:$C$16, MATCH(C6, Inventory_data!$A$2:$A$16, 0)), "Yes", "No"), "N/A")</f>
        <v>Yes</v>
      </c>
      <c r="J6" s="2" t="str">
        <f t="shared" ca="1" si="0"/>
        <v>Delayed</v>
      </c>
      <c r="K6" s="2" t="str">
        <f t="shared" ca="1" si="1"/>
        <v>N/A</v>
      </c>
    </row>
    <row r="7" spans="1:11" x14ac:dyDescent="0.25">
      <c r="A7" s="2">
        <v>6</v>
      </c>
      <c r="B7" s="2" t="s">
        <v>51</v>
      </c>
      <c r="C7" s="2">
        <v>5</v>
      </c>
      <c r="D7" s="2">
        <v>12</v>
      </c>
      <c r="E7" s="5">
        <v>44730</v>
      </c>
      <c r="F7" s="5"/>
      <c r="G7" s="2" t="s">
        <v>31</v>
      </c>
      <c r="H7" s="2" t="str">
        <f>IF(AND(ISNUMBER(C7), ISNUMBER(D7), D7&gt;0), IF(COUNTIF(Inventory_data!$A$2:$A$16, C7)&gt;0, "Valid", "Invalid Product ID"), "Invalid Input")</f>
        <v>Valid</v>
      </c>
      <c r="I7" s="2" t="str">
        <f>IF(H7="Valid", IF(D7&lt;=INDEX(Inventory_data!$C$2:$C$16, MATCH(C7, Inventory_data!$A$2:$A$16, 0)), "Yes", "No"), "N/A")</f>
        <v>Yes</v>
      </c>
      <c r="J7" s="2" t="str">
        <f t="shared" ca="1" si="0"/>
        <v>Delayed</v>
      </c>
      <c r="K7" s="2" t="str">
        <f t="shared" ca="1" si="1"/>
        <v>N/A</v>
      </c>
    </row>
    <row r="8" spans="1:11" x14ac:dyDescent="0.25">
      <c r="A8" s="2">
        <v>7</v>
      </c>
      <c r="B8" s="2" t="s">
        <v>52</v>
      </c>
      <c r="C8" s="2">
        <v>3</v>
      </c>
      <c r="D8" s="2">
        <v>6</v>
      </c>
      <c r="E8" s="5">
        <v>44767</v>
      </c>
      <c r="F8" s="5"/>
      <c r="G8" s="2" t="s">
        <v>31</v>
      </c>
      <c r="H8" s="2" t="str">
        <f>IF(AND(ISNUMBER(C8), ISNUMBER(D8), D8&gt;0), IF(COUNTIF(Inventory_data!$A$2:$A$16, C8)&gt;0, "Valid", "Invalid Product ID"), "Invalid Input")</f>
        <v>Valid</v>
      </c>
      <c r="I8" s="2" t="str">
        <f>IF(H8="Valid", IF(D8&lt;=INDEX(Inventory_data!$C$2:$C$16, MATCH(C8, Inventory_data!$A$2:$A$16, 0)), "Yes", "No"), "N/A")</f>
        <v>Yes</v>
      </c>
      <c r="J8" s="2" t="str">
        <f t="shared" ca="1" si="0"/>
        <v>Delayed</v>
      </c>
      <c r="K8" s="2" t="str">
        <f t="shared" ca="1" si="1"/>
        <v>N/A</v>
      </c>
    </row>
    <row r="9" spans="1:11" x14ac:dyDescent="0.25">
      <c r="A9" s="2">
        <v>8</v>
      </c>
      <c r="B9" s="2" t="s">
        <v>53</v>
      </c>
      <c r="C9" s="2">
        <v>6</v>
      </c>
      <c r="D9" s="2">
        <v>18</v>
      </c>
      <c r="E9" s="5">
        <v>44803</v>
      </c>
      <c r="F9" s="5"/>
      <c r="G9" s="2" t="s">
        <v>31</v>
      </c>
      <c r="H9" s="2" t="str">
        <f>IF(AND(ISNUMBER(C9), ISNUMBER(D9), D9&gt;0), IF(COUNTIF(Inventory_data!$A$2:$A$16, C9)&gt;0, "Valid", "Invalid Product ID"), "Invalid Input")</f>
        <v>Valid</v>
      </c>
      <c r="I9" s="2" t="str">
        <f>IF(H9="Valid", IF(D9&lt;=INDEX(Inventory_data!$C$2:$C$16, MATCH(C9, Inventory_data!$A$2:$A$16, 0)), "Yes", "No"), "N/A")</f>
        <v>Yes</v>
      </c>
      <c r="J9" s="2" t="str">
        <f t="shared" ca="1" si="0"/>
        <v>Delayed</v>
      </c>
      <c r="K9" s="2" t="str">
        <f t="shared" ca="1" si="1"/>
        <v>N/A</v>
      </c>
    </row>
    <row r="10" spans="1:11" x14ac:dyDescent="0.25">
      <c r="A10" s="2">
        <v>9</v>
      </c>
      <c r="B10" s="2" t="s">
        <v>54</v>
      </c>
      <c r="C10" s="2">
        <v>7</v>
      </c>
      <c r="D10" s="2">
        <v>10</v>
      </c>
      <c r="E10" s="5">
        <v>44816</v>
      </c>
      <c r="F10" s="5"/>
      <c r="G10" s="2" t="s">
        <v>31</v>
      </c>
      <c r="H10" s="2" t="str">
        <f>IF(AND(ISNUMBER(C10), ISNUMBER(D10), D10&gt;0), IF(COUNTIF(Inventory_data!$A$2:$A$16, C10)&gt;0, "Valid", "Invalid Product ID"), "Invalid Input")</f>
        <v>Valid</v>
      </c>
      <c r="I10" s="2" t="str">
        <f>IF(H10="Valid", IF(D10&lt;=INDEX(Inventory_data!$C$2:$C$16, MATCH(C10, Inventory_data!$A$2:$A$16, 0)), "Yes", "No"), "N/A")</f>
        <v>Yes</v>
      </c>
      <c r="J10" s="2" t="str">
        <f t="shared" ca="1" si="0"/>
        <v>Delayed</v>
      </c>
      <c r="K10" s="2" t="str">
        <f t="shared" ca="1" si="1"/>
        <v>N/A</v>
      </c>
    </row>
    <row r="11" spans="1:11" x14ac:dyDescent="0.25">
      <c r="A11" s="2">
        <v>10</v>
      </c>
      <c r="B11" s="2" t="s">
        <v>55</v>
      </c>
      <c r="C11" s="2">
        <v>2</v>
      </c>
      <c r="D11" s="2">
        <v>3</v>
      </c>
      <c r="E11" s="5">
        <v>44854</v>
      </c>
      <c r="F11" s="5"/>
      <c r="G11" s="2" t="s">
        <v>31</v>
      </c>
      <c r="H11" s="2" t="str">
        <f>IF(AND(ISNUMBER(C11), ISNUMBER(D11), D11&gt;0), IF(COUNTIF(Inventory_data!$A$2:$A$16, C11)&gt;0, "Valid", "Invalid Product ID"), "Invalid Input")</f>
        <v>Valid</v>
      </c>
      <c r="I11" s="2" t="str">
        <f>IF(H11="Valid", IF(D11&lt;=INDEX(Inventory_data!$C$2:$C$16, MATCH(C11, Inventory_data!$A$2:$A$16, 0)), "Yes", "No"), "N/A")</f>
        <v>Yes</v>
      </c>
      <c r="J11" s="2" t="str">
        <f t="shared" ca="1" si="0"/>
        <v>Delayed</v>
      </c>
      <c r="K11" s="2" t="str">
        <f t="shared" ca="1" si="1"/>
        <v>N/A</v>
      </c>
    </row>
    <row r="12" spans="1:11" x14ac:dyDescent="0.25">
      <c r="A12" s="2">
        <v>11</v>
      </c>
      <c r="B12" s="2" t="s">
        <v>56</v>
      </c>
      <c r="C12" s="2">
        <v>5</v>
      </c>
      <c r="D12" s="2">
        <v>9</v>
      </c>
      <c r="E12" s="5">
        <v>44870</v>
      </c>
      <c r="F12" s="5"/>
      <c r="G12" s="2" t="s">
        <v>31</v>
      </c>
      <c r="H12" s="2" t="str">
        <f>IF(AND(ISNUMBER(C12), ISNUMBER(D12), D12&gt;0), IF(COUNTIF(Inventory_data!$A$2:$A$16, C12)&gt;0, "Valid", "Invalid Product ID"), "Invalid Input")</f>
        <v>Valid</v>
      </c>
      <c r="I12" s="2" t="str">
        <f>IF(H12="Valid", IF(D12&lt;=INDEX(Inventory_data!$C$2:$C$16, MATCH(C12, Inventory_data!$A$2:$A$16, 0)), "Yes", "No"), "N/A")</f>
        <v>Yes</v>
      </c>
      <c r="J12" s="2" t="str">
        <f t="shared" ca="1" si="0"/>
        <v>Delayed</v>
      </c>
      <c r="K12" s="2" t="str">
        <f t="shared" ca="1" si="1"/>
        <v>N/A</v>
      </c>
    </row>
    <row r="13" spans="1:11" x14ac:dyDescent="0.25">
      <c r="A13" s="2">
        <v>12</v>
      </c>
      <c r="B13" s="2" t="s">
        <v>57</v>
      </c>
      <c r="C13" s="2">
        <v>9</v>
      </c>
      <c r="D13" s="2">
        <v>12</v>
      </c>
      <c r="E13" s="5">
        <v>44905</v>
      </c>
      <c r="F13" s="5"/>
      <c r="G13" s="2" t="s">
        <v>31</v>
      </c>
      <c r="H13" s="2" t="str">
        <f>IF(AND(ISNUMBER(C13), ISNUMBER(D13), D13&gt;0), IF(COUNTIF(Inventory_data!$A$2:$A$16, C13)&gt;0, "Valid", "Invalid Product ID"), "Invalid Input")</f>
        <v>Valid</v>
      </c>
      <c r="I13" s="2" t="str">
        <f>IF(H13="Valid", IF(D13&lt;=INDEX(Inventory_data!$C$2:$C$16, MATCH(C13, Inventory_data!$A$2:$A$16, 0)), "Yes", "No"), "N/A")</f>
        <v>No</v>
      </c>
      <c r="J13" s="2" t="str">
        <f t="shared" ca="1" si="0"/>
        <v>Delayed</v>
      </c>
      <c r="K13" s="2" t="str">
        <f t="shared" ca="1" si="1"/>
        <v>N/A</v>
      </c>
    </row>
    <row r="14" spans="1:11" x14ac:dyDescent="0.25">
      <c r="A14" s="2">
        <v>13</v>
      </c>
      <c r="B14" s="2" t="s">
        <v>58</v>
      </c>
      <c r="C14" s="2">
        <v>8</v>
      </c>
      <c r="D14" s="2">
        <v>7</v>
      </c>
      <c r="E14" s="5">
        <v>44910</v>
      </c>
      <c r="F14" s="5"/>
      <c r="G14" s="2" t="s">
        <v>31</v>
      </c>
      <c r="H14" s="2" t="str">
        <f>IF(AND(ISNUMBER(C14), ISNUMBER(D14), D14&gt;0), IF(COUNTIF(Inventory_data!$A$2:$A$16, C14)&gt;0, "Valid", "Invalid Product ID"), "Invalid Input")</f>
        <v>Valid</v>
      </c>
      <c r="I14" s="2" t="str">
        <f>IF(H14="Valid", IF(D14&lt;=INDEX(Inventory_data!$C$2:$C$16, MATCH(C14, Inventory_data!$A$2:$A$16, 0)), "Yes", "No"), "N/A")</f>
        <v>Yes</v>
      </c>
      <c r="J14" s="2" t="str">
        <f t="shared" ca="1" si="0"/>
        <v>Delayed</v>
      </c>
      <c r="K14" s="2" t="str">
        <f t="shared" ca="1" si="1"/>
        <v>N/A</v>
      </c>
    </row>
    <row r="15" spans="1:11" x14ac:dyDescent="0.25">
      <c r="A15" s="2">
        <v>14</v>
      </c>
      <c r="B15" s="2" t="s">
        <v>59</v>
      </c>
      <c r="C15" s="2">
        <v>12</v>
      </c>
      <c r="D15" s="2">
        <v>5</v>
      </c>
      <c r="E15" s="5">
        <v>44913</v>
      </c>
      <c r="F15" s="5"/>
      <c r="G15" s="2" t="s">
        <v>31</v>
      </c>
      <c r="H15" s="2" t="str">
        <f>IF(AND(ISNUMBER(C15), ISNUMBER(D15), D15&gt;0), IF(COUNTIF(Inventory_data!$A$2:$A$16, C15)&gt;0, "Valid", "Invalid Product ID"), "Invalid Input")</f>
        <v>Valid</v>
      </c>
      <c r="I15" s="2" t="str">
        <f>IF(H15="Valid", IF(D15&lt;=INDEX(Inventory_data!$C$2:$C$16, MATCH(C15, Inventory_data!$A$2:$A$16, 0)), "Yes", "No"), "N/A")</f>
        <v>Yes</v>
      </c>
      <c r="J15" s="2" t="str">
        <f t="shared" ca="1" si="0"/>
        <v>Delayed</v>
      </c>
      <c r="K15" s="2" t="str">
        <f t="shared" ca="1" si="1"/>
        <v>N/A</v>
      </c>
    </row>
    <row r="16" spans="1:11" x14ac:dyDescent="0.25">
      <c r="A16" s="2">
        <v>15</v>
      </c>
      <c r="B16" s="2" t="s">
        <v>60</v>
      </c>
      <c r="C16" s="2">
        <v>3</v>
      </c>
      <c r="D16" s="2">
        <v>15</v>
      </c>
      <c r="E16" s="5">
        <v>44917</v>
      </c>
      <c r="F16" s="5"/>
      <c r="G16" s="2" t="s">
        <v>31</v>
      </c>
      <c r="H16" s="2" t="str">
        <f>IF(AND(ISNUMBER(C16), ISNUMBER(D16), D16&gt;0), IF(COUNTIF(Inventory_data!$A$2:$A$16, C16)&gt;0, "Valid", "Invalid Product ID"), "Invalid Input")</f>
        <v>Valid</v>
      </c>
      <c r="I16" s="2" t="str">
        <f>IF(H16="Valid", IF(D16&lt;=INDEX(Inventory_data!$C$2:$C$16, MATCH(C16, Inventory_data!$A$2:$A$16, 0)), "Yes", "No"), "N/A")</f>
        <v>Yes</v>
      </c>
      <c r="J16" s="2" t="str">
        <f t="shared" ca="1" si="0"/>
        <v>Delayed</v>
      </c>
      <c r="K16" s="2" t="str">
        <f t="shared" ca="1" si="1"/>
        <v>N/A</v>
      </c>
    </row>
  </sheetData>
  <conditionalFormatting sqref="J2:J16">
    <cfRule type="expression" dxfId="0" priority="1">
      <formula>$J2="Delayed"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605E-31DF-4D01-98AE-8524A443462D}">
  <dimension ref="A1:O16"/>
  <sheetViews>
    <sheetView topLeftCell="B1" workbookViewId="0">
      <selection activeCell="O6" sqref="O6"/>
    </sheetView>
  </sheetViews>
  <sheetFormatPr defaultRowHeight="13.8" x14ac:dyDescent="0.25"/>
  <cols>
    <col min="1" max="1" width="9.796875" bestFit="1" customWidth="1"/>
    <col min="2" max="2" width="12.796875" bestFit="1" customWidth="1"/>
    <col min="3" max="3" width="7.59765625" bestFit="1" customWidth="1"/>
    <col min="4" max="4" width="5.8984375" bestFit="1" customWidth="1"/>
    <col min="5" max="5" width="12.5" bestFit="1" customWidth="1"/>
    <col min="6" max="6" width="8.5" bestFit="1" customWidth="1"/>
    <col min="7" max="7" width="10.5" bestFit="1" customWidth="1"/>
    <col min="8" max="8" width="14.3984375" bestFit="1" customWidth="1"/>
    <col min="9" max="9" width="15.296875" bestFit="1" customWidth="1"/>
    <col min="10" max="10" width="12.19921875" bestFit="1" customWidth="1"/>
    <col min="11" max="11" width="14.796875" bestFit="1" customWidth="1"/>
    <col min="12" max="12" width="15.19921875" bestFit="1" customWidth="1"/>
    <col min="13" max="13" width="18" bestFit="1" customWidth="1"/>
    <col min="14" max="14" width="16.09765625" bestFit="1" customWidth="1"/>
    <col min="15" max="15" width="19.3984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61</v>
      </c>
      <c r="H1" s="2" t="s">
        <v>62</v>
      </c>
      <c r="I1" s="2" t="s">
        <v>65</v>
      </c>
      <c r="J1" s="3" t="s">
        <v>66</v>
      </c>
      <c r="K1" s="2" t="s">
        <v>67</v>
      </c>
      <c r="L1" s="2" t="s">
        <v>68</v>
      </c>
      <c r="M1" s="4" t="s">
        <v>71</v>
      </c>
      <c r="N1" s="4" t="s">
        <v>72</v>
      </c>
      <c r="O1" s="4" t="s">
        <v>74</v>
      </c>
    </row>
    <row r="2" spans="1:15" x14ac:dyDescent="0.25">
      <c r="A2" s="2">
        <v>1</v>
      </c>
      <c r="B2" s="2" t="s">
        <v>6</v>
      </c>
      <c r="C2" s="2">
        <v>50</v>
      </c>
      <c r="D2" s="2">
        <v>10</v>
      </c>
      <c r="E2" s="2">
        <v>20</v>
      </c>
      <c r="F2" s="2" t="s">
        <v>7</v>
      </c>
      <c r="G2" s="2">
        <f>C2*D2</f>
        <v>500</v>
      </c>
      <c r="H2" s="2" t="str">
        <f>IF(C2&lt;=E2,"Reorder Needed","OK")</f>
        <v>OK</v>
      </c>
      <c r="I2" s="2">
        <f>MIN(C2, SUMIFS(Order_Processing!$D$2:$D$16, Order_Processing!$C$2:$C$16, A2, Order_Processing!$H$2:$H$16, "Valid"))</f>
        <v>12</v>
      </c>
      <c r="J2" s="2">
        <f>C2-I2</f>
        <v>38</v>
      </c>
      <c r="K2" s="2" t="str">
        <f>IF(J2&lt;=E2, "Yes", "No")</f>
        <v>No</v>
      </c>
      <c r="L2" s="2">
        <f>IF(K2="Yes", E2*2-J2, 0)</f>
        <v>0</v>
      </c>
      <c r="M2" s="2">
        <f>SUM(G2:G16)</f>
        <v>6295.25</v>
      </c>
      <c r="N2" s="2">
        <f>SUM(Order_Processing!D2:D16)/(M2/2)</f>
        <v>4.5113379135062151E-2</v>
      </c>
      <c r="O2" s="2">
        <f ca="1">COUNTIF(Order_Processing!$K$2:$K$16, "Yes")/COUNTIF(Order_Processing!$J$2:$J$16, "Delivered")</f>
        <v>1</v>
      </c>
    </row>
    <row r="3" spans="1:15" x14ac:dyDescent="0.25">
      <c r="A3" s="2">
        <v>2</v>
      </c>
      <c r="B3" s="2" t="s">
        <v>8</v>
      </c>
      <c r="C3" s="2">
        <v>30</v>
      </c>
      <c r="D3" s="2">
        <v>15</v>
      </c>
      <c r="E3" s="2">
        <v>10</v>
      </c>
      <c r="F3" s="2" t="s">
        <v>9</v>
      </c>
      <c r="G3" s="2">
        <f t="shared" ref="G3:G16" si="0">C3*D3</f>
        <v>450</v>
      </c>
      <c r="H3" s="2" t="str">
        <f t="shared" ref="H3:H16" si="1">IF(C3&lt;=E3,"Reorder Needed","OK")</f>
        <v>OK</v>
      </c>
      <c r="I3" s="2">
        <f>MIN(C3, SUMIFS(Order_Processing!$D$2:$D$16, Order_Processing!$C$2:$C$16, A3, Order_Processing!$H$2:$H$16, "Valid"))</f>
        <v>11</v>
      </c>
      <c r="J3" s="2">
        <f t="shared" ref="J3:J16" si="2">C3-I3</f>
        <v>19</v>
      </c>
      <c r="K3" s="2" t="str">
        <f t="shared" ref="K3:K16" si="3">IF(J3&lt;=E3, "Yes", "No")</f>
        <v>No</v>
      </c>
      <c r="L3" s="2">
        <f t="shared" ref="L3:L16" si="4">IF(K3="Yes", E3*2-J3, 0)</f>
        <v>0</v>
      </c>
      <c r="M3" s="2">
        <f t="shared" ref="M3:M16" si="5">SUM(G3:G17)</f>
        <v>5795.25</v>
      </c>
      <c r="N3" s="2">
        <f>SUM(Order_Processing!D3:D17)/(M3/2)</f>
        <v>4.7280100081963677E-2</v>
      </c>
      <c r="O3" s="2">
        <f ca="1">COUNTIF(Order_Processing!$K$2:$K$16, "Yes")/COUNTIF(Order_Processing!$J$2:$J$16, "Delivered")</f>
        <v>1</v>
      </c>
    </row>
    <row r="4" spans="1:15" x14ac:dyDescent="0.25">
      <c r="A4" s="2">
        <v>3</v>
      </c>
      <c r="B4" s="2" t="s">
        <v>10</v>
      </c>
      <c r="C4" s="2">
        <v>20</v>
      </c>
      <c r="D4" s="2">
        <v>8.5</v>
      </c>
      <c r="E4" s="2">
        <v>15</v>
      </c>
      <c r="F4" s="2" t="s">
        <v>7</v>
      </c>
      <c r="G4" s="2">
        <f t="shared" si="0"/>
        <v>170</v>
      </c>
      <c r="H4" s="2" t="str">
        <f t="shared" si="1"/>
        <v>OK</v>
      </c>
      <c r="I4" s="2">
        <f>MIN(C4, SUMIFS(Order_Processing!$D$2:$D$16, Order_Processing!$C$2:$C$16, A4, Order_Processing!$H$2:$H$16, "Valid"))</f>
        <v>20</v>
      </c>
      <c r="J4" s="2">
        <f t="shared" si="2"/>
        <v>0</v>
      </c>
      <c r="K4" s="2" t="str">
        <f t="shared" si="3"/>
        <v>Yes</v>
      </c>
      <c r="L4" s="2">
        <f t="shared" si="4"/>
        <v>30</v>
      </c>
      <c r="M4" s="2">
        <f t="shared" si="5"/>
        <v>5345.25</v>
      </c>
      <c r="N4" s="2">
        <f>SUM(Order_Processing!D4:D18)/(M4/2)</f>
        <v>4.7518825125111082E-2</v>
      </c>
      <c r="O4" s="2">
        <f ca="1">IFERROR(COUNTIFS(Order_Processing!$C$2:$C$16, A3, Order_Processing!$J$2:$J$16, "Delivered", Order_Processing!$K$2:$K$16, "Yes") / COUNTIFS(Order_Processing!$C$2:$C$16, A3, Order_Processing!$J$2:$J$16, "Delivered"), 0)</f>
        <v>0</v>
      </c>
    </row>
    <row r="5" spans="1:15" x14ac:dyDescent="0.25">
      <c r="A5" s="2">
        <v>4</v>
      </c>
      <c r="B5" s="2" t="s">
        <v>11</v>
      </c>
      <c r="C5" s="2">
        <v>40</v>
      </c>
      <c r="D5" s="2">
        <v>12</v>
      </c>
      <c r="E5" s="2">
        <v>25</v>
      </c>
      <c r="F5" s="2" t="s">
        <v>12</v>
      </c>
      <c r="G5" s="2">
        <f t="shared" si="0"/>
        <v>480</v>
      </c>
      <c r="H5" s="2" t="str">
        <f t="shared" si="1"/>
        <v>OK</v>
      </c>
      <c r="I5" s="2">
        <f>MIN(C5, SUMIFS(Order_Processing!$D$2:$D$16, Order_Processing!$C$2:$C$16, A5, Order_Processing!$H$2:$H$16, "Valid"))</f>
        <v>15</v>
      </c>
      <c r="J5" s="2">
        <f t="shared" si="2"/>
        <v>25</v>
      </c>
      <c r="K5" s="2" t="str">
        <f t="shared" si="3"/>
        <v>Yes</v>
      </c>
      <c r="L5" s="2">
        <f t="shared" si="4"/>
        <v>25</v>
      </c>
      <c r="M5" s="2">
        <f t="shared" si="5"/>
        <v>5175.25</v>
      </c>
      <c r="N5" s="2">
        <f>SUM(Order_Processing!D5:D19)/(M5/2)</f>
        <v>4.5988116516110331E-2</v>
      </c>
      <c r="O5">
        <f ca="1">IFERROR(COUNTIFS(Order_Processing!$C$2:$C$16, A4, Order_Processing!$J$2:$J$16, "Delivered", Order_Processing!$K$2:$K$16, "Yes") / COUNTIFS(Order_Processing!$C$2:$C$16, A4, Order_Processing!$J$2:$J$16, "Delivered"), 0)</f>
        <v>1</v>
      </c>
    </row>
    <row r="6" spans="1:15" x14ac:dyDescent="0.25">
      <c r="A6" s="2">
        <v>5</v>
      </c>
      <c r="B6" s="2" t="s">
        <v>13</v>
      </c>
      <c r="C6" s="2">
        <v>15</v>
      </c>
      <c r="D6" s="2">
        <v>18.5</v>
      </c>
      <c r="E6" s="2">
        <v>5</v>
      </c>
      <c r="F6" s="2" t="s">
        <v>9</v>
      </c>
      <c r="G6" s="2">
        <f t="shared" si="0"/>
        <v>277.5</v>
      </c>
      <c r="H6" s="2" t="str">
        <f t="shared" si="1"/>
        <v>OK</v>
      </c>
      <c r="I6" s="2">
        <f>MIN(C6, SUMIFS(Order_Processing!$D$2:$D$16, Order_Processing!$C$2:$C$16, A6, Order_Processing!$H$2:$H$16, "Valid"))</f>
        <v>15</v>
      </c>
      <c r="J6" s="2">
        <f t="shared" si="2"/>
        <v>0</v>
      </c>
      <c r="K6" s="2" t="str">
        <f t="shared" si="3"/>
        <v>Yes</v>
      </c>
      <c r="L6" s="2">
        <f t="shared" si="4"/>
        <v>10</v>
      </c>
      <c r="M6" s="2">
        <f t="shared" si="5"/>
        <v>4695.25</v>
      </c>
      <c r="N6" s="2">
        <f>SUM(Order_Processing!D6:D20)/(M6/2)</f>
        <v>4.4300090517011871E-2</v>
      </c>
      <c r="O6" s="2">
        <f ca="1">IFERROR(COUNTIFS(Order_Processing!$C$2:$C$16, A5, Order_Processing!$J$2:$J$16, "Delivered", Order_Processing!$K$2:$K$16, "Yes") / COUNTIFS(Order_Processing!$C$2:$C$16, A5, Order_Processing!$J$2:$J$16, "Delivered"), 0)</f>
        <v>0</v>
      </c>
    </row>
    <row r="7" spans="1:15" x14ac:dyDescent="0.25">
      <c r="A7" s="2">
        <v>6</v>
      </c>
      <c r="B7" s="2" t="s">
        <v>14</v>
      </c>
      <c r="C7" s="2">
        <v>25</v>
      </c>
      <c r="D7" s="2">
        <v>14.75</v>
      </c>
      <c r="E7" s="2">
        <v>10</v>
      </c>
      <c r="F7" s="2" t="s">
        <v>12</v>
      </c>
      <c r="G7" s="2">
        <f t="shared" si="0"/>
        <v>368.75</v>
      </c>
      <c r="H7" s="2" t="str">
        <f t="shared" si="1"/>
        <v>OK</v>
      </c>
      <c r="I7" s="2">
        <f>MIN(C7, SUMIFS(Order_Processing!$D$2:$D$16, Order_Processing!$C$2:$C$16, A7, Order_Processing!$H$2:$H$16, "Valid"))</f>
        <v>18</v>
      </c>
      <c r="J7" s="2">
        <f t="shared" si="2"/>
        <v>7</v>
      </c>
      <c r="K7" s="2" t="str">
        <f t="shared" si="3"/>
        <v>Yes</v>
      </c>
      <c r="L7" s="2">
        <f t="shared" si="4"/>
        <v>13</v>
      </c>
      <c r="M7" s="2">
        <f t="shared" si="5"/>
        <v>4417.75</v>
      </c>
      <c r="N7" s="2">
        <f>SUM(Order_Processing!D7:D21)/(M7/2)</f>
        <v>4.3913757002999265E-2</v>
      </c>
      <c r="O7" s="2">
        <f ca="1">IFERROR(COUNTIFS(Order_Processing!$C$2:$C$16, A6, Order_Processing!$J$2:$J$16, "Delivered", Order_Processing!$K$2:$K$16, "Yes") / COUNTIFS(Order_Processing!$C$2:$C$16, A6, Order_Processing!$J$2:$J$16, "Delivered"), 0)</f>
        <v>0</v>
      </c>
    </row>
    <row r="8" spans="1:15" x14ac:dyDescent="0.25">
      <c r="A8" s="2">
        <v>7</v>
      </c>
      <c r="B8" s="2" t="s">
        <v>15</v>
      </c>
      <c r="C8" s="2">
        <v>60</v>
      </c>
      <c r="D8" s="2">
        <v>9.25</v>
      </c>
      <c r="E8" s="2">
        <v>30</v>
      </c>
      <c r="F8" s="2" t="s">
        <v>7</v>
      </c>
      <c r="G8" s="2">
        <f t="shared" si="0"/>
        <v>555</v>
      </c>
      <c r="H8" s="2" t="str">
        <f t="shared" si="1"/>
        <v>OK</v>
      </c>
      <c r="I8" s="2">
        <f>MIN(C8, SUMIFS(Order_Processing!$D$2:$D$16, Order_Processing!$C$2:$C$16, A8, Order_Processing!$H$2:$H$16, "Valid"))</f>
        <v>10</v>
      </c>
      <c r="J8" s="2">
        <f t="shared" si="2"/>
        <v>50</v>
      </c>
      <c r="K8" s="2" t="str">
        <f t="shared" si="3"/>
        <v>No</v>
      </c>
      <c r="L8" s="2">
        <f t="shared" si="4"/>
        <v>0</v>
      </c>
      <c r="M8" s="2">
        <f t="shared" si="5"/>
        <v>4049</v>
      </c>
      <c r="N8" s="2">
        <f>SUM(Order_Processing!D8:D22)/(M8/2)</f>
        <v>4.1985675475426032E-2</v>
      </c>
      <c r="O8" s="2">
        <f ca="1">IFERROR(COUNTIFS(Order_Processing!$C$2:$C$16, A7, Order_Processing!$J$2:$J$16, "Delivered", Order_Processing!$K$2:$K$16, "Yes") / COUNTIFS(Order_Processing!$C$2:$C$16, A7, Order_Processing!$J$2:$J$16, "Delivered"), 0)</f>
        <v>0</v>
      </c>
    </row>
    <row r="9" spans="1:15" x14ac:dyDescent="0.25">
      <c r="A9" s="2">
        <v>8</v>
      </c>
      <c r="B9" s="2" t="s">
        <v>16</v>
      </c>
      <c r="C9" s="2">
        <v>35</v>
      </c>
      <c r="D9" s="2">
        <v>20</v>
      </c>
      <c r="E9" s="2">
        <v>15</v>
      </c>
      <c r="F9" s="2" t="s">
        <v>9</v>
      </c>
      <c r="G9" s="2">
        <f t="shared" si="0"/>
        <v>700</v>
      </c>
      <c r="H9" s="2" t="str">
        <f t="shared" si="1"/>
        <v>OK</v>
      </c>
      <c r="I9" s="2">
        <f>MIN(C9, SUMIFS(Order_Processing!$D$2:$D$16, Order_Processing!$C$2:$C$16, A9, Order_Processing!$H$2:$H$16, "Valid"))</f>
        <v>7</v>
      </c>
      <c r="J9" s="2">
        <f t="shared" si="2"/>
        <v>28</v>
      </c>
      <c r="K9" s="2" t="str">
        <f t="shared" si="3"/>
        <v>No</v>
      </c>
      <c r="L9" s="2">
        <f t="shared" si="4"/>
        <v>0</v>
      </c>
      <c r="M9" s="2">
        <f t="shared" si="5"/>
        <v>3494</v>
      </c>
      <c r="N9" s="2">
        <f>SUM(Order_Processing!D9:D23)/(M9/2)</f>
        <v>4.5220377790497999E-2</v>
      </c>
      <c r="O9" s="2">
        <f ca="1">IFERROR(COUNTIFS(Order_Processing!$C$2:$C$16, A8, Order_Processing!$J$2:$J$16, "Delivered", Order_Processing!$K$2:$K$16, "Yes") / COUNTIFS(Order_Processing!$C$2:$C$16, A8, Order_Processing!$J$2:$J$16, "Delivered"), 0)</f>
        <v>0</v>
      </c>
    </row>
    <row r="10" spans="1:15" x14ac:dyDescent="0.25">
      <c r="A10" s="2">
        <v>9</v>
      </c>
      <c r="B10" s="2" t="s">
        <v>17</v>
      </c>
      <c r="C10" s="2">
        <v>10</v>
      </c>
      <c r="D10" s="2">
        <v>7.5</v>
      </c>
      <c r="E10" s="2">
        <v>5</v>
      </c>
      <c r="F10" s="2" t="s">
        <v>12</v>
      </c>
      <c r="G10" s="2">
        <f t="shared" si="0"/>
        <v>75</v>
      </c>
      <c r="H10" s="2" t="str">
        <f t="shared" si="1"/>
        <v>OK</v>
      </c>
      <c r="I10" s="2">
        <f>MIN(C10, SUMIFS(Order_Processing!$D$2:$D$16, Order_Processing!$C$2:$C$16, A10, Order_Processing!$H$2:$H$16, "Valid"))</f>
        <v>10</v>
      </c>
      <c r="J10" s="2">
        <f t="shared" si="2"/>
        <v>0</v>
      </c>
      <c r="K10" s="2" t="str">
        <f t="shared" si="3"/>
        <v>Yes</v>
      </c>
      <c r="L10" s="2">
        <f t="shared" si="4"/>
        <v>10</v>
      </c>
      <c r="M10" s="2">
        <f t="shared" si="5"/>
        <v>2794</v>
      </c>
      <c r="N10" s="2">
        <f>SUM(Order_Processing!D10:D24)/(M10/2)</f>
        <v>4.3664996420901936E-2</v>
      </c>
      <c r="O10" s="2">
        <f ca="1">IFERROR(COUNTIFS(Order_Processing!$C$2:$C$16, A9, Order_Processing!$J$2:$J$16, "Delivered", Order_Processing!$K$2:$K$16, "Yes") / COUNTIFS(Order_Processing!$C$2:$C$16, A9, Order_Processing!$J$2:$J$16, "Delivered"), 0)</f>
        <v>0</v>
      </c>
    </row>
    <row r="11" spans="1:15" x14ac:dyDescent="0.25">
      <c r="A11" s="2">
        <v>10</v>
      </c>
      <c r="B11" s="2" t="s">
        <v>18</v>
      </c>
      <c r="C11" s="2">
        <v>45</v>
      </c>
      <c r="D11" s="2">
        <v>16.5</v>
      </c>
      <c r="E11" s="2">
        <v>25</v>
      </c>
      <c r="F11" s="2" t="s">
        <v>7</v>
      </c>
      <c r="G11" s="2">
        <f t="shared" si="0"/>
        <v>742.5</v>
      </c>
      <c r="H11" s="2" t="str">
        <f t="shared" si="1"/>
        <v>OK</v>
      </c>
      <c r="I11" s="2">
        <f>MIN(C11, SUMIFS(Order_Processing!$D$2:$D$16, Order_Processing!$C$2:$C$16, A11, Order_Processing!$H$2:$H$16, "Valid"))</f>
        <v>0</v>
      </c>
      <c r="J11" s="2">
        <f t="shared" si="2"/>
        <v>45</v>
      </c>
      <c r="K11" s="2" t="str">
        <f t="shared" si="3"/>
        <v>No</v>
      </c>
      <c r="L11" s="2">
        <f t="shared" si="4"/>
        <v>0</v>
      </c>
      <c r="M11" s="2">
        <f t="shared" si="5"/>
        <v>2719</v>
      </c>
      <c r="N11" s="2">
        <f>SUM(Order_Processing!D11:D25)/(M11/2)</f>
        <v>3.751379183523354E-2</v>
      </c>
      <c r="O11" s="2">
        <f ca="1">IFERROR(COUNTIFS(Order_Processing!$C$2:$C$16, A10, Order_Processing!$J$2:$J$16, "Delivered", Order_Processing!$K$2:$K$16, "Yes") / COUNTIFS(Order_Processing!$C$2:$C$16, A10, Order_Processing!$J$2:$J$16, "Delivered"), 0)</f>
        <v>0</v>
      </c>
    </row>
    <row r="12" spans="1:15" x14ac:dyDescent="0.25">
      <c r="A12" s="2">
        <v>11</v>
      </c>
      <c r="B12" s="2" t="s">
        <v>19</v>
      </c>
      <c r="C12" s="2">
        <v>22</v>
      </c>
      <c r="D12" s="2">
        <v>11.5</v>
      </c>
      <c r="E12" s="2">
        <v>10</v>
      </c>
      <c r="F12" s="2" t="s">
        <v>9</v>
      </c>
      <c r="G12" s="2">
        <f t="shared" si="0"/>
        <v>253</v>
      </c>
      <c r="H12" s="2" t="str">
        <f t="shared" si="1"/>
        <v>OK</v>
      </c>
      <c r="I12" s="2">
        <f>MIN(C12, SUMIFS(Order_Processing!$D$2:$D$16, Order_Processing!$C$2:$C$16, A12, Order_Processing!$H$2:$H$16, "Valid"))</f>
        <v>0</v>
      </c>
      <c r="J12" s="2">
        <f t="shared" si="2"/>
        <v>22</v>
      </c>
      <c r="K12" s="2" t="str">
        <f t="shared" si="3"/>
        <v>No</v>
      </c>
      <c r="L12" s="2">
        <f t="shared" si="4"/>
        <v>0</v>
      </c>
      <c r="M12" s="2">
        <f t="shared" si="5"/>
        <v>1976.5</v>
      </c>
      <c r="N12" s="2">
        <f>SUM(Order_Processing!D12:D26)/(M12/2)</f>
        <v>4.8570705793068554E-2</v>
      </c>
      <c r="O12" s="2">
        <f>IFERROR(COUNTIFS(Order_Processing!$C$2:$C$16, A11, Order_Processing!$J$2:$J$16, "Delivered", Order_Processing!$K$2:$K$16, "Yes") / COUNTIFS(Order_Processing!$C$2:$C$16, A11, Order_Processing!$J$2:$J$16, "Delivered"), 0)</f>
        <v>0</v>
      </c>
    </row>
    <row r="13" spans="1:15" x14ac:dyDescent="0.25">
      <c r="A13" s="2">
        <v>12</v>
      </c>
      <c r="B13" s="2" t="s">
        <v>20</v>
      </c>
      <c r="C13" s="2">
        <v>18</v>
      </c>
      <c r="D13" s="2">
        <v>9.75</v>
      </c>
      <c r="E13" s="2">
        <v>8</v>
      </c>
      <c r="F13" s="2" t="s">
        <v>7</v>
      </c>
      <c r="G13" s="2">
        <f t="shared" si="0"/>
        <v>175.5</v>
      </c>
      <c r="H13" s="2" t="str">
        <f t="shared" si="1"/>
        <v>OK</v>
      </c>
      <c r="I13" s="2">
        <f>MIN(C13, SUMIFS(Order_Processing!$D$2:$D$16, Order_Processing!$C$2:$C$16, A13, Order_Processing!$H$2:$H$16, "Valid"))</f>
        <v>5</v>
      </c>
      <c r="J13" s="2">
        <f t="shared" si="2"/>
        <v>13</v>
      </c>
      <c r="K13" s="2" t="str">
        <f t="shared" si="3"/>
        <v>No</v>
      </c>
      <c r="L13" s="2">
        <f t="shared" si="4"/>
        <v>0</v>
      </c>
      <c r="M13" s="2">
        <f t="shared" si="5"/>
        <v>1723.5</v>
      </c>
      <c r="N13" s="2">
        <f>SUM(Order_Processing!D13:D27)/(M13/2)</f>
        <v>4.5256744995648392E-2</v>
      </c>
      <c r="O13" s="2">
        <f>IFERROR(COUNTIFS(Order_Processing!$C$2:$C$16, A12, Order_Processing!$J$2:$J$16, "Delivered", Order_Processing!$K$2:$K$16, "Yes") / COUNTIFS(Order_Processing!$C$2:$C$16, A12, Order_Processing!$J$2:$J$16, "Delivered"), 0)</f>
        <v>0</v>
      </c>
    </row>
    <row r="14" spans="1:15" x14ac:dyDescent="0.25">
      <c r="A14" s="2">
        <v>13</v>
      </c>
      <c r="B14" s="2" t="s">
        <v>21</v>
      </c>
      <c r="C14" s="2">
        <v>40</v>
      </c>
      <c r="D14" s="2">
        <v>13.25</v>
      </c>
      <c r="E14" s="2">
        <v>20</v>
      </c>
      <c r="F14" s="2" t="s">
        <v>12</v>
      </c>
      <c r="G14" s="2">
        <f t="shared" si="0"/>
        <v>530</v>
      </c>
      <c r="H14" s="2" t="str">
        <f t="shared" si="1"/>
        <v>OK</v>
      </c>
      <c r="I14" s="2">
        <f>MIN(C14, SUMIFS(Order_Processing!$D$2:$D$16, Order_Processing!$C$2:$C$16, A14, Order_Processing!$H$2:$H$16, "Valid"))</f>
        <v>0</v>
      </c>
      <c r="J14" s="2">
        <f t="shared" si="2"/>
        <v>40</v>
      </c>
      <c r="K14" s="2" t="str">
        <f t="shared" si="3"/>
        <v>No</v>
      </c>
      <c r="L14" s="2">
        <f t="shared" si="4"/>
        <v>0</v>
      </c>
      <c r="M14" s="2">
        <f t="shared" si="5"/>
        <v>1548</v>
      </c>
      <c r="N14" s="2">
        <f>SUM(Order_Processing!D14:D28)/(M14/2)</f>
        <v>3.4883720930232558E-2</v>
      </c>
      <c r="O14" s="2">
        <f ca="1">IFERROR(COUNTIFS(Order_Processing!$C$2:$C$16, A13, Order_Processing!$J$2:$J$16, "Delivered", Order_Processing!$K$2:$K$16, "Yes") / COUNTIFS(Order_Processing!$C$2:$C$16, A13, Order_Processing!$J$2:$J$16, "Delivered"), 0)</f>
        <v>0</v>
      </c>
    </row>
    <row r="15" spans="1:15" x14ac:dyDescent="0.25">
      <c r="A15" s="2">
        <v>14</v>
      </c>
      <c r="B15" s="2" t="s">
        <v>22</v>
      </c>
      <c r="C15" s="2">
        <v>33</v>
      </c>
      <c r="D15" s="2">
        <v>16</v>
      </c>
      <c r="E15" s="2">
        <v>15</v>
      </c>
      <c r="F15" s="2" t="s">
        <v>9</v>
      </c>
      <c r="G15" s="2">
        <f t="shared" si="0"/>
        <v>528</v>
      </c>
      <c r="H15" s="2" t="str">
        <f t="shared" si="1"/>
        <v>OK</v>
      </c>
      <c r="I15" s="2">
        <f>MIN(C15, SUMIFS(Order_Processing!$D$2:$D$16, Order_Processing!$C$2:$C$16, A15, Order_Processing!$H$2:$H$16, "Valid"))</f>
        <v>0</v>
      </c>
      <c r="J15" s="2">
        <f t="shared" si="2"/>
        <v>33</v>
      </c>
      <c r="K15" s="2" t="str">
        <f t="shared" si="3"/>
        <v>No</v>
      </c>
      <c r="L15" s="2">
        <f t="shared" si="4"/>
        <v>0</v>
      </c>
      <c r="M15" s="2">
        <f t="shared" si="5"/>
        <v>1018</v>
      </c>
      <c r="N15" s="2">
        <f>SUM(Order_Processing!D15:D29)/(M15/2)</f>
        <v>3.9292730844793712E-2</v>
      </c>
      <c r="O15" s="2">
        <f>IFERROR(COUNTIFS(Order_Processing!$C$2:$C$16, A14, Order_Processing!$J$2:$J$16, "Delivered", Order_Processing!$K$2:$K$16, "Yes") / COUNTIFS(Order_Processing!$C$2:$C$16, A14, Order_Processing!$J$2:$J$16, "Delivered"), 0)</f>
        <v>0</v>
      </c>
    </row>
    <row r="16" spans="1:15" x14ac:dyDescent="0.25">
      <c r="A16" s="2">
        <v>15</v>
      </c>
      <c r="B16" s="2" t="s">
        <v>23</v>
      </c>
      <c r="C16" s="2">
        <v>28</v>
      </c>
      <c r="D16" s="2">
        <v>17.5</v>
      </c>
      <c r="E16" s="2">
        <v>12</v>
      </c>
      <c r="F16" s="2" t="s">
        <v>7</v>
      </c>
      <c r="G16" s="2">
        <f t="shared" si="0"/>
        <v>490</v>
      </c>
      <c r="H16" s="2" t="str">
        <f t="shared" si="1"/>
        <v>OK</v>
      </c>
      <c r="I16" s="2">
        <f>MIN(C16, SUMIFS(Order_Processing!$D$2:$D$16, Order_Processing!$C$2:$C$16, A16, Order_Processing!$H$2:$H$16, "Valid"))</f>
        <v>0</v>
      </c>
      <c r="J16" s="2">
        <f t="shared" si="2"/>
        <v>28</v>
      </c>
      <c r="K16" s="2" t="str">
        <f t="shared" si="3"/>
        <v>No</v>
      </c>
      <c r="L16" s="2">
        <f t="shared" si="4"/>
        <v>0</v>
      </c>
      <c r="M16" s="2">
        <f t="shared" si="5"/>
        <v>490</v>
      </c>
      <c r="N16" s="2">
        <f>SUM(Order_Processing!D16:D30)/(M16/2)</f>
        <v>6.1224489795918366E-2</v>
      </c>
      <c r="O16" s="2">
        <f>IFERROR(COUNTIFS(Order_Processing!$C$2:$C$16, A15, Order_Processing!$J$2:$J$16, "Delivered", Order_Processing!$K$2:$K$16, "Yes") / COUNTIFS(Order_Processing!$C$2:$C$16, A15, Order_Processing!$J$2:$J$16, "Delivered"), 0)</f>
        <v>0</v>
      </c>
    </row>
  </sheetData>
  <conditionalFormatting sqref="H2:H16">
    <cfRule type="expression" dxfId="3" priority="1">
      <formula>$H2="Reorder Needed"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205-D521-4B10-8B51-BE2AD8F3A2CC}">
  <dimension ref="A1:D16"/>
  <sheetViews>
    <sheetView workbookViewId="0">
      <selection activeCell="A13" sqref="A13"/>
    </sheetView>
  </sheetViews>
  <sheetFormatPr defaultRowHeight="13.8" x14ac:dyDescent="0.25"/>
  <cols>
    <col min="1" max="1" width="9.796875" bestFit="1" customWidth="1"/>
    <col min="2" max="2" width="12.796875" bestFit="1" customWidth="1"/>
    <col min="3" max="3" width="14.69921875" bestFit="1" customWidth="1"/>
    <col min="4" max="4" width="15.19921875" bestFit="1" customWidth="1"/>
  </cols>
  <sheetData>
    <row r="1" spans="1:4" x14ac:dyDescent="0.25">
      <c r="A1" s="2" t="s">
        <v>0</v>
      </c>
      <c r="B1" s="2" t="s">
        <v>1</v>
      </c>
      <c r="C1" s="2" t="s">
        <v>69</v>
      </c>
      <c r="D1" s="2" t="s">
        <v>68</v>
      </c>
    </row>
    <row r="2" spans="1:4" x14ac:dyDescent="0.25">
      <c r="A2" s="2">
        <f>IFERROR(INDEX(Updated_Inventory!$A$2:$A$16, SMALL(IF(Updated_Inventory!$K$2:$K$16="Yes", ROW(Updated_Inventory!$A$2:$A$16)-ROW(Updated_Inventory!$A$2)+1), ROWS($A$2:A2))), "")</f>
        <v>1</v>
      </c>
      <c r="B2" s="2" t="str">
        <f>IF(A2&lt;&gt;"", INDEX(Updated_Inventory!$B$2:$B$16, MATCH(A2, Updated_Inventory!$A$2:$A$16, 0)), "")</f>
        <v>Item A</v>
      </c>
      <c r="C2" s="2">
        <f>IF(A2&lt;&gt;"", INDEX(Updated_Inventory!$J$2:$J$16, MATCH(A2, Updated_Inventory!$A$2:$A$16, 0)), "")</f>
        <v>38</v>
      </c>
      <c r="D2" s="2">
        <f>IF(A2&lt;&gt;"", INDEX(Updated_Inventory!$L$2:$L$16, MATCH(A2, Updated_Inventory!$A$2:$A$16, 0)), "")</f>
        <v>0</v>
      </c>
    </row>
    <row r="3" spans="1:4" x14ac:dyDescent="0.25">
      <c r="A3" s="2">
        <f>IFERROR(INDEX(Updated_Inventory!$A$2:$A$16, SMALL(IF(Updated_Inventory!$K$2:$K$16="Yes", ROW(Updated_Inventory!$A$2:$A$16)-ROW(Updated_Inventory!$A$2)+1), ROWS($A$3:A3))), "")</f>
        <v>2</v>
      </c>
      <c r="B3" s="2" t="str">
        <f>IF(A3&lt;&gt;"", INDEX(Updated_Inventory!$B$2:$B$16, MATCH(A3, Updated_Inventory!$A$2:$A$16, 0)), "")</f>
        <v>Item B</v>
      </c>
      <c r="C3" s="2">
        <f>IF(A3&lt;&gt;"", INDEX(Updated_Inventory!$J$2:$J$16, MATCH(A3, Updated_Inventory!$A$2:$A$16, 0)), "")</f>
        <v>19</v>
      </c>
      <c r="D3" s="2">
        <f>IF(A3&lt;&gt;"", INDEX(Updated_Inventory!$L$2:$L$16, MATCH(A3, Updated_Inventory!$A$2:$A$16, 0)), "")</f>
        <v>0</v>
      </c>
    </row>
    <row r="4" spans="1:4" x14ac:dyDescent="0.25">
      <c r="A4" s="2">
        <f>IFERROR(INDEX(Updated_Inventory!$A$2:$A$16, SMALL(IF(Updated_Inventory!$K$2:$K$16="Yes", ROW(Updated_Inventory!$A$2:$A$16)-ROW(Updated_Inventory!$A$3)+1), ROWS($A$4:A4))), "")</f>
        <v>3</v>
      </c>
      <c r="B4" s="2" t="str">
        <f>IF(A4&lt;&gt;"", INDEX(Updated_Inventory!$B$2:$B$16, MATCH(A4, Updated_Inventory!$A$2:$A$16, 0)), "")</f>
        <v>Item C</v>
      </c>
      <c r="C4" s="2">
        <f>IF(A4&lt;&gt;"", INDEX(Updated_Inventory!$J$2:$J$16, MATCH(A4, Updated_Inventory!$A$2:$A$16, 0)), "")</f>
        <v>0</v>
      </c>
      <c r="D4" s="2">
        <f>IF(A4&lt;&gt;"", INDEX(Updated_Inventory!$L$2:$L$16, MATCH(A4, Updated_Inventory!$A$2:$A$16, 0)), "")</f>
        <v>30</v>
      </c>
    </row>
    <row r="5" spans="1:4" x14ac:dyDescent="0.25">
      <c r="A5" s="2">
        <f>IFERROR(INDEX(Updated_Inventory!$A$2:$A$16, SMALL(IF(Updated_Inventory!$K$2:$K$16="Yes", ROW(Updated_Inventory!$A$2:$A$16)-ROW(Updated_Inventory!$A$3)+1), ROWS($A$5:A5))), "")</f>
        <v>4</v>
      </c>
      <c r="B5" s="2" t="str">
        <f>IF(A5&lt;&gt;"", INDEX(Updated_Inventory!$B$2:$B$16, MATCH(A5, Updated_Inventory!$A$2:$A$16, 0)), "")</f>
        <v>Item D</v>
      </c>
      <c r="C5" s="2">
        <f>IF(A5&lt;&gt;"", INDEX(Updated_Inventory!$J$2:$J$16, MATCH(A5, Updated_Inventory!$A$2:$A$16, 0)), "")</f>
        <v>25</v>
      </c>
      <c r="D5" s="2">
        <f>IF(A5&lt;&gt;"", INDEX(Updated_Inventory!$L$2:$L$16, MATCH(A5, Updated_Inventory!$A$2:$A$16, 0)), "")</f>
        <v>25</v>
      </c>
    </row>
    <row r="6" spans="1:4" x14ac:dyDescent="0.25">
      <c r="A6" s="2">
        <f>IFERROR(INDEX(Updated_Inventory!$A$2:$A$16, SMALL(IF(Updated_Inventory!$K$2:$K$16="Yes", ROW(Updated_Inventory!$A$2:$A$16)-ROW(Updated_Inventory!$A$3)+1), ROWS($A$6:A6))), "")</f>
        <v>5</v>
      </c>
      <c r="B6" s="2" t="str">
        <f>IF(A6&lt;&gt;"", INDEX(Updated_Inventory!$B$2:$B$16, MATCH(A6, Updated_Inventory!$A$2:$A$16, 0)), "")</f>
        <v>Item E</v>
      </c>
      <c r="C6" s="2">
        <f>IF(A6&lt;&gt;"", INDEX(Updated_Inventory!$J$2:$J$16, MATCH(A6, Updated_Inventory!$A$2:$A$16, 0)), "")</f>
        <v>0</v>
      </c>
      <c r="D6" s="2">
        <f>IF(A6&lt;&gt;"", INDEX(Updated_Inventory!$L$2:$L$16, MATCH(A6, Updated_Inventory!$A$2:$A$16, 0)), "")</f>
        <v>10</v>
      </c>
    </row>
    <row r="7" spans="1:4" x14ac:dyDescent="0.25">
      <c r="A7" s="2">
        <f>IFERROR(INDEX(Updated_Inventory!$A$2:$A$16, SMALL(IF(Updated_Inventory!$K$2:$K$16="Yes", ROW(Updated_Inventory!$A$2:$A$16)-ROW(Updated_Inventory!$A$3)+1), ROWS($A$7:A7))), "")</f>
        <v>6</v>
      </c>
      <c r="B7" s="2" t="str">
        <f>IF(A7&lt;&gt;"", INDEX(Updated_Inventory!$B$2:$B$16, MATCH(A7, Updated_Inventory!$A$2:$A$16, 0)), "")</f>
        <v>Item F</v>
      </c>
      <c r="C7" s="2">
        <f>IF(A7&lt;&gt;"", INDEX(Updated_Inventory!$J$2:$J$16, MATCH(A7, Updated_Inventory!$A$2:$A$16, 0)), "")</f>
        <v>7</v>
      </c>
      <c r="D7" s="2">
        <f>IF(A7&lt;&gt;"", INDEX(Updated_Inventory!$L$2:$L$16, MATCH(A7, Updated_Inventory!$A$2:$A$16, 0)), "")</f>
        <v>13</v>
      </c>
    </row>
    <row r="8" spans="1:4" x14ac:dyDescent="0.25">
      <c r="A8" s="2">
        <f>IFERROR(INDEX(Updated_Inventory!$A$2:$A$16, SMALL(IF(Updated_Inventory!$K$2:$K$16="Yes", ROW(Updated_Inventory!$A$2:$A$16)-ROW(Updated_Inventory!$A$3)+1), ROWS($A$8:A8))), "")</f>
        <v>7</v>
      </c>
      <c r="B8" s="2" t="str">
        <f>IF(A8&lt;&gt;"", INDEX(Updated_Inventory!$B$2:$B$16, MATCH(A8, Updated_Inventory!$A$2:$A$16, 0)), "")</f>
        <v>Item G</v>
      </c>
      <c r="C8" s="2">
        <f>IF(A8&lt;&gt;"", INDEX(Updated_Inventory!$J$2:$J$16, MATCH(A8, Updated_Inventory!$A$2:$A$16, 0)), "")</f>
        <v>50</v>
      </c>
      <c r="D8" s="2">
        <f>IF(A8&lt;&gt;"", INDEX(Updated_Inventory!$L$2:$L$16, MATCH(A8, Updated_Inventory!$A$2:$A$16, 0)), "")</f>
        <v>0</v>
      </c>
    </row>
    <row r="9" spans="1:4" x14ac:dyDescent="0.25">
      <c r="A9" s="2">
        <f>IFERROR(INDEX(Updated_Inventory!$A$2:$A$16, SMALL(IF(Updated_Inventory!$K$2:$K$16="Yes", ROW(Updated_Inventory!$A$2:$A$16)-ROW(Updated_Inventory!$A$3)+1), ROWS($A9:A9))), "")</f>
        <v>8</v>
      </c>
      <c r="B9" s="2" t="str">
        <f>IF(A9&lt;&gt;"", INDEX(Updated_Inventory!$B$2:$B$16, MATCH(A9, Updated_Inventory!$A$2:$A$16, 0)), "")</f>
        <v>Item H</v>
      </c>
      <c r="C9" s="2">
        <f>IF(A9&lt;&gt;"", INDEX(Updated_Inventory!$J$2:$J$16, MATCH(A9, Updated_Inventory!$A$2:$A$16, 0)), "")</f>
        <v>28</v>
      </c>
      <c r="D9" s="2">
        <f>IF(A9&lt;&gt;"", INDEX(Updated_Inventory!$L$2:$L$16, MATCH(A9, Updated_Inventory!$A$2:$A$16, 0)), "")</f>
        <v>0</v>
      </c>
    </row>
    <row r="10" spans="1:4" x14ac:dyDescent="0.25">
      <c r="A10" s="2">
        <f>IFERROR(INDEX(Updated_Inventory!$A$2:$A$16, SMALL(IF(Updated_Inventory!$K$2:$K$16="Yes", ROW(Updated_Inventory!$A$2:$A$16)-ROW(Updated_Inventory!$A$3)+1), ROWS($A10:A10))), "")</f>
        <v>9</v>
      </c>
      <c r="B10" s="2" t="str">
        <f>IF(A10&lt;&gt;"", INDEX(Updated_Inventory!$B$2:$B$16, MATCH(A10, Updated_Inventory!$A$2:$A$16, 0)), "")</f>
        <v>Item I</v>
      </c>
      <c r="C10" s="2">
        <f>IF(A10&lt;&gt;"", INDEX(Updated_Inventory!$J$2:$J$16, MATCH(A10, Updated_Inventory!$A$2:$A$16, 0)), "")</f>
        <v>0</v>
      </c>
      <c r="D10" s="2">
        <f>IF(A10&lt;&gt;"", INDEX(Updated_Inventory!$L$2:$L$16, MATCH(A10, Updated_Inventory!$A$2:$A$16, 0)), "")</f>
        <v>10</v>
      </c>
    </row>
    <row r="11" spans="1:4" x14ac:dyDescent="0.25">
      <c r="A11" s="2">
        <f>IFERROR(INDEX(Updated_Inventory!$A$2:$A$16, SMALL(IF(Updated_Inventory!$K$2:$K$16="Yes", ROW(Updated_Inventory!$A$2:$A$16)-ROW(Updated_Inventory!$A$3)+1), ROWS($A11:A11))), "")</f>
        <v>10</v>
      </c>
      <c r="B11" s="2" t="str">
        <f>IF(A11&lt;&gt;"", INDEX(Updated_Inventory!$B$2:$B$16, MATCH(A11, Updated_Inventory!$A$2:$A$16, 0)), "")</f>
        <v>Item J</v>
      </c>
      <c r="C11" s="2">
        <f>IF(A11&lt;&gt;"", INDEX(Updated_Inventory!$J$2:$J$16, MATCH(A11, Updated_Inventory!$A$2:$A$16, 0)), "")</f>
        <v>45</v>
      </c>
      <c r="D11" s="2">
        <f>IF(A11&lt;&gt;"", INDEX(Updated_Inventory!$L$2:$L$16, MATCH(A11, Updated_Inventory!$A$2:$A$16, 0)), "")</f>
        <v>0</v>
      </c>
    </row>
    <row r="12" spans="1:4" x14ac:dyDescent="0.25">
      <c r="A12" s="2">
        <f>IFERROR(INDEX(Updated_Inventory!$A$2:$A$16, SMALL(IF(Updated_Inventory!$K$2:$K$16="Yes", ROW(Updated_Inventory!$A$2:$A$16)-ROW(Updated_Inventory!$A$3)+1), ROWS($A12:A12))), "")</f>
        <v>11</v>
      </c>
      <c r="B12" s="2" t="str">
        <f>IF(A12&lt;&gt;"", INDEX(Updated_Inventory!$B$2:$B$16, MATCH(A12, Updated_Inventory!$A$2:$A$16, 0)), "")</f>
        <v>Item K</v>
      </c>
      <c r="C12" s="2">
        <f>IF(A12&lt;&gt;"", INDEX(Updated_Inventory!$J$2:$J$16, MATCH(A12, Updated_Inventory!$A$2:$A$16, 0)), "")</f>
        <v>22</v>
      </c>
      <c r="D12" s="2">
        <f>IF(A12&lt;&gt;"", INDEX(Updated_Inventory!$L$2:$L$16, MATCH(A12, Updated_Inventory!$A$2:$A$16, 0)), "")</f>
        <v>0</v>
      </c>
    </row>
    <row r="13" spans="1:4" x14ac:dyDescent="0.25">
      <c r="A13" s="2">
        <f>IFERROR(INDEX(Updated_Inventory!$A$2:$A$16, SMALL(IF(Updated_Inventory!$K$2:$K$16="Yes", ROW(Updated_Inventory!$A$2:$A$16)-ROW(Updated_Inventory!$A$3)+1), ROWS($A13:A13))), "")</f>
        <v>12</v>
      </c>
      <c r="B13" s="2" t="str">
        <f>IF(A13&lt;&gt;"", INDEX(Updated_Inventory!$B$2:$B$16, MATCH(A13, Updated_Inventory!$A$2:$A$16, 0)), "")</f>
        <v>Item L</v>
      </c>
      <c r="C13" s="2">
        <f>IF(A13&lt;&gt;"", INDEX(Updated_Inventory!$J$2:$J$16, MATCH(A13, Updated_Inventory!$A$2:$A$16, 0)), "")</f>
        <v>13</v>
      </c>
      <c r="D13" s="2">
        <f>IF(A13&lt;&gt;"", INDEX(Updated_Inventory!$L$2:$L$16, MATCH(A13, Updated_Inventory!$A$2:$A$16, 0)), "")</f>
        <v>0</v>
      </c>
    </row>
    <row r="14" spans="1:4" x14ac:dyDescent="0.25">
      <c r="A14" s="2">
        <f>IFERROR(INDEX(Updated_Inventory!$A$2:$A$16, SMALL(IF(Updated_Inventory!$K$2:$K$16="Yes", ROW(Updated_Inventory!$A$2:$A$16)-ROW(Updated_Inventory!$A$3)+1), ROWS($A14:A14))), "")</f>
        <v>13</v>
      </c>
      <c r="B14" s="2" t="str">
        <f>IF(A14&lt;&gt;"", INDEX(Updated_Inventory!$B$2:$B$16, MATCH(A14, Updated_Inventory!$A$2:$A$16, 0)), "")</f>
        <v>Item M</v>
      </c>
      <c r="C14" s="2">
        <f>IF(A14&lt;&gt;"", INDEX(Updated_Inventory!$J$2:$J$16, MATCH(A14, Updated_Inventory!$A$2:$A$16, 0)), "")</f>
        <v>40</v>
      </c>
      <c r="D14" s="2">
        <f>IF(A14&lt;&gt;"", INDEX(Updated_Inventory!$L$2:$L$16, MATCH(A14, Updated_Inventory!$A$2:$A$16, 0)), "")</f>
        <v>0</v>
      </c>
    </row>
    <row r="15" spans="1:4" x14ac:dyDescent="0.25">
      <c r="A15" s="2">
        <f>IFERROR(INDEX(Updated_Inventory!$A$2:$A$16, SMALL(IF(Updated_Inventory!$K$2:$K$16="Yes", ROW(Updated_Inventory!$A$2:$A$16)-ROW(Updated_Inventory!$A$3)+1), ROWS($A15:A15))), "")</f>
        <v>14</v>
      </c>
      <c r="B15" s="2" t="str">
        <f>IF(A15&lt;&gt;"", INDEX(Updated_Inventory!$B$2:$B$16, MATCH(A15, Updated_Inventory!$A$2:$A$16, 0)), "")</f>
        <v>Item N</v>
      </c>
      <c r="C15" s="2">
        <f>IF(A15&lt;&gt;"", INDEX(Updated_Inventory!$J$2:$J$16, MATCH(A15, Updated_Inventory!$A$2:$A$16, 0)), "")</f>
        <v>33</v>
      </c>
      <c r="D15" s="2">
        <f>IF(A15&lt;&gt;"", INDEX(Updated_Inventory!$L$2:$L$16, MATCH(A15, Updated_Inventory!$A$2:$A$16, 0)), "")</f>
        <v>0</v>
      </c>
    </row>
    <row r="16" spans="1:4" x14ac:dyDescent="0.25">
      <c r="A16" s="2">
        <f>IFERROR(INDEX(Updated_Inventory!$A$2:$A$16, SMALL(IF(Updated_Inventory!$K$2:$K$16="Yes", ROW(Updated_Inventory!$A$2:$A$16)-ROW(Updated_Inventory!$A$3)+1), ROWS($A16:A16))), "")</f>
        <v>15</v>
      </c>
      <c r="B16" s="2" t="str">
        <f>IF(A16&lt;&gt;"", INDEX(Updated_Inventory!$B$2:$B$16, MATCH(A16, Updated_Inventory!$A$2:$A$16, 0)), "")</f>
        <v>Item O</v>
      </c>
      <c r="C16" s="2">
        <f>IF(A16&lt;&gt;"", INDEX(Updated_Inventory!$J$2:$J$16, MATCH(A16, Updated_Inventory!$A$2:$A$16, 0)), "")</f>
        <v>28</v>
      </c>
      <c r="D16" s="2">
        <f>IF(A16&lt;&gt;"", INDEX(Updated_Inventory!$L$2:$L$16, MATCH(A16, Updated_Inventory!$A$2:$A$16, 0)), "")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562C-4628-4692-8295-667A332701CF}">
  <dimension ref="A3:E20"/>
  <sheetViews>
    <sheetView tabSelected="1" workbookViewId="0">
      <selection activeCell="A3" sqref="A3"/>
    </sheetView>
  </sheetViews>
  <sheetFormatPr defaultRowHeight="13.8" x14ac:dyDescent="0.25"/>
  <cols>
    <col min="1" max="1" width="15.09765625" bestFit="1" customWidth="1"/>
    <col min="2" max="2" width="16.09765625" bestFit="1" customWidth="1"/>
    <col min="3" max="3" width="9.3984375" bestFit="1" customWidth="1"/>
    <col min="4" max="4" width="9" bestFit="1" customWidth="1"/>
    <col min="5" max="5" width="11" bestFit="1" customWidth="1"/>
  </cols>
  <sheetData>
    <row r="3" spans="1:5" x14ac:dyDescent="0.25">
      <c r="A3" s="6" t="s">
        <v>79</v>
      </c>
      <c r="B3" s="6" t="s">
        <v>78</v>
      </c>
    </row>
    <row r="4" spans="1:5" x14ac:dyDescent="0.25">
      <c r="A4" s="6" t="s">
        <v>75</v>
      </c>
      <c r="B4" t="s">
        <v>77</v>
      </c>
      <c r="C4" t="s">
        <v>29</v>
      </c>
      <c r="D4" t="s">
        <v>30</v>
      </c>
      <c r="E4" t="s">
        <v>76</v>
      </c>
    </row>
    <row r="5" spans="1:5" x14ac:dyDescent="0.25">
      <c r="A5" s="7" t="s">
        <v>56</v>
      </c>
      <c r="B5" s="8">
        <v>9</v>
      </c>
      <c r="C5" s="8"/>
      <c r="D5" s="8"/>
      <c r="E5" s="8">
        <v>9</v>
      </c>
    </row>
    <row r="6" spans="1:5" x14ac:dyDescent="0.25">
      <c r="A6" s="7" t="s">
        <v>49</v>
      </c>
      <c r="B6" s="8">
        <v>15</v>
      </c>
      <c r="C6" s="8"/>
      <c r="D6" s="8"/>
      <c r="E6" s="8">
        <v>15</v>
      </c>
    </row>
    <row r="7" spans="1:5" x14ac:dyDescent="0.25">
      <c r="A7" s="7" t="s">
        <v>50</v>
      </c>
      <c r="B7" s="8">
        <v>7</v>
      </c>
      <c r="C7" s="8"/>
      <c r="D7" s="8"/>
      <c r="E7" s="8">
        <v>7</v>
      </c>
    </row>
    <row r="8" spans="1:5" x14ac:dyDescent="0.25">
      <c r="A8" s="7" t="s">
        <v>58</v>
      </c>
      <c r="B8" s="8">
        <v>7</v>
      </c>
      <c r="C8" s="8"/>
      <c r="D8" s="8"/>
      <c r="E8" s="8">
        <v>7</v>
      </c>
    </row>
    <row r="9" spans="1:5" x14ac:dyDescent="0.25">
      <c r="A9" s="7" t="s">
        <v>52</v>
      </c>
      <c r="B9" s="8">
        <v>6</v>
      </c>
      <c r="C9" s="8"/>
      <c r="D9" s="8"/>
      <c r="E9" s="8">
        <v>6</v>
      </c>
    </row>
    <row r="10" spans="1:5" x14ac:dyDescent="0.25">
      <c r="A10" s="7" t="s">
        <v>46</v>
      </c>
      <c r="B10" s="8"/>
      <c r="C10" s="8">
        <v>5</v>
      </c>
      <c r="D10" s="8"/>
      <c r="E10" s="8">
        <v>5</v>
      </c>
    </row>
    <row r="11" spans="1:5" x14ac:dyDescent="0.25">
      <c r="A11" s="7" t="s">
        <v>54</v>
      </c>
      <c r="B11" s="8">
        <v>10</v>
      </c>
      <c r="C11" s="8"/>
      <c r="D11" s="8"/>
      <c r="E11" s="8">
        <v>10</v>
      </c>
    </row>
    <row r="12" spans="1:5" x14ac:dyDescent="0.25">
      <c r="A12" s="7" t="s">
        <v>48</v>
      </c>
      <c r="B12" s="8"/>
      <c r="C12" s="8"/>
      <c r="D12" s="8">
        <v>8</v>
      </c>
      <c r="E12" s="8">
        <v>8</v>
      </c>
    </row>
    <row r="13" spans="1:5" x14ac:dyDescent="0.25">
      <c r="A13" s="7" t="s">
        <v>47</v>
      </c>
      <c r="B13" s="8"/>
      <c r="C13" s="8">
        <v>10</v>
      </c>
      <c r="D13" s="8"/>
      <c r="E13" s="8">
        <v>10</v>
      </c>
    </row>
    <row r="14" spans="1:5" x14ac:dyDescent="0.25">
      <c r="A14" s="7" t="s">
        <v>57</v>
      </c>
      <c r="B14" s="8">
        <v>12</v>
      </c>
      <c r="C14" s="8"/>
      <c r="D14" s="8"/>
      <c r="E14" s="8">
        <v>12</v>
      </c>
    </row>
    <row r="15" spans="1:5" x14ac:dyDescent="0.25">
      <c r="A15" s="7" t="s">
        <v>51</v>
      </c>
      <c r="B15" s="8">
        <v>12</v>
      </c>
      <c r="C15" s="8"/>
      <c r="D15" s="8"/>
      <c r="E15" s="8">
        <v>12</v>
      </c>
    </row>
    <row r="16" spans="1:5" x14ac:dyDescent="0.25">
      <c r="A16" s="7" t="s">
        <v>53</v>
      </c>
      <c r="B16" s="8">
        <v>18</v>
      </c>
      <c r="C16" s="8"/>
      <c r="D16" s="8"/>
      <c r="E16" s="8">
        <v>18</v>
      </c>
    </row>
    <row r="17" spans="1:5" x14ac:dyDescent="0.25">
      <c r="A17" s="7" t="s">
        <v>59</v>
      </c>
      <c r="B17" s="8">
        <v>5</v>
      </c>
      <c r="C17" s="8"/>
      <c r="D17" s="8"/>
      <c r="E17" s="8">
        <v>5</v>
      </c>
    </row>
    <row r="18" spans="1:5" x14ac:dyDescent="0.25">
      <c r="A18" s="7" t="s">
        <v>55</v>
      </c>
      <c r="B18" s="8">
        <v>3</v>
      </c>
      <c r="C18" s="8"/>
      <c r="D18" s="8"/>
      <c r="E18" s="8">
        <v>3</v>
      </c>
    </row>
    <row r="19" spans="1:5" x14ac:dyDescent="0.25">
      <c r="A19" s="7" t="s">
        <v>60</v>
      </c>
      <c r="B19" s="8">
        <v>15</v>
      </c>
      <c r="C19" s="8"/>
      <c r="D19" s="8"/>
      <c r="E19" s="8">
        <v>15</v>
      </c>
    </row>
    <row r="20" spans="1:5" x14ac:dyDescent="0.25">
      <c r="A20" s="7" t="s">
        <v>76</v>
      </c>
      <c r="B20" s="8">
        <v>119</v>
      </c>
      <c r="C20" s="8">
        <v>15</v>
      </c>
      <c r="D20" s="8">
        <v>8</v>
      </c>
      <c r="E20" s="8">
        <v>142</v>
      </c>
    </row>
  </sheetData>
  <sheetProtection sheet="1" scenarios="1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Inventory_data</vt:lpstr>
      <vt:lpstr>Order_data</vt:lpstr>
      <vt:lpstr>Supplier_data</vt:lpstr>
      <vt:lpstr>Order_Processing</vt:lpstr>
      <vt:lpstr>Updated_Inventory</vt:lpstr>
      <vt:lpstr>Reorder_Report</vt:lpstr>
      <vt:lpstr>Order_Summary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Prakash Gaikwad</cp:lastModifiedBy>
  <dcterms:created xsi:type="dcterms:W3CDTF">2023-06-17T09:35:01Z</dcterms:created>
  <dcterms:modified xsi:type="dcterms:W3CDTF">2025-05-17T09:02:24Z</dcterms:modified>
</cp:coreProperties>
</file>