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4.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begail calawagan\Desktop\Coursera\Business Analytics Excel Course\Week3  Decision Analysis through Regression and Net Present Value\"/>
    </mc:Choice>
  </mc:AlternateContent>
  <xr:revisionPtr revIDLastSave="0" documentId="13_ncr:1_{D624020F-D316-4F7C-8B42-902E25AF86FE}" xr6:coauthVersionLast="47" xr6:coauthVersionMax="47" xr10:uidLastSave="{00000000-0000-0000-0000-000000000000}"/>
  <bookViews>
    <workbookView xWindow="-110" yWindow="-110" windowWidth="19420" windowHeight="10300" activeTab="4" xr2:uid="{00000000-000D-0000-FFFF-FFFF00000000}"/>
  </bookViews>
  <sheets>
    <sheet name="19th Hole Model Testing " sheetId="2" r:id="rId1"/>
    <sheet name="19th Hole Business Model" sheetId="3" r:id="rId2"/>
    <sheet name="Gopher Drug" sheetId="4" r:id="rId3"/>
    <sheet name="Microsoft Sales" sheetId="5" r:id="rId4"/>
    <sheet name="Joy's Toy" sheetId="6"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9" i="6" l="1"/>
  <c r="B55" i="6"/>
  <c r="G45" i="6"/>
  <c r="G46" i="6" s="1"/>
  <c r="G28" i="6"/>
  <c r="G29" i="6" s="1"/>
  <c r="I28" i="6" l="1"/>
  <c r="G30" i="6"/>
  <c r="H30" i="6" s="1"/>
  <c r="I29" i="6"/>
  <c r="G47" i="6"/>
  <c r="I46" i="6"/>
  <c r="H46" i="6"/>
  <c r="H45" i="6"/>
  <c r="I45" i="6"/>
  <c r="J45" i="6" s="1"/>
  <c r="H28" i="6"/>
  <c r="J46" i="6" l="1"/>
  <c r="J29" i="6"/>
  <c r="J28" i="6"/>
  <c r="G31" i="6"/>
  <c r="H31" i="6" s="1"/>
  <c r="I30" i="6"/>
  <c r="H47" i="6"/>
  <c r="G48" i="6"/>
  <c r="I47" i="6"/>
  <c r="J47" i="6" s="1"/>
  <c r="J30" i="6" l="1"/>
  <c r="H48" i="6"/>
  <c r="G49" i="6"/>
  <c r="I48" i="6"/>
  <c r="G32" i="6"/>
  <c r="H32" i="6" s="1"/>
  <c r="I31" i="6"/>
  <c r="J31" i="6" s="1"/>
  <c r="J48" i="6" l="1"/>
  <c r="I32" i="6"/>
  <c r="I49" i="6"/>
  <c r="H49" i="6"/>
  <c r="B54" i="6" l="1"/>
  <c r="B56" i="6" s="1"/>
  <c r="J49" i="6"/>
  <c r="J50" i="6" s="1"/>
  <c r="J32" i="6"/>
  <c r="J33" i="6" s="1"/>
  <c r="B37" i="6" s="1"/>
  <c r="B39" i="6" s="1"/>
  <c r="O91" i="5"/>
  <c r="O90" i="5"/>
  <c r="O89" i="5"/>
  <c r="O88" i="5"/>
  <c r="O87" i="5"/>
  <c r="O86" i="5"/>
  <c r="O85" i="5"/>
  <c r="O84" i="5"/>
  <c r="O83" i="5"/>
  <c r="O82" i="5"/>
  <c r="O81" i="5"/>
  <c r="O80" i="5"/>
  <c r="O79" i="5"/>
  <c r="O78" i="5"/>
  <c r="O77" i="5"/>
  <c r="O76" i="5"/>
  <c r="O75" i="5"/>
  <c r="O74" i="5"/>
  <c r="O73" i="5"/>
  <c r="O72" i="5"/>
  <c r="O71" i="5"/>
  <c r="O70" i="5"/>
  <c r="O69" i="5"/>
  <c r="O68" i="5"/>
  <c r="O67" i="5"/>
  <c r="O66" i="5"/>
  <c r="O65" i="5"/>
  <c r="O64" i="5"/>
  <c r="O63" i="5"/>
  <c r="O62" i="5"/>
  <c r="O61" i="5"/>
  <c r="O60" i="5"/>
  <c r="O59" i="5"/>
  <c r="O58" i="5"/>
  <c r="O57" i="5"/>
  <c r="O56" i="5"/>
  <c r="O55" i="5"/>
  <c r="O54" i="5"/>
  <c r="O53" i="5"/>
  <c r="O52" i="5"/>
  <c r="R52" i="5" s="1"/>
  <c r="R51" i="5"/>
  <c r="O51" i="5"/>
  <c r="O50" i="5"/>
  <c r="R50" i="5" s="1"/>
  <c r="O49" i="5"/>
  <c r="R49" i="5" s="1"/>
  <c r="R48" i="5"/>
  <c r="O48" i="5"/>
  <c r="O47" i="5"/>
  <c r="R47" i="5" s="1"/>
  <c r="C47" i="5"/>
  <c r="O46" i="5"/>
  <c r="R46" i="5" s="1"/>
  <c r="C46" i="5"/>
  <c r="O45" i="5"/>
  <c r="R45" i="5" s="1"/>
  <c r="C45" i="5"/>
  <c r="O44" i="5"/>
  <c r="R44" i="5" s="1"/>
  <c r="C44" i="5"/>
  <c r="O43" i="5"/>
  <c r="R43" i="5" s="1"/>
  <c r="C43" i="5"/>
  <c r="O42" i="5"/>
  <c r="R42" i="5" s="1"/>
  <c r="C42" i="5"/>
  <c r="O41" i="5"/>
  <c r="R41" i="5" s="1"/>
  <c r="C41" i="5"/>
  <c r="O40" i="5"/>
  <c r="R40" i="5" s="1"/>
  <c r="C40" i="5"/>
  <c r="O39" i="5"/>
  <c r="R39" i="5" s="1"/>
  <c r="C39" i="5"/>
  <c r="O38" i="5"/>
  <c r="R38" i="5" s="1"/>
  <c r="C38" i="5"/>
  <c r="O37" i="5"/>
  <c r="R37" i="5" s="1"/>
  <c r="C37" i="5"/>
  <c r="O36" i="5"/>
  <c r="R36" i="5" s="1"/>
  <c r="C36" i="5"/>
  <c r="O35" i="5"/>
  <c r="R35" i="5" s="1"/>
  <c r="C35" i="5"/>
  <c r="O34" i="5"/>
  <c r="R34" i="5" s="1"/>
  <c r="C34" i="5"/>
  <c r="O33" i="5"/>
  <c r="R33" i="5" s="1"/>
  <c r="C33" i="5"/>
  <c r="C32" i="5"/>
  <c r="C31" i="5"/>
  <c r="C30" i="5"/>
  <c r="C29" i="5"/>
  <c r="F48" i="5" s="1"/>
  <c r="G24" i="4"/>
  <c r="G23" i="4"/>
  <c r="B11" i="3"/>
  <c r="B12" i="3" s="1"/>
  <c r="C81" i="2"/>
  <c r="B81" i="2"/>
  <c r="B77" i="2"/>
  <c r="B73" i="2"/>
  <c r="B72" i="2"/>
  <c r="D64" i="2"/>
  <c r="D82" i="2" s="1"/>
  <c r="C64" i="2"/>
  <c r="C82" i="2" s="1"/>
  <c r="B64" i="2"/>
  <c r="B82" i="2" s="1"/>
  <c r="D63" i="2"/>
  <c r="D81" i="2" s="1"/>
  <c r="C63" i="2"/>
  <c r="B63" i="2"/>
  <c r="D62" i="2"/>
  <c r="D80" i="2" s="1"/>
  <c r="C62" i="2"/>
  <c r="C80" i="2" s="1"/>
  <c r="B62" i="2"/>
  <c r="B80" i="2" s="1"/>
  <c r="D61" i="2"/>
  <c r="D79" i="2" s="1"/>
  <c r="C61" i="2"/>
  <c r="C79" i="2" s="1"/>
  <c r="B61" i="2"/>
  <c r="B79" i="2" s="1"/>
  <c r="D60" i="2"/>
  <c r="D78" i="2" s="1"/>
  <c r="C60" i="2"/>
  <c r="C78" i="2" s="1"/>
  <c r="B60" i="2"/>
  <c r="B78" i="2" s="1"/>
  <c r="D59" i="2"/>
  <c r="D77" i="2" s="1"/>
  <c r="C59" i="2"/>
  <c r="C77" i="2" s="1"/>
  <c r="B59" i="2"/>
  <c r="D58" i="2"/>
  <c r="D76" i="2" s="1"/>
  <c r="C58" i="2"/>
  <c r="C76" i="2" s="1"/>
  <c r="B58" i="2"/>
  <c r="B76" i="2" s="1"/>
  <c r="D57" i="2"/>
  <c r="D75" i="2" s="1"/>
  <c r="C57" i="2"/>
  <c r="C75" i="2" s="1"/>
  <c r="B57" i="2"/>
  <c r="B75" i="2" s="1"/>
  <c r="D56" i="2"/>
  <c r="D74" i="2" s="1"/>
  <c r="C56" i="2"/>
  <c r="C74" i="2" s="1"/>
  <c r="B56" i="2"/>
  <c r="B74" i="2" s="1"/>
  <c r="D55" i="2"/>
  <c r="D73" i="2" s="1"/>
  <c r="C55" i="2"/>
  <c r="C73" i="2" s="1"/>
  <c r="B55" i="2"/>
  <c r="D54" i="2"/>
  <c r="D72" i="2" s="1"/>
  <c r="C54" i="2"/>
  <c r="C72" i="2" s="1"/>
  <c r="B54" i="2"/>
  <c r="D53" i="2"/>
  <c r="D71" i="2" s="1"/>
  <c r="C53" i="2"/>
  <c r="C71" i="2" s="1"/>
  <c r="B53" i="2"/>
  <c r="B71" i="2" s="1"/>
  <c r="D16" i="3"/>
  <c r="P61" i="5"/>
  <c r="P52" i="5"/>
  <c r="S51" i="5"/>
  <c r="P63" i="5"/>
  <c r="S53" i="5"/>
  <c r="D40" i="5"/>
  <c r="P84" i="5"/>
  <c r="D51" i="2"/>
  <c r="P40" i="5"/>
  <c r="D34" i="5"/>
  <c r="B69" i="2"/>
  <c r="P67" i="5"/>
  <c r="D30" i="5"/>
  <c r="P42" i="5"/>
  <c r="P54" i="5"/>
  <c r="B84" i="2"/>
  <c r="P85" i="5"/>
  <c r="P80" i="5"/>
  <c r="D84" i="2"/>
  <c r="D12" i="3"/>
  <c r="D29" i="5"/>
  <c r="D41" i="5"/>
  <c r="P60" i="5"/>
  <c r="P64" i="5"/>
  <c r="D45" i="5"/>
  <c r="S46" i="5"/>
  <c r="H23" i="4"/>
  <c r="P50" i="5"/>
  <c r="P51" i="5"/>
  <c r="P38" i="5"/>
  <c r="P55" i="5"/>
  <c r="P88" i="5"/>
  <c r="P53" i="5"/>
  <c r="P35" i="5"/>
  <c r="C30" i="4"/>
  <c r="P62" i="5"/>
  <c r="P47" i="5"/>
  <c r="P87" i="5"/>
  <c r="P36" i="5"/>
  <c r="S33" i="5"/>
  <c r="S40" i="5"/>
  <c r="P86" i="5"/>
  <c r="P45" i="5"/>
  <c r="S45" i="5"/>
  <c r="P66" i="5"/>
  <c r="P77" i="5"/>
  <c r="D37" i="5"/>
  <c r="S44" i="5"/>
  <c r="P68" i="5"/>
  <c r="D44" i="5"/>
  <c r="P57" i="5"/>
  <c r="P46" i="5"/>
  <c r="D69" i="2"/>
  <c r="H24" i="4"/>
  <c r="D38" i="5"/>
  <c r="P49" i="5"/>
  <c r="S41" i="5"/>
  <c r="S38" i="5"/>
  <c r="P59" i="5"/>
  <c r="P44" i="5"/>
  <c r="D46" i="5"/>
  <c r="P78" i="5"/>
  <c r="S52" i="5"/>
  <c r="C84" i="2"/>
  <c r="S42" i="5"/>
  <c r="P37" i="5"/>
  <c r="D31" i="5"/>
  <c r="D39" i="5"/>
  <c r="P48" i="5"/>
  <c r="S47" i="5"/>
  <c r="B51" i="2"/>
  <c r="P81" i="5"/>
  <c r="P79" i="5"/>
  <c r="S43" i="5"/>
  <c r="P83" i="5"/>
  <c r="P69" i="5"/>
  <c r="P34" i="5"/>
  <c r="P65" i="5"/>
  <c r="P39" i="5"/>
  <c r="S36" i="5"/>
  <c r="P75" i="5"/>
  <c r="C51" i="2"/>
  <c r="P71" i="5"/>
  <c r="S37" i="5"/>
  <c r="P33" i="5"/>
  <c r="D43" i="5"/>
  <c r="D42" i="5"/>
  <c r="D14" i="3"/>
  <c r="D15" i="3"/>
  <c r="P58" i="5"/>
  <c r="P56" i="5"/>
  <c r="P43" i="5"/>
  <c r="S48" i="5"/>
  <c r="S34" i="5"/>
  <c r="S35" i="5"/>
  <c r="P82" i="5"/>
  <c r="P72" i="5"/>
  <c r="P41" i="5"/>
  <c r="P90" i="5"/>
  <c r="D33" i="5"/>
  <c r="D36" i="5"/>
  <c r="S50" i="5"/>
  <c r="D11" i="3"/>
  <c r="D35" i="5"/>
  <c r="C69" i="2"/>
  <c r="S49" i="5"/>
  <c r="P91" i="5"/>
  <c r="P70" i="5"/>
  <c r="P73" i="5"/>
  <c r="P74" i="5"/>
  <c r="D47" i="5"/>
  <c r="P76" i="5"/>
  <c r="P89" i="5"/>
  <c r="S39" i="5"/>
  <c r="D32" i="5"/>
  <c r="T53" i="5" l="1"/>
  <c r="G25" i="4"/>
  <c r="G26" i="4" s="1"/>
  <c r="G27" i="4" s="1"/>
  <c r="G28" i="4" s="1"/>
  <c r="G29" i="4" s="1"/>
  <c r="G30" i="4" s="1"/>
  <c r="G31" i="4" s="1"/>
  <c r="G32" i="4" s="1"/>
  <c r="G33" i="4" s="1"/>
  <c r="G34" i="4" s="1"/>
  <c r="G35" i="4" s="1"/>
  <c r="G36" i="4" s="1"/>
  <c r="G37" i="4" s="1"/>
  <c r="G38" i="4" s="1"/>
  <c r="G39" i="4" s="1"/>
  <c r="G40" i="4" s="1"/>
  <c r="G41" i="4" s="1"/>
  <c r="G42" i="4" s="1"/>
  <c r="B15" i="3"/>
  <c r="B14" i="3"/>
  <c r="B83" i="2"/>
  <c r="C83" i="2"/>
  <c r="D83" i="2"/>
  <c r="B30" i="4" l="1"/>
  <c r="B32" i="4" s="1"/>
  <c r="B16" i="3"/>
  <c r="B76" i="3" l="1"/>
  <c r="B2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abegail calawagan</author>
  </authors>
  <commentList>
    <comment ref="A45" authorId="0" shapeId="0" xr:uid="{55D70F3E-1313-4401-A690-AE1E53625A22}">
      <text>
        <r>
          <rPr>
            <b/>
            <sz val="9"/>
            <color indexed="81"/>
            <rFont val="Tahoma"/>
            <family val="2"/>
          </rPr>
          <t>abegail calawagan:</t>
        </r>
        <r>
          <rPr>
            <sz val="9"/>
            <color indexed="81"/>
            <rFont val="Tahoma"/>
            <family val="2"/>
          </rPr>
          <t xml:space="preserve">
The data was obtained through the use of the scatter plot above using the linear trendline</t>
        </r>
      </text>
    </comment>
    <comment ref="C45" authorId="0" shapeId="0" xr:uid="{C3C63FE8-5BEC-4B0D-9677-CFE277204969}">
      <text>
        <r>
          <rPr>
            <b/>
            <sz val="9"/>
            <color indexed="81"/>
            <rFont val="Tahoma"/>
            <family val="2"/>
          </rPr>
          <t>abegail calawagan:</t>
        </r>
        <r>
          <rPr>
            <sz val="9"/>
            <color indexed="81"/>
            <rFont val="Tahoma"/>
            <family val="2"/>
          </rPr>
          <t xml:space="preserve">
The data was obtained through the use of the scatter plot above using the power trendline</t>
        </r>
      </text>
    </comment>
    <comment ref="E45" authorId="0" shapeId="0" xr:uid="{3B731511-6A08-4F1B-954D-F08F40322DED}">
      <text>
        <r>
          <rPr>
            <b/>
            <sz val="9"/>
            <color indexed="81"/>
            <rFont val="Tahoma"/>
            <family val="2"/>
          </rPr>
          <t>abegail calawagan:</t>
        </r>
        <r>
          <rPr>
            <sz val="9"/>
            <color indexed="81"/>
            <rFont val="Tahoma"/>
            <family val="2"/>
          </rPr>
          <t xml:space="preserve">
The data was obtained through the use of the scatter plot above using the exponential trendline</t>
        </r>
      </text>
    </comment>
    <comment ref="B51" authorId="0" shapeId="0" xr:uid="{699A6077-6E65-43B1-A23A-1EE89BD8441F}">
      <text>
        <r>
          <rPr>
            <b/>
            <sz val="9"/>
            <color indexed="81"/>
            <rFont val="Tahoma"/>
            <family val="2"/>
          </rPr>
          <t>abegail calawagan:</t>
        </r>
        <r>
          <rPr>
            <sz val="9"/>
            <color indexed="81"/>
            <rFont val="Tahoma"/>
            <family val="2"/>
          </rPr>
          <t xml:space="preserve">
Slope (B47) multiplied by X/Price (A53) plus Intercept (B46)</t>
        </r>
      </text>
    </comment>
    <comment ref="C51" authorId="0" shapeId="0" xr:uid="{62AA51E9-88B9-47B6-BAAB-A58CFB265C6A}">
      <text>
        <r>
          <rPr>
            <b/>
            <sz val="9"/>
            <color indexed="81"/>
            <rFont val="Tahoma"/>
            <family val="2"/>
          </rPr>
          <t>abegail calawagan:</t>
        </r>
        <r>
          <rPr>
            <sz val="9"/>
            <color indexed="81"/>
            <rFont val="Tahoma"/>
            <family val="2"/>
          </rPr>
          <t xml:space="preserve">
Constant (B46) multiplied by Price (A53) raise to Exponent (B47)
</t>
        </r>
      </text>
    </comment>
    <comment ref="D51" authorId="0" shapeId="0" xr:uid="{B4ABA9A5-9ACD-40C1-9B52-89FE6D26B12F}">
      <text>
        <r>
          <rPr>
            <b/>
            <sz val="9"/>
            <color indexed="81"/>
            <rFont val="Tahoma"/>
            <family val="2"/>
          </rPr>
          <t>abegail calawagan:</t>
        </r>
        <r>
          <rPr>
            <sz val="9"/>
            <color indexed="81"/>
            <rFont val="Tahoma"/>
            <family val="2"/>
          </rPr>
          <t xml:space="preserve">
Constant (F46) multiplied by the built-in constant EXP mutiplied by Exponent (F47) multiplied by Price (A53)</t>
        </r>
      </text>
    </comment>
    <comment ref="B69" authorId="0" shapeId="0" xr:uid="{8D513EAE-D3FC-42ED-A2E0-FAE9E14EC081}">
      <text>
        <r>
          <rPr>
            <b/>
            <sz val="9"/>
            <color indexed="81"/>
            <rFont val="Tahoma"/>
            <family val="2"/>
          </rPr>
          <t>abegail calawagan:</t>
        </r>
        <r>
          <rPr>
            <sz val="9"/>
            <color indexed="81"/>
            <rFont val="Tahoma"/>
            <family val="2"/>
          </rPr>
          <t xml:space="preserve">
absolute function 
Linear Predicted Demand (B53) minus Actual Demand (E53) divided by Actual Demand 
Then format it to percentage and drag the formula down</t>
        </r>
      </text>
    </comment>
    <comment ref="C69" authorId="0" shapeId="0" xr:uid="{6F6AAEB4-7CB7-41E3-B047-1381C27E821A}">
      <text>
        <r>
          <rPr>
            <b/>
            <sz val="9"/>
            <color indexed="81"/>
            <rFont val="Tahoma"/>
            <family val="2"/>
          </rPr>
          <t>abegail calawagan:</t>
        </r>
        <r>
          <rPr>
            <sz val="9"/>
            <color indexed="81"/>
            <rFont val="Tahoma"/>
            <family val="2"/>
          </rPr>
          <t xml:space="preserve">
absolute function 
Power Predicted Demand (C53) minus Actual Demand (E53) divided by Actual Demand 
Then format it to percentage and drag the formula down</t>
        </r>
      </text>
    </comment>
    <comment ref="D69" authorId="0" shapeId="0" xr:uid="{0CEBDC55-7A88-48B6-AE78-3F56A2B3C1E7}">
      <text>
        <r>
          <rPr>
            <b/>
            <sz val="9"/>
            <color indexed="81"/>
            <rFont val="Tahoma"/>
            <family val="2"/>
          </rPr>
          <t>abegail calawagan:</t>
        </r>
        <r>
          <rPr>
            <sz val="9"/>
            <color indexed="81"/>
            <rFont val="Tahoma"/>
            <family val="2"/>
          </rPr>
          <t xml:space="preserve">
absolute function 
Exponential Predicted Demand (D53) minus Actual Demand (E53) divided by Actual Demand 
Then format it to percentage and drag the formula down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abegail calawagan</author>
  </authors>
  <commentList>
    <comment ref="D11" authorId="0" shapeId="0" xr:uid="{8C14C23E-4E5E-4481-844E-66EC9C9499A7}">
      <text>
        <r>
          <rPr>
            <b/>
            <sz val="9"/>
            <color indexed="81"/>
            <rFont val="Tahoma"/>
            <family val="2"/>
          </rPr>
          <t xml:space="preserve">abegail calawagan:
</t>
        </r>
        <r>
          <rPr>
            <sz val="9"/>
            <color indexed="81"/>
            <rFont val="Tahoma"/>
            <family val="2"/>
          </rPr>
          <t>Constant (B3) multiplied by Sale Price (B10) raise to Exponent (B4) 
To get the Demand</t>
        </r>
      </text>
    </comment>
    <comment ref="D12" authorId="0" shapeId="0" xr:uid="{9D4AFCA2-7964-4FD8-9B74-38F878A0F406}">
      <text>
        <r>
          <rPr>
            <b/>
            <sz val="9"/>
            <color indexed="81"/>
            <rFont val="Tahoma"/>
            <family val="2"/>
          </rPr>
          <t>abegail calawagan:</t>
        </r>
        <r>
          <rPr>
            <sz val="9"/>
            <color indexed="81"/>
            <rFont val="Tahoma"/>
            <family val="2"/>
          </rPr>
          <t xml:space="preserve">
Demand (B11) multiplied by 100 
Remember that the unit for the demand is in hundred</t>
        </r>
      </text>
    </comment>
    <comment ref="D14" authorId="0" shapeId="0" xr:uid="{63BDE2CC-2B76-4909-B5F9-3D8198AFF2AD}">
      <text>
        <r>
          <rPr>
            <b/>
            <sz val="9"/>
            <color indexed="81"/>
            <rFont val="Tahoma"/>
            <family val="2"/>
          </rPr>
          <t>abegail calawagan:</t>
        </r>
        <r>
          <rPr>
            <sz val="9"/>
            <color indexed="81"/>
            <rFont val="Tahoma"/>
            <family val="2"/>
          </rPr>
          <t xml:space="preserve">
Actual Demand (B12) multiplied by Unit Cost (B9),
to calculate the cost</t>
        </r>
      </text>
    </comment>
    <comment ref="D15" authorId="0" shapeId="0" xr:uid="{74C50BB5-FBB0-4542-B88E-A12F48E1F10F}">
      <text>
        <r>
          <rPr>
            <b/>
            <sz val="9"/>
            <color indexed="81"/>
            <rFont val="Tahoma"/>
            <family val="2"/>
          </rPr>
          <t>abegail calawagan:</t>
        </r>
        <r>
          <rPr>
            <sz val="9"/>
            <color indexed="81"/>
            <rFont val="Tahoma"/>
            <family val="2"/>
          </rPr>
          <t xml:space="preserve">
Actual Demand (B12) multiplied by Sale Price (B10)
to calculate the revenue</t>
        </r>
      </text>
    </comment>
    <comment ref="D16" authorId="0" shapeId="0" xr:uid="{05071CEB-D467-4184-81EE-8D401AB81522}">
      <text>
        <r>
          <rPr>
            <b/>
            <sz val="9"/>
            <color indexed="81"/>
            <rFont val="Tahoma"/>
            <family val="2"/>
          </rPr>
          <t>abegail calawagan:</t>
        </r>
        <r>
          <rPr>
            <sz val="9"/>
            <color indexed="81"/>
            <rFont val="Tahoma"/>
            <family val="2"/>
          </rPr>
          <t xml:space="preserve">
Revenue (B15) minus Cost (B14)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abegail calawagan</author>
  </authors>
  <commentList>
    <comment ref="H24" authorId="0" shapeId="0" xr:uid="{6FBF9F60-DB71-4948-ADF1-0F4B1A1D5270}">
      <text>
        <r>
          <rPr>
            <b/>
            <sz val="9"/>
            <color indexed="81"/>
            <rFont val="Tahoma"/>
            <family val="2"/>
          </rPr>
          <t>abegail calawagan:</t>
        </r>
        <r>
          <rPr>
            <sz val="9"/>
            <color indexed="81"/>
            <rFont val="Tahoma"/>
            <family val="2"/>
          </rPr>
          <t xml:space="preserve">
If ( End of Year (F24) less than or equal to Increase Year (B25),
IS TRUE Previous Gross Margin (G23) plus Previous Gross Margin (G23) multiplied by Increase Rate(B26) , AND IF IT IS FALSE Previous Gross Margin (G23) plus Previous Gross Margin (G23) multiplied by Decrease  Rate (B27)
Then drag down the formula to populate the table
</t>
        </r>
      </text>
    </comment>
    <comment ref="C30" authorId="0" shapeId="0" xr:uid="{7A99F63E-DEC6-411D-BBFD-0579E8C08883}">
      <text>
        <r>
          <rPr>
            <b/>
            <sz val="9"/>
            <color indexed="81"/>
            <rFont val="Tahoma"/>
            <family val="2"/>
          </rPr>
          <t>abegail calawagan:</t>
        </r>
        <r>
          <rPr>
            <sz val="9"/>
            <color indexed="81"/>
            <rFont val="Tahoma"/>
            <family val="2"/>
          </rPr>
          <t xml:space="preserve">
Use the NPV Function
Type in NPV ( Discount Rate (B28), Cash Flows (G23:G42) )
Then hit enter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abegail calawagan</author>
  </authors>
  <commentList>
    <comment ref="D29" authorId="0" shapeId="0" xr:uid="{B0C85790-44A4-4342-9E99-B6DA5EAAABCD}">
      <text>
        <r>
          <rPr>
            <b/>
            <sz val="9"/>
            <color indexed="81"/>
            <rFont val="Tahoma"/>
            <family val="2"/>
          </rPr>
          <t>abegail calawagan:</t>
        </r>
        <r>
          <rPr>
            <sz val="9"/>
            <color indexed="81"/>
            <rFont val="Tahoma"/>
            <family val="2"/>
          </rPr>
          <t xml:space="preserve">
New sale (B29) minus Previous Sale (B28) divided by Previous Sale (B28)</t>
        </r>
      </text>
    </comment>
    <comment ref="P33" authorId="0" shapeId="0" xr:uid="{ABB8FE92-9032-4A0E-BB09-FFD160B403DA}">
      <text>
        <r>
          <rPr>
            <b/>
            <sz val="9"/>
            <color indexed="81"/>
            <rFont val="Tahoma"/>
            <family val="2"/>
          </rPr>
          <t>abegail calawagan:</t>
        </r>
        <r>
          <rPr>
            <sz val="9"/>
            <color indexed="81"/>
            <rFont val="Tahoma"/>
            <family val="2"/>
          </rPr>
          <t xml:space="preserve">
Constant (P29) multiplied by EXP function ( Exponent (P30) multiplied by Year (A28) 
)
</t>
        </r>
      </text>
    </comment>
    <comment ref="S33" authorId="0" shapeId="0" xr:uid="{C4E5D43E-AD1E-4620-8559-4751CD4F3AD0}">
      <text>
        <r>
          <rPr>
            <b/>
            <sz val="9"/>
            <color indexed="81"/>
            <rFont val="Tahoma"/>
            <family val="2"/>
          </rPr>
          <t>abegail calawagan:</t>
        </r>
        <r>
          <rPr>
            <sz val="9"/>
            <color indexed="81"/>
            <rFont val="Tahoma"/>
            <family val="2"/>
          </rPr>
          <t xml:space="preserve">
ABS function
Predicted Value (O33) minus Actual Value (B28) divided by Actual Value (B28)</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abegail calawagan</author>
  </authors>
  <commentList>
    <comment ref="G28" authorId="0" shapeId="0" xr:uid="{C4F09B1E-07DB-4922-A866-0A2983626A94}">
      <text>
        <r>
          <rPr>
            <b/>
            <sz val="9"/>
            <color indexed="81"/>
            <rFont val="Tahoma"/>
            <family val="2"/>
          </rPr>
          <t>abegail calawagan:</t>
        </r>
        <r>
          <rPr>
            <sz val="9"/>
            <color indexed="81"/>
            <rFont val="Tahoma"/>
            <family val="2"/>
          </rPr>
          <t xml:space="preserve">
Yr.1 Demand (B31) multiplied by Unit Price (B29)</t>
        </r>
      </text>
    </comment>
    <comment ref="H28" authorId="0" shapeId="0" xr:uid="{72945EB7-0241-44B0-9ADF-37F53AFE696D}">
      <text>
        <r>
          <rPr>
            <b/>
            <sz val="9"/>
            <color indexed="81"/>
            <rFont val="Tahoma"/>
            <family val="2"/>
          </rPr>
          <t>abegail calawagan:</t>
        </r>
        <r>
          <rPr>
            <sz val="9"/>
            <color indexed="81"/>
            <rFont val="Tahoma"/>
            <family val="2"/>
          </rPr>
          <t xml:space="preserve">
To get the 40% of the revenue of Yr.1 as SG&amp;A Costs, reference cell G28 (Yr.1 Revenue) multiplied by cell B33 (SG&amp;A Costs %)</t>
        </r>
      </text>
    </comment>
    <comment ref="I28" authorId="0" shapeId="0" xr:uid="{CAB93604-B69B-4122-921E-CBAB4CA51E38}">
      <text>
        <r>
          <rPr>
            <b/>
            <sz val="9"/>
            <color indexed="81"/>
            <rFont val="Tahoma"/>
            <family val="2"/>
          </rPr>
          <t>abegail calawagan:</t>
        </r>
        <r>
          <rPr>
            <sz val="9"/>
            <color indexed="81"/>
            <rFont val="Tahoma"/>
            <family val="2"/>
          </rPr>
          <t xml:space="preserve">
The Variable Cost for year 1 was obtained by multiplying the values of cell G28 (Revenue) and cell B32 (Variable Costs %)</t>
        </r>
      </text>
    </comment>
    <comment ref="J28" authorId="0" shapeId="0" xr:uid="{1F6FA81C-7FE3-487A-8FCD-01E1F5649329}">
      <text>
        <r>
          <rPr>
            <b/>
            <sz val="9"/>
            <color indexed="81"/>
            <rFont val="Tahoma"/>
            <family val="2"/>
          </rPr>
          <t>abegail calawagan:</t>
        </r>
        <r>
          <rPr>
            <sz val="9"/>
            <color indexed="81"/>
            <rFont val="Tahoma"/>
            <family val="2"/>
          </rPr>
          <t xml:space="preserve">
Revenue(G28) minus SG&amp;A Costs(H28) minus Variable Costs(I28) or simply Revenue - Total Costs = Profit</t>
        </r>
      </text>
    </comment>
    <comment ref="H29" authorId="0" shapeId="0" xr:uid="{5CAFBFB1-6909-4280-B3E4-04A8EA3C6B92}">
      <text>
        <r>
          <rPr>
            <b/>
            <sz val="9"/>
            <color indexed="81"/>
            <rFont val="Tahoma"/>
            <family val="2"/>
          </rPr>
          <t>abegail calawagan:</t>
        </r>
        <r>
          <rPr>
            <sz val="9"/>
            <color indexed="81"/>
            <rFont val="Tahoma"/>
            <family val="2"/>
          </rPr>
          <t xml:space="preserve">
To get the 38% of the revenue of Yr.1 as SG&amp;A Costs, reference cell G29 (Yr.1 Revenue) multiplied by cell B33 (SG&amp;A Costs %) minus cell B34 (SG&amp;A Decrease Rate) multiplied by F28 (end of year).
Then absolute reference cell B33 and cell B34. 
Finally,to populate the column drag down the formula.</t>
        </r>
      </text>
    </comment>
    <comment ref="B30" authorId="0" shapeId="0" xr:uid="{E7200939-6DCF-42A2-8FEA-42386B538A50}">
      <text>
        <r>
          <rPr>
            <b/>
            <sz val="9"/>
            <color indexed="81"/>
            <rFont val="Tahoma"/>
            <family val="2"/>
          </rPr>
          <t>abegail calawagan:</t>
        </r>
        <r>
          <rPr>
            <sz val="9"/>
            <color indexed="81"/>
            <rFont val="Tahoma"/>
            <family val="2"/>
          </rPr>
          <t xml:space="preserve">
Use </t>
        </r>
        <r>
          <rPr>
            <b/>
            <sz val="9"/>
            <color indexed="81"/>
            <rFont val="Tahoma"/>
            <family val="2"/>
          </rPr>
          <t>Goal Seek.</t>
        </r>
        <r>
          <rPr>
            <sz val="9"/>
            <color indexed="81"/>
            <rFont val="Tahoma"/>
            <family val="2"/>
          </rPr>
          <t xml:space="preserve">
Go to </t>
        </r>
        <r>
          <rPr>
            <b/>
            <sz val="9"/>
            <color indexed="81"/>
            <rFont val="Tahoma"/>
            <family val="2"/>
          </rPr>
          <t xml:space="preserve">Data tab, What-If Analysis, Goal Seek.
</t>
        </r>
        <r>
          <rPr>
            <sz val="9"/>
            <color indexed="81"/>
            <rFont val="Tahoma"/>
            <family val="2"/>
          </rPr>
          <t>Then set</t>
        </r>
        <r>
          <rPr>
            <b/>
            <sz val="9"/>
            <color indexed="81"/>
            <rFont val="Tahoma"/>
            <family val="2"/>
          </rPr>
          <t xml:space="preserve"> </t>
        </r>
        <r>
          <rPr>
            <sz val="9"/>
            <color indexed="81"/>
            <rFont val="Tahoma"/>
            <family val="2"/>
          </rPr>
          <t>cell</t>
        </r>
        <r>
          <rPr>
            <b/>
            <sz val="9"/>
            <color indexed="81"/>
            <rFont val="Tahoma"/>
            <family val="2"/>
          </rPr>
          <t xml:space="preserve"> B39 (Profit)</t>
        </r>
        <r>
          <rPr>
            <sz val="9"/>
            <color indexed="81"/>
            <rFont val="Tahoma"/>
            <family val="2"/>
          </rPr>
          <t xml:space="preserve"> equal to</t>
        </r>
        <r>
          <rPr>
            <b/>
            <sz val="9"/>
            <color indexed="81"/>
            <rFont val="Tahoma"/>
            <family val="2"/>
          </rPr>
          <t xml:space="preserve"> 0</t>
        </r>
        <r>
          <rPr>
            <sz val="9"/>
            <color indexed="81"/>
            <rFont val="Tahoma"/>
            <family val="2"/>
          </rPr>
          <t xml:space="preserve"> by changing cell </t>
        </r>
        <r>
          <rPr>
            <b/>
            <sz val="9"/>
            <color indexed="81"/>
            <rFont val="Tahoma"/>
            <family val="2"/>
          </rPr>
          <t>B30 (Growth Rate)</t>
        </r>
        <r>
          <rPr>
            <sz val="9"/>
            <color indexed="81"/>
            <rFont val="Tahoma"/>
            <family val="2"/>
          </rPr>
          <t xml:space="preserve">.
To find the </t>
        </r>
        <r>
          <rPr>
            <b/>
            <sz val="9"/>
            <color indexed="81"/>
            <rFont val="Tahoma"/>
            <family val="2"/>
          </rPr>
          <t xml:space="preserve">break-even point </t>
        </r>
        <r>
          <rPr>
            <sz val="9"/>
            <color indexed="81"/>
            <rFont val="Tahoma"/>
            <family val="2"/>
          </rPr>
          <t>for this problem.</t>
        </r>
      </text>
    </comment>
    <comment ref="B47" authorId="0" shapeId="0" xr:uid="{85A80446-1283-4EF0-B16E-A9647249A863}">
      <text>
        <r>
          <rPr>
            <b/>
            <sz val="9"/>
            <color indexed="81"/>
            <rFont val="Tahoma"/>
            <family val="2"/>
          </rPr>
          <t>abegail calawagan:</t>
        </r>
        <r>
          <rPr>
            <sz val="9"/>
            <color indexed="81"/>
            <rFont val="Tahoma"/>
            <family val="2"/>
          </rPr>
          <t xml:space="preserve">
Use</t>
        </r>
        <r>
          <rPr>
            <b/>
            <sz val="9"/>
            <color indexed="81"/>
            <rFont val="Tahoma"/>
            <family val="2"/>
          </rPr>
          <t xml:space="preserve"> Goal Seek.</t>
        </r>
        <r>
          <rPr>
            <sz val="9"/>
            <color indexed="81"/>
            <rFont val="Tahoma"/>
            <family val="2"/>
          </rPr>
          <t xml:space="preserve">
Go to </t>
        </r>
        <r>
          <rPr>
            <b/>
            <sz val="9"/>
            <color indexed="81"/>
            <rFont val="Tahoma"/>
            <family val="2"/>
          </rPr>
          <t>Data tab, What-If Analysis, Goal Seek.</t>
        </r>
        <r>
          <rPr>
            <sz val="9"/>
            <color indexed="81"/>
            <rFont val="Tahoma"/>
            <family val="2"/>
          </rPr>
          <t xml:space="preserve">
Then</t>
        </r>
        <r>
          <rPr>
            <b/>
            <sz val="9"/>
            <color indexed="81"/>
            <rFont val="Tahoma"/>
            <family val="2"/>
          </rPr>
          <t xml:space="preserve"> set</t>
        </r>
        <r>
          <rPr>
            <sz val="9"/>
            <color indexed="81"/>
            <rFont val="Tahoma"/>
            <family val="2"/>
          </rPr>
          <t xml:space="preserve"> cell B56 (Net Present Value) </t>
        </r>
        <r>
          <rPr>
            <b/>
            <sz val="9"/>
            <color indexed="81"/>
            <rFont val="Tahoma"/>
            <family val="2"/>
          </rPr>
          <t>equal to 0</t>
        </r>
        <r>
          <rPr>
            <sz val="9"/>
            <color indexed="81"/>
            <rFont val="Tahoma"/>
            <family val="2"/>
          </rPr>
          <t xml:space="preserve"> by </t>
        </r>
        <r>
          <rPr>
            <b/>
            <sz val="9"/>
            <color indexed="81"/>
            <rFont val="Tahoma"/>
            <family val="2"/>
          </rPr>
          <t>changing cell B47</t>
        </r>
        <r>
          <rPr>
            <sz val="9"/>
            <color indexed="81"/>
            <rFont val="Tahoma"/>
            <family val="2"/>
          </rPr>
          <t xml:space="preserve"> (Growth Rate).
To find the</t>
        </r>
        <r>
          <rPr>
            <b/>
            <sz val="9"/>
            <color indexed="81"/>
            <rFont val="Tahoma"/>
            <family val="2"/>
          </rPr>
          <t xml:space="preserve"> break-even point</t>
        </r>
        <r>
          <rPr>
            <sz val="9"/>
            <color indexed="81"/>
            <rFont val="Tahoma"/>
            <family val="2"/>
          </rPr>
          <t xml:space="preserve"> for this problem.</t>
        </r>
      </text>
    </comment>
  </commentList>
</comments>
</file>

<file path=xl/sharedStrings.xml><?xml version="1.0" encoding="utf-8"?>
<sst xmlns="http://schemas.openxmlformats.org/spreadsheetml/2006/main" count="115" uniqueCount="87">
  <si>
    <t>Month</t>
  </si>
  <si>
    <t>Price</t>
  </si>
  <si>
    <t>Demand(00s)</t>
  </si>
  <si>
    <t>Linear: mx+b</t>
  </si>
  <si>
    <t>Power: y=ax^b</t>
  </si>
  <si>
    <t>Exponential: y=ae^(bx)</t>
  </si>
  <si>
    <t>Intercept(b):</t>
  </si>
  <si>
    <t>Constant (a):</t>
  </si>
  <si>
    <t>Slope(m):</t>
  </si>
  <si>
    <t>Exponent (b):</t>
  </si>
  <si>
    <t>Predictions Based on Models:</t>
  </si>
  <si>
    <t>Price (x)</t>
  </si>
  <si>
    <t>Linear</t>
  </si>
  <si>
    <t>Power</t>
  </si>
  <si>
    <t>Exponential</t>
  </si>
  <si>
    <t xml:space="preserve"> </t>
  </si>
  <si>
    <t>Absolute Percent Error</t>
  </si>
  <si>
    <t>Avg. Error:</t>
  </si>
  <si>
    <t>&lt;---- use the model with the smallest average error</t>
  </si>
  <si>
    <t>Model the Business:</t>
  </si>
  <si>
    <t>Unit Cost:</t>
  </si>
  <si>
    <t>per clubs set</t>
  </si>
  <si>
    <t>Sale Price:</t>
  </si>
  <si>
    <t>multiple of 10</t>
  </si>
  <si>
    <t>Demand(00s):</t>
  </si>
  <si>
    <t>using the power model</t>
  </si>
  <si>
    <t>Actual Demand:</t>
  </si>
  <si>
    <t>Cost:</t>
  </si>
  <si>
    <t>Revenue:</t>
  </si>
  <si>
    <t>Profit:</t>
  </si>
  <si>
    <t>a. Sell price at $530 with the profit of $1,402,213</t>
  </si>
  <si>
    <t>a. Data Table</t>
  </si>
  <si>
    <t>Profit</t>
  </si>
  <si>
    <t>b. Using the two-way data table, with an increase of $50 per unit cost price the yellow highlighted cell indicates the maximum potential profit along with the ideal sale price value.</t>
  </si>
  <si>
    <t>Unit Cost</t>
  </si>
  <si>
    <t>Igauzu Drug</t>
  </si>
  <si>
    <t>Cashflow</t>
  </si>
  <si>
    <t>Development Cost:</t>
  </si>
  <si>
    <t>millions</t>
  </si>
  <si>
    <t>End of Year</t>
  </si>
  <si>
    <t>Gross Margin ($M)</t>
  </si>
  <si>
    <t>Lifetime:</t>
  </si>
  <si>
    <t>years</t>
  </si>
  <si>
    <t>Year 1 Gross Margin</t>
  </si>
  <si>
    <t>Increase through Year</t>
  </si>
  <si>
    <t>&lt;-- you can play with the green cells</t>
  </si>
  <si>
    <t>Increase Rate</t>
  </si>
  <si>
    <t>Decrease Rate</t>
  </si>
  <si>
    <t>Discount:</t>
  </si>
  <si>
    <t>(Net) Present Value:</t>
  </si>
  <si>
    <t>Net Present Value:</t>
  </si>
  <si>
    <t>million</t>
  </si>
  <si>
    <t>Year</t>
  </si>
  <si>
    <t>Average of Seasonally Adjusted Sales</t>
  </si>
  <si>
    <t>Percentage Growth</t>
  </si>
  <si>
    <t>Exponential Model</t>
  </si>
  <si>
    <t>y=ae^(bx)</t>
  </si>
  <si>
    <t>a</t>
  </si>
  <si>
    <t>b</t>
  </si>
  <si>
    <t>Prediction</t>
  </si>
  <si>
    <t>MAPE</t>
  </si>
  <si>
    <t>Avg.</t>
  </si>
  <si>
    <t>Table 1.</t>
  </si>
  <si>
    <t>Revenue</t>
  </si>
  <si>
    <t>SG&amp;A Costs</t>
  </si>
  <si>
    <t>Variable Cost</t>
  </si>
  <si>
    <t>Lifetime</t>
  </si>
  <si>
    <t>Unit Price</t>
  </si>
  <si>
    <t>for 5 yrs</t>
  </si>
  <si>
    <t>Growth Rate</t>
  </si>
  <si>
    <t>Variable Costs</t>
  </si>
  <si>
    <t xml:space="preserve">Total Sales </t>
  </si>
  <si>
    <t>SG&amp;A Decrease Rate</t>
  </si>
  <si>
    <t>Yearly</t>
  </si>
  <si>
    <t>Total Sales in 5 yrs</t>
  </si>
  <si>
    <t>Table 2.</t>
  </si>
  <si>
    <t>Discount Rate</t>
  </si>
  <si>
    <t>(Net) Present Value</t>
  </si>
  <si>
    <t>Net Present Value</t>
  </si>
  <si>
    <t>SG&amp;A Costs %</t>
  </si>
  <si>
    <t>Variable Costs %</t>
  </si>
  <si>
    <t>Total Profit</t>
  </si>
  <si>
    <t>Investment Cost</t>
  </si>
  <si>
    <t>Investment cost</t>
  </si>
  <si>
    <t>Yearly Profit</t>
  </si>
  <si>
    <t xml:space="preserve">Year 1 Expected Sales </t>
  </si>
  <si>
    <t>Year 1 Expected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</si>
</sst>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164" formatCode="_(&quot;$&quot;* #,##0_);_(&quot;$&quot;* \(#,##0\);_(&quot;$&quot;* &quot;-&quot;??_);_(@_)"/>
    <numFmt numFmtId="165" formatCode="0.0"/>
    <numFmt numFmtId="166" formatCode="0.0%"/>
    <numFmt numFmtId="167" formatCode="&quot;$&quot;#,##0.00"/>
    <numFmt numFmtId="168" formatCode="&quot;$&quot;#,##0"/>
  </numFmts>
  <fonts count="1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color theme="7"/>
      <name val="Calibri"/>
      <family val="2"/>
      <scheme val="minor"/>
    </font>
    <font>
      <sz val="11"/>
      <color theme="2"/>
      <name val="Calibri"/>
      <family val="2"/>
      <scheme val="minor"/>
    </font>
    <font>
      <i/>
      <sz val="11"/>
      <color theme="4"/>
      <name val="Calibri"/>
      <family val="2"/>
      <scheme val="minor"/>
    </font>
    <font>
      <b/>
      <sz val="9"/>
      <color indexed="81"/>
      <name val="Tahoma"/>
      <family val="2"/>
    </font>
    <font>
      <sz val="9"/>
      <color indexed="81"/>
      <name val="Tahoma"/>
      <family val="2"/>
    </font>
    <font>
      <sz val="11"/>
      <name val="Calibri"/>
      <family val="2"/>
      <scheme val="minor"/>
    </font>
    <font>
      <b/>
      <sz val="13"/>
      <color theme="1"/>
      <name val="Calibri"/>
      <family val="2"/>
      <scheme val="minor"/>
    </font>
    <font>
      <b/>
      <sz val="15"/>
      <color theme="3"/>
      <name val="Calibri"/>
      <family val="2"/>
      <scheme val="minor"/>
    </font>
    <font>
      <b/>
      <i/>
      <sz val="12"/>
      <color theme="1"/>
      <name val="Calibri"/>
      <family val="2"/>
      <scheme val="minor"/>
    </font>
    <font>
      <b/>
      <i/>
      <sz val="11"/>
      <color theme="4"/>
      <name val="Calibri"/>
      <family val="2"/>
      <scheme val="minor"/>
    </font>
    <font>
      <sz val="11"/>
      <color theme="0"/>
      <name val="Calibri"/>
      <family val="2"/>
      <scheme val="minor"/>
    </font>
    <font>
      <b/>
      <sz val="11"/>
      <color theme="4" tint="-0.249977111117893"/>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8"/>
      </patternFill>
    </fill>
    <fill>
      <patternFill patternType="solid">
        <fgColor theme="9" tint="0.59999389629810485"/>
        <bgColor indexed="64"/>
      </patternFill>
    </fill>
  </fills>
  <borders count="4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style="thin">
        <color indexed="64"/>
      </left>
      <right style="thin">
        <color indexed="64"/>
      </right>
      <top/>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0" fontId="12" fillId="0" borderId="41" applyNumberFormat="0" applyFill="0" applyAlignment="0" applyProtection="0"/>
    <xf numFmtId="0" fontId="15" fillId="8" borderId="0" applyNumberFormat="0" applyBorder="0" applyAlignment="0" applyProtection="0"/>
  </cellStyleXfs>
  <cellXfs count="144">
    <xf numFmtId="0" fontId="0" fillId="0" borderId="0" xfId="0"/>
    <xf numFmtId="164" fontId="0" fillId="0" borderId="0" xfId="1" applyNumberFormat="1" applyFont="1" applyFill="1" applyBorder="1" applyAlignment="1">
      <alignment horizontal="center"/>
    </xf>
    <xf numFmtId="164" fontId="0" fillId="0" borderId="0" xfId="1" applyNumberFormat="1" applyFont="1" applyFill="1" applyBorder="1"/>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7" xfId="0" applyBorder="1" applyAlignment="1">
      <alignment horizontal="left" indent="1"/>
    </xf>
    <xf numFmtId="0" fontId="4" fillId="0" borderId="8" xfId="0" applyFont="1" applyBorder="1" applyAlignment="1">
      <alignment horizontal="left" indent="1"/>
    </xf>
    <xf numFmtId="0" fontId="0" fillId="0" borderId="8" xfId="0" applyBorder="1" applyAlignment="1">
      <alignment horizontal="left" indent="1"/>
    </xf>
    <xf numFmtId="0" fontId="5" fillId="0" borderId="8" xfId="0" applyFont="1" applyBorder="1" applyAlignment="1">
      <alignment horizontal="left" indent="1"/>
    </xf>
    <xf numFmtId="0" fontId="2" fillId="0" borderId="9" xfId="0" applyFont="1" applyBorder="1" applyAlignment="1">
      <alignment horizontal="left" indent="1"/>
    </xf>
    <xf numFmtId="0" fontId="0" fillId="0" borderId="10" xfId="0" applyBorder="1" applyAlignment="1">
      <alignment horizontal="left" indent="1"/>
    </xf>
    <xf numFmtId="0" fontId="4" fillId="0" borderId="11" xfId="0" applyFont="1" applyBorder="1" applyAlignment="1">
      <alignment horizontal="left" indent="1"/>
    </xf>
    <xf numFmtId="0" fontId="0" fillId="0" borderId="11" xfId="0" applyBorder="1" applyAlignment="1">
      <alignment horizontal="left" indent="1"/>
    </xf>
    <xf numFmtId="0" fontId="5" fillId="0" borderId="11" xfId="0" applyFont="1" applyBorder="1" applyAlignment="1">
      <alignment horizontal="left" indent="1"/>
    </xf>
    <xf numFmtId="0" fontId="2" fillId="0" borderId="12" xfId="0" applyFont="1" applyBorder="1" applyAlignment="1">
      <alignment horizontal="left" indent="1"/>
    </xf>
    <xf numFmtId="0" fontId="0" fillId="2" borderId="0" xfId="0" applyFill="1"/>
    <xf numFmtId="0" fontId="3" fillId="0" borderId="17" xfId="0" applyFont="1" applyBorder="1" applyAlignment="1">
      <alignment horizontal="center"/>
    </xf>
    <xf numFmtId="0" fontId="4" fillId="0" borderId="18" xfId="0" applyFont="1" applyBorder="1" applyAlignment="1">
      <alignment horizontal="center"/>
    </xf>
    <xf numFmtId="0" fontId="5" fillId="0" borderId="18" xfId="0" applyFont="1" applyBorder="1" applyAlignment="1">
      <alignment horizontal="center"/>
    </xf>
    <xf numFmtId="0" fontId="2" fillId="0" borderId="18" xfId="0" applyFont="1" applyBorder="1" applyAlignment="1">
      <alignment horizontal="center"/>
    </xf>
    <xf numFmtId="0" fontId="3" fillId="0" borderId="19" xfId="0" applyFont="1" applyBorder="1" applyAlignment="1">
      <alignment horizontal="center"/>
    </xf>
    <xf numFmtId="0" fontId="0" fillId="0" borderId="17" xfId="0" applyBorder="1" applyAlignment="1">
      <alignment horizontal="center"/>
    </xf>
    <xf numFmtId="165" fontId="4" fillId="0" borderId="20" xfId="0" applyNumberFormat="1" applyFont="1" applyBorder="1" applyAlignment="1">
      <alignment horizontal="center"/>
    </xf>
    <xf numFmtId="165" fontId="5" fillId="0" borderId="20" xfId="0" applyNumberFormat="1" applyFont="1" applyBorder="1" applyAlignment="1">
      <alignment horizontal="center"/>
    </xf>
    <xf numFmtId="165" fontId="2" fillId="0" borderId="20" xfId="0" applyNumberFormat="1" applyFont="1" applyBorder="1" applyAlignment="1">
      <alignment horizontal="center"/>
    </xf>
    <xf numFmtId="0" fontId="0" fillId="0" borderId="19" xfId="0" applyBorder="1" applyAlignment="1">
      <alignment horizontal="center"/>
    </xf>
    <xf numFmtId="165" fontId="4" fillId="0" borderId="21" xfId="0" applyNumberFormat="1" applyFont="1" applyBorder="1" applyAlignment="1">
      <alignment horizontal="center"/>
    </xf>
    <xf numFmtId="165" fontId="5" fillId="0" borderId="21" xfId="0" applyNumberFormat="1" applyFont="1" applyBorder="1" applyAlignment="1">
      <alignment horizontal="center"/>
    </xf>
    <xf numFmtId="165" fontId="2" fillId="0" borderId="21" xfId="0" applyNumberFormat="1" applyFont="1" applyBorder="1" applyAlignment="1">
      <alignment horizontal="center"/>
    </xf>
    <xf numFmtId="165" fontId="4" fillId="0" borderId="22" xfId="0" applyNumberFormat="1" applyFont="1" applyBorder="1" applyAlignment="1">
      <alignment horizontal="center"/>
    </xf>
    <xf numFmtId="165" fontId="5" fillId="0" borderId="22" xfId="0" applyNumberFormat="1" applyFont="1" applyBorder="1" applyAlignment="1">
      <alignment horizontal="center"/>
    </xf>
    <xf numFmtId="165" fontId="2" fillId="0" borderId="22" xfId="0" applyNumberFormat="1" applyFont="1" applyBorder="1" applyAlignment="1">
      <alignment horizontal="center"/>
    </xf>
    <xf numFmtId="0" fontId="0" fillId="0" borderId="0" xfId="0" applyAlignment="1">
      <alignment horizontal="center"/>
    </xf>
    <xf numFmtId="0" fontId="5" fillId="0" borderId="23" xfId="0" applyFont="1" applyBorder="1" applyAlignment="1">
      <alignment horizontal="center"/>
    </xf>
    <xf numFmtId="166" fontId="4" fillId="0" borderId="24" xfId="2" applyNumberFormat="1" applyFont="1" applyBorder="1" applyAlignment="1">
      <alignment horizontal="center"/>
    </xf>
    <xf numFmtId="166" fontId="5" fillId="0" borderId="16" xfId="2" applyNumberFormat="1" applyFont="1" applyBorder="1" applyAlignment="1">
      <alignment horizontal="center"/>
    </xf>
    <xf numFmtId="166" fontId="2" fillId="0" borderId="25" xfId="2" applyNumberFormat="1" applyFont="1" applyBorder="1" applyAlignment="1">
      <alignment horizontal="center"/>
    </xf>
    <xf numFmtId="164" fontId="6" fillId="0" borderId="0" xfId="1" applyNumberFormat="1" applyFont="1" applyFill="1" applyBorder="1" applyAlignment="1">
      <alignment horizontal="center"/>
    </xf>
    <xf numFmtId="166" fontId="4" fillId="0" borderId="21" xfId="2" applyNumberFormat="1" applyFont="1" applyBorder="1" applyAlignment="1">
      <alignment horizontal="center"/>
    </xf>
    <xf numFmtId="166" fontId="5" fillId="0" borderId="26" xfId="2" applyNumberFormat="1" applyFont="1" applyBorder="1" applyAlignment="1">
      <alignment horizontal="center"/>
    </xf>
    <xf numFmtId="166" fontId="2" fillId="0" borderId="26" xfId="2" applyNumberFormat="1" applyFont="1" applyBorder="1" applyAlignment="1">
      <alignment horizontal="center"/>
    </xf>
    <xf numFmtId="166" fontId="4" fillId="0" borderId="27" xfId="2" applyNumberFormat="1" applyFont="1" applyBorder="1" applyAlignment="1">
      <alignment horizontal="center"/>
    </xf>
    <xf numFmtId="166" fontId="5" fillId="0" borderId="28" xfId="2" applyNumberFormat="1" applyFont="1" applyBorder="1" applyAlignment="1">
      <alignment horizontal="center"/>
    </xf>
    <xf numFmtId="166" fontId="2" fillId="0" borderId="28" xfId="2" applyNumberFormat="1" applyFont="1" applyBorder="1" applyAlignment="1">
      <alignment horizontal="center"/>
    </xf>
    <xf numFmtId="166" fontId="4" fillId="0" borderId="18" xfId="2" applyNumberFormat="1" applyFont="1" applyFill="1" applyBorder="1" applyAlignment="1">
      <alignment horizontal="center"/>
    </xf>
    <xf numFmtId="166" fontId="5" fillId="3" borderId="23" xfId="2" applyNumberFormat="1" applyFont="1" applyFill="1" applyBorder="1" applyAlignment="1">
      <alignment horizontal="center"/>
    </xf>
    <xf numFmtId="166" fontId="2" fillId="0" borderId="23" xfId="2" applyNumberFormat="1" applyFont="1" applyFill="1" applyBorder="1" applyAlignment="1">
      <alignment horizontal="center"/>
    </xf>
    <xf numFmtId="0" fontId="7" fillId="0" borderId="0" xfId="0" applyFont="1"/>
    <xf numFmtId="164" fontId="7" fillId="0" borderId="0" xfId="1" applyNumberFormat="1" applyFont="1" applyFill="1" applyBorder="1" applyAlignment="1">
      <alignment horizontal="center"/>
    </xf>
    <xf numFmtId="166" fontId="1" fillId="2" borderId="0" xfId="2" applyNumberFormat="1" applyFont="1" applyFill="1" applyBorder="1" applyAlignment="1">
      <alignment horizontal="center"/>
    </xf>
    <xf numFmtId="0" fontId="3" fillId="0" borderId="8" xfId="0" applyFont="1" applyBorder="1" applyAlignment="1">
      <alignment horizontal="center"/>
    </xf>
    <xf numFmtId="0" fontId="3" fillId="0" borderId="29" xfId="0" applyFont="1" applyBorder="1"/>
    <xf numFmtId="0" fontId="0" fillId="0" borderId="30" xfId="0" applyBorder="1"/>
    <xf numFmtId="0" fontId="0" fillId="0" borderId="31" xfId="0" applyBorder="1"/>
    <xf numFmtId="0" fontId="0" fillId="0" borderId="32" xfId="0" applyBorder="1"/>
    <xf numFmtId="164" fontId="0" fillId="2" borderId="32" xfId="1" applyNumberFormat="1" applyFont="1" applyFill="1" applyBorder="1" applyAlignment="1">
      <alignment horizontal="left" indent="1"/>
    </xf>
    <xf numFmtId="1" fontId="0" fillId="0" borderId="32" xfId="0" applyNumberFormat="1" applyBorder="1"/>
    <xf numFmtId="0" fontId="0" fillId="3" borderId="0" xfId="0" applyFill="1"/>
    <xf numFmtId="0" fontId="3" fillId="0" borderId="31" xfId="0" applyFont="1" applyBorder="1"/>
    <xf numFmtId="164" fontId="0" fillId="0" borderId="32" xfId="1" applyNumberFormat="1" applyFont="1" applyBorder="1" applyAlignment="1">
      <alignment horizontal="left" indent="1"/>
    </xf>
    <xf numFmtId="0" fontId="3" fillId="0" borderId="33" xfId="0" applyFont="1" applyBorder="1"/>
    <xf numFmtId="164" fontId="0" fillId="0" borderId="34" xfId="1" applyNumberFormat="1" applyFont="1" applyBorder="1" applyAlignment="1">
      <alignment horizontal="left" indent="1"/>
    </xf>
    <xf numFmtId="0" fontId="3" fillId="0" borderId="0" xfId="0" applyFont="1"/>
    <xf numFmtId="164" fontId="0" fillId="0" borderId="35" xfId="1" applyNumberFormat="1" applyFont="1" applyBorder="1" applyAlignment="1">
      <alignment horizontal="center"/>
    </xf>
    <xf numFmtId="164" fontId="6" fillId="0" borderId="35" xfId="1" applyNumberFormat="1" applyFont="1" applyBorder="1" applyAlignment="1">
      <alignment horizontal="center"/>
    </xf>
    <xf numFmtId="164" fontId="0" fillId="0" borderId="8" xfId="1" applyNumberFormat="1" applyFont="1" applyBorder="1" applyAlignment="1">
      <alignment horizontal="center"/>
    </xf>
    <xf numFmtId="164" fontId="0" fillId="0" borderId="8" xfId="1" applyNumberFormat="1" applyFont="1" applyBorder="1"/>
    <xf numFmtId="164" fontId="0" fillId="0" borderId="8" xfId="1" applyNumberFormat="1" applyFont="1" applyFill="1" applyBorder="1" applyAlignment="1">
      <alignment horizontal="center"/>
    </xf>
    <xf numFmtId="44" fontId="6" fillId="0" borderId="4" xfId="1" applyFont="1" applyBorder="1"/>
    <xf numFmtId="164" fontId="0" fillId="0" borderId="5" xfId="1" applyNumberFormat="1" applyFont="1" applyBorder="1" applyAlignment="1">
      <alignment horizontal="left" indent="1"/>
    </xf>
    <xf numFmtId="164" fontId="0" fillId="0" borderId="6" xfId="1" applyNumberFormat="1" applyFont="1" applyBorder="1" applyAlignment="1">
      <alignment horizontal="left" indent="1"/>
    </xf>
    <xf numFmtId="164" fontId="0" fillId="0" borderId="7" xfId="1" applyNumberFormat="1" applyFont="1" applyBorder="1" applyAlignment="1">
      <alignment horizontal="center"/>
    </xf>
    <xf numFmtId="164" fontId="0" fillId="0" borderId="9" xfId="1" applyNumberFormat="1" applyFont="1" applyBorder="1"/>
    <xf numFmtId="164" fontId="0" fillId="0" borderId="7" xfId="1" applyNumberFormat="1" applyFont="1" applyFill="1" applyBorder="1" applyAlignment="1">
      <alignment horizontal="center"/>
    </xf>
    <xf numFmtId="164" fontId="0" fillId="0" borderId="10" xfId="1" applyNumberFormat="1" applyFont="1" applyFill="1" applyBorder="1" applyAlignment="1">
      <alignment horizontal="center"/>
    </xf>
    <xf numFmtId="164" fontId="0" fillId="0" borderId="11" xfId="1" applyNumberFormat="1" applyFont="1" applyBorder="1"/>
    <xf numFmtId="164" fontId="0" fillId="0" borderId="12" xfId="1" applyNumberFormat="1" applyFont="1" applyBorder="1"/>
    <xf numFmtId="0" fontId="13" fillId="0" borderId="0" xfId="0" applyFont="1"/>
    <xf numFmtId="0" fontId="0" fillId="0" borderId="8" xfId="0" applyBorder="1"/>
    <xf numFmtId="167" fontId="0" fillId="0" borderId="8" xfId="1" applyNumberFormat="1" applyFont="1" applyBorder="1" applyAlignment="1">
      <alignment horizontal="center"/>
    </xf>
    <xf numFmtId="0" fontId="3" fillId="0" borderId="8" xfId="0" applyFont="1" applyBorder="1"/>
    <xf numFmtId="1" fontId="0" fillId="0" borderId="8" xfId="1" applyNumberFormat="1" applyFont="1" applyBorder="1" applyAlignment="1">
      <alignment horizontal="center"/>
    </xf>
    <xf numFmtId="0" fontId="0" fillId="2" borderId="8" xfId="0" applyFill="1" applyBorder="1" applyAlignment="1">
      <alignment horizontal="center"/>
    </xf>
    <xf numFmtId="0" fontId="0" fillId="6" borderId="0" xfId="0" applyFill="1"/>
    <xf numFmtId="9" fontId="0" fillId="2" borderId="8" xfId="2" applyFont="1" applyFill="1" applyBorder="1" applyAlignment="1">
      <alignment horizontal="center"/>
    </xf>
    <xf numFmtId="9" fontId="0" fillId="2" borderId="8" xfId="0" applyNumberFormat="1" applyFill="1" applyBorder="1" applyAlignment="1">
      <alignment horizontal="center"/>
    </xf>
    <xf numFmtId="8" fontId="0" fillId="0" borderId="0" xfId="0" applyNumberFormat="1" applyAlignment="1">
      <alignment horizontal="center"/>
    </xf>
    <xf numFmtId="167" fontId="0" fillId="0" borderId="0" xfId="1" applyNumberFormat="1" applyFont="1" applyAlignment="1">
      <alignment horizontal="center"/>
    </xf>
    <xf numFmtId="8" fontId="3" fillId="0" borderId="0" xfId="0" applyNumberFormat="1" applyFont="1" applyAlignment="1">
      <alignment horizontal="center"/>
    </xf>
    <xf numFmtId="44" fontId="0" fillId="0" borderId="0" xfId="1" applyFont="1"/>
    <xf numFmtId="0" fontId="3" fillId="7" borderId="8" xfId="0" applyFont="1" applyFill="1" applyBorder="1" applyAlignment="1">
      <alignment horizontal="center"/>
    </xf>
    <xf numFmtId="167" fontId="3" fillId="7" borderId="8" xfId="1" applyNumberFormat="1" applyFont="1" applyFill="1" applyBorder="1" applyAlignment="1">
      <alignment horizontal="center" wrapText="1"/>
    </xf>
    <xf numFmtId="1" fontId="0" fillId="0" borderId="8" xfId="0" applyNumberFormat="1" applyBorder="1" applyAlignment="1">
      <alignment horizontal="center"/>
    </xf>
    <xf numFmtId="166" fontId="0" fillId="0" borderId="8" xfId="2" applyNumberFormat="1" applyFont="1" applyBorder="1" applyAlignment="1">
      <alignment horizontal="center"/>
    </xf>
    <xf numFmtId="9" fontId="0" fillId="0" borderId="0" xfId="2" applyFont="1"/>
    <xf numFmtId="0" fontId="6" fillId="0" borderId="0" xfId="0" applyFont="1"/>
    <xf numFmtId="44" fontId="0" fillId="0" borderId="8" xfId="1" applyFont="1" applyBorder="1"/>
    <xf numFmtId="166" fontId="7" fillId="0" borderId="0" xfId="0" applyNumberFormat="1" applyFont="1"/>
    <xf numFmtId="0" fontId="7" fillId="0" borderId="0" xfId="0" applyFont="1" applyAlignment="1">
      <alignment horizontal="right"/>
    </xf>
    <xf numFmtId="166" fontId="14" fillId="0" borderId="0" xfId="2" applyNumberFormat="1" applyFont="1" applyAlignment="1">
      <alignment horizontal="center"/>
    </xf>
    <xf numFmtId="44" fontId="0" fillId="5" borderId="8" xfId="1" applyFont="1" applyFill="1" applyBorder="1"/>
    <xf numFmtId="167" fontId="0" fillId="0" borderId="8" xfId="1" applyNumberFormat="1" applyFont="1" applyFill="1" applyBorder="1" applyAlignment="1">
      <alignment horizontal="center"/>
    </xf>
    <xf numFmtId="0" fontId="15" fillId="8" borderId="8" xfId="4" applyBorder="1" applyAlignment="1">
      <alignment horizontal="center"/>
    </xf>
    <xf numFmtId="168" fontId="0" fillId="0" borderId="8" xfId="0" applyNumberFormat="1" applyBorder="1" applyAlignment="1">
      <alignment horizontal="center"/>
    </xf>
    <xf numFmtId="168" fontId="0" fillId="0" borderId="8" xfId="0" applyNumberFormat="1" applyBorder="1"/>
    <xf numFmtId="166" fontId="0" fillId="9" borderId="8" xfId="0" applyNumberFormat="1" applyFill="1" applyBorder="1"/>
    <xf numFmtId="3" fontId="0" fillId="9" borderId="8" xfId="0" applyNumberFormat="1" applyFill="1" applyBorder="1"/>
    <xf numFmtId="0" fontId="0" fillId="0" borderId="42" xfId="0" applyBorder="1"/>
    <xf numFmtId="9" fontId="0" fillId="9" borderId="8" xfId="0" applyNumberFormat="1" applyFill="1" applyBorder="1"/>
    <xf numFmtId="168" fontId="3" fillId="0" borderId="8" xfId="0" applyNumberFormat="1" applyFont="1" applyBorder="1" applyAlignment="1">
      <alignment horizontal="center"/>
    </xf>
    <xf numFmtId="9" fontId="0" fillId="0" borderId="0" xfId="0" applyNumberFormat="1"/>
    <xf numFmtId="168" fontId="0" fillId="0" borderId="0" xfId="0" applyNumberFormat="1"/>
    <xf numFmtId="168" fontId="3" fillId="0" borderId="0" xfId="0" applyNumberFormat="1" applyFont="1"/>
    <xf numFmtId="0" fontId="16" fillId="0" borderId="0" xfId="0" applyFont="1"/>
    <xf numFmtId="8" fontId="0" fillId="0" borderId="0" xfId="0" applyNumberFormat="1"/>
    <xf numFmtId="167" fontId="0" fillId="0" borderId="0" xfId="0" applyNumberFormat="1"/>
    <xf numFmtId="8" fontId="3" fillId="0" borderId="0" xfId="0" applyNumberFormat="1" applyFont="1"/>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0" borderId="0" xfId="0" applyFont="1" applyAlignment="1">
      <alignment horizontal="center"/>
    </xf>
    <xf numFmtId="0" fontId="3" fillId="0" borderId="8" xfId="0" applyFont="1" applyBorder="1" applyAlignment="1">
      <alignment horizontal="center"/>
    </xf>
    <xf numFmtId="0" fontId="0" fillId="4" borderId="0" xfId="0" applyFill="1" applyAlignment="1">
      <alignment horizontal="left"/>
    </xf>
    <xf numFmtId="0" fontId="10" fillId="5" borderId="0" xfId="0" applyFont="1" applyFill="1" applyAlignment="1">
      <alignment horizontal="left"/>
    </xf>
    <xf numFmtId="0" fontId="11" fillId="0" borderId="36" xfId="0" applyFont="1" applyBorder="1" applyAlignment="1">
      <alignment horizontal="center"/>
    </xf>
    <xf numFmtId="0" fontId="11" fillId="0" borderId="37" xfId="0" applyFont="1" applyBorder="1" applyAlignment="1">
      <alignment horizontal="center"/>
    </xf>
    <xf numFmtId="0" fontId="11" fillId="0" borderId="23" xfId="0" applyFont="1" applyBorder="1" applyAlignment="1">
      <alignment horizontal="center"/>
    </xf>
    <xf numFmtId="0" fontId="11" fillId="0" borderId="38" xfId="0" applyFont="1" applyBorder="1" applyAlignment="1">
      <alignment horizontal="center" vertical="center" textRotation="90"/>
    </xf>
    <xf numFmtId="0" fontId="11" fillId="0" borderId="39" xfId="0" applyFont="1" applyBorder="1" applyAlignment="1">
      <alignment horizontal="center" vertical="center" textRotation="90"/>
    </xf>
    <xf numFmtId="0" fontId="11" fillId="0" borderId="40" xfId="0" applyFont="1" applyBorder="1" applyAlignment="1">
      <alignment horizontal="center" vertical="center" textRotation="90"/>
    </xf>
    <xf numFmtId="0" fontId="12" fillId="0" borderId="41" xfId="3" applyAlignment="1">
      <alignment horizontal="center"/>
    </xf>
    <xf numFmtId="167" fontId="0" fillId="0" borderId="8" xfId="0" applyNumberFormat="1" applyBorder="1"/>
    <xf numFmtId="168" fontId="0" fillId="0" borderId="8" xfId="0" applyNumberFormat="1" applyBorder="1" applyAlignment="1">
      <alignment vertical="center"/>
    </xf>
  </cellXfs>
  <cellStyles count="5">
    <cellStyle name="Accent5" xfId="4" builtinId="45"/>
    <cellStyle name="Currency" xfId="1" builtinId="4"/>
    <cellStyle name="Heading 1" xfId="3" builtinId="16"/>
    <cellStyle name="Normal" xfId="0" builtinId="0"/>
    <cellStyle name="Percent" xfId="2" builtinId="5"/>
  </cellStyles>
  <dxfs count="21">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vs.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25949256342957"/>
          <c:y val="0.18097222222222226"/>
          <c:w val="0.81229396325459313"/>
          <c:h val="0.62271617089530473"/>
        </c:manualLayout>
      </c:layout>
      <c:scatterChart>
        <c:scatterStyle val="lineMarker"/>
        <c:varyColors val="0"/>
        <c:ser>
          <c:idx val="0"/>
          <c:order val="0"/>
          <c:tx>
            <c:strRef>
              <c:f>'19th Hole Model Testing '!$C$29</c:f>
              <c:strCache>
                <c:ptCount val="1"/>
                <c:pt idx="0">
                  <c:v>Demand(00s)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3763232720909888"/>
                  <c:y val="-0.42101450860309125"/>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solidFill>
                          <a:schemeClr val="accent1">
                            <a:lumMod val="75000"/>
                          </a:schemeClr>
                        </a:solidFill>
                      </a:rPr>
                      <a:t>y = -0.3546x + 211.31</a:t>
                    </a:r>
                    <a:endParaRPr lang="en-US">
                      <a:solidFill>
                        <a:schemeClr val="accent1">
                          <a:lumMod val="75000"/>
                        </a:schemeClr>
                      </a:solidFill>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flat">
                <a:solidFill>
                  <a:schemeClr val="accent4"/>
                </a:solidFill>
                <a:prstDash val="sysDot"/>
                <a:bevel/>
              </a:ln>
              <a:effectLst/>
            </c:spPr>
            <c:trendlineType val="power"/>
            <c:dispRSqr val="0"/>
            <c:dispEq val="1"/>
            <c:trendlineLbl>
              <c:layout>
                <c:manualLayout>
                  <c:x val="0.1214715385123238"/>
                  <c:y val="-0.3014135733033370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solidFill>
                          <a:schemeClr val="accent4"/>
                        </a:solidFill>
                      </a:rPr>
                      <a:t>y = 5,871,064x</a:t>
                    </a:r>
                    <a:r>
                      <a:rPr lang="en-US" baseline="30000">
                        <a:solidFill>
                          <a:schemeClr val="accent4"/>
                        </a:solidFill>
                      </a:rPr>
                      <a:t>-2</a:t>
                    </a:r>
                    <a:endParaRPr lang="en-US">
                      <a:solidFill>
                        <a:schemeClr val="accent4"/>
                      </a:solidFill>
                    </a:endParaRPr>
                  </a:p>
                </c:rich>
              </c:tx>
              <c:numFmt formatCode="#,##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rgbClr val="FF0000"/>
                </a:solidFill>
                <a:prstDash val="sysDot"/>
              </a:ln>
              <a:effectLst/>
            </c:spPr>
            <c:trendlineType val="exp"/>
            <c:dispRSqr val="0"/>
            <c:dispEq val="1"/>
            <c:trendlineLbl>
              <c:layout>
                <c:manualLayout>
                  <c:x val="0.14406299212598425"/>
                  <c:y val="-0.20894211140274133"/>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solidFill>
                          <a:srgbClr val="FF0000"/>
                        </a:solidFill>
                      </a:rPr>
                      <a:t>y = 466.51e</a:t>
                    </a:r>
                    <a:r>
                      <a:rPr lang="en-US" baseline="30000">
                        <a:solidFill>
                          <a:srgbClr val="FF0000"/>
                        </a:solidFill>
                      </a:rPr>
                      <a:t>-0.005x</a:t>
                    </a:r>
                    <a:endParaRPr lang="en-US">
                      <a:solidFill>
                        <a:srgbClr val="FF0000"/>
                      </a:solidFill>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xVal>
            <c:numRef>
              <c:f>'19th Hole Model Testing '!$B$30:$B$41</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'19th Hole Model Testing '!$C$30:$C$41</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4-865A-46AD-9B08-ACF6AF18A34C}"/>
            </c:ext>
          </c:extLst>
        </c:ser>
        <c:dLbls>
          <c:showLegendKey val="0"/>
          <c:showVal val="0"/>
          <c:showCatName val="0"/>
          <c:showSerName val="0"/>
          <c:showPercent val="0"/>
          <c:showBubbleSize val="0"/>
        </c:dLbls>
        <c:axId val="1336976768"/>
        <c:axId val="1332713328"/>
      </c:scatterChart>
      <c:valAx>
        <c:axId val="13369767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713328"/>
        <c:crosses val="autoZero"/>
        <c:crossBetween val="midCat"/>
      </c:valAx>
      <c:valAx>
        <c:axId val="1332713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r>
                  <a:rPr lang="en-US" baseline="0"/>
                  <a:t> (00s)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9767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vs. Selling Price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4"/>
              </a:solidFill>
              <a:ln w="9525">
                <a:solidFill>
                  <a:schemeClr val="accent4"/>
                </a:solidFill>
              </a:ln>
              <a:effectLst/>
            </c:spPr>
          </c:marker>
          <c:xVal>
            <c:numRef>
              <c:f>'19th Hole Business Model'!$A$26:$A$67</c:f>
              <c:numCache>
                <c:formatCode>_("$"* #,##0_);_("$"* \(#,##0\);_("$"* "-"??_);_(@_)</c:formatCode>
                <c:ptCount val="42"/>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800</c:v>
                </c:pt>
                <c:pt idx="36">
                  <c:v>1000</c:v>
                </c:pt>
                <c:pt idx="37">
                  <c:v>1200</c:v>
                </c:pt>
                <c:pt idx="38">
                  <c:v>1400</c:v>
                </c:pt>
                <c:pt idx="39">
                  <c:v>1600</c:v>
                </c:pt>
                <c:pt idx="40">
                  <c:v>1800</c:v>
                </c:pt>
                <c:pt idx="41">
                  <c:v>2000</c:v>
                </c:pt>
              </c:numCache>
            </c:numRef>
          </c:xVal>
          <c:yVal>
            <c:numRef>
              <c:f>'19th Hole Business Model'!$B$26:$B$67</c:f>
              <c:numCache>
                <c:formatCode>_("$"* #,##0_);_("$"* \(#,##0\);_("$"* "-"??_);_(@_)</c:formatCode>
                <c:ptCount val="42"/>
                <c:pt idx="0">
                  <c:v>144859.72842847556</c:v>
                </c:pt>
                <c:pt idx="1">
                  <c:v>269590.60184817808</c:v>
                </c:pt>
                <c:pt idx="2">
                  <c:v>377277.18719872413</c:v>
                </c:pt>
                <c:pt idx="3">
                  <c:v>470458.61526328744</c:v>
                </c:pt>
                <c:pt idx="4">
                  <c:v>551238.40185229108</c:v>
                </c:pt>
                <c:pt idx="5">
                  <c:v>621369.53021456813</c:v>
                </c:pt>
                <c:pt idx="6">
                  <c:v>682320.93416212313</c:v>
                </c:pt>
                <c:pt idx="7">
                  <c:v>735329.86392835062</c:v>
                </c:pt>
                <c:pt idx="8">
                  <c:v>781443.44106265297</c:v>
                </c:pt>
                <c:pt idx="9">
                  <c:v>821551.86522268457</c:v>
                </c:pt>
                <c:pt idx="10">
                  <c:v>856415.12424477958</c:v>
                </c:pt>
                <c:pt idx="11">
                  <c:v>886684.61116254725</c:v>
                </c:pt>
                <c:pt idx="12">
                  <c:v>912920.72098907013</c:v>
                </c:pt>
                <c:pt idx="13">
                  <c:v>935607.253438466</c:v>
                </c:pt>
                <c:pt idx="14">
                  <c:v>955163.26238462282</c:v>
                </c:pt>
                <c:pt idx="15">
                  <c:v>971952.85243747453</c:v>
                </c:pt>
                <c:pt idx="16">
                  <c:v>986293.31587235699</c:v>
                </c:pt>
                <c:pt idx="17">
                  <c:v>998461.92082203622</c:v>
                </c:pt>
                <c:pt idx="18">
                  <c:v>1008701.5979665397</c:v>
                </c:pt>
                <c:pt idx="19">
                  <c:v>1017225.7233983984</c:v>
                </c:pt>
                <c:pt idx="20">
                  <c:v>1024222.1565401531</c:v>
                </c:pt>
                <c:pt idx="21">
                  <c:v>1029856.6614397548</c:v>
                </c:pt>
                <c:pt idx="22">
                  <c:v>1034275.8155834542</c:v>
                </c:pt>
                <c:pt idx="23">
                  <c:v>1037609.4911199291</c:v>
                </c:pt>
                <c:pt idx="24">
                  <c:v>1039972.9779989794</c:v>
                </c:pt>
                <c:pt idx="25">
                  <c:v>1041468.8061629091</c:v>
                </c:pt>
                <c:pt idx="26">
                  <c:v>1042188.3139489595</c:v>
                </c:pt>
                <c:pt idx="27">
                  <c:v>1042213.0017719698</c:v>
                </c:pt>
                <c:pt idx="28">
                  <c:v>1041615.7035724644</c:v>
                </c:pt>
                <c:pt idx="29">
                  <c:v>1040461.6031350964</c:v>
                </c:pt>
                <c:pt idx="30">
                  <c:v>1038809.1179690239</c:v>
                </c:pt>
                <c:pt idx="31">
                  <c:v>1036710.669808225</c:v>
                </c:pt>
                <c:pt idx="32">
                  <c:v>1034213.3577876764</c:v>
                </c:pt>
                <c:pt idx="33">
                  <c:v>1031359.5478624469</c:v>
                </c:pt>
                <c:pt idx="34">
                  <c:v>1028187.3899667513</c:v>
                </c:pt>
                <c:pt idx="35">
                  <c:v>933219.50848926988</c:v>
                </c:pt>
                <c:pt idx="36">
                  <c:v>831338.85314930137</c:v>
                </c:pt>
                <c:pt idx="37">
                  <c:v>743639.76069940359</c:v>
                </c:pt>
                <c:pt idx="38">
                  <c:v>670814.37853000883</c:v>
                </c:pt>
                <c:pt idx="39">
                  <c:v>610365.04802890634</c:v>
                </c:pt>
                <c:pt idx="40">
                  <c:v>559742.87360790663</c:v>
                </c:pt>
                <c:pt idx="41">
                  <c:v>516879.88519746234</c:v>
                </c:pt>
              </c:numCache>
            </c:numRef>
          </c:yVal>
          <c:smooth val="0"/>
          <c:extLst>
            <c:ext xmlns:c16="http://schemas.microsoft.com/office/drawing/2014/chart" uri="{C3380CC4-5D6E-409C-BE32-E72D297353CC}">
              <c16:uniqueId val="{00000000-32DF-42E9-9D71-15BFA9C979C2}"/>
            </c:ext>
          </c:extLst>
        </c:ser>
        <c:dLbls>
          <c:showLegendKey val="0"/>
          <c:showVal val="0"/>
          <c:showCatName val="0"/>
          <c:showSerName val="0"/>
          <c:showPercent val="0"/>
          <c:showBubbleSize val="0"/>
        </c:dLbls>
        <c:axId val="1756730736"/>
        <c:axId val="1611464752"/>
      </c:scatterChart>
      <c:valAx>
        <c:axId val="17567307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464752"/>
        <c:crosses val="autoZero"/>
        <c:crossBetween val="midCat"/>
      </c:valAx>
      <c:valAx>
        <c:axId val="1611464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7307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Igauzu Anticipated Gross Margin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delete val="1"/>
          </c:dLbls>
          <c:xVal>
            <c:numRef>
              <c:f>'Gopher Drug'!$F$23:$F$42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'Gopher Drug'!$G$23:$G$42</c:f>
              <c:numCache>
                <c:formatCode>"$"#,##0.00</c:formatCode>
                <c:ptCount val="20"/>
                <c:pt idx="0">
                  <c:v>1.2</c:v>
                </c:pt>
                <c:pt idx="1">
                  <c:v>1.3199999999999998</c:v>
                </c:pt>
                <c:pt idx="2">
                  <c:v>1.4519999999999997</c:v>
                </c:pt>
                <c:pt idx="3">
                  <c:v>1.5971999999999997</c:v>
                </c:pt>
                <c:pt idx="4">
                  <c:v>1.7569199999999996</c:v>
                </c:pt>
                <c:pt idx="5">
                  <c:v>1.9326119999999996</c:v>
                </c:pt>
                <c:pt idx="6">
                  <c:v>2.1258731999999996</c:v>
                </c:pt>
                <c:pt idx="7">
                  <c:v>2.3384605199999995</c:v>
                </c:pt>
                <c:pt idx="8">
                  <c:v>2.2215374939999997</c:v>
                </c:pt>
                <c:pt idx="9">
                  <c:v>2.1104606192999995</c:v>
                </c:pt>
                <c:pt idx="10">
                  <c:v>2.0049375883349994</c:v>
                </c:pt>
                <c:pt idx="11">
                  <c:v>1.9046907089182494</c:v>
                </c:pt>
                <c:pt idx="12">
                  <c:v>1.8094561734723369</c:v>
                </c:pt>
                <c:pt idx="13">
                  <c:v>1.71898336479872</c:v>
                </c:pt>
                <c:pt idx="14">
                  <c:v>1.633034196558784</c:v>
                </c:pt>
                <c:pt idx="15">
                  <c:v>1.5513824867308448</c:v>
                </c:pt>
                <c:pt idx="16">
                  <c:v>1.4738133623943026</c:v>
                </c:pt>
                <c:pt idx="17">
                  <c:v>1.4001226942745875</c:v>
                </c:pt>
                <c:pt idx="18">
                  <c:v>1.3301165595608582</c:v>
                </c:pt>
                <c:pt idx="19">
                  <c:v>1.2636107315828153</c:v>
                </c:pt>
              </c:numCache>
            </c:numRef>
          </c:yVal>
          <c:smooth val="0"/>
          <c:extLst>
            <c:ext xmlns:c16="http://schemas.microsoft.com/office/drawing/2014/chart" uri="{C3380CC4-5D6E-409C-BE32-E72D297353CC}">
              <c16:uniqueId val="{00000000-755D-4901-BB11-7020CA2852BE}"/>
            </c:ext>
          </c:extLst>
        </c:ser>
        <c:dLbls>
          <c:showLegendKey val="0"/>
          <c:showVal val="1"/>
          <c:showCatName val="0"/>
          <c:showSerName val="0"/>
          <c:showPercent val="0"/>
          <c:showBubbleSize val="0"/>
        </c:dLbls>
        <c:axId val="1490556191"/>
        <c:axId val="1490560511"/>
      </c:scatterChart>
      <c:valAx>
        <c:axId val="149055619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0560511"/>
        <c:crosses val="autoZero"/>
        <c:crossBetween val="midCat"/>
      </c:valAx>
      <c:valAx>
        <c:axId val="149056051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Gross Margin($M)</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0556191"/>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t>
            </a:r>
            <a:r>
              <a:rPr lang="en-US"/>
              <a:t>Adjusted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'Microsoft Sales'!$B$27</c:f>
              <c:strCache>
                <c:ptCount val="1"/>
                <c:pt idx="0">
                  <c:v>Average of Seasonally Adjusted Sales</c:v>
                </c:pt>
              </c:strCache>
            </c:strRef>
          </c:tx>
          <c:spPr>
            <a:ln w="19050"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5"/>
                </a:solidFill>
                <a:prstDash val="sysDot"/>
              </a:ln>
              <a:effectLst/>
            </c:spPr>
            <c:trendlineType val="exp"/>
            <c:dispRSqr val="0"/>
            <c:dispEq val="1"/>
            <c:trendlineLbl>
              <c:layout>
                <c:manualLayout>
                  <c:x val="0.11073928258967629"/>
                  <c:y val="-0.1068981481481481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trendlineLbl>
          </c:trendline>
          <c:xVal>
            <c:numRef>
              <c:f>'Microsoft Sales'!$A$28:$A$47</c:f>
              <c:numCache>
                <c:formatCode>General</c:formatCode>
                <c:ptCount val="20"/>
                <c:pt idx="0" formatCode="0">
                  <c:v>1</c:v>
                </c:pt>
                <c:pt idx="1">
                  <c:v>2</c:v>
                </c:pt>
                <c:pt idx="2" formatCode="0">
                  <c:v>3</c:v>
                </c:pt>
                <c:pt idx="3">
                  <c:v>4</c:v>
                </c:pt>
                <c:pt idx="4" formatCode="0">
                  <c:v>5</c:v>
                </c:pt>
                <c:pt idx="5">
                  <c:v>6</c:v>
                </c:pt>
                <c:pt idx="6" formatCode="0">
                  <c:v>7</c:v>
                </c:pt>
                <c:pt idx="7">
                  <c:v>8</c:v>
                </c:pt>
                <c:pt idx="8" formatCode="0">
                  <c:v>9</c:v>
                </c:pt>
                <c:pt idx="9">
                  <c:v>10</c:v>
                </c:pt>
                <c:pt idx="10" formatCode="0">
                  <c:v>11</c:v>
                </c:pt>
                <c:pt idx="11">
                  <c:v>12</c:v>
                </c:pt>
                <c:pt idx="12" formatCode="0">
                  <c:v>13</c:v>
                </c:pt>
                <c:pt idx="13">
                  <c:v>14</c:v>
                </c:pt>
                <c:pt idx="14" formatCode="0">
                  <c:v>15</c:v>
                </c:pt>
                <c:pt idx="15">
                  <c:v>16</c:v>
                </c:pt>
                <c:pt idx="16" formatCode="0">
                  <c:v>17</c:v>
                </c:pt>
                <c:pt idx="17">
                  <c:v>18</c:v>
                </c:pt>
                <c:pt idx="18" formatCode="0">
                  <c:v>19</c:v>
                </c:pt>
                <c:pt idx="19">
                  <c:v>20</c:v>
                </c:pt>
              </c:numCache>
            </c:numRef>
          </c:xVal>
          <c:yVal>
            <c:numRef>
              <c:f>'Microsoft Sales'!$B$28:$B$47</c:f>
              <c:numCache>
                <c:formatCode>"$"#,##0.00</c:formatCode>
                <c:ptCount val="20"/>
                <c:pt idx="0">
                  <c:v>150781.16666666666</c:v>
                </c:pt>
                <c:pt idx="1">
                  <c:v>161696.25</c:v>
                </c:pt>
                <c:pt idx="2">
                  <c:v>175688.83333333334</c:v>
                </c:pt>
                <c:pt idx="3">
                  <c:v>185437.25</c:v>
                </c:pt>
                <c:pt idx="4">
                  <c:v>196728.16666666666</c:v>
                </c:pt>
                <c:pt idx="5">
                  <c:v>206334.08333333334</c:v>
                </c:pt>
                <c:pt idx="6">
                  <c:v>215657.66666666666</c:v>
                </c:pt>
                <c:pt idx="7">
                  <c:v>233872</c:v>
                </c:pt>
                <c:pt idx="8">
                  <c:v>248748.25</c:v>
                </c:pt>
                <c:pt idx="9">
                  <c:v>255663.75</c:v>
                </c:pt>
                <c:pt idx="10">
                  <c:v>261272.41666666666</c:v>
                </c:pt>
                <c:pt idx="11">
                  <c:v>272232.5</c:v>
                </c:pt>
                <c:pt idx="12">
                  <c:v>288987.5</c:v>
                </c:pt>
                <c:pt idx="13">
                  <c:v>307826.08333333331</c:v>
                </c:pt>
                <c:pt idx="14">
                  <c:v>323823.08333333331</c:v>
                </c:pt>
                <c:pt idx="15">
                  <c:v>334008</c:v>
                </c:pt>
                <c:pt idx="16">
                  <c:v>328780.33333333331</c:v>
                </c:pt>
                <c:pt idx="17">
                  <c:v>303288.91666666669</c:v>
                </c:pt>
                <c:pt idx="18">
                  <c:v>323964.16666666669</c:v>
                </c:pt>
                <c:pt idx="19">
                  <c:v>349717.75</c:v>
                </c:pt>
              </c:numCache>
            </c:numRef>
          </c:yVal>
          <c:smooth val="0"/>
          <c:extLst>
            <c:ext xmlns:c16="http://schemas.microsoft.com/office/drawing/2014/chart" uri="{C3380CC4-5D6E-409C-BE32-E72D297353CC}">
              <c16:uniqueId val="{00000001-C9E1-4779-9D96-83F3DF347373}"/>
            </c:ext>
          </c:extLst>
        </c:ser>
        <c:dLbls>
          <c:showLegendKey val="0"/>
          <c:showVal val="0"/>
          <c:showCatName val="0"/>
          <c:showSerName val="0"/>
          <c:showPercent val="0"/>
          <c:showBubbleSize val="0"/>
        </c:dLbls>
        <c:axId val="2066413152"/>
        <c:axId val="2064824976"/>
      </c:scatterChart>
      <c:valAx>
        <c:axId val="2066413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824976"/>
        <c:crosses val="autoZero"/>
        <c:crossBetween val="midCat"/>
      </c:valAx>
      <c:valAx>
        <c:axId val="2064824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Sales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13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Predicted Total</a:t>
            </a:r>
            <a:r>
              <a:rPr lang="en-US" baseline="0"/>
              <a:t> Adjusted Sales </a:t>
            </a:r>
          </a:p>
          <a:p>
            <a:pPr>
              <a:defRPr/>
            </a:pPr>
            <a:r>
              <a:rPr lang="en-US" baseline="0"/>
              <a:t>Yr 1-59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'Microsoft Sales'!$N$33:$N$91</c:f>
              <c:numCache>
                <c:formatCode>General</c:formatCode>
                <c:ptCount val="5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numCache>
            </c:numRef>
          </c:xVal>
          <c:yVal>
            <c:numRef>
              <c:f>'Microsoft Sales'!$O$33:$O$91</c:f>
              <c:numCache>
                <c:formatCode>_("$"* #,##0.00_);_("$"* \(#,##0.00\);_("$"* "-"??_);_(@_)</c:formatCode>
                <c:ptCount val="59"/>
                <c:pt idx="0">
                  <c:v>165143.66740010298</c:v>
                </c:pt>
                <c:pt idx="1">
                  <c:v>172399.73249357322</c:v>
                </c:pt>
                <c:pt idx="2">
                  <c:v>179974.61381214956</c:v>
                </c:pt>
                <c:pt idx="3">
                  <c:v>187882.31946960744</c:v>
                </c:pt>
                <c:pt idx="4">
                  <c:v>196137.47306675219</c:v>
                </c:pt>
                <c:pt idx="5">
                  <c:v>204755.34073462404</c:v>
                </c:pt>
                <c:pt idx="6">
                  <c:v>213751.8593659233</c:v>
                </c:pt>
                <c:pt idx="7">
                  <c:v>223143.66608686617</c:v>
                </c:pt>
                <c:pt idx="8">
                  <c:v>232948.12902397109</c:v>
                </c:pt>
                <c:pt idx="9">
                  <c:v>243183.37942267326</c:v>
                </c:pt>
                <c:pt idx="10">
                  <c:v>253868.34517716331</c:v>
                </c:pt>
                <c:pt idx="11">
                  <c:v>265022.78583345655</c:v>
                </c:pt>
                <c:pt idx="12">
                  <c:v>276667.32913042337</c:v>
                </c:pt>
                <c:pt idx="13">
                  <c:v>288823.50914635573</c:v>
                </c:pt>
                <c:pt idx="14">
                  <c:v>301513.80612161325</c:v>
                </c:pt>
                <c:pt idx="15">
                  <c:v>314761.68803099269</c:v>
                </c:pt>
                <c:pt idx="16">
                  <c:v>328591.65398269973</c:v>
                </c:pt>
                <c:pt idx="17">
                  <c:v>343029.27952418046</c:v>
                </c:pt>
                <c:pt idx="18">
                  <c:v>358101.26393859531</c:v>
                </c:pt>
                <c:pt idx="19">
                  <c:v>373835.47961940081</c:v>
                </c:pt>
                <c:pt idx="20">
                  <c:v>390261.02361434634</c:v>
                </c:pt>
                <c:pt idx="21">
                  <c:v>407408.27143420593</c:v>
                </c:pt>
                <c:pt idx="22">
                  <c:v>425308.93322575185</c:v>
                </c:pt>
                <c:pt idx="23">
                  <c:v>443996.1124128513</c:v>
                </c:pt>
                <c:pt idx="24">
                  <c:v>463504.36691412784</c:v>
                </c:pt>
                <c:pt idx="25">
                  <c:v>483869.77305040054</c:v>
                </c:pt>
                <c:pt idx="26">
                  <c:v>505129.99226007872</c:v>
                </c:pt>
                <c:pt idx="27">
                  <c:v>527324.34074589284</c:v>
                </c:pt>
                <c:pt idx="28">
                  <c:v>550493.86218175455</c:v>
                </c:pt>
                <c:pt idx="29">
                  <c:v>574681.40361420403</c:v>
                </c:pt>
                <c:pt idx="30">
                  <c:v>599931.69469880743</c:v>
                </c:pt>
                <c:pt idx="31">
                  <c:v>626291.43041803339</c:v>
                </c:pt>
                <c:pt idx="32">
                  <c:v>653809.35743358068</c:v>
                </c:pt>
                <c:pt idx="33">
                  <c:v>682536.36423284397</c:v>
                </c:pt>
                <c:pt idx="34">
                  <c:v>712525.57523622608</c:v>
                </c:pt>
                <c:pt idx="35">
                  <c:v>743832.44903932756</c:v>
                </c:pt>
                <c:pt idx="36">
                  <c:v>776514.88097169134</c:v>
                </c:pt>
                <c:pt idx="37">
                  <c:v>810633.31016176147</c:v>
                </c:pt>
                <c:pt idx="38">
                  <c:v>846250.83130605274</c:v>
                </c:pt>
                <c:pt idx="39">
                  <c:v>883433.31134922162</c:v>
                </c:pt>
                <c:pt idx="40">
                  <c:v>922249.5112908124</c:v>
                </c:pt>
                <c:pt idx="41">
                  <c:v>962771.21334393672</c:v>
                </c:pt>
                <c:pt idx="42">
                  <c:v>1005073.3536810393</c:v>
                </c:pt>
                <c:pt idx="43">
                  <c:v>1049234.1610122295</c:v>
                </c:pt>
                <c:pt idx="44">
                  <c:v>1095335.3012524555</c:v>
                </c:pt>
                <c:pt idx="45">
                  <c:v>1143462.02854505</c:v>
                </c:pt>
                <c:pt idx="46">
                  <c:v>1193703.3429209306</c:v>
                </c:pt>
                <c:pt idx="47">
                  <c:v>1246152.1548850155</c:v>
                </c:pt>
                <c:pt idx="48">
                  <c:v>1300905.4572342171</c:v>
                </c:pt>
                <c:pt idx="49">
                  <c:v>1358064.5044247624</c:v>
                </c:pt>
                <c:pt idx="50">
                  <c:v>1417734.9998205265</c:v>
                </c:pt>
                <c:pt idx="51">
                  <c:v>1480027.2911686744</c:v>
                </c:pt>
                <c:pt idx="52">
                  <c:v>1545056.5746640807</c:v>
                </c:pt>
                <c:pt idx="53">
                  <c:v>1612943.1079799184</c:v>
                </c:pt>
                <c:pt idx="54">
                  <c:v>1683812.4326583603</c:v>
                </c:pt>
                <c:pt idx="55">
                  <c:v>1757795.6062726579</c:v>
                </c:pt>
                <c:pt idx="56">
                  <c:v>1835029.4447899342</c:v>
                </c:pt>
                <c:pt idx="57">
                  <c:v>1915656.7755828928</c:v>
                </c:pt>
                <c:pt idx="58">
                  <c:v>1999826.7015583178</c:v>
                </c:pt>
              </c:numCache>
            </c:numRef>
          </c:yVal>
          <c:smooth val="0"/>
          <c:extLst>
            <c:ext xmlns:c16="http://schemas.microsoft.com/office/drawing/2014/chart" uri="{C3380CC4-5D6E-409C-BE32-E72D297353CC}">
              <c16:uniqueId val="{00000000-3FA6-40AC-8B51-A7E5B17E7947}"/>
            </c:ext>
          </c:extLst>
        </c:ser>
        <c:dLbls>
          <c:showLegendKey val="0"/>
          <c:showVal val="0"/>
          <c:showCatName val="0"/>
          <c:showSerName val="0"/>
          <c:showPercent val="0"/>
          <c:showBubbleSize val="0"/>
        </c:dLbls>
        <c:axId val="1316774159"/>
        <c:axId val="1316749679"/>
      </c:scatterChart>
      <c:valAx>
        <c:axId val="13167741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749679"/>
        <c:crosses val="autoZero"/>
        <c:crossBetween val="midCat"/>
      </c:valAx>
      <c:valAx>
        <c:axId val="1316749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7741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965200</xdr:colOff>
      <xdr:row>27</xdr:row>
      <xdr:rowOff>177800</xdr:rowOff>
    </xdr:from>
    <xdr:to>
      <xdr:col>8</xdr:col>
      <xdr:colOff>371474</xdr:colOff>
      <xdr:row>40</xdr:row>
      <xdr:rowOff>171450</xdr:rowOff>
    </xdr:to>
    <xdr:graphicFrame macro="">
      <xdr:nvGraphicFramePr>
        <xdr:cNvPr id="2" name="Chart 1">
          <a:extLst>
            <a:ext uri="{FF2B5EF4-FFF2-40B4-BE49-F238E27FC236}">
              <a16:creationId xmlns:a16="http://schemas.microsoft.com/office/drawing/2014/main" id="{C90252A8-27A1-4797-9936-23C1DDAE9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107950</xdr:colOff>
      <xdr:row>0</xdr:row>
      <xdr:rowOff>101599</xdr:rowOff>
    </xdr:from>
    <xdr:to>
      <xdr:col>4</xdr:col>
      <xdr:colOff>742950</xdr:colOff>
      <xdr:row>25</xdr:row>
      <xdr:rowOff>133350</xdr:rowOff>
    </xdr:to>
    <xdr:pic>
      <xdr:nvPicPr>
        <xdr:cNvPr id="3" name="Picture 2">
          <a:extLst>
            <a:ext uri="{FF2B5EF4-FFF2-40B4-BE49-F238E27FC236}">
              <a16:creationId xmlns:a16="http://schemas.microsoft.com/office/drawing/2014/main" id="{A949CD71-193C-4BDA-9BDE-C87AF22B7E5E}"/>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693" t="1995" r="4482" b="6981"/>
        <a:stretch/>
      </xdr:blipFill>
      <xdr:spPr>
        <a:xfrm>
          <a:off x="107950" y="101599"/>
          <a:ext cx="5981700" cy="46355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196850</xdr:colOff>
      <xdr:row>22</xdr:row>
      <xdr:rowOff>177800</xdr:rowOff>
    </xdr:from>
    <xdr:to>
      <xdr:col>7</xdr:col>
      <xdr:colOff>393700</xdr:colOff>
      <xdr:row>38</xdr:row>
      <xdr:rowOff>98425</xdr:rowOff>
    </xdr:to>
    <xdr:graphicFrame macro="">
      <xdr:nvGraphicFramePr>
        <xdr:cNvPr id="2" name="Chart 1">
          <a:extLst>
            <a:ext uri="{FF2B5EF4-FFF2-40B4-BE49-F238E27FC236}">
              <a16:creationId xmlns:a16="http://schemas.microsoft.com/office/drawing/2014/main" id="{5A0F056A-1A76-4DAF-814D-649BD688C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206376</xdr:colOff>
      <xdr:row>0</xdr:row>
      <xdr:rowOff>166689</xdr:rowOff>
    </xdr:from>
    <xdr:to>
      <xdr:col>10</xdr:col>
      <xdr:colOff>274638</xdr:colOff>
      <xdr:row>14</xdr:row>
      <xdr:rowOff>42335</xdr:rowOff>
    </xdr:to>
    <xdr:sp macro="" textlink="">
      <xdr:nvSpPr>
        <xdr:cNvPr id="2" name="TextBox 1">
          <a:extLst>
            <a:ext uri="{FF2B5EF4-FFF2-40B4-BE49-F238E27FC236}">
              <a16:creationId xmlns:a16="http://schemas.microsoft.com/office/drawing/2014/main" id="{4B1F1BD8-88E8-4765-AE52-B36EDC373713}"/>
            </a:ext>
          </a:extLst>
        </xdr:cNvPr>
        <xdr:cNvSpPr txBox="1"/>
      </xdr:nvSpPr>
      <xdr:spPr>
        <a:xfrm>
          <a:off x="206376" y="166689"/>
          <a:ext cx="10914062" cy="2453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Scenario</a:t>
          </a:r>
        </a:p>
        <a:p>
          <a:endParaRPr lang="en-US" sz="1600" b="1"/>
        </a:p>
        <a:p>
          <a:r>
            <a:rPr lang="en-US" sz="1300"/>
            <a: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end of the respective years.  Using an annual discount rate of 12% for purposes of calculating net present value (NPV), the drug company wants to answer the following questions: </a:t>
          </a:r>
        </a:p>
        <a:p>
          <a:r>
            <a:rPr lang="en-US" sz="1300"/>
            <a:t>1. Is the drug worth pursuing, or should Gopher Drugs abandon it now and not incur the $9.3M development cost?</a:t>
          </a:r>
        </a:p>
        <a:p>
          <a:r>
            <a:rPr lang="en-US" sz="1300"/>
            <a:t>2. How do changes in the model change the answer to the prior question?</a:t>
          </a:r>
        </a:p>
        <a:p>
          <a:endParaRPr lang="en-US" sz="1100"/>
        </a:p>
      </xdr:txBody>
    </xdr:sp>
    <xdr:clientData/>
  </xdr:twoCellAnchor>
  <xdr:twoCellAnchor>
    <xdr:from>
      <xdr:col>9</xdr:col>
      <xdr:colOff>84666</xdr:colOff>
      <xdr:row>20</xdr:row>
      <xdr:rowOff>84668</xdr:rowOff>
    </xdr:from>
    <xdr:to>
      <xdr:col>12</xdr:col>
      <xdr:colOff>585611</xdr:colOff>
      <xdr:row>37</xdr:row>
      <xdr:rowOff>56445</xdr:rowOff>
    </xdr:to>
    <xdr:graphicFrame macro="">
      <xdr:nvGraphicFramePr>
        <xdr:cNvPr id="3" name="Chart 2">
          <a:extLst>
            <a:ext uri="{FF2B5EF4-FFF2-40B4-BE49-F238E27FC236}">
              <a16:creationId xmlns:a16="http://schemas.microsoft.com/office/drawing/2014/main" id="{D095A1FF-8C9D-4983-AEE9-16CF64D2A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44</xdr:row>
      <xdr:rowOff>25399</xdr:rowOff>
    </xdr:from>
    <xdr:to>
      <xdr:col>8</xdr:col>
      <xdr:colOff>419100</xdr:colOff>
      <xdr:row>57</xdr:row>
      <xdr:rowOff>88899</xdr:rowOff>
    </xdr:to>
    <xdr:sp macro="" textlink="">
      <xdr:nvSpPr>
        <xdr:cNvPr id="4" name="TextBox 3">
          <a:extLst>
            <a:ext uri="{FF2B5EF4-FFF2-40B4-BE49-F238E27FC236}">
              <a16:creationId xmlns:a16="http://schemas.microsoft.com/office/drawing/2014/main" id="{39225D8D-ABE6-4819-9CF0-213E8367C496}"/>
            </a:ext>
          </a:extLst>
        </xdr:cNvPr>
        <xdr:cNvSpPr txBox="1"/>
      </xdr:nvSpPr>
      <xdr:spPr>
        <a:xfrm>
          <a:off x="0" y="8216899"/>
          <a:ext cx="9918700" cy="245745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auto"/>
          <a:r>
            <a:rPr lang="en-US" sz="1200" b="1" i="0">
              <a:solidFill>
                <a:schemeClr val="dk1"/>
              </a:solidFill>
              <a:effectLst/>
              <a:latin typeface="+mn-lt"/>
              <a:ea typeface="+mn-ea"/>
              <a:cs typeface="+mn-cs"/>
            </a:rPr>
            <a:t>Summary</a:t>
          </a:r>
          <a:r>
            <a:rPr lang="en-US" sz="1200" b="1" i="0" baseline="0">
              <a:solidFill>
                <a:schemeClr val="dk1"/>
              </a:solidFill>
              <a:effectLst/>
              <a:latin typeface="+mn-lt"/>
              <a:ea typeface="+mn-ea"/>
              <a:cs typeface="+mn-cs"/>
            </a:rPr>
            <a:t> Sentence:</a:t>
          </a:r>
        </a:p>
        <a:p>
          <a:pPr fontAlgn="auto"/>
          <a:endParaRPr lang="en-US" sz="1200" b="1" i="0">
            <a:solidFill>
              <a:schemeClr val="dk1"/>
            </a:solidFill>
            <a:effectLst/>
            <a:latin typeface="+mn-lt"/>
            <a:ea typeface="+mn-ea"/>
            <a:cs typeface="+mn-cs"/>
          </a:endParaRPr>
        </a:p>
        <a:p>
          <a:pPr fontAlgn="auto"/>
          <a:r>
            <a:rPr lang="en-US" sz="1200" b="0" i="0">
              <a:solidFill>
                <a:schemeClr val="dk1"/>
              </a:solidFill>
              <a:effectLst/>
              <a:latin typeface="+mn-lt"/>
              <a:ea typeface="+mn-ea"/>
              <a:cs typeface="+mn-cs"/>
            </a:rPr>
            <a:t>Upon reviewing the problem, I created a table to calculate the gross margin for each year. This allowed me to analyze the data more effectively and make  projections. For the model to be interactive, I used IF functions and cell referencing. This also enabled me to make it more user-friendly. </a:t>
          </a:r>
        </a:p>
        <a:p>
          <a:pPr fontAlgn="auto"/>
          <a:endParaRPr lang="en-US" sz="1200" b="0" i="0">
            <a:solidFill>
              <a:schemeClr val="dk1"/>
            </a:solidFill>
            <a:effectLst/>
            <a:latin typeface="+mn-lt"/>
            <a:ea typeface="+mn-ea"/>
            <a:cs typeface="+mn-cs"/>
          </a:endParaRPr>
        </a:p>
        <a:p>
          <a:pPr fontAlgn="auto"/>
          <a:r>
            <a:rPr lang="en-US" sz="1200" b="0" i="0">
              <a:solidFill>
                <a:schemeClr val="dk1"/>
              </a:solidFill>
              <a:effectLst/>
              <a:latin typeface="+mn-lt"/>
              <a:ea typeface="+mn-ea"/>
              <a:cs typeface="+mn-cs"/>
            </a:rPr>
            <a:t>To make the model more practical, I used NPV or the Net Present Value function to calculate the present value of the profit. NPV helped me evaluate the project's profitability and determine the potential return on investment. By doing so, I was able to provide a more detailed and nuanced analysis of the data. </a:t>
          </a:r>
        </a:p>
        <a:p>
          <a:pPr fontAlgn="auto"/>
          <a:endParaRPr lang="en-US" sz="1200" b="0" i="0">
            <a:solidFill>
              <a:schemeClr val="dk1"/>
            </a:solidFill>
            <a:effectLst/>
            <a:latin typeface="+mn-lt"/>
            <a:ea typeface="+mn-ea"/>
            <a:cs typeface="+mn-cs"/>
          </a:endParaRPr>
        </a:p>
        <a:p>
          <a:pPr fontAlgn="auto"/>
          <a:r>
            <a:rPr lang="en-US" sz="1200" b="0" i="0">
              <a:solidFill>
                <a:schemeClr val="dk1"/>
              </a:solidFill>
              <a:effectLst/>
              <a:latin typeface="+mn-lt"/>
              <a:ea typeface="+mn-ea"/>
              <a:cs typeface="+mn-cs"/>
            </a:rPr>
            <a:t>Based on my analysis, I am confident that Igauzu should pursue its development. The model that I created is robust, and the use of NPV indicates that the project is financially viable.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463176</xdr:colOff>
      <xdr:row>26</xdr:row>
      <xdr:rowOff>7471</xdr:rowOff>
    </xdr:from>
    <xdr:to>
      <xdr:col>13</xdr:col>
      <xdr:colOff>164351</xdr:colOff>
      <xdr:row>41</xdr:row>
      <xdr:rowOff>67796</xdr:rowOff>
    </xdr:to>
    <xdr:graphicFrame macro="">
      <xdr:nvGraphicFramePr>
        <xdr:cNvPr id="2" name="Chart 1">
          <a:extLst>
            <a:ext uri="{FF2B5EF4-FFF2-40B4-BE49-F238E27FC236}">
              <a16:creationId xmlns:a16="http://schemas.microsoft.com/office/drawing/2014/main" id="{DC366BF8-2408-4369-BB2B-05DA5BCE6C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104588</xdr:colOff>
      <xdr:row>0</xdr:row>
      <xdr:rowOff>112058</xdr:rowOff>
    </xdr:from>
    <xdr:to>
      <xdr:col>10</xdr:col>
      <xdr:colOff>57897</xdr:colOff>
      <xdr:row>23</xdr:row>
      <xdr:rowOff>37352</xdr:rowOff>
    </xdr:to>
    <xdr:sp macro="" textlink="">
      <xdr:nvSpPr>
        <xdr:cNvPr id="3" name="TextBox 2">
          <a:extLst>
            <a:ext uri="{FF2B5EF4-FFF2-40B4-BE49-F238E27FC236}">
              <a16:creationId xmlns:a16="http://schemas.microsoft.com/office/drawing/2014/main" id="{148055EA-E84F-4EBA-8741-3EC0E0122827}"/>
            </a:ext>
          </a:extLst>
        </xdr:cNvPr>
        <xdr:cNvSpPr txBox="1"/>
      </xdr:nvSpPr>
      <xdr:spPr>
        <a:xfrm>
          <a:off x="104588" y="112058"/>
          <a:ext cx="8735359" cy="4529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Model Set-Up</a:t>
          </a:r>
        </a:p>
        <a:p>
          <a:endParaRPr lang="en-US" sz="1200" b="1"/>
        </a:p>
        <a:p>
          <a:pPr marL="171450" indent="-171450">
            <a:buFont typeface="Arial" panose="020B0604020202020204" pitchFamily="34" charset="0"/>
            <a:buChar char="•"/>
          </a:pPr>
          <a:r>
            <a:rPr lang="en-US" sz="1200"/>
            <a:t>Create a new column called Year Number. 1992 should go with Year Number 1, 1993 should go with Year Number 2, and so on. </a:t>
          </a:r>
        </a:p>
        <a:p>
          <a:pPr marL="171450" indent="-171450">
            <a:buFont typeface="Arial" panose="020B0604020202020204" pitchFamily="34" charset="0"/>
            <a:buChar char="•"/>
          </a:pPr>
          <a:r>
            <a:rPr lang="en-US" sz="1200"/>
            <a:t>Create a scatter plot of the Total Adjusted Sales. The Year Number data should go with the x-axis and the Total Adjusted Sales data should go with the y-axis. Make sure that your chart has an accurate title and axis labels.</a:t>
          </a:r>
        </a:p>
        <a:p>
          <a:pPr marL="171450" indent="-171450">
            <a:buFont typeface="Arial" panose="020B0604020202020204" pitchFamily="34" charset="0"/>
            <a:buChar char="•"/>
          </a:pPr>
          <a:r>
            <a:rPr lang="en-US" sz="1200"/>
            <a:t>Fit an exponential curve to these data. Display the equation for the trendline on the chart.</a:t>
          </a:r>
        </a:p>
        <a:p>
          <a:pPr marL="171450" indent="-171450">
            <a:buFont typeface="Arial" panose="020B0604020202020204" pitchFamily="34" charset="0"/>
            <a:buChar char="•"/>
          </a:pPr>
          <a:r>
            <a:rPr lang="en-US" sz="1200"/>
            <a:t>Create a new column that shows the percent growth starting from 1993. As a reminder, percent growth is determined by (new sales - prior sales)/ prior sales.  Format your answer as a percentage with one decimal. </a:t>
          </a:r>
        </a:p>
        <a:p>
          <a:pPr marL="171450" indent="-171450">
            <a:buFont typeface="Arial" panose="020B0604020202020204" pitchFamily="34" charset="0"/>
            <a:buChar char="•"/>
          </a:pPr>
          <a:endParaRPr lang="en-US" sz="1200"/>
        </a:p>
        <a:p>
          <a:pPr marL="457200" lvl="1" indent="0">
            <a:buFontTx/>
            <a:buNone/>
          </a:pPr>
          <a:r>
            <a:rPr lang="en-US" sz="1200"/>
            <a:t>1. What is the average percent growth of the company since 1992?</a:t>
          </a:r>
        </a:p>
        <a:p>
          <a:pPr marL="457200" lvl="1" indent="0">
            <a:buFontTx/>
            <a:buNone/>
          </a:pPr>
          <a:br>
            <a:rPr lang="en-US" sz="1200"/>
          </a:br>
          <a:r>
            <a:rPr lang="en-US" sz="1200"/>
            <a:t>2. </a:t>
          </a:r>
          <a:r>
            <a:rPr lang="en-US" sz="1200" b="0" i="0">
              <a:solidFill>
                <a:schemeClr val="dk1"/>
              </a:solidFill>
              <a:effectLst/>
              <a:latin typeface="+mn-lt"/>
              <a:ea typeface="+mn-ea"/>
              <a:cs typeface="+mn-cs"/>
            </a:rPr>
            <a:t>Compute the mean absolute percentage error (MAPE) for the exponential curve.</a:t>
          </a:r>
        </a:p>
        <a:p>
          <a:pPr marL="457200" lvl="1" indent="0">
            <a:buFontTx/>
            <a:buNone/>
          </a:pPr>
          <a:br>
            <a:rPr lang="en-US" sz="1200"/>
          </a:br>
          <a:r>
            <a:rPr lang="en-US" sz="1200"/>
            <a:t>3. </a:t>
          </a:r>
          <a:r>
            <a:rPr lang="en-US" sz="1200" b="0" i="0">
              <a:solidFill>
                <a:schemeClr val="dk1"/>
              </a:solidFill>
              <a:effectLst/>
              <a:latin typeface="+mn-lt"/>
              <a:ea typeface="+mn-ea"/>
              <a:cs typeface="+mn-cs"/>
            </a:rPr>
            <a:t>Using your exponential model, predict Total Adjusted Sales for 2025.</a:t>
          </a:r>
        </a:p>
        <a:p>
          <a:pPr marL="457200" lvl="1" indent="0">
            <a:buFontTx/>
            <a:buNone/>
          </a:pPr>
          <a:r>
            <a:rPr lang="en-US" sz="1200" b="0" i="0">
              <a:solidFill>
                <a:schemeClr val="dk1"/>
              </a:solidFill>
              <a:effectLst/>
              <a:latin typeface="+mn-lt"/>
              <a:ea typeface="+mn-ea"/>
              <a:cs typeface="+mn-cs"/>
            </a:rPr>
            <a:t>Round your answer to the nearest million dollars.</a:t>
          </a:r>
        </a:p>
        <a:p>
          <a:pPr marL="457200" lvl="1" indent="0">
            <a:buFontTx/>
            <a:buNone/>
          </a:pPr>
          <a:endParaRPr lang="en-US" sz="1200"/>
        </a:p>
        <a:p>
          <a:pPr marL="457200" lvl="1" indent="0">
            <a:buFontTx/>
            <a:buNone/>
          </a:pPr>
          <a:r>
            <a:rPr lang="en-US" sz="1200" b="0" i="0">
              <a:solidFill>
                <a:schemeClr val="dk1"/>
              </a:solidFill>
              <a:effectLst/>
              <a:latin typeface="+mn-lt"/>
              <a:ea typeface="+mn-ea"/>
              <a:cs typeface="+mn-cs"/>
            </a:rPr>
            <a:t>4 Using your exponential model, predict Total Adjusted Sales for 2050.</a:t>
          </a:r>
        </a:p>
        <a:p>
          <a:pPr marL="457200" lvl="1" indent="0">
            <a:buFontTx/>
            <a:buNone/>
          </a:pPr>
          <a:r>
            <a:rPr lang="en-US" sz="1200" b="0" i="0">
              <a:solidFill>
                <a:schemeClr val="dk1"/>
              </a:solidFill>
              <a:effectLst/>
              <a:latin typeface="+mn-lt"/>
              <a:ea typeface="+mn-ea"/>
              <a:cs typeface="+mn-cs"/>
            </a:rPr>
            <a:t>Round your answer to the nearest million dollars.</a:t>
          </a:r>
        </a:p>
        <a:p>
          <a:pPr marL="457200" lvl="1" indent="0">
            <a:buFontTx/>
            <a:buNone/>
          </a:pPr>
          <a:endParaRPr lang="en-US" sz="1200"/>
        </a:p>
        <a:p>
          <a:pPr marL="457200" lvl="1" indent="0">
            <a:buFontTx/>
            <a:buNone/>
          </a:pPr>
          <a:r>
            <a:rPr lang="en-US" sz="1200" b="0" i="0">
              <a:solidFill>
                <a:schemeClr val="dk1"/>
              </a:solidFill>
              <a:effectLst/>
              <a:latin typeface="+mn-lt"/>
              <a:ea typeface="+mn-ea"/>
              <a:cs typeface="+mn-cs"/>
            </a:rPr>
            <a:t>5. Is the exponential model a good model for this data? Should it be used to model the growth of the company in the long term?</a:t>
          </a:r>
          <a:endParaRPr lang="en-US" sz="1200"/>
        </a:p>
      </xdr:txBody>
    </xdr:sp>
    <xdr:clientData/>
  </xdr:twoCellAnchor>
  <xdr:twoCellAnchor>
    <xdr:from>
      <xdr:col>6</xdr:col>
      <xdr:colOff>141942</xdr:colOff>
      <xdr:row>45</xdr:row>
      <xdr:rowOff>22412</xdr:rowOff>
    </xdr:from>
    <xdr:to>
      <xdr:col>11</xdr:col>
      <xdr:colOff>530411</xdr:colOff>
      <xdr:row>51</xdr:row>
      <xdr:rowOff>171824</xdr:rowOff>
    </xdr:to>
    <xdr:sp macro="" textlink="">
      <xdr:nvSpPr>
        <xdr:cNvPr id="4" name="TextBox 3">
          <a:extLst>
            <a:ext uri="{FF2B5EF4-FFF2-40B4-BE49-F238E27FC236}">
              <a16:creationId xmlns:a16="http://schemas.microsoft.com/office/drawing/2014/main" id="{6060D48E-DCA7-4921-86D4-FBB20E7072CB}"/>
            </a:ext>
          </a:extLst>
        </xdr:cNvPr>
        <xdr:cNvSpPr txBox="1"/>
      </xdr:nvSpPr>
      <xdr:spPr>
        <a:xfrm>
          <a:off x="6485592" y="8677462"/>
          <a:ext cx="3436469" cy="1254312"/>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Answer #1:</a:t>
          </a:r>
        </a:p>
        <a:p>
          <a:r>
            <a:rPr lang="en-US" sz="1100" b="0" i="0">
              <a:solidFill>
                <a:schemeClr val="dk1"/>
              </a:solidFill>
              <a:effectLst/>
              <a:latin typeface="+mn-lt"/>
              <a:ea typeface="+mn-ea"/>
              <a:cs typeface="+mn-cs"/>
            </a:rPr>
            <a:t>The percent growth for each year starting in 1992 by using the formula (new sales - prior sales)/ prior sales, with appropriate cell referencing. And by using the AVERAGE function to take the average of all these values. The result is 4.6%.</a:t>
          </a:r>
          <a:endParaRPr lang="en-US" sz="1100"/>
        </a:p>
      </xdr:txBody>
    </xdr:sp>
    <xdr:clientData/>
  </xdr:twoCellAnchor>
  <xdr:twoCellAnchor>
    <xdr:from>
      <xdr:col>20</xdr:col>
      <xdr:colOff>115048</xdr:colOff>
      <xdr:row>53</xdr:row>
      <xdr:rowOff>107577</xdr:rowOff>
    </xdr:from>
    <xdr:to>
      <xdr:col>25</xdr:col>
      <xdr:colOff>503518</xdr:colOff>
      <xdr:row>60</xdr:row>
      <xdr:rowOff>70224</xdr:rowOff>
    </xdr:to>
    <xdr:sp macro="" textlink="">
      <xdr:nvSpPr>
        <xdr:cNvPr id="5" name="TextBox 4">
          <a:extLst>
            <a:ext uri="{FF2B5EF4-FFF2-40B4-BE49-F238E27FC236}">
              <a16:creationId xmlns:a16="http://schemas.microsoft.com/office/drawing/2014/main" id="{82AB12AE-535A-4515-8994-729731DD5BD9}"/>
            </a:ext>
          </a:extLst>
        </xdr:cNvPr>
        <xdr:cNvSpPr txBox="1"/>
      </xdr:nvSpPr>
      <xdr:spPr>
        <a:xfrm>
          <a:off x="17463248" y="10235827"/>
          <a:ext cx="3436470" cy="1251697"/>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Answer #2:</a:t>
          </a:r>
        </a:p>
        <a:p>
          <a:r>
            <a:rPr lang="en-US" sz="1100" b="0" i="0">
              <a:solidFill>
                <a:schemeClr val="dk1"/>
              </a:solidFill>
              <a:effectLst/>
              <a:latin typeface="+mn-lt"/>
              <a:ea typeface="+mn-ea"/>
              <a:cs typeface="+mn-cs"/>
            </a:rPr>
            <a:t>To find the MAPE, first</a:t>
          </a:r>
          <a:r>
            <a:rPr lang="en-US" sz="1100" b="0" i="0" baseline="0">
              <a:solidFill>
                <a:schemeClr val="dk1"/>
              </a:solidFill>
              <a:effectLst/>
              <a:latin typeface="+mn-lt"/>
              <a:ea typeface="+mn-ea"/>
              <a:cs typeface="+mn-cs"/>
            </a:rPr>
            <a:t> find</a:t>
          </a:r>
          <a:r>
            <a:rPr lang="en-US" sz="1100" b="0" i="0">
              <a:solidFill>
                <a:schemeClr val="dk1"/>
              </a:solidFill>
              <a:effectLst/>
              <a:latin typeface="+mn-lt"/>
              <a:ea typeface="+mn-ea"/>
              <a:cs typeface="+mn-cs"/>
            </a:rPr>
            <a:t> the absolute percent error for each data point using the ABS function, then took the exponential curve average. Which would result  to 4.8% MAPE for this exponential curve.</a:t>
          </a:r>
          <a:endParaRPr lang="en-US" sz="1100" b="1" i="0">
            <a:solidFill>
              <a:schemeClr val="dk1"/>
            </a:solidFill>
            <a:effectLst/>
            <a:latin typeface="+mn-lt"/>
            <a:ea typeface="+mn-ea"/>
            <a:cs typeface="+mn-cs"/>
          </a:endParaRPr>
        </a:p>
      </xdr:txBody>
    </xdr:sp>
    <xdr:clientData/>
  </xdr:twoCellAnchor>
  <xdr:twoCellAnchor>
    <xdr:from>
      <xdr:col>7</xdr:col>
      <xdr:colOff>209176</xdr:colOff>
      <xdr:row>65</xdr:row>
      <xdr:rowOff>52294</xdr:rowOff>
    </xdr:from>
    <xdr:to>
      <xdr:col>12</xdr:col>
      <xdr:colOff>597646</xdr:colOff>
      <xdr:row>73</xdr:row>
      <xdr:rowOff>37352</xdr:rowOff>
    </xdr:to>
    <xdr:sp macro="" textlink="">
      <xdr:nvSpPr>
        <xdr:cNvPr id="6" name="TextBox 5">
          <a:extLst>
            <a:ext uri="{FF2B5EF4-FFF2-40B4-BE49-F238E27FC236}">
              <a16:creationId xmlns:a16="http://schemas.microsoft.com/office/drawing/2014/main" id="{C4338876-DF3B-41EF-9A07-AB7AA19A536C}"/>
            </a:ext>
          </a:extLst>
        </xdr:cNvPr>
        <xdr:cNvSpPr txBox="1"/>
      </xdr:nvSpPr>
      <xdr:spPr>
        <a:xfrm>
          <a:off x="7162426" y="12390344"/>
          <a:ext cx="3436470" cy="1458258"/>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Answer #3:</a:t>
          </a:r>
        </a:p>
        <a:p>
          <a:r>
            <a:rPr lang="en-US" sz="1100" b="0" i="0">
              <a:solidFill>
                <a:schemeClr val="dk1"/>
              </a:solidFill>
              <a:effectLst/>
              <a:latin typeface="+mn-lt"/>
              <a:ea typeface="+mn-ea"/>
              <a:cs typeface="+mn-cs"/>
            </a:rPr>
            <a:t>The exponential model is</a:t>
          </a:r>
          <a:r>
            <a:rPr lang="en-US" sz="1100" b="0" i="0" baseline="0">
              <a:solidFill>
                <a:schemeClr val="dk1"/>
              </a:solidFill>
              <a:effectLst/>
              <a:latin typeface="+mn-lt"/>
              <a:ea typeface="+mn-ea"/>
              <a:cs typeface="+mn-cs"/>
            </a:rPr>
            <a:t> </a:t>
          </a:r>
          <a:r>
            <a:rPr lang="en-US" sz="1100" b="0" i="1">
              <a:solidFill>
                <a:schemeClr val="dk1"/>
              </a:solidFill>
              <a:effectLst/>
              <a:latin typeface="+mn-lt"/>
              <a:ea typeface="+mn-ea"/>
              <a:cs typeface="+mn-cs"/>
            </a:rPr>
            <a:t>y</a:t>
          </a:r>
          <a:r>
            <a:rPr lang="en-US" sz="1100" b="0" i="0">
              <a:solidFill>
                <a:schemeClr val="dk1"/>
              </a:solidFill>
              <a:effectLst/>
              <a:latin typeface="+mn-lt"/>
              <a:ea typeface="+mn-ea"/>
              <a:cs typeface="+mn-cs"/>
            </a:rPr>
            <a:t>=158193</a:t>
          </a:r>
          <a:r>
            <a:rPr lang="en-US" sz="1100" b="0" i="1">
              <a:solidFill>
                <a:schemeClr val="dk1"/>
              </a:solidFill>
              <a:effectLst/>
              <a:latin typeface="+mn-lt"/>
              <a:ea typeface="+mn-ea"/>
              <a:cs typeface="+mn-cs"/>
            </a:rPr>
            <a:t>e</a:t>
          </a:r>
          <a:r>
            <a:rPr lang="en-US" sz="1100" b="0" i="0" baseline="30000">
              <a:solidFill>
                <a:schemeClr val="dk1"/>
              </a:solidFill>
              <a:effectLst/>
              <a:latin typeface="+mn-lt"/>
              <a:ea typeface="+mn-ea"/>
              <a:cs typeface="+mn-cs"/>
            </a:rPr>
            <a:t>0.043</a:t>
          </a:r>
          <a:r>
            <a:rPr lang="en-US" sz="1100" b="0" i="1" baseline="30000">
              <a:solidFill>
                <a:schemeClr val="dk1"/>
              </a:solidFill>
              <a:effectLst/>
              <a:latin typeface="+mn-lt"/>
              <a:ea typeface="+mn-ea"/>
              <a:cs typeface="+mn-cs"/>
            </a:rPr>
            <a:t>x</a:t>
          </a:r>
          <a:r>
            <a:rPr lang="en-US" sz="1100" b="0" i="0">
              <a:solidFill>
                <a:schemeClr val="dk1"/>
              </a:solidFill>
              <a:effectLst/>
              <a:latin typeface="+mn-lt"/>
              <a:ea typeface="+mn-ea"/>
              <a:cs typeface="+mn-cs"/>
            </a:rPr>
            <a:t>. The year 2025 corresponds to </a:t>
          </a:r>
          <a:r>
            <a:rPr lang="en-US" sz="1100" b="0" i="1">
              <a:solidFill>
                <a:schemeClr val="dk1"/>
              </a:solidFill>
              <a:effectLst/>
              <a:latin typeface="+mn-lt"/>
              <a:ea typeface="+mn-ea"/>
              <a:cs typeface="+mn-cs"/>
            </a:rPr>
            <a:t>x</a:t>
          </a:r>
          <a:r>
            <a:rPr lang="en-US" sz="1100" b="0" i="0">
              <a:solidFill>
                <a:schemeClr val="dk1"/>
              </a:solidFill>
              <a:effectLst/>
              <a:latin typeface="+mn-lt"/>
              <a:ea typeface="+mn-ea"/>
              <a:cs typeface="+mn-cs"/>
            </a:rPr>
            <a:t>=34. The prediction is then computed with the formula =158193*EXP(0.043*34) or  =P29*EXP(P30*A61) in this spreadsheet. Rounding the output to the nearest million dollars gives the predicted revenue of about 682,536 million dollars in 2025.</a:t>
          </a:r>
          <a:endParaRPr lang="en-US" sz="1100" b="1" i="0">
            <a:solidFill>
              <a:schemeClr val="dk1"/>
            </a:solidFill>
            <a:effectLst/>
            <a:latin typeface="+mn-lt"/>
            <a:ea typeface="+mn-ea"/>
            <a:cs typeface="+mn-cs"/>
          </a:endParaRPr>
        </a:p>
      </xdr:txBody>
    </xdr:sp>
    <xdr:clientData/>
  </xdr:twoCellAnchor>
  <xdr:twoCellAnchor>
    <xdr:from>
      <xdr:col>13</xdr:col>
      <xdr:colOff>7471</xdr:colOff>
      <xdr:row>65</xdr:row>
      <xdr:rowOff>112059</xdr:rowOff>
    </xdr:from>
    <xdr:to>
      <xdr:col>13</xdr:col>
      <xdr:colOff>410882</xdr:colOff>
      <xdr:row>65</xdr:row>
      <xdr:rowOff>112059</xdr:rowOff>
    </xdr:to>
    <xdr:cxnSp macro="">
      <xdr:nvCxnSpPr>
        <xdr:cNvPr id="7" name="Straight Arrow Connector 6">
          <a:extLst>
            <a:ext uri="{FF2B5EF4-FFF2-40B4-BE49-F238E27FC236}">
              <a16:creationId xmlns:a16="http://schemas.microsoft.com/office/drawing/2014/main" id="{A6F12DB0-5C5D-45EC-9CD5-A1D99D134BFB}"/>
            </a:ext>
          </a:extLst>
        </xdr:cNvPr>
        <xdr:cNvCxnSpPr/>
      </xdr:nvCxnSpPr>
      <xdr:spPr>
        <a:xfrm>
          <a:off x="10618321" y="12450109"/>
          <a:ext cx="403411" cy="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7</xdr:col>
      <xdr:colOff>204694</xdr:colOff>
      <xdr:row>90</xdr:row>
      <xdr:rowOff>32870</xdr:rowOff>
    </xdr:from>
    <xdr:to>
      <xdr:col>12</xdr:col>
      <xdr:colOff>593164</xdr:colOff>
      <xdr:row>98</xdr:row>
      <xdr:rowOff>17929</xdr:rowOff>
    </xdr:to>
    <xdr:sp macro="" textlink="">
      <xdr:nvSpPr>
        <xdr:cNvPr id="8" name="TextBox 7">
          <a:extLst>
            <a:ext uri="{FF2B5EF4-FFF2-40B4-BE49-F238E27FC236}">
              <a16:creationId xmlns:a16="http://schemas.microsoft.com/office/drawing/2014/main" id="{AF9911F1-D9E2-426E-BAB0-1EB97767079F}"/>
            </a:ext>
          </a:extLst>
        </xdr:cNvPr>
        <xdr:cNvSpPr txBox="1"/>
      </xdr:nvSpPr>
      <xdr:spPr>
        <a:xfrm>
          <a:off x="7157944" y="16974670"/>
          <a:ext cx="3436470" cy="1458259"/>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Answer #4:</a:t>
          </a:r>
        </a:p>
        <a:p>
          <a:r>
            <a:rPr lang="en-US" sz="1100" b="0" i="0">
              <a:solidFill>
                <a:schemeClr val="dk1"/>
              </a:solidFill>
              <a:effectLst/>
              <a:latin typeface="+mn-lt"/>
              <a:ea typeface="+mn-ea"/>
              <a:cs typeface="+mn-cs"/>
            </a:rPr>
            <a:t>The exponential model is</a:t>
          </a:r>
          <a:r>
            <a:rPr lang="en-US" sz="1100" b="0" i="0" baseline="0">
              <a:solidFill>
                <a:schemeClr val="dk1"/>
              </a:solidFill>
              <a:effectLst/>
              <a:latin typeface="+mn-lt"/>
              <a:ea typeface="+mn-ea"/>
              <a:cs typeface="+mn-cs"/>
            </a:rPr>
            <a:t> </a:t>
          </a:r>
          <a:r>
            <a:rPr lang="en-US" sz="1100" b="0" i="1">
              <a:solidFill>
                <a:schemeClr val="dk1"/>
              </a:solidFill>
              <a:effectLst/>
              <a:latin typeface="+mn-lt"/>
              <a:ea typeface="+mn-ea"/>
              <a:cs typeface="+mn-cs"/>
            </a:rPr>
            <a:t>y</a:t>
          </a:r>
          <a:r>
            <a:rPr lang="en-US" sz="1100" b="0" i="0">
              <a:solidFill>
                <a:schemeClr val="dk1"/>
              </a:solidFill>
              <a:effectLst/>
              <a:latin typeface="+mn-lt"/>
              <a:ea typeface="+mn-ea"/>
              <a:cs typeface="+mn-cs"/>
            </a:rPr>
            <a:t>=158193</a:t>
          </a:r>
          <a:r>
            <a:rPr lang="en-US" sz="1100" b="0" i="1">
              <a:solidFill>
                <a:schemeClr val="dk1"/>
              </a:solidFill>
              <a:effectLst/>
              <a:latin typeface="+mn-lt"/>
              <a:ea typeface="+mn-ea"/>
              <a:cs typeface="+mn-cs"/>
            </a:rPr>
            <a:t>e</a:t>
          </a:r>
          <a:r>
            <a:rPr lang="en-US" sz="1100" b="0" i="0" baseline="30000">
              <a:solidFill>
                <a:schemeClr val="dk1"/>
              </a:solidFill>
              <a:effectLst/>
              <a:latin typeface="+mn-lt"/>
              <a:ea typeface="+mn-ea"/>
              <a:cs typeface="+mn-cs"/>
            </a:rPr>
            <a:t>0.043</a:t>
          </a:r>
          <a:r>
            <a:rPr lang="en-US" sz="1100" b="0" i="1" baseline="30000">
              <a:solidFill>
                <a:schemeClr val="dk1"/>
              </a:solidFill>
              <a:effectLst/>
              <a:latin typeface="+mn-lt"/>
              <a:ea typeface="+mn-ea"/>
              <a:cs typeface="+mn-cs"/>
            </a:rPr>
            <a:t>x</a:t>
          </a:r>
          <a:r>
            <a:rPr lang="en-US" sz="1100" b="0" i="0">
              <a:solidFill>
                <a:schemeClr val="dk1"/>
              </a:solidFill>
              <a:effectLst/>
              <a:latin typeface="+mn-lt"/>
              <a:ea typeface="+mn-ea"/>
              <a:cs typeface="+mn-cs"/>
            </a:rPr>
            <a:t>. The year 2050</a:t>
          </a:r>
        </a:p>
        <a:p>
          <a:r>
            <a:rPr lang="en-US" sz="1100" b="0" i="0">
              <a:solidFill>
                <a:schemeClr val="dk1"/>
              </a:solidFill>
              <a:effectLst/>
              <a:latin typeface="+mn-lt"/>
              <a:ea typeface="+mn-ea"/>
              <a:cs typeface="+mn-cs"/>
            </a:rPr>
            <a:t> corresponds to </a:t>
          </a:r>
          <a:r>
            <a:rPr lang="en-US" sz="1100" b="0" i="1">
              <a:solidFill>
                <a:schemeClr val="dk1"/>
              </a:solidFill>
              <a:effectLst/>
              <a:latin typeface="+mn-lt"/>
              <a:ea typeface="+mn-ea"/>
              <a:cs typeface="+mn-cs"/>
            </a:rPr>
            <a:t>x</a:t>
          </a:r>
          <a:r>
            <a:rPr lang="en-US" sz="1100" b="0" i="0">
              <a:solidFill>
                <a:schemeClr val="dk1"/>
              </a:solidFill>
              <a:effectLst/>
              <a:latin typeface="+mn-lt"/>
              <a:ea typeface="+mn-ea"/>
              <a:cs typeface="+mn-cs"/>
            </a:rPr>
            <a:t>=59. The prediction is then computed with the formula =158193*EXP(0.043*59) or  =P29*EXP(P30*A86) in this spreadsheet. Rounding the output to the nearest million dollars gives the predicted revenue of about 1,999,827 million dollars in 2050.</a:t>
          </a:r>
          <a:endParaRPr lang="en-US" sz="1100" b="1" i="0">
            <a:solidFill>
              <a:schemeClr val="dk1"/>
            </a:solidFill>
            <a:effectLst/>
            <a:latin typeface="+mn-lt"/>
            <a:ea typeface="+mn-ea"/>
            <a:cs typeface="+mn-cs"/>
          </a:endParaRPr>
        </a:p>
      </xdr:txBody>
    </xdr:sp>
    <xdr:clientData/>
  </xdr:twoCellAnchor>
  <xdr:twoCellAnchor>
    <xdr:from>
      <xdr:col>12</xdr:col>
      <xdr:colOff>608106</xdr:colOff>
      <xdr:row>90</xdr:row>
      <xdr:rowOff>107577</xdr:rowOff>
    </xdr:from>
    <xdr:to>
      <xdr:col>13</xdr:col>
      <xdr:colOff>398929</xdr:colOff>
      <xdr:row>90</xdr:row>
      <xdr:rowOff>107577</xdr:rowOff>
    </xdr:to>
    <xdr:cxnSp macro="">
      <xdr:nvCxnSpPr>
        <xdr:cNvPr id="9" name="Straight Arrow Connector 8">
          <a:extLst>
            <a:ext uri="{FF2B5EF4-FFF2-40B4-BE49-F238E27FC236}">
              <a16:creationId xmlns:a16="http://schemas.microsoft.com/office/drawing/2014/main" id="{B105AA44-8308-404D-91D4-149E2A36DB09}"/>
            </a:ext>
          </a:extLst>
        </xdr:cNvPr>
        <xdr:cNvCxnSpPr/>
      </xdr:nvCxnSpPr>
      <xdr:spPr>
        <a:xfrm>
          <a:off x="10609356" y="17049377"/>
          <a:ext cx="400423" cy="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0</xdr:col>
      <xdr:colOff>216647</xdr:colOff>
      <xdr:row>87</xdr:row>
      <xdr:rowOff>103842</xdr:rowOff>
    </xdr:from>
    <xdr:to>
      <xdr:col>3</xdr:col>
      <xdr:colOff>664882</xdr:colOff>
      <xdr:row>102</xdr:row>
      <xdr:rowOff>45571</xdr:rowOff>
    </xdr:to>
    <xdr:graphicFrame macro="">
      <xdr:nvGraphicFramePr>
        <xdr:cNvPr id="10" name="Chart 9">
          <a:extLst>
            <a:ext uri="{FF2B5EF4-FFF2-40B4-BE49-F238E27FC236}">
              <a16:creationId xmlns:a16="http://schemas.microsoft.com/office/drawing/2014/main" id="{166B27EB-63A8-44BC-AF38-1C13F44B4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817281</xdr:colOff>
      <xdr:row>100</xdr:row>
      <xdr:rowOff>179294</xdr:rowOff>
    </xdr:from>
    <xdr:to>
      <xdr:col>5</xdr:col>
      <xdr:colOff>59765</xdr:colOff>
      <xdr:row>100</xdr:row>
      <xdr:rowOff>182282</xdr:rowOff>
    </xdr:to>
    <xdr:cxnSp macro="">
      <xdr:nvCxnSpPr>
        <xdr:cNvPr id="11" name="Straight Arrow Connector 10">
          <a:extLst>
            <a:ext uri="{FF2B5EF4-FFF2-40B4-BE49-F238E27FC236}">
              <a16:creationId xmlns:a16="http://schemas.microsoft.com/office/drawing/2014/main" id="{D28D7D15-88DC-4CEE-A928-F6AD73221A33}"/>
            </a:ext>
          </a:extLst>
        </xdr:cNvPr>
        <xdr:cNvCxnSpPr/>
      </xdr:nvCxnSpPr>
      <xdr:spPr>
        <a:xfrm flipH="1">
          <a:off x="4944781" y="18962594"/>
          <a:ext cx="849034" cy="2988"/>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5</xdr:col>
      <xdr:colOff>147918</xdr:colOff>
      <xdr:row>100</xdr:row>
      <xdr:rowOff>118035</xdr:rowOff>
    </xdr:from>
    <xdr:to>
      <xdr:col>10</xdr:col>
      <xdr:colOff>536388</xdr:colOff>
      <xdr:row>107</xdr:row>
      <xdr:rowOff>59764</xdr:rowOff>
    </xdr:to>
    <xdr:sp macro="" textlink="">
      <xdr:nvSpPr>
        <xdr:cNvPr id="12" name="TextBox 11">
          <a:extLst>
            <a:ext uri="{FF2B5EF4-FFF2-40B4-BE49-F238E27FC236}">
              <a16:creationId xmlns:a16="http://schemas.microsoft.com/office/drawing/2014/main" id="{0E9B6D44-9E72-4DED-B98A-E4B4C73D977C}"/>
            </a:ext>
          </a:extLst>
        </xdr:cNvPr>
        <xdr:cNvSpPr txBox="1"/>
      </xdr:nvSpPr>
      <xdr:spPr>
        <a:xfrm>
          <a:off x="5881968" y="18901335"/>
          <a:ext cx="3436470" cy="1230779"/>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Answer #5:</a:t>
          </a:r>
        </a:p>
        <a:p>
          <a:r>
            <a:rPr lang="en-US" sz="1100" b="0" i="0">
              <a:solidFill>
                <a:schemeClr val="dk1"/>
              </a:solidFill>
              <a:effectLst/>
              <a:latin typeface="+mn-lt"/>
              <a:ea typeface="+mn-ea"/>
              <a:cs typeface="+mn-cs"/>
            </a:rPr>
            <a:t>As time goes on, the values of the exponential function continue to increase, without any limit. Realistically, a company’s sales will never continue to increase in this way. In the long term, the exponential model will be impractical because its values will be too high.</a:t>
          </a:r>
          <a:endParaRPr lang="en-US" sz="1100" b="1" i="0">
            <a:solidFill>
              <a:schemeClr val="dk1"/>
            </a:solidFill>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127000</xdr:rowOff>
    </xdr:from>
    <xdr:to>
      <xdr:col>16</xdr:col>
      <xdr:colOff>419100</xdr:colOff>
      <xdr:row>20</xdr:row>
      <xdr:rowOff>133350</xdr:rowOff>
    </xdr:to>
    <xdr:sp macro="" textlink="">
      <xdr:nvSpPr>
        <xdr:cNvPr id="2" name="TextBox 1">
          <a:extLst>
            <a:ext uri="{FF2B5EF4-FFF2-40B4-BE49-F238E27FC236}">
              <a16:creationId xmlns:a16="http://schemas.microsoft.com/office/drawing/2014/main" id="{E5197576-FC5A-41D1-AAC1-34136952E538}"/>
            </a:ext>
          </a:extLst>
        </xdr:cNvPr>
        <xdr:cNvSpPr txBox="1"/>
      </xdr:nvSpPr>
      <xdr:spPr>
        <a:xfrm>
          <a:off x="152400" y="127000"/>
          <a:ext cx="11506200" cy="3689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rPr>
            <a:t>Scenario</a:t>
          </a:r>
        </a:p>
        <a:p>
          <a:endParaRPr lang="en-US" sz="1100">
            <a:solidFill>
              <a:schemeClr val="accent1">
                <a:lumMod val="75000"/>
              </a:schemeClr>
            </a:solidFill>
          </a:endParaRPr>
        </a:p>
        <a:p>
          <a:r>
            <a:rPr lang="en-US" sz="1200">
              <a:solidFill>
                <a:schemeClr val="accent1">
                  <a:lumMod val="75000"/>
                </a:schemeClr>
              </a:solidFill>
            </a:rPr>
            <a:t>You are the product manager of a toy company thinking of launching a new product, the indoor fort building kit. Your critics say these are just overpriced cardboard boxes, but you know this product will be successful and you seek out initial investors.</a:t>
          </a:r>
        </a:p>
        <a:p>
          <a:endParaRPr lang="en-US" sz="1200">
            <a:solidFill>
              <a:schemeClr val="accent1">
                <a:lumMod val="75000"/>
              </a:schemeClr>
            </a:solidFill>
          </a:endParaRPr>
        </a:p>
        <a:p>
          <a:r>
            <a:rPr lang="en-US" sz="1200">
              <a:solidFill>
                <a:schemeClr val="accent1">
                  <a:lumMod val="75000"/>
                </a:schemeClr>
              </a:solidFill>
            </a:rPr>
            <a:t>At the start of year 1 (right now), you will incur a cost of $4 million to build and staff a production factory. In year 1, you expect to sell 80,000 kits at a unit price of $25 each. The price of $25 will remain unchanged through years 1 to 5. Unit sales are expected to grow by the same percentage (g) each year. During years 1 to 5, you incur two types of costs: variable costs and fixed SG&amp;A (selling, general, and administrative) costs. Each year, variable costs equal half of revenue. During year 1, SG&amp;A costs equal 40% of revenue. This percentage is assumed to drop 2% per year, so during year 2, SG&amp;A costs will equal 38% of revenue, and so on.</a:t>
          </a:r>
        </a:p>
        <a:p>
          <a:endParaRPr lang="en-US" sz="1200">
            <a:solidFill>
              <a:schemeClr val="accent1">
                <a:lumMod val="75000"/>
              </a:schemeClr>
            </a:solidFill>
          </a:endParaRPr>
        </a:p>
        <a:p>
          <a:r>
            <a:rPr lang="en-US" sz="1200">
              <a:solidFill>
                <a:schemeClr val="accent1">
                  <a:lumMod val="75000"/>
                </a:schemeClr>
              </a:solidFill>
            </a:rPr>
            <a:t>Your goal is to pay back the $4M investment by the end of year 5.</a:t>
          </a:r>
        </a:p>
        <a:p>
          <a:endParaRPr lang="en-US" sz="1200">
            <a:solidFill>
              <a:schemeClr val="accent1">
                <a:lumMod val="75000"/>
              </a:schemeClr>
            </a:solidFill>
          </a:endParaRPr>
        </a:p>
        <a:p>
          <a:pPr lvl="1"/>
          <a:r>
            <a:rPr lang="en-US" sz="1200">
              <a:solidFill>
                <a:schemeClr val="accent1">
                  <a:lumMod val="75000"/>
                </a:schemeClr>
              </a:solidFill>
            </a:rPr>
            <a:t>1.</a:t>
          </a:r>
          <a:r>
            <a:rPr lang="en-US" sz="1200" baseline="0">
              <a:solidFill>
                <a:schemeClr val="accent1">
                  <a:lumMod val="75000"/>
                </a:schemeClr>
              </a:solidFill>
            </a:rPr>
            <a:t> </a:t>
          </a:r>
          <a:r>
            <a:rPr lang="en-US" sz="1200">
              <a:solidFill>
                <a:schemeClr val="accent1">
                  <a:lumMod val="75000"/>
                </a:schemeClr>
              </a:solidFill>
            </a:rPr>
            <a:t>Consider the sum of the profits for years 1 through 5, ignoring the time value of money. </a:t>
          </a:r>
        </a:p>
        <a:p>
          <a:pPr lvl="1"/>
          <a:r>
            <a:rPr lang="en-US" sz="1200">
              <a:solidFill>
                <a:schemeClr val="accent1">
                  <a:lumMod val="75000"/>
                </a:schemeClr>
              </a:solidFill>
            </a:rPr>
            <a:t>What annual percentage growth rate g is needed to pay back the plant cost by the end of year 5?</a:t>
          </a:r>
        </a:p>
        <a:p>
          <a:pPr lvl="1"/>
          <a:endParaRPr lang="en-US" sz="1200">
            <a:solidFill>
              <a:schemeClr val="accent1">
                <a:lumMod val="75000"/>
              </a:schemeClr>
            </a:solidFill>
          </a:endParaRPr>
        </a:p>
        <a:p>
          <a:pPr lvl="1"/>
          <a:r>
            <a:rPr lang="en-US" sz="1200">
              <a:solidFill>
                <a:schemeClr val="accent1">
                  <a:lumMod val="75000"/>
                </a:schemeClr>
              </a:solidFill>
            </a:rPr>
            <a:t>2.</a:t>
          </a:r>
          <a:r>
            <a:rPr lang="en-US" sz="1200" baseline="0">
              <a:solidFill>
                <a:schemeClr val="accent1">
                  <a:lumMod val="75000"/>
                </a:schemeClr>
              </a:solidFill>
            </a:rPr>
            <a:t> </a:t>
          </a:r>
          <a:r>
            <a:rPr lang="en-US" sz="1200">
              <a:solidFill>
                <a:schemeClr val="accent1">
                  <a:lumMod val="75000"/>
                </a:schemeClr>
              </a:solidFill>
            </a:rPr>
            <a:t>Now, use a discount rate of 5% to compute the net present value (NPV) of the cash flows for years 1 through 5, assuming the cash inflows will occur at the end of each year.</a:t>
          </a:r>
        </a:p>
        <a:p>
          <a:pPr lvl="1"/>
          <a:r>
            <a:rPr lang="en-US" sz="1200">
              <a:solidFill>
                <a:schemeClr val="accent1">
                  <a:lumMod val="75000"/>
                </a:schemeClr>
              </a:solidFill>
            </a:rPr>
            <a:t>Taking the time value of money into consideration, what annual percentage growth rate g is needed to pay back the plant cost by the end of year 5?</a:t>
          </a:r>
        </a:p>
        <a:p>
          <a:endParaRPr lang="en-US" sz="1100"/>
        </a:p>
      </xdr:txBody>
    </xdr:sp>
    <xdr:clientData/>
  </xdr:twoCellAnchor>
  <xdr:twoCellAnchor>
    <xdr:from>
      <xdr:col>11</xdr:col>
      <xdr:colOff>114300</xdr:colOff>
      <xdr:row>25</xdr:row>
      <xdr:rowOff>95250</xdr:rowOff>
    </xdr:from>
    <xdr:to>
      <xdr:col>21</xdr:col>
      <xdr:colOff>107950</xdr:colOff>
      <xdr:row>34</xdr:row>
      <xdr:rowOff>38100</xdr:rowOff>
    </xdr:to>
    <xdr:sp macro="" textlink="">
      <xdr:nvSpPr>
        <xdr:cNvPr id="3" name="TextBox 2">
          <a:extLst>
            <a:ext uri="{FF2B5EF4-FFF2-40B4-BE49-F238E27FC236}">
              <a16:creationId xmlns:a16="http://schemas.microsoft.com/office/drawing/2014/main" id="{84134D12-7792-42ED-89FE-B946F9570580}"/>
            </a:ext>
          </a:extLst>
        </xdr:cNvPr>
        <xdr:cNvSpPr txBox="1"/>
      </xdr:nvSpPr>
      <xdr:spPr>
        <a:xfrm>
          <a:off x="8305800" y="4699000"/>
          <a:ext cx="6089650" cy="160020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mn-lt"/>
              <a:ea typeface="+mn-ea"/>
              <a:cs typeface="+mn-cs"/>
            </a:rPr>
            <a:t>Answer #1.0:</a:t>
          </a:r>
        </a:p>
        <a:p>
          <a:r>
            <a:rPr lang="en-US" sz="1200" b="0" i="0">
              <a:solidFill>
                <a:schemeClr val="dk1"/>
              </a:solidFill>
              <a:effectLst/>
              <a:latin typeface="+mn-lt"/>
              <a:ea typeface="+mn-ea"/>
              <a:cs typeface="+mn-cs"/>
            </a:rPr>
            <a:t>In Year 1, the sales are 80,000 units. The revenue is the unit price times the number of units sold. The variable costs are 50% of the revenue. The SG&amp;A costs are 40% of the revenue. The </a:t>
          </a:r>
          <a:r>
            <a:rPr lang="en-US" sz="1200" b="1" i="0">
              <a:solidFill>
                <a:schemeClr val="dk1"/>
              </a:solidFill>
              <a:effectLst/>
              <a:latin typeface="+mn-lt"/>
              <a:ea typeface="+mn-ea"/>
              <a:cs typeface="+mn-cs"/>
            </a:rPr>
            <a:t>profit </a:t>
          </a:r>
          <a:r>
            <a:rPr lang="en-US" sz="1200" b="0" i="0">
              <a:solidFill>
                <a:schemeClr val="dk1"/>
              </a:solidFill>
              <a:effectLst/>
              <a:latin typeface="+mn-lt"/>
              <a:ea typeface="+mn-ea"/>
              <a:cs typeface="+mn-cs"/>
            </a:rPr>
            <a:t>is the revenue minus the cost.</a:t>
          </a:r>
        </a:p>
        <a:p>
          <a:r>
            <a:rPr lang="en-US" sz="1200" b="0" i="0">
              <a:solidFill>
                <a:schemeClr val="dk1"/>
              </a:solidFill>
              <a:effectLst/>
              <a:latin typeface="+mn-lt"/>
              <a:ea typeface="+mn-ea"/>
              <a:cs typeface="+mn-cs"/>
            </a:rPr>
            <a:t>In Year 2, the </a:t>
          </a:r>
          <a:r>
            <a:rPr lang="en-US" sz="1200" b="1" i="0">
              <a:solidFill>
                <a:schemeClr val="dk1"/>
              </a:solidFill>
              <a:effectLst/>
              <a:latin typeface="+mn-lt"/>
              <a:ea typeface="+mn-ea"/>
              <a:cs typeface="+mn-cs"/>
            </a:rPr>
            <a:t>sales increase </a:t>
          </a:r>
          <a:r>
            <a:rPr lang="en-US" sz="1200" b="0" i="0">
              <a:solidFill>
                <a:schemeClr val="dk1"/>
              </a:solidFill>
              <a:effectLst/>
              <a:latin typeface="+mn-lt"/>
              <a:ea typeface="+mn-ea"/>
              <a:cs typeface="+mn-cs"/>
            </a:rPr>
            <a:t>by the unknown </a:t>
          </a:r>
          <a:r>
            <a:rPr lang="en-US" sz="1200" b="1" i="0">
              <a:solidFill>
                <a:schemeClr val="dk1"/>
              </a:solidFill>
              <a:effectLst/>
              <a:latin typeface="+mn-lt"/>
              <a:ea typeface="+mn-ea"/>
              <a:cs typeface="+mn-cs"/>
            </a:rPr>
            <a:t>yearly growth rate</a:t>
          </a:r>
          <a:r>
            <a:rPr lang="en-US" sz="1200" b="0" i="0">
              <a:solidFill>
                <a:schemeClr val="dk1"/>
              </a:solidFill>
              <a:effectLst/>
              <a:latin typeface="+mn-lt"/>
              <a:ea typeface="+mn-ea"/>
              <a:cs typeface="+mn-cs"/>
            </a:rPr>
            <a:t>. The revenue and the variable costs are computed in the same way as in Year 1. The SG&amp;A cost percentage </a:t>
          </a:r>
          <a:r>
            <a:rPr lang="en-US" sz="1200" b="1" i="0">
              <a:solidFill>
                <a:schemeClr val="dk1"/>
              </a:solidFill>
              <a:effectLst/>
              <a:latin typeface="+mn-lt"/>
              <a:ea typeface="+mn-ea"/>
              <a:cs typeface="+mn-cs"/>
            </a:rPr>
            <a:t>drops by 2% every</a:t>
          </a:r>
          <a:r>
            <a:rPr lang="en-US" sz="1200" b="1" i="0" baseline="0">
              <a:solidFill>
                <a:schemeClr val="dk1"/>
              </a:solidFill>
              <a:effectLst/>
              <a:latin typeface="+mn-lt"/>
              <a:ea typeface="+mn-ea"/>
              <a:cs typeface="+mn-cs"/>
            </a:rPr>
            <a:t> year</a:t>
          </a:r>
          <a:r>
            <a:rPr lang="en-US" sz="1200" b="1" i="0">
              <a:solidFill>
                <a:schemeClr val="dk1"/>
              </a:solidFill>
              <a:effectLst/>
              <a:latin typeface="+mn-lt"/>
              <a:ea typeface="+mn-ea"/>
              <a:cs typeface="+mn-cs"/>
            </a:rPr>
            <a:t> </a:t>
          </a:r>
          <a:r>
            <a:rPr lang="en-US" sz="1200" b="0" i="0">
              <a:solidFill>
                <a:schemeClr val="dk1"/>
              </a:solidFill>
              <a:effectLst/>
              <a:latin typeface="+mn-lt"/>
              <a:ea typeface="+mn-ea"/>
              <a:cs typeface="+mn-cs"/>
            </a:rPr>
            <a:t>so that SG&amp;A costs are 38% of the revenue for year 2, 36% </a:t>
          </a:r>
          <a:r>
            <a:rPr lang="en-US" sz="1100" b="0" i="0">
              <a:solidFill>
                <a:schemeClr val="dk1"/>
              </a:solidFill>
              <a:effectLst/>
              <a:latin typeface="+mn-lt"/>
              <a:ea typeface="+mn-ea"/>
              <a:cs typeface="+mn-cs"/>
            </a:rPr>
            <a:t>of the revenue </a:t>
          </a:r>
          <a:r>
            <a:rPr lang="en-US" sz="1200" b="0" i="0">
              <a:solidFill>
                <a:schemeClr val="dk1"/>
              </a:solidFill>
              <a:effectLst/>
              <a:latin typeface="+mn-lt"/>
              <a:ea typeface="+mn-ea"/>
              <a:cs typeface="+mn-cs"/>
            </a:rPr>
            <a:t>for year 3,</a:t>
          </a:r>
          <a:r>
            <a:rPr lang="en-US" sz="1200" b="0" i="0" baseline="0">
              <a:solidFill>
                <a:schemeClr val="dk1"/>
              </a:solidFill>
              <a:effectLst/>
              <a:latin typeface="+mn-lt"/>
              <a:ea typeface="+mn-ea"/>
              <a:cs typeface="+mn-cs"/>
            </a:rPr>
            <a:t> 34%</a:t>
          </a:r>
          <a:r>
            <a:rPr lang="en-US" sz="1100" b="0" i="0">
              <a:solidFill>
                <a:schemeClr val="dk1"/>
              </a:solidFill>
              <a:effectLst/>
              <a:latin typeface="+mn-lt"/>
              <a:ea typeface="+mn-ea"/>
              <a:cs typeface="+mn-cs"/>
            </a:rPr>
            <a:t>of the revenue </a:t>
          </a:r>
          <a:r>
            <a:rPr lang="en-US" sz="1200" b="0" i="0" baseline="0">
              <a:solidFill>
                <a:schemeClr val="dk1"/>
              </a:solidFill>
              <a:effectLst/>
              <a:latin typeface="+mn-lt"/>
              <a:ea typeface="+mn-ea"/>
              <a:cs typeface="+mn-cs"/>
            </a:rPr>
            <a:t>for year 4, and 32% </a:t>
          </a:r>
          <a:r>
            <a:rPr lang="en-US" sz="1100" b="0" i="0">
              <a:solidFill>
                <a:schemeClr val="dk1"/>
              </a:solidFill>
              <a:effectLst/>
              <a:latin typeface="+mn-lt"/>
              <a:ea typeface="+mn-ea"/>
              <a:cs typeface="+mn-cs"/>
            </a:rPr>
            <a:t>of the revenue </a:t>
          </a:r>
          <a:r>
            <a:rPr lang="en-US" sz="1200" b="0" i="0" baseline="0">
              <a:solidFill>
                <a:schemeClr val="dk1"/>
              </a:solidFill>
              <a:effectLst/>
              <a:latin typeface="+mn-lt"/>
              <a:ea typeface="+mn-ea"/>
              <a:cs typeface="+mn-cs"/>
            </a:rPr>
            <a:t>for year 5</a:t>
          </a:r>
          <a:r>
            <a:rPr lang="en-US" sz="1200" b="0" i="0">
              <a:solidFill>
                <a:schemeClr val="dk1"/>
              </a:solidFill>
              <a:effectLst/>
              <a:latin typeface="+mn-lt"/>
              <a:ea typeface="+mn-ea"/>
              <a:cs typeface="+mn-cs"/>
            </a:rPr>
            <a:t>. </a:t>
          </a:r>
          <a:endParaRPr lang="en-US" sz="1100"/>
        </a:p>
      </xdr:txBody>
    </xdr:sp>
    <xdr:clientData/>
  </xdr:twoCellAnchor>
  <xdr:twoCellAnchor>
    <xdr:from>
      <xdr:col>4</xdr:col>
      <xdr:colOff>95250</xdr:colOff>
      <xdr:row>51</xdr:row>
      <xdr:rowOff>63500</xdr:rowOff>
    </xdr:from>
    <xdr:to>
      <xdr:col>12</xdr:col>
      <xdr:colOff>520700</xdr:colOff>
      <xdr:row>58</xdr:row>
      <xdr:rowOff>38100</xdr:rowOff>
    </xdr:to>
    <xdr:sp macro="" textlink="">
      <xdr:nvSpPr>
        <xdr:cNvPr id="4" name="TextBox 3">
          <a:extLst>
            <a:ext uri="{FF2B5EF4-FFF2-40B4-BE49-F238E27FC236}">
              <a16:creationId xmlns:a16="http://schemas.microsoft.com/office/drawing/2014/main" id="{052BB075-C79E-404F-BDB3-09200821A3C5}"/>
            </a:ext>
          </a:extLst>
        </xdr:cNvPr>
        <xdr:cNvSpPr txBox="1"/>
      </xdr:nvSpPr>
      <xdr:spPr>
        <a:xfrm>
          <a:off x="3613150" y="9455150"/>
          <a:ext cx="5797550" cy="12636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mn-lt"/>
              <a:ea typeface="+mn-ea"/>
              <a:cs typeface="+mn-cs"/>
            </a:rPr>
            <a:t>Answer #2:</a:t>
          </a:r>
        </a:p>
        <a:p>
          <a:r>
            <a:rPr lang="en-US" sz="1200" b="0" i="0" baseline="0">
              <a:solidFill>
                <a:schemeClr val="dk1"/>
              </a:solidFill>
              <a:effectLst/>
              <a:latin typeface="+mn-lt"/>
              <a:ea typeface="+mn-ea"/>
              <a:cs typeface="+mn-cs"/>
            </a:rPr>
            <a:t>On the previous table, a</a:t>
          </a:r>
          <a:r>
            <a:rPr lang="en-US" sz="1200" b="0" i="0">
              <a:solidFill>
                <a:schemeClr val="dk1"/>
              </a:solidFill>
              <a:effectLst/>
              <a:latin typeface="+mn-lt"/>
              <a:ea typeface="+mn-ea"/>
              <a:cs typeface="+mn-cs"/>
            </a:rPr>
            <a:t>dd a cell to list the discount rate of 5%. Then compute the present value of the cash flows with Excel’s NPV function. The yearly profits from the table can be put inside the NPV function. Then,</a:t>
          </a:r>
          <a:r>
            <a:rPr lang="en-US" sz="1200" b="0" i="0" baseline="0">
              <a:solidFill>
                <a:schemeClr val="dk1"/>
              </a:solidFill>
              <a:effectLst/>
              <a:latin typeface="+mn-lt"/>
              <a:ea typeface="+mn-ea"/>
              <a:cs typeface="+mn-cs"/>
            </a:rPr>
            <a:t> </a:t>
          </a:r>
          <a:r>
            <a:rPr lang="en-US" sz="1200" b="0" i="0">
              <a:solidFill>
                <a:schemeClr val="dk1"/>
              </a:solidFill>
              <a:effectLst/>
              <a:latin typeface="+mn-lt"/>
              <a:ea typeface="+mn-ea"/>
              <a:cs typeface="+mn-cs"/>
            </a:rPr>
            <a:t>subtract the initial outflow of 4 million dollars to obtain the net present value.</a:t>
          </a:r>
        </a:p>
        <a:p>
          <a:r>
            <a:rPr lang="en-US" sz="1200" b="0" i="0">
              <a:solidFill>
                <a:schemeClr val="dk1"/>
              </a:solidFill>
              <a:effectLst/>
              <a:latin typeface="+mn-lt"/>
              <a:ea typeface="+mn-ea"/>
              <a:cs typeface="+mn-cs"/>
            </a:rPr>
            <a:t>Finally, using Goal Seek the result is 58.9%.</a:t>
          </a:r>
        </a:p>
        <a:p>
          <a:endParaRPr lang="en-US" sz="1100"/>
        </a:p>
      </xdr:txBody>
    </xdr:sp>
    <xdr:clientData/>
  </xdr:twoCellAnchor>
  <xdr:twoCellAnchor>
    <xdr:from>
      <xdr:col>10</xdr:col>
      <xdr:colOff>120650</xdr:colOff>
      <xdr:row>27</xdr:row>
      <xdr:rowOff>69850</xdr:rowOff>
    </xdr:from>
    <xdr:to>
      <xdr:col>11</xdr:col>
      <xdr:colOff>38100</xdr:colOff>
      <xdr:row>27</xdr:row>
      <xdr:rowOff>69850</xdr:rowOff>
    </xdr:to>
    <xdr:cxnSp macro="">
      <xdr:nvCxnSpPr>
        <xdr:cNvPr id="5" name="Straight Arrow Connector 4">
          <a:extLst>
            <a:ext uri="{FF2B5EF4-FFF2-40B4-BE49-F238E27FC236}">
              <a16:creationId xmlns:a16="http://schemas.microsoft.com/office/drawing/2014/main" id="{20213A56-70E8-4D1B-992C-15337EB633EF}"/>
            </a:ext>
          </a:extLst>
        </xdr:cNvPr>
        <xdr:cNvCxnSpPr/>
      </xdr:nvCxnSpPr>
      <xdr:spPr>
        <a:xfrm flipH="1">
          <a:off x="7791450" y="5041900"/>
          <a:ext cx="527050" cy="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152400</xdr:colOff>
      <xdr:row>51</xdr:row>
      <xdr:rowOff>107950</xdr:rowOff>
    </xdr:from>
    <xdr:to>
      <xdr:col>4</xdr:col>
      <xdr:colOff>31750</xdr:colOff>
      <xdr:row>51</xdr:row>
      <xdr:rowOff>114300</xdr:rowOff>
    </xdr:to>
    <xdr:cxnSp macro="">
      <xdr:nvCxnSpPr>
        <xdr:cNvPr id="6" name="Straight Arrow Connector 5">
          <a:extLst>
            <a:ext uri="{FF2B5EF4-FFF2-40B4-BE49-F238E27FC236}">
              <a16:creationId xmlns:a16="http://schemas.microsoft.com/office/drawing/2014/main" id="{1275FD07-EB74-4F1E-82AD-7EA8455C1676}"/>
            </a:ext>
          </a:extLst>
        </xdr:cNvPr>
        <xdr:cNvCxnSpPr/>
      </xdr:nvCxnSpPr>
      <xdr:spPr>
        <a:xfrm flipH="1" flipV="1">
          <a:off x="2451100" y="9499600"/>
          <a:ext cx="1098550" cy="635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31750</xdr:colOff>
      <xdr:row>35</xdr:row>
      <xdr:rowOff>44450</xdr:rowOff>
    </xdr:from>
    <xdr:to>
      <xdr:col>12</xdr:col>
      <xdr:colOff>406400</xdr:colOff>
      <xdr:row>41</xdr:row>
      <xdr:rowOff>76200</xdr:rowOff>
    </xdr:to>
    <xdr:sp macro="" textlink="">
      <xdr:nvSpPr>
        <xdr:cNvPr id="7" name="TextBox 6">
          <a:extLst>
            <a:ext uri="{FF2B5EF4-FFF2-40B4-BE49-F238E27FC236}">
              <a16:creationId xmlns:a16="http://schemas.microsoft.com/office/drawing/2014/main" id="{FA607D4D-87B7-4AB6-865E-E9940D45BDF3}"/>
            </a:ext>
          </a:extLst>
        </xdr:cNvPr>
        <xdr:cNvSpPr txBox="1"/>
      </xdr:nvSpPr>
      <xdr:spPr>
        <a:xfrm>
          <a:off x="2940050" y="6489700"/>
          <a:ext cx="6356350" cy="11366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mn-lt"/>
              <a:ea typeface="+mn-ea"/>
              <a:cs typeface="+mn-cs"/>
            </a:rPr>
            <a:t>Answer #1.1:</a:t>
          </a:r>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The total profit over the first 5 years is the sum of the yearly profits cell (J28:J32) minus the initial investment cost of 4 million dollars. </a:t>
          </a:r>
        </a:p>
        <a:p>
          <a:r>
            <a:rPr lang="en-US" sz="1200" b="0" i="0">
              <a:solidFill>
                <a:schemeClr val="dk1"/>
              </a:solidFill>
              <a:effectLst/>
              <a:latin typeface="+mn-lt"/>
              <a:ea typeface="+mn-ea"/>
              <a:cs typeface="+mn-cs"/>
            </a:rPr>
            <a:t>Using</a:t>
          </a:r>
          <a:r>
            <a:rPr lang="en-US" sz="1200" b="0" i="0" baseline="0">
              <a:solidFill>
                <a:schemeClr val="dk1"/>
              </a:solidFill>
              <a:effectLst/>
              <a:latin typeface="+mn-lt"/>
              <a:ea typeface="+mn-ea"/>
              <a:cs typeface="+mn-cs"/>
            </a:rPr>
            <a:t> </a:t>
          </a:r>
          <a:r>
            <a:rPr lang="en-US" sz="1200" b="0" i="0">
              <a:solidFill>
                <a:schemeClr val="dk1"/>
              </a:solidFill>
              <a:effectLst/>
              <a:latin typeface="+mn-lt"/>
              <a:ea typeface="+mn-ea"/>
              <a:cs typeface="+mn-cs"/>
            </a:rPr>
            <a:t>Goal Seek the</a:t>
          </a:r>
          <a:r>
            <a:rPr lang="en-US" sz="1200" b="0" i="0" baseline="0">
              <a:solidFill>
                <a:schemeClr val="dk1"/>
              </a:solidFill>
              <a:effectLst/>
              <a:latin typeface="+mn-lt"/>
              <a:ea typeface="+mn-ea"/>
              <a:cs typeface="+mn-cs"/>
            </a:rPr>
            <a:t> </a:t>
          </a:r>
          <a:r>
            <a:rPr lang="en-US" sz="1200" b="0" i="0">
              <a:solidFill>
                <a:schemeClr val="dk1"/>
              </a:solidFill>
              <a:effectLst/>
              <a:latin typeface="+mn-lt"/>
              <a:ea typeface="+mn-ea"/>
              <a:cs typeface="+mn-cs"/>
            </a:rPr>
            <a:t>result is 48.8%.</a:t>
          </a:r>
        </a:p>
        <a:p>
          <a:r>
            <a:rPr lang="en-US" sz="1200" b="0" i="0">
              <a:solidFill>
                <a:schemeClr val="dk1"/>
              </a:solidFill>
              <a:effectLst/>
              <a:latin typeface="+mn-lt"/>
              <a:ea typeface="+mn-ea"/>
              <a:cs typeface="+mn-cs"/>
            </a:rPr>
            <a:t>The sales will need to grow by </a:t>
          </a:r>
          <a:r>
            <a:rPr lang="en-US" sz="1200" b="1" i="0">
              <a:solidFill>
                <a:schemeClr val="dk1"/>
              </a:solidFill>
              <a:effectLst/>
              <a:latin typeface="+mn-lt"/>
              <a:ea typeface="+mn-ea"/>
              <a:cs typeface="+mn-cs"/>
            </a:rPr>
            <a:t>48.8%</a:t>
          </a:r>
          <a:r>
            <a:rPr lang="en-US" sz="1200" b="0" i="0">
              <a:solidFill>
                <a:schemeClr val="dk1"/>
              </a:solidFill>
              <a:effectLst/>
              <a:latin typeface="+mn-lt"/>
              <a:ea typeface="+mn-ea"/>
              <a:cs typeface="+mn-cs"/>
            </a:rPr>
            <a:t> every year in order to pay back the initial investment.</a:t>
          </a:r>
        </a:p>
        <a:p>
          <a:endParaRPr lang="en-US" sz="1100"/>
        </a:p>
      </xdr:txBody>
    </xdr:sp>
    <xdr:clientData/>
  </xdr:twoCellAnchor>
  <xdr:twoCellAnchor>
    <xdr:from>
      <xdr:col>2</xdr:col>
      <xdr:colOff>69850</xdr:colOff>
      <xdr:row>38</xdr:row>
      <xdr:rowOff>82550</xdr:rowOff>
    </xdr:from>
    <xdr:to>
      <xdr:col>2</xdr:col>
      <xdr:colOff>596900</xdr:colOff>
      <xdr:row>38</xdr:row>
      <xdr:rowOff>82550</xdr:rowOff>
    </xdr:to>
    <xdr:cxnSp macro="">
      <xdr:nvCxnSpPr>
        <xdr:cNvPr id="8" name="Straight Arrow Connector 7">
          <a:extLst>
            <a:ext uri="{FF2B5EF4-FFF2-40B4-BE49-F238E27FC236}">
              <a16:creationId xmlns:a16="http://schemas.microsoft.com/office/drawing/2014/main" id="{050002CA-16F4-4DE3-A48B-52B0B63A7036}"/>
            </a:ext>
          </a:extLst>
        </xdr:cNvPr>
        <xdr:cNvCxnSpPr/>
      </xdr:nvCxnSpPr>
      <xdr:spPr>
        <a:xfrm flipH="1">
          <a:off x="2368550" y="7080250"/>
          <a:ext cx="527050" cy="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79077-0DC1-4E75-A223-CEAC2087E21E}">
  <sheetPr>
    <tabColor theme="9" tint="-0.249977111117893"/>
  </sheetPr>
  <dimension ref="A2:G100"/>
  <sheetViews>
    <sheetView showGridLines="0" workbookViewId="0">
      <selection activeCell="D86" sqref="D86"/>
    </sheetView>
  </sheetViews>
  <sheetFormatPr defaultRowHeight="14.5" x14ac:dyDescent="0.35"/>
  <cols>
    <col min="1" max="1" width="17.7265625" bestFit="1" customWidth="1"/>
    <col min="2" max="2" width="17.36328125" bestFit="1" customWidth="1"/>
    <col min="3" max="3" width="20.08984375" bestFit="1" customWidth="1"/>
    <col min="4" max="4" width="21.36328125" bestFit="1" customWidth="1"/>
    <col min="5" max="5" width="20" bestFit="1" customWidth="1"/>
    <col min="6" max="6" width="17.08984375" bestFit="1" customWidth="1"/>
    <col min="7" max="7" width="17" bestFit="1" customWidth="1"/>
    <col min="8" max="8" width="17.1796875" bestFit="1" customWidth="1"/>
  </cols>
  <sheetData>
    <row r="2" spans="6:6" x14ac:dyDescent="0.35">
      <c r="F2" s="1"/>
    </row>
    <row r="3" spans="6:6" x14ac:dyDescent="0.35">
      <c r="F3" s="1"/>
    </row>
    <row r="4" spans="6:6" x14ac:dyDescent="0.35">
      <c r="F4" s="1"/>
    </row>
    <row r="5" spans="6:6" x14ac:dyDescent="0.35">
      <c r="F5" s="1"/>
    </row>
    <row r="6" spans="6:6" x14ac:dyDescent="0.35">
      <c r="F6" s="1"/>
    </row>
    <row r="7" spans="6:6" x14ac:dyDescent="0.35">
      <c r="F7" s="1"/>
    </row>
    <row r="8" spans="6:6" x14ac:dyDescent="0.35">
      <c r="F8" s="1"/>
    </row>
    <row r="9" spans="6:6" x14ac:dyDescent="0.35">
      <c r="F9" s="1"/>
    </row>
    <row r="10" spans="6:6" x14ac:dyDescent="0.35">
      <c r="F10" s="1"/>
    </row>
    <row r="11" spans="6:6" x14ac:dyDescent="0.35">
      <c r="F11" s="2"/>
    </row>
    <row r="12" spans="6:6" x14ac:dyDescent="0.35">
      <c r="F12" s="2"/>
    </row>
    <row r="13" spans="6:6" x14ac:dyDescent="0.35">
      <c r="F13" s="2"/>
    </row>
    <row r="14" spans="6:6" x14ac:dyDescent="0.35">
      <c r="F14" s="2"/>
    </row>
    <row r="16" spans="6:6" x14ac:dyDescent="0.35">
      <c r="F16" s="2"/>
    </row>
    <row r="17" spans="1:6" x14ac:dyDescent="0.35">
      <c r="F17" s="1"/>
    </row>
    <row r="18" spans="1:6" x14ac:dyDescent="0.35">
      <c r="F18" s="1"/>
    </row>
    <row r="19" spans="1:6" x14ac:dyDescent="0.35">
      <c r="F19" s="1"/>
    </row>
    <row r="20" spans="1:6" x14ac:dyDescent="0.35">
      <c r="F20" s="1"/>
    </row>
    <row r="21" spans="1:6" x14ac:dyDescent="0.35">
      <c r="F21" s="2"/>
    </row>
    <row r="22" spans="1:6" x14ac:dyDescent="0.35">
      <c r="F22" s="2"/>
    </row>
    <row r="23" spans="1:6" x14ac:dyDescent="0.35">
      <c r="F23" s="2"/>
    </row>
    <row r="24" spans="1:6" x14ac:dyDescent="0.35">
      <c r="F24" s="2"/>
    </row>
    <row r="26" spans="1:6" x14ac:dyDescent="0.35">
      <c r="F26" s="2"/>
    </row>
    <row r="27" spans="1:6" x14ac:dyDescent="0.35">
      <c r="F27" s="2"/>
    </row>
    <row r="28" spans="1:6" ht="15" thickBot="1" x14ac:dyDescent="0.4"/>
    <row r="29" spans="1:6" ht="15" thickBot="1" x14ac:dyDescent="0.4">
      <c r="A29" s="3" t="s">
        <v>0</v>
      </c>
      <c r="B29" s="4" t="s">
        <v>1</v>
      </c>
      <c r="C29" s="5" t="s">
        <v>2</v>
      </c>
    </row>
    <row r="30" spans="1:6" x14ac:dyDescent="0.35">
      <c r="A30" s="6">
        <v>1</v>
      </c>
      <c r="B30" s="7">
        <v>450</v>
      </c>
      <c r="C30" s="8">
        <v>45</v>
      </c>
    </row>
    <row r="31" spans="1:6" x14ac:dyDescent="0.35">
      <c r="A31" s="9">
        <v>2</v>
      </c>
      <c r="B31" s="10">
        <v>300</v>
      </c>
      <c r="C31" s="11">
        <v>103</v>
      </c>
    </row>
    <row r="32" spans="1:6" x14ac:dyDescent="0.35">
      <c r="A32" s="9">
        <v>3</v>
      </c>
      <c r="B32" s="10">
        <v>440</v>
      </c>
      <c r="C32" s="11">
        <v>49</v>
      </c>
    </row>
    <row r="33" spans="1:6" x14ac:dyDescent="0.35">
      <c r="A33" s="9">
        <v>4</v>
      </c>
      <c r="B33" s="10">
        <v>360</v>
      </c>
      <c r="C33" s="11">
        <v>86</v>
      </c>
    </row>
    <row r="34" spans="1:6" x14ac:dyDescent="0.35">
      <c r="A34" s="9">
        <v>5</v>
      </c>
      <c r="B34" s="10">
        <v>290</v>
      </c>
      <c r="C34" s="11">
        <v>125</v>
      </c>
    </row>
    <row r="35" spans="1:6" x14ac:dyDescent="0.35">
      <c r="A35" s="9">
        <v>6</v>
      </c>
      <c r="B35" s="10">
        <v>450</v>
      </c>
      <c r="C35" s="11">
        <v>52</v>
      </c>
    </row>
    <row r="36" spans="1:6" x14ac:dyDescent="0.35">
      <c r="A36" s="9">
        <v>7</v>
      </c>
      <c r="B36" s="10">
        <v>340</v>
      </c>
      <c r="C36" s="11">
        <v>87</v>
      </c>
    </row>
    <row r="37" spans="1:6" x14ac:dyDescent="0.35">
      <c r="A37" s="9">
        <v>8</v>
      </c>
      <c r="B37" s="10">
        <v>370</v>
      </c>
      <c r="C37" s="11">
        <v>68</v>
      </c>
    </row>
    <row r="38" spans="1:6" x14ac:dyDescent="0.35">
      <c r="A38" s="9">
        <v>9</v>
      </c>
      <c r="B38" s="10">
        <v>500</v>
      </c>
      <c r="C38" s="11">
        <v>45</v>
      </c>
    </row>
    <row r="39" spans="1:6" x14ac:dyDescent="0.35">
      <c r="A39" s="9">
        <v>10</v>
      </c>
      <c r="B39" s="10">
        <v>490</v>
      </c>
      <c r="C39" s="11">
        <v>44</v>
      </c>
    </row>
    <row r="40" spans="1:6" x14ac:dyDescent="0.35">
      <c r="A40" s="9">
        <v>11</v>
      </c>
      <c r="B40" s="10">
        <v>430</v>
      </c>
      <c r="C40" s="11">
        <v>58</v>
      </c>
    </row>
    <row r="41" spans="1:6" ht="15" thickBot="1" x14ac:dyDescent="0.4">
      <c r="A41" s="12">
        <v>12</v>
      </c>
      <c r="B41" s="13">
        <v>390</v>
      </c>
      <c r="C41" s="14">
        <v>68</v>
      </c>
    </row>
    <row r="44" spans="1:6" ht="15" thickBot="1" x14ac:dyDescent="0.4"/>
    <row r="45" spans="1:6" x14ac:dyDescent="0.35">
      <c r="A45" s="127" t="s">
        <v>3</v>
      </c>
      <c r="B45" s="128"/>
      <c r="C45" s="129" t="s">
        <v>4</v>
      </c>
      <c r="D45" s="128"/>
      <c r="E45" s="129" t="s">
        <v>5</v>
      </c>
      <c r="F45" s="130"/>
    </row>
    <row r="46" spans="1:6" x14ac:dyDescent="0.35">
      <c r="A46" s="15" t="s">
        <v>6</v>
      </c>
      <c r="B46" s="16">
        <v>211.31</v>
      </c>
      <c r="C46" s="17" t="s">
        <v>7</v>
      </c>
      <c r="D46" s="18">
        <v>5871064</v>
      </c>
      <c r="E46" s="17" t="s">
        <v>7</v>
      </c>
      <c r="F46" s="19">
        <v>466.51</v>
      </c>
    </row>
    <row r="47" spans="1:6" ht="15" thickBot="1" x14ac:dyDescent="0.4">
      <c r="A47" s="20" t="s">
        <v>8</v>
      </c>
      <c r="B47" s="21">
        <v>-0.35460000000000003</v>
      </c>
      <c r="C47" s="22" t="s">
        <v>9</v>
      </c>
      <c r="D47" s="23">
        <v>-1.9079999999999999</v>
      </c>
      <c r="E47" s="22" t="s">
        <v>9</v>
      </c>
      <c r="F47" s="24">
        <v>-5.0000000000000001E-3</v>
      </c>
    </row>
    <row r="50" spans="1:7" x14ac:dyDescent="0.35">
      <c r="A50" s="131" t="s">
        <v>10</v>
      </c>
      <c r="B50" s="131"/>
      <c r="C50" s="131"/>
      <c r="D50" s="131"/>
    </row>
    <row r="51" spans="1:7" ht="15" thickBot="1" x14ac:dyDescent="0.4">
      <c r="B51" s="25" t="str">
        <f ca="1">_xlfn.FORMULATEXT(B53)</f>
        <v>=$B$47*A53+$B$46</v>
      </c>
      <c r="C51" s="25" t="str">
        <f t="shared" ref="C51:D51" ca="1" si="0">_xlfn.FORMULATEXT(C53)</f>
        <v>=$D$46*A53^$D$47</v>
      </c>
      <c r="D51" s="25" t="str">
        <f t="shared" ca="1" si="0"/>
        <v>=$F$46*EXP($F$47*A53)</v>
      </c>
    </row>
    <row r="52" spans="1:7" ht="15" thickBot="1" x14ac:dyDescent="0.4">
      <c r="A52" s="26" t="s">
        <v>11</v>
      </c>
      <c r="B52" s="27" t="s">
        <v>12</v>
      </c>
      <c r="C52" s="28" t="s">
        <v>13</v>
      </c>
      <c r="D52" s="29" t="s">
        <v>14</v>
      </c>
      <c r="E52" s="30" t="s">
        <v>2</v>
      </c>
    </row>
    <row r="53" spans="1:7" x14ac:dyDescent="0.35">
      <c r="A53" s="31">
        <v>450</v>
      </c>
      <c r="B53" s="32">
        <f>$B$47*A53+$B$46</f>
        <v>51.739999999999981</v>
      </c>
      <c r="C53" s="33">
        <f>$D$46*A53^$D$47</f>
        <v>50.861286169919921</v>
      </c>
      <c r="D53" s="34">
        <f t="shared" ref="D53:D64" si="1">$F$46*EXP($F$47*A53)</f>
        <v>49.169792250355329</v>
      </c>
      <c r="E53" s="35">
        <v>45</v>
      </c>
    </row>
    <row r="54" spans="1:7" x14ac:dyDescent="0.35">
      <c r="A54" s="31">
        <v>300</v>
      </c>
      <c r="B54" s="36">
        <f t="shared" ref="B54:B64" si="2">$B$47*A54+$B$46</f>
        <v>104.92999999999999</v>
      </c>
      <c r="C54" s="37">
        <f t="shared" ref="C54:C64" si="3">$D$46*A54^$D$47</f>
        <v>110.2476803704582</v>
      </c>
      <c r="D54" s="38">
        <f t="shared" si="1"/>
        <v>104.09245101084399</v>
      </c>
      <c r="E54" s="35">
        <v>103</v>
      </c>
    </row>
    <row r="55" spans="1:7" x14ac:dyDescent="0.35">
      <c r="A55" s="31">
        <v>440</v>
      </c>
      <c r="B55" s="36">
        <f t="shared" si="2"/>
        <v>55.286000000000001</v>
      </c>
      <c r="C55" s="37">
        <f t="shared" si="3"/>
        <v>53.089557787712614</v>
      </c>
      <c r="D55" s="38">
        <f t="shared" si="1"/>
        <v>51.69078140761237</v>
      </c>
      <c r="E55" s="35">
        <v>49</v>
      </c>
    </row>
    <row r="56" spans="1:7" x14ac:dyDescent="0.35">
      <c r="A56" s="31">
        <v>360</v>
      </c>
      <c r="B56" s="36">
        <f t="shared" si="2"/>
        <v>83.653999999999996</v>
      </c>
      <c r="C56" s="37">
        <f t="shared" si="3"/>
        <v>77.85592038588905</v>
      </c>
      <c r="D56" s="38">
        <f t="shared" si="1"/>
        <v>77.113584344252331</v>
      </c>
      <c r="E56" s="35">
        <v>86</v>
      </c>
      <c r="G56" t="s">
        <v>15</v>
      </c>
    </row>
    <row r="57" spans="1:7" x14ac:dyDescent="0.35">
      <c r="A57" s="31">
        <v>290</v>
      </c>
      <c r="B57" s="36">
        <f t="shared" si="2"/>
        <v>108.476</v>
      </c>
      <c r="C57" s="37">
        <f t="shared" si="3"/>
        <v>117.61465381582187</v>
      </c>
      <c r="D57" s="38">
        <f t="shared" si="1"/>
        <v>109.42938509863754</v>
      </c>
      <c r="E57" s="35">
        <v>125</v>
      </c>
    </row>
    <row r="58" spans="1:7" x14ac:dyDescent="0.35">
      <c r="A58" s="31">
        <v>450</v>
      </c>
      <c r="B58" s="36">
        <f t="shared" si="2"/>
        <v>51.739999999999981</v>
      </c>
      <c r="C58" s="37">
        <f t="shared" si="3"/>
        <v>50.861286169919921</v>
      </c>
      <c r="D58" s="38">
        <f t="shared" si="1"/>
        <v>49.169792250355329</v>
      </c>
      <c r="E58" s="35">
        <v>52</v>
      </c>
    </row>
    <row r="59" spans="1:7" x14ac:dyDescent="0.35">
      <c r="A59" s="31">
        <v>340</v>
      </c>
      <c r="B59" s="36">
        <f t="shared" si="2"/>
        <v>90.745999999999995</v>
      </c>
      <c r="C59" s="37">
        <f t="shared" si="3"/>
        <v>86.827049006961417</v>
      </c>
      <c r="D59" s="38">
        <f t="shared" si="1"/>
        <v>85.223690805841244</v>
      </c>
      <c r="E59" s="35">
        <v>87</v>
      </c>
    </row>
    <row r="60" spans="1:7" x14ac:dyDescent="0.35">
      <c r="A60" s="31">
        <v>370</v>
      </c>
      <c r="B60" s="36">
        <f t="shared" si="2"/>
        <v>80.108000000000004</v>
      </c>
      <c r="C60" s="37">
        <f t="shared" si="3"/>
        <v>73.890384263545585</v>
      </c>
      <c r="D60" s="38">
        <f t="shared" si="1"/>
        <v>73.352710456970414</v>
      </c>
      <c r="E60" s="35">
        <v>68</v>
      </c>
    </row>
    <row r="61" spans="1:7" x14ac:dyDescent="0.35">
      <c r="A61" s="31">
        <v>500</v>
      </c>
      <c r="B61" s="36">
        <f t="shared" si="2"/>
        <v>34.009999999999991</v>
      </c>
      <c r="C61" s="37">
        <f t="shared" si="3"/>
        <v>41.59891911995917</v>
      </c>
      <c r="D61" s="38">
        <f t="shared" si="1"/>
        <v>38.293472708035026</v>
      </c>
      <c r="E61" s="35">
        <v>45</v>
      </c>
    </row>
    <row r="62" spans="1:7" x14ac:dyDescent="0.35">
      <c r="A62" s="31">
        <v>490</v>
      </c>
      <c r="B62" s="36">
        <f t="shared" si="2"/>
        <v>37.555999999999983</v>
      </c>
      <c r="C62" s="37">
        <f t="shared" si="3"/>
        <v>43.233728796663705</v>
      </c>
      <c r="D62" s="38">
        <f t="shared" si="1"/>
        <v>40.256821037821332</v>
      </c>
      <c r="E62" s="35">
        <v>44</v>
      </c>
    </row>
    <row r="63" spans="1:7" x14ac:dyDescent="0.35">
      <c r="A63" s="31">
        <v>430</v>
      </c>
      <c r="B63" s="36">
        <f t="shared" si="2"/>
        <v>58.831999999999994</v>
      </c>
      <c r="C63" s="37">
        <f t="shared" si="3"/>
        <v>55.470106712335337</v>
      </c>
      <c r="D63" s="38">
        <f t="shared" si="1"/>
        <v>54.341024442914069</v>
      </c>
      <c r="E63" s="35">
        <v>58</v>
      </c>
    </row>
    <row r="64" spans="1:7" ht="15" thickBot="1" x14ac:dyDescent="0.4">
      <c r="A64" s="31">
        <v>390</v>
      </c>
      <c r="B64" s="39">
        <f t="shared" si="2"/>
        <v>73.015999999999991</v>
      </c>
      <c r="C64" s="40">
        <f t="shared" si="3"/>
        <v>66.829089531318985</v>
      </c>
      <c r="D64" s="41">
        <f t="shared" si="1"/>
        <v>66.372277135824447</v>
      </c>
      <c r="E64" s="35">
        <v>68</v>
      </c>
    </row>
    <row r="68" spans="1:6" x14ac:dyDescent="0.35">
      <c r="B68" s="131" t="s">
        <v>16</v>
      </c>
      <c r="C68" s="131"/>
      <c r="D68" s="131"/>
    </row>
    <row r="69" spans="1:6" ht="15" thickBot="1" x14ac:dyDescent="0.4">
      <c r="B69" s="25" t="str">
        <f ca="1">_xlfn.FORMULATEXT(B71)</f>
        <v>=ABS(B53-E53)/E53</v>
      </c>
      <c r="C69" s="25" t="str">
        <f t="shared" ref="C69:D69" ca="1" si="4">_xlfn.FORMULATEXT(C71)</f>
        <v>=ABS(C53-E53)/E53</v>
      </c>
      <c r="D69" s="25" t="str">
        <f t="shared" ca="1" si="4"/>
        <v>=ABS(D53-E53)/E53</v>
      </c>
    </row>
    <row r="70" spans="1:6" ht="15" thickBot="1" x14ac:dyDescent="0.4">
      <c r="A70" s="42"/>
      <c r="B70" s="27" t="s">
        <v>12</v>
      </c>
      <c r="C70" s="43" t="s">
        <v>13</v>
      </c>
      <c r="D70" s="29" t="s">
        <v>14</v>
      </c>
      <c r="F70" s="42"/>
    </row>
    <row r="71" spans="1:6" x14ac:dyDescent="0.35">
      <c r="A71" s="42"/>
      <c r="B71" s="44">
        <f t="shared" ref="B71:B82" si="5">ABS(B53-E53)/E53</f>
        <v>0.14977777777777734</v>
      </c>
      <c r="C71" s="45">
        <f t="shared" ref="C71:C82" si="6">ABS(C53-E53)/E53</f>
        <v>0.13025080377599826</v>
      </c>
      <c r="D71" s="46">
        <f t="shared" ref="D71:D82" si="7">ABS(D53-E53)/E53</f>
        <v>9.2662050007896193E-2</v>
      </c>
      <c r="F71" s="47"/>
    </row>
    <row r="72" spans="1:6" x14ac:dyDescent="0.35">
      <c r="A72" s="42"/>
      <c r="B72" s="48">
        <f t="shared" si="5"/>
        <v>1.8737864077669832E-2</v>
      </c>
      <c r="C72" s="49">
        <f t="shared" si="6"/>
        <v>7.0365828839399985E-2</v>
      </c>
      <c r="D72" s="50">
        <f t="shared" si="7"/>
        <v>1.0606320493630948E-2</v>
      </c>
      <c r="F72" s="1"/>
    </row>
    <row r="73" spans="1:6" x14ac:dyDescent="0.35">
      <c r="A73" s="42"/>
      <c r="B73" s="48">
        <f t="shared" si="5"/>
        <v>0.12828571428571431</v>
      </c>
      <c r="C73" s="49">
        <f t="shared" si="6"/>
        <v>8.3460363014543154E-2</v>
      </c>
      <c r="D73" s="50">
        <f t="shared" si="7"/>
        <v>5.4913906277803466E-2</v>
      </c>
      <c r="F73" s="1"/>
    </row>
    <row r="74" spans="1:6" x14ac:dyDescent="0.35">
      <c r="A74" s="42"/>
      <c r="B74" s="48">
        <f t="shared" si="5"/>
        <v>2.7279069767441901E-2</v>
      </c>
      <c r="C74" s="49">
        <f t="shared" si="6"/>
        <v>9.4698600164080812E-2</v>
      </c>
      <c r="D74" s="50">
        <f t="shared" si="7"/>
        <v>0.10333041460171709</v>
      </c>
      <c r="F74" s="1"/>
    </row>
    <row r="75" spans="1:6" x14ac:dyDescent="0.35">
      <c r="A75" s="42"/>
      <c r="B75" s="48">
        <f t="shared" si="5"/>
        <v>0.132192</v>
      </c>
      <c r="C75" s="49">
        <f t="shared" si="6"/>
        <v>5.9082769473425063E-2</v>
      </c>
      <c r="D75" s="50">
        <f t="shared" si="7"/>
        <v>0.12456491921089968</v>
      </c>
      <c r="F75" s="1"/>
    </row>
    <row r="76" spans="1:6" x14ac:dyDescent="0.35">
      <c r="A76" s="42"/>
      <c r="B76" s="48">
        <f t="shared" si="5"/>
        <v>5.0000000000003713E-3</v>
      </c>
      <c r="C76" s="49">
        <f t="shared" si="6"/>
        <v>2.1898342886155355E-2</v>
      </c>
      <c r="D76" s="50">
        <f t="shared" si="7"/>
        <v>5.4427072108551369E-2</v>
      </c>
      <c r="F76" s="1"/>
    </row>
    <row r="77" spans="1:6" x14ac:dyDescent="0.35">
      <c r="A77" s="42"/>
      <c r="B77" s="48">
        <f t="shared" si="5"/>
        <v>4.3057471264367757E-2</v>
      </c>
      <c r="C77" s="49">
        <f t="shared" si="6"/>
        <v>1.9879424487193459E-3</v>
      </c>
      <c r="D77" s="50">
        <f t="shared" si="7"/>
        <v>2.0417347059296046E-2</v>
      </c>
      <c r="F77" s="1"/>
    </row>
    <row r="78" spans="1:6" x14ac:dyDescent="0.35">
      <c r="A78" s="42"/>
      <c r="B78" s="48">
        <f t="shared" si="5"/>
        <v>0.17805882352941182</v>
      </c>
      <c r="C78" s="49">
        <f t="shared" si="6"/>
        <v>8.6623297993317416E-2</v>
      </c>
      <c r="D78" s="50">
        <f t="shared" si="7"/>
        <v>7.8716330249564911E-2</v>
      </c>
      <c r="F78" s="1"/>
    </row>
    <row r="79" spans="1:6" x14ac:dyDescent="0.35">
      <c r="A79" s="42"/>
      <c r="B79" s="48">
        <f t="shared" si="5"/>
        <v>0.24422222222222242</v>
      </c>
      <c r="C79" s="49">
        <f t="shared" si="6"/>
        <v>7.5579575112018446E-2</v>
      </c>
      <c r="D79" s="50">
        <f t="shared" si="7"/>
        <v>0.14903393982144386</v>
      </c>
      <c r="F79" s="1"/>
    </row>
    <row r="80" spans="1:6" x14ac:dyDescent="0.35">
      <c r="A80" s="42"/>
      <c r="B80" s="48">
        <f t="shared" si="5"/>
        <v>0.14645454545454584</v>
      </c>
      <c r="C80" s="49">
        <f t="shared" si="6"/>
        <v>1.7415254621279432E-2</v>
      </c>
      <c r="D80" s="50">
        <f t="shared" si="7"/>
        <v>8.5072249140424272E-2</v>
      </c>
      <c r="F80" s="1"/>
    </row>
    <row r="81" spans="1:7" x14ac:dyDescent="0.35">
      <c r="A81" s="42"/>
      <c r="B81" s="48">
        <f t="shared" si="5"/>
        <v>1.4344827586206787E-2</v>
      </c>
      <c r="C81" s="49">
        <f t="shared" si="6"/>
        <v>4.3618849787321778E-2</v>
      </c>
      <c r="D81" s="50">
        <f t="shared" si="7"/>
        <v>6.3085785466998806E-2</v>
      </c>
      <c r="F81" s="1"/>
    </row>
    <row r="82" spans="1:7" ht="15" thickBot="1" x14ac:dyDescent="0.4">
      <c r="A82" s="42"/>
      <c r="B82" s="51">
        <f t="shared" si="5"/>
        <v>7.3764705882352816E-2</v>
      </c>
      <c r="C82" s="52">
        <f t="shared" si="6"/>
        <v>1.7219271598250221E-2</v>
      </c>
      <c r="D82" s="53">
        <f t="shared" si="7"/>
        <v>2.393710094375813E-2</v>
      </c>
      <c r="F82" s="1"/>
    </row>
    <row r="83" spans="1:7" ht="15" thickBot="1" x14ac:dyDescent="0.4">
      <c r="A83" t="s">
        <v>17</v>
      </c>
      <c r="B83" s="54">
        <f>AVERAGE(B71:B82)</f>
        <v>9.6764585153975916E-2</v>
      </c>
      <c r="C83" s="55">
        <f t="shared" ref="C83:D83" si="8">AVERAGE(C71:C82)</f>
        <v>5.8516741642875771E-2</v>
      </c>
      <c r="D83" s="56">
        <f t="shared" si="8"/>
        <v>7.17306196151654E-2</v>
      </c>
      <c r="E83" s="57" t="s">
        <v>18</v>
      </c>
      <c r="F83" s="58"/>
      <c r="G83" s="57"/>
    </row>
    <row r="84" spans="1:7" x14ac:dyDescent="0.35">
      <c r="B84" s="59" t="str">
        <f ca="1">_xlfn.FORMULATEXT(B83)</f>
        <v>=AVERAGE(B71:B82)</v>
      </c>
      <c r="C84" s="59" t="str">
        <f ca="1">_xlfn.FORMULATEXT(C83)</f>
        <v>=AVERAGE(C71:C82)</v>
      </c>
      <c r="D84" s="59" t="str">
        <f t="shared" ref="D84" ca="1" si="9">_xlfn.FORMULATEXT(D83)</f>
        <v>=AVERAGE(D71:D82)</v>
      </c>
      <c r="F84" s="1"/>
    </row>
    <row r="85" spans="1:7" x14ac:dyDescent="0.35">
      <c r="F85" s="1"/>
    </row>
    <row r="86" spans="1:7" x14ac:dyDescent="0.35">
      <c r="F86" s="2"/>
    </row>
    <row r="87" spans="1:7" x14ac:dyDescent="0.35">
      <c r="F87" s="2"/>
    </row>
    <row r="88" spans="1:7" x14ac:dyDescent="0.35">
      <c r="F88" s="2"/>
    </row>
    <row r="89" spans="1:7" x14ac:dyDescent="0.35">
      <c r="F89" s="2"/>
    </row>
    <row r="90" spans="1:7" x14ac:dyDescent="0.35">
      <c r="F90" s="2"/>
    </row>
    <row r="91" spans="1:7" x14ac:dyDescent="0.35">
      <c r="F91" s="2"/>
    </row>
    <row r="92" spans="1:7" x14ac:dyDescent="0.35">
      <c r="F92" s="2"/>
    </row>
    <row r="93" spans="1:7" x14ac:dyDescent="0.35">
      <c r="F93" s="2"/>
    </row>
    <row r="94" spans="1:7" x14ac:dyDescent="0.35">
      <c r="F94" s="2"/>
    </row>
    <row r="95" spans="1:7" x14ac:dyDescent="0.35">
      <c r="F95" s="2"/>
    </row>
    <row r="96" spans="1:7" x14ac:dyDescent="0.35">
      <c r="F96" s="2"/>
    </row>
    <row r="97" spans="6:6" x14ac:dyDescent="0.35">
      <c r="F97" s="2"/>
    </row>
    <row r="98" spans="6:6" x14ac:dyDescent="0.35">
      <c r="F98" s="2"/>
    </row>
    <row r="99" spans="6:6" x14ac:dyDescent="0.35">
      <c r="F99" s="2"/>
    </row>
    <row r="100" spans="6:6" x14ac:dyDescent="0.35">
      <c r="F100" s="2"/>
    </row>
  </sheetData>
  <mergeCells count="5">
    <mergeCell ref="A45:B45"/>
    <mergeCell ref="C45:D45"/>
    <mergeCell ref="E45:F45"/>
    <mergeCell ref="A50:D50"/>
    <mergeCell ref="B68:D68"/>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ACCA4-3B27-4515-BCA2-4B6DAE45B415}">
  <sheetPr>
    <tabColor theme="9" tint="0.39997558519241921"/>
  </sheetPr>
  <dimension ref="A2:I118"/>
  <sheetViews>
    <sheetView showGridLines="0" workbookViewId="0">
      <selection activeCell="F50" sqref="F50"/>
    </sheetView>
  </sheetViews>
  <sheetFormatPr defaultRowHeight="14.5" x14ac:dyDescent="0.35"/>
  <cols>
    <col min="1" max="1" width="17.7265625" bestFit="1" customWidth="1"/>
    <col min="2" max="2" width="17.453125" bestFit="1" customWidth="1"/>
    <col min="3" max="3" width="20.1796875" bestFit="1" customWidth="1"/>
    <col min="4" max="4" width="21.453125" bestFit="1" customWidth="1"/>
    <col min="5" max="5" width="20.08984375" bestFit="1" customWidth="1"/>
    <col min="6" max="6" width="15.26953125" bestFit="1" customWidth="1"/>
    <col min="7" max="7" width="17.1796875" bestFit="1" customWidth="1"/>
    <col min="8" max="8" width="17.08984375" bestFit="1" customWidth="1"/>
    <col min="9" max="9" width="17.1796875" bestFit="1" customWidth="1"/>
  </cols>
  <sheetData>
    <row r="2" spans="1:4" x14ac:dyDescent="0.35">
      <c r="A2" s="132" t="s">
        <v>4</v>
      </c>
      <c r="B2" s="132"/>
      <c r="C2" s="42"/>
    </row>
    <row r="3" spans="1:4" x14ac:dyDescent="0.35">
      <c r="A3" s="17" t="s">
        <v>7</v>
      </c>
      <c r="B3" s="18">
        <v>5871064</v>
      </c>
      <c r="C3" s="42"/>
    </row>
    <row r="4" spans="1:4" x14ac:dyDescent="0.35">
      <c r="A4" s="17" t="s">
        <v>9</v>
      </c>
      <c r="B4" s="18">
        <v>-1.9079999999999999</v>
      </c>
      <c r="C4" s="42"/>
    </row>
    <row r="5" spans="1:4" x14ac:dyDescent="0.35">
      <c r="A5" s="42"/>
      <c r="B5" s="42"/>
      <c r="C5" s="42"/>
    </row>
    <row r="6" spans="1:4" ht="15" thickBot="1" x14ac:dyDescent="0.4">
      <c r="A6" s="42"/>
      <c r="B6" s="42"/>
      <c r="C6" s="42"/>
    </row>
    <row r="7" spans="1:4" x14ac:dyDescent="0.35">
      <c r="A7" s="61" t="s">
        <v>19</v>
      </c>
      <c r="B7" s="62"/>
    </row>
    <row r="8" spans="1:4" x14ac:dyDescent="0.35">
      <c r="A8" s="63"/>
      <c r="B8" s="64"/>
    </row>
    <row r="9" spans="1:4" x14ac:dyDescent="0.35">
      <c r="A9" s="63" t="s">
        <v>20</v>
      </c>
      <c r="B9" s="65">
        <v>250</v>
      </c>
      <c r="C9" t="s">
        <v>21</v>
      </c>
    </row>
    <row r="10" spans="1:4" x14ac:dyDescent="0.35">
      <c r="A10" s="63" t="s">
        <v>22</v>
      </c>
      <c r="B10" s="65">
        <v>400</v>
      </c>
      <c r="C10" t="s">
        <v>23</v>
      </c>
    </row>
    <row r="11" spans="1:4" x14ac:dyDescent="0.35">
      <c r="A11" s="63" t="s">
        <v>24</v>
      </c>
      <c r="B11" s="66">
        <f>B3*B10^B4</f>
        <v>63.677550825641511</v>
      </c>
      <c r="C11" t="s">
        <v>25</v>
      </c>
      <c r="D11" s="67" t="str">
        <f ca="1">_xlfn.FORMULATEXT(B11)</f>
        <v>=B3*B10^B4</v>
      </c>
    </row>
    <row r="12" spans="1:4" x14ac:dyDescent="0.35">
      <c r="A12" s="63" t="s">
        <v>26</v>
      </c>
      <c r="B12" s="66">
        <f>B11*100</f>
        <v>6367.7550825641511</v>
      </c>
      <c r="D12" s="67" t="str">
        <f ca="1">_xlfn.FORMULATEXT(B12)</f>
        <v>=B11*100</v>
      </c>
    </row>
    <row r="13" spans="1:4" x14ac:dyDescent="0.35">
      <c r="A13" s="63"/>
      <c r="B13" s="64"/>
    </row>
    <row r="14" spans="1:4" x14ac:dyDescent="0.35">
      <c r="A14" s="68" t="s">
        <v>27</v>
      </c>
      <c r="B14" s="69">
        <f>B12*B9</f>
        <v>1591938.7706410377</v>
      </c>
      <c r="D14" s="67" t="str">
        <f t="shared" ref="D14:D16" ca="1" si="0">_xlfn.FORMULATEXT(B14)</f>
        <v>=B12*B9</v>
      </c>
    </row>
    <row r="15" spans="1:4" x14ac:dyDescent="0.35">
      <c r="A15" s="68" t="s">
        <v>28</v>
      </c>
      <c r="B15" s="69">
        <f>B12*B10</f>
        <v>2547102.0330256606</v>
      </c>
      <c r="D15" s="67" t="str">
        <f t="shared" ca="1" si="0"/>
        <v>=B12*B10</v>
      </c>
    </row>
    <row r="16" spans="1:4" ht="15" thickBot="1" x14ac:dyDescent="0.4">
      <c r="A16" s="70" t="s">
        <v>29</v>
      </c>
      <c r="B16" s="71">
        <f>B15-B14</f>
        <v>955163.26238462282</v>
      </c>
      <c r="D16" s="67" t="str">
        <f t="shared" ca="1" si="0"/>
        <v>=B15-B14</v>
      </c>
    </row>
    <row r="18" spans="1:5" x14ac:dyDescent="0.35">
      <c r="C18" s="72"/>
      <c r="D18" s="72"/>
      <c r="E18" s="72"/>
    </row>
    <row r="20" spans="1:5" ht="17.25" customHeight="1" x14ac:dyDescent="0.35">
      <c r="A20" s="133" t="s">
        <v>30</v>
      </c>
      <c r="B20" s="133"/>
      <c r="C20" s="133"/>
    </row>
    <row r="22" spans="1:5" x14ac:dyDescent="0.35">
      <c r="A22" t="s">
        <v>31</v>
      </c>
    </row>
    <row r="23" spans="1:5" ht="15" thickBot="1" x14ac:dyDescent="0.4"/>
    <row r="24" spans="1:5" ht="15" thickBot="1" x14ac:dyDescent="0.4">
      <c r="A24" s="3" t="s">
        <v>1</v>
      </c>
      <c r="B24" s="5" t="s">
        <v>32</v>
      </c>
    </row>
    <row r="25" spans="1:5" x14ac:dyDescent="0.35">
      <c r="A25" s="73"/>
      <c r="B25" s="74">
        <f>B16</f>
        <v>955163.26238462282</v>
      </c>
    </row>
    <row r="26" spans="1:5" x14ac:dyDescent="0.35">
      <c r="A26" s="75">
        <v>260</v>
      </c>
      <c r="B26" s="75">
        <f t="dataTable" ref="B26:B67" dt2D="0" dtr="0" r1="B10" ca="1"/>
        <v>144859.72842847556</v>
      </c>
    </row>
    <row r="27" spans="1:5" x14ac:dyDescent="0.35">
      <c r="A27" s="75">
        <v>270</v>
      </c>
      <c r="B27" s="75">
        <v>269590.60184817808</v>
      </c>
    </row>
    <row r="28" spans="1:5" x14ac:dyDescent="0.35">
      <c r="A28" s="75">
        <v>280</v>
      </c>
      <c r="B28" s="75">
        <v>377277.18719872413</v>
      </c>
    </row>
    <row r="29" spans="1:5" x14ac:dyDescent="0.35">
      <c r="A29" s="75">
        <v>290</v>
      </c>
      <c r="B29" s="75">
        <v>470458.61526328744</v>
      </c>
    </row>
    <row r="30" spans="1:5" x14ac:dyDescent="0.35">
      <c r="A30" s="75">
        <v>300</v>
      </c>
      <c r="B30" s="75">
        <v>551238.40185229108</v>
      </c>
    </row>
    <row r="31" spans="1:5" x14ac:dyDescent="0.35">
      <c r="A31" s="75">
        <v>310</v>
      </c>
      <c r="B31" s="75">
        <v>621369.53021456813</v>
      </c>
    </row>
    <row r="32" spans="1:5" x14ac:dyDescent="0.35">
      <c r="A32" s="75">
        <v>320</v>
      </c>
      <c r="B32" s="75">
        <v>682320.93416212313</v>
      </c>
    </row>
    <row r="33" spans="1:2" x14ac:dyDescent="0.35">
      <c r="A33" s="75">
        <v>330</v>
      </c>
      <c r="B33" s="75">
        <v>735329.86392835062</v>
      </c>
    </row>
    <row r="34" spans="1:2" x14ac:dyDescent="0.35">
      <c r="A34" s="75">
        <v>340</v>
      </c>
      <c r="B34" s="75">
        <v>781443.44106265297</v>
      </c>
    </row>
    <row r="35" spans="1:2" x14ac:dyDescent="0.35">
      <c r="A35" s="75">
        <v>350</v>
      </c>
      <c r="B35" s="75">
        <v>821551.86522268457</v>
      </c>
    </row>
    <row r="36" spans="1:2" x14ac:dyDescent="0.35">
      <c r="A36" s="75">
        <v>360</v>
      </c>
      <c r="B36" s="75">
        <v>856415.12424477958</v>
      </c>
    </row>
    <row r="37" spans="1:2" x14ac:dyDescent="0.35">
      <c r="A37" s="75">
        <v>370</v>
      </c>
      <c r="B37" s="75">
        <v>886684.61116254725</v>
      </c>
    </row>
    <row r="38" spans="1:2" x14ac:dyDescent="0.35">
      <c r="A38" s="75">
        <v>380</v>
      </c>
      <c r="B38" s="75">
        <v>912920.72098907013</v>
      </c>
    </row>
    <row r="39" spans="1:2" x14ac:dyDescent="0.35">
      <c r="A39" s="75">
        <v>390</v>
      </c>
      <c r="B39" s="75">
        <v>935607.253438466</v>
      </c>
    </row>
    <row r="40" spans="1:2" x14ac:dyDescent="0.35">
      <c r="A40" s="75">
        <v>400</v>
      </c>
      <c r="B40" s="75">
        <v>955163.26238462282</v>
      </c>
    </row>
    <row r="41" spans="1:2" x14ac:dyDescent="0.35">
      <c r="A41" s="75">
        <v>410</v>
      </c>
      <c r="B41" s="75">
        <v>971952.85243747453</v>
      </c>
    </row>
    <row r="42" spans="1:2" x14ac:dyDescent="0.35">
      <c r="A42" s="75">
        <v>420</v>
      </c>
      <c r="B42" s="75">
        <v>986293.31587235699</v>
      </c>
    </row>
    <row r="43" spans="1:2" x14ac:dyDescent="0.35">
      <c r="A43" s="75">
        <v>430</v>
      </c>
      <c r="B43" s="75">
        <v>998461.92082203622</v>
      </c>
    </row>
    <row r="44" spans="1:2" x14ac:dyDescent="0.35">
      <c r="A44" s="75">
        <v>440</v>
      </c>
      <c r="B44" s="75">
        <v>1008701.5979665397</v>
      </c>
    </row>
    <row r="45" spans="1:2" x14ac:dyDescent="0.35">
      <c r="A45" s="75">
        <v>450</v>
      </c>
      <c r="B45" s="75">
        <v>1017225.7233983984</v>
      </c>
    </row>
    <row r="46" spans="1:2" x14ac:dyDescent="0.35">
      <c r="A46" s="75">
        <v>460</v>
      </c>
      <c r="B46" s="75">
        <v>1024222.1565401531</v>
      </c>
    </row>
    <row r="47" spans="1:2" x14ac:dyDescent="0.35">
      <c r="A47" s="75">
        <v>470</v>
      </c>
      <c r="B47" s="75">
        <v>1029856.6614397548</v>
      </c>
    </row>
    <row r="48" spans="1:2" x14ac:dyDescent="0.35">
      <c r="A48" s="75">
        <v>480</v>
      </c>
      <c r="B48" s="75">
        <v>1034275.8155834542</v>
      </c>
    </row>
    <row r="49" spans="1:2" x14ac:dyDescent="0.35">
      <c r="A49" s="75">
        <v>490</v>
      </c>
      <c r="B49" s="76">
        <v>1037609.4911199291</v>
      </c>
    </row>
    <row r="50" spans="1:2" x14ac:dyDescent="0.35">
      <c r="A50" s="75">
        <v>500</v>
      </c>
      <c r="B50" s="76">
        <v>1039972.9779989794</v>
      </c>
    </row>
    <row r="51" spans="1:2" x14ac:dyDescent="0.35">
      <c r="A51" s="75">
        <v>510</v>
      </c>
      <c r="B51" s="76">
        <v>1041468.8061629091</v>
      </c>
    </row>
    <row r="52" spans="1:2" x14ac:dyDescent="0.35">
      <c r="A52" s="75">
        <v>520</v>
      </c>
      <c r="B52" s="76">
        <v>1042188.3139489595</v>
      </c>
    </row>
    <row r="53" spans="1:2" x14ac:dyDescent="0.35">
      <c r="A53" s="75">
        <v>530</v>
      </c>
      <c r="B53" s="76">
        <v>1042213.0017719698</v>
      </c>
    </row>
    <row r="54" spans="1:2" x14ac:dyDescent="0.35">
      <c r="A54" s="75">
        <v>540</v>
      </c>
      <c r="B54" s="76">
        <v>1041615.7035724644</v>
      </c>
    </row>
    <row r="55" spans="1:2" x14ac:dyDescent="0.35">
      <c r="A55" s="75">
        <v>550</v>
      </c>
      <c r="B55" s="76">
        <v>1040461.6031350964</v>
      </c>
    </row>
    <row r="56" spans="1:2" x14ac:dyDescent="0.35">
      <c r="A56" s="75">
        <v>560</v>
      </c>
      <c r="B56" s="76">
        <v>1038809.1179690239</v>
      </c>
    </row>
    <row r="57" spans="1:2" x14ac:dyDescent="0.35">
      <c r="A57" s="75">
        <v>570</v>
      </c>
      <c r="B57" s="76">
        <v>1036710.669808225</v>
      </c>
    </row>
    <row r="58" spans="1:2" x14ac:dyDescent="0.35">
      <c r="A58" s="75">
        <v>580</v>
      </c>
      <c r="B58" s="76">
        <v>1034213.3577876764</v>
      </c>
    </row>
    <row r="59" spans="1:2" x14ac:dyDescent="0.35">
      <c r="A59" s="75">
        <v>590</v>
      </c>
      <c r="B59" s="76">
        <v>1031359.5478624469</v>
      </c>
    </row>
    <row r="60" spans="1:2" x14ac:dyDescent="0.35">
      <c r="A60" s="75">
        <v>600</v>
      </c>
      <c r="B60" s="76">
        <v>1028187.3899667513</v>
      </c>
    </row>
    <row r="61" spans="1:2" x14ac:dyDescent="0.35">
      <c r="A61" s="77">
        <v>800</v>
      </c>
      <c r="B61" s="76">
        <v>933219.50848926988</v>
      </c>
    </row>
    <row r="62" spans="1:2" x14ac:dyDescent="0.35">
      <c r="A62" s="75">
        <v>1000</v>
      </c>
      <c r="B62" s="76">
        <v>831338.85314930137</v>
      </c>
    </row>
    <row r="63" spans="1:2" x14ac:dyDescent="0.35">
      <c r="A63" s="77">
        <v>1200</v>
      </c>
      <c r="B63" s="76">
        <v>743639.76069940359</v>
      </c>
    </row>
    <row r="64" spans="1:2" x14ac:dyDescent="0.35">
      <c r="A64" s="75">
        <v>1400</v>
      </c>
      <c r="B64" s="76">
        <v>670814.37853000883</v>
      </c>
    </row>
    <row r="65" spans="1:9" x14ac:dyDescent="0.35">
      <c r="A65" s="77">
        <v>1600</v>
      </c>
      <c r="B65" s="76">
        <v>610365.04802890634</v>
      </c>
    </row>
    <row r="66" spans="1:9" x14ac:dyDescent="0.35">
      <c r="A66" s="75">
        <v>1800</v>
      </c>
      <c r="B66" s="76">
        <v>559742.87360790663</v>
      </c>
    </row>
    <row r="67" spans="1:9" x14ac:dyDescent="0.35">
      <c r="A67" s="77">
        <v>2000</v>
      </c>
      <c r="B67" s="76">
        <v>516879.88519746234</v>
      </c>
    </row>
    <row r="71" spans="1:9" x14ac:dyDescent="0.35">
      <c r="A71" s="134" t="s">
        <v>33</v>
      </c>
      <c r="B71" s="134"/>
      <c r="C71" s="134"/>
      <c r="D71" s="134"/>
      <c r="E71" s="134"/>
      <c r="F71" s="134"/>
      <c r="G71" s="134"/>
      <c r="H71" s="134"/>
      <c r="I71" s="134"/>
    </row>
    <row r="74" spans="1:9" ht="15" thickBot="1" x14ac:dyDescent="0.4"/>
    <row r="75" spans="1:9" ht="17.5" thickBot="1" x14ac:dyDescent="0.45">
      <c r="B75" s="135" t="s">
        <v>34</v>
      </c>
      <c r="C75" s="136"/>
      <c r="D75" s="136"/>
      <c r="E75" s="136"/>
      <c r="F75" s="136"/>
      <c r="G75" s="136"/>
      <c r="H75" s="137"/>
    </row>
    <row r="76" spans="1:9" x14ac:dyDescent="0.35">
      <c r="A76" s="138" t="s">
        <v>1</v>
      </c>
      <c r="B76" s="78">
        <f>B16</f>
        <v>955163.26238462282</v>
      </c>
      <c r="C76" s="79">
        <v>250</v>
      </c>
      <c r="D76" s="79">
        <v>300</v>
      </c>
      <c r="E76" s="79">
        <v>350</v>
      </c>
      <c r="F76" s="79">
        <v>400</v>
      </c>
      <c r="G76" s="79">
        <v>450</v>
      </c>
      <c r="H76" s="80">
        <v>500</v>
      </c>
    </row>
    <row r="77" spans="1:9" x14ac:dyDescent="0.35">
      <c r="A77" s="139"/>
      <c r="B77" s="81">
        <v>260</v>
      </c>
      <c r="C77" s="76">
        <f t="dataTable" ref="C77:H118" dt2D="1" dtr="1" r1="B9" r2="B10"/>
        <v>144859.72842847556</v>
      </c>
      <c r="D77" s="76">
        <v>-579438.91371390224</v>
      </c>
      <c r="E77" s="76">
        <v>-1303737.5558562791</v>
      </c>
      <c r="F77" s="76">
        <v>-2028036.1979986569</v>
      </c>
      <c r="G77" s="76">
        <v>-2752334.8401410338</v>
      </c>
      <c r="H77" s="82">
        <v>-3476633.4822834115</v>
      </c>
    </row>
    <row r="78" spans="1:9" x14ac:dyDescent="0.35">
      <c r="A78" s="139"/>
      <c r="B78" s="81">
        <v>270</v>
      </c>
      <c r="C78" s="76">
        <v>269590.60184817808</v>
      </c>
      <c r="D78" s="76">
        <v>-404385.90277226688</v>
      </c>
      <c r="E78" s="76">
        <v>-1078362.4073927123</v>
      </c>
      <c r="F78" s="76">
        <v>-1752338.9120131573</v>
      </c>
      <c r="G78" s="76">
        <v>-2426315.4166336022</v>
      </c>
      <c r="H78" s="82">
        <v>-3100291.9212540481</v>
      </c>
    </row>
    <row r="79" spans="1:9" x14ac:dyDescent="0.35">
      <c r="A79" s="139"/>
      <c r="B79" s="81">
        <v>280</v>
      </c>
      <c r="C79" s="76">
        <v>377277.18719872413</v>
      </c>
      <c r="D79" s="76">
        <v>-251518.12479914958</v>
      </c>
      <c r="E79" s="76">
        <v>-880313.43679702282</v>
      </c>
      <c r="F79" s="76">
        <v>-1509108.7487948965</v>
      </c>
      <c r="G79" s="76">
        <v>-2137904.0607927702</v>
      </c>
      <c r="H79" s="82">
        <v>-2766699.3727906439</v>
      </c>
    </row>
    <row r="80" spans="1:9" x14ac:dyDescent="0.35">
      <c r="A80" s="139"/>
      <c r="B80" s="81">
        <v>290</v>
      </c>
      <c r="C80" s="76">
        <v>470458.61526328744</v>
      </c>
      <c r="D80" s="76">
        <v>-117614.65381582174</v>
      </c>
      <c r="E80" s="76">
        <v>-705687.9228949314</v>
      </c>
      <c r="F80" s="76">
        <v>-1293761.1919740411</v>
      </c>
      <c r="G80" s="76">
        <v>-1881834.4610531498</v>
      </c>
      <c r="H80" s="82">
        <v>-2469907.7301322594</v>
      </c>
    </row>
    <row r="81" spans="1:8" x14ac:dyDescent="0.35">
      <c r="A81" s="139"/>
      <c r="B81" s="81">
        <v>300</v>
      </c>
      <c r="C81" s="76">
        <v>551238.40185229108</v>
      </c>
      <c r="D81" s="76">
        <v>0</v>
      </c>
      <c r="E81" s="76">
        <v>-551238.40185229108</v>
      </c>
      <c r="F81" s="76">
        <v>-1102476.8037045817</v>
      </c>
      <c r="G81" s="76">
        <v>-1653715.2055568728</v>
      </c>
      <c r="H81" s="82">
        <v>-2204953.6074091638</v>
      </c>
    </row>
    <row r="82" spans="1:8" x14ac:dyDescent="0.35">
      <c r="A82" s="139"/>
      <c r="B82" s="81">
        <v>310</v>
      </c>
      <c r="C82" s="76">
        <v>621369.53021456813</v>
      </c>
      <c r="D82" s="76">
        <v>103561.58836909477</v>
      </c>
      <c r="E82" s="76">
        <v>-414246.3534763786</v>
      </c>
      <c r="F82" s="76">
        <v>-932054.2953218515</v>
      </c>
      <c r="G82" s="76">
        <v>-1449862.2371673249</v>
      </c>
      <c r="H82" s="82">
        <v>-1967670.1790127978</v>
      </c>
    </row>
    <row r="83" spans="1:8" x14ac:dyDescent="0.35">
      <c r="A83" s="139"/>
      <c r="B83" s="81">
        <v>320</v>
      </c>
      <c r="C83" s="76">
        <v>682320.93416212313</v>
      </c>
      <c r="D83" s="76">
        <v>194948.83833203511</v>
      </c>
      <c r="E83" s="76">
        <v>-292423.2574980529</v>
      </c>
      <c r="F83" s="76">
        <v>-779795.35332814092</v>
      </c>
      <c r="G83" s="76">
        <v>-1267167.4491582289</v>
      </c>
      <c r="H83" s="82">
        <v>-1754539.5449883174</v>
      </c>
    </row>
    <row r="84" spans="1:8" x14ac:dyDescent="0.35">
      <c r="A84" s="139"/>
      <c r="B84" s="81">
        <v>330</v>
      </c>
      <c r="C84" s="76">
        <v>735329.86392835062</v>
      </c>
      <c r="D84" s="76">
        <v>275748.69897313137</v>
      </c>
      <c r="E84" s="76">
        <v>-183832.46598208742</v>
      </c>
      <c r="F84" s="76">
        <v>-643413.63093730668</v>
      </c>
      <c r="G84" s="76">
        <v>-1102994.7958925259</v>
      </c>
      <c r="H84" s="82">
        <v>-1562575.9608477447</v>
      </c>
    </row>
    <row r="85" spans="1:8" x14ac:dyDescent="0.35">
      <c r="A85" s="139"/>
      <c r="B85" s="81">
        <v>340</v>
      </c>
      <c r="C85" s="76">
        <v>781443.44106265297</v>
      </c>
      <c r="D85" s="76">
        <v>347308.19602784561</v>
      </c>
      <c r="E85" s="76">
        <v>-86827.049006961286</v>
      </c>
      <c r="F85" s="76">
        <v>-520962.29404176865</v>
      </c>
      <c r="G85" s="76">
        <v>-955097.53907657554</v>
      </c>
      <c r="H85" s="82">
        <v>-1389232.7841113824</v>
      </c>
    </row>
    <row r="86" spans="1:8" x14ac:dyDescent="0.35">
      <c r="A86" s="139"/>
      <c r="B86" s="81">
        <v>350</v>
      </c>
      <c r="C86" s="76">
        <v>821551.86522268457</v>
      </c>
      <c r="D86" s="76">
        <v>410775.93261134205</v>
      </c>
      <c r="E86" s="76">
        <v>0</v>
      </c>
      <c r="F86" s="76">
        <v>-410775.93261134205</v>
      </c>
      <c r="G86" s="76">
        <v>-821551.86522268457</v>
      </c>
      <c r="H86" s="82">
        <v>-1232327.7978340266</v>
      </c>
    </row>
    <row r="87" spans="1:8" x14ac:dyDescent="0.35">
      <c r="A87" s="139"/>
      <c r="B87" s="81">
        <v>360</v>
      </c>
      <c r="C87" s="76">
        <v>856415.12424477958</v>
      </c>
      <c r="D87" s="76">
        <v>467135.52231533453</v>
      </c>
      <c r="E87" s="76">
        <v>77855.920385889243</v>
      </c>
      <c r="F87" s="76">
        <v>-311423.68154355604</v>
      </c>
      <c r="G87" s="76">
        <v>-700703.28347300133</v>
      </c>
      <c r="H87" s="82">
        <v>-1089982.8854024466</v>
      </c>
    </row>
    <row r="88" spans="1:8" x14ac:dyDescent="0.35">
      <c r="A88" s="139"/>
      <c r="B88" s="81">
        <v>370</v>
      </c>
      <c r="C88" s="76">
        <v>886684.61116254725</v>
      </c>
      <c r="D88" s="76">
        <v>517232.68984481925</v>
      </c>
      <c r="E88" s="76">
        <v>147780.76852709148</v>
      </c>
      <c r="F88" s="76">
        <v>-221671.15279063676</v>
      </c>
      <c r="G88" s="76">
        <v>-591123.07410836453</v>
      </c>
      <c r="H88" s="82">
        <v>-960574.9954260923</v>
      </c>
    </row>
    <row r="89" spans="1:8" x14ac:dyDescent="0.35">
      <c r="A89" s="139"/>
      <c r="B89" s="81">
        <v>380</v>
      </c>
      <c r="C89" s="76">
        <v>912920.72098907013</v>
      </c>
      <c r="D89" s="76">
        <v>561797.36676250491</v>
      </c>
      <c r="E89" s="76">
        <v>210674.01253593946</v>
      </c>
      <c r="F89" s="76">
        <v>-140449.341690626</v>
      </c>
      <c r="G89" s="76">
        <v>-491572.69591719145</v>
      </c>
      <c r="H89" s="82">
        <v>-842696.05014375644</v>
      </c>
    </row>
    <row r="90" spans="1:8" x14ac:dyDescent="0.35">
      <c r="A90" s="139"/>
      <c r="B90" s="81">
        <v>390</v>
      </c>
      <c r="C90" s="76">
        <v>935607.253438466</v>
      </c>
      <c r="D90" s="76">
        <v>601461.80578187108</v>
      </c>
      <c r="E90" s="76">
        <v>267316.35812527593</v>
      </c>
      <c r="F90" s="76">
        <v>-66829.08953131875</v>
      </c>
      <c r="G90" s="76">
        <v>-400974.5371879139</v>
      </c>
      <c r="H90" s="82">
        <v>-735119.98484450858</v>
      </c>
    </row>
    <row r="91" spans="1:8" x14ac:dyDescent="0.35">
      <c r="A91" s="139"/>
      <c r="B91" s="81">
        <v>400</v>
      </c>
      <c r="C91" s="76">
        <v>955163.26238462282</v>
      </c>
      <c r="D91" s="76">
        <v>636775.50825641514</v>
      </c>
      <c r="E91" s="76">
        <v>318387.75412820745</v>
      </c>
      <c r="F91" s="76">
        <v>0</v>
      </c>
      <c r="G91" s="76">
        <v>-318387.75412820745</v>
      </c>
      <c r="H91" s="82">
        <v>-636775.50825641491</v>
      </c>
    </row>
    <row r="92" spans="1:8" x14ac:dyDescent="0.35">
      <c r="A92" s="139"/>
      <c r="B92" s="81">
        <v>410</v>
      </c>
      <c r="C92" s="76">
        <v>971952.85243747453</v>
      </c>
      <c r="D92" s="76">
        <v>668217.58605076349</v>
      </c>
      <c r="E92" s="76">
        <v>364482.31966405269</v>
      </c>
      <c r="F92" s="76">
        <v>60747.053277342115</v>
      </c>
      <c r="G92" s="76">
        <v>-242988.21310936892</v>
      </c>
      <c r="H92" s="82">
        <v>-546723.4794960795</v>
      </c>
    </row>
    <row r="93" spans="1:8" x14ac:dyDescent="0.35">
      <c r="A93" s="139"/>
      <c r="B93" s="81">
        <v>420</v>
      </c>
      <c r="C93" s="76">
        <v>986293.31587235699</v>
      </c>
      <c r="D93" s="76">
        <v>696207.04649813427</v>
      </c>
      <c r="E93" s="76">
        <v>406120.77712391177</v>
      </c>
      <c r="F93" s="76">
        <v>116034.50774968928</v>
      </c>
      <c r="G93" s="76">
        <v>-174051.76162453368</v>
      </c>
      <c r="H93" s="82">
        <v>-464138.03099875618</v>
      </c>
    </row>
    <row r="94" spans="1:8" x14ac:dyDescent="0.35">
      <c r="A94" s="139"/>
      <c r="B94" s="81">
        <v>430</v>
      </c>
      <c r="C94" s="76">
        <v>998461.92082203622</v>
      </c>
      <c r="D94" s="76">
        <v>721111.38726035948</v>
      </c>
      <c r="E94" s="76">
        <v>443760.85369868297</v>
      </c>
      <c r="F94" s="76">
        <v>166410.32013700623</v>
      </c>
      <c r="G94" s="76">
        <v>-110940.21342467051</v>
      </c>
      <c r="H94" s="82">
        <v>-388290.74698634725</v>
      </c>
    </row>
    <row r="95" spans="1:8" x14ac:dyDescent="0.35">
      <c r="A95" s="139"/>
      <c r="B95" s="81">
        <v>440</v>
      </c>
      <c r="C95" s="76">
        <v>1008701.5979665397</v>
      </c>
      <c r="D95" s="76">
        <v>743253.80902797659</v>
      </c>
      <c r="E95" s="76">
        <v>477806.02008941351</v>
      </c>
      <c r="F95" s="76">
        <v>212358.23115085065</v>
      </c>
      <c r="G95" s="76">
        <v>-53089.557787712663</v>
      </c>
      <c r="H95" s="82">
        <v>-318537.34672627551</v>
      </c>
    </row>
    <row r="96" spans="1:8" x14ac:dyDescent="0.35">
      <c r="A96" s="139"/>
      <c r="B96" s="81">
        <v>450</v>
      </c>
      <c r="C96" s="76">
        <v>1017225.7233983984</v>
      </c>
      <c r="D96" s="76">
        <v>762919.29254879872</v>
      </c>
      <c r="E96" s="76">
        <v>508612.86169919907</v>
      </c>
      <c r="F96" s="76">
        <v>254306.43084959942</v>
      </c>
      <c r="G96" s="76">
        <v>0</v>
      </c>
      <c r="H96" s="82">
        <v>-254306.43084959965</v>
      </c>
    </row>
    <row r="97" spans="1:8" x14ac:dyDescent="0.35">
      <c r="A97" s="139"/>
      <c r="B97" s="81">
        <v>460</v>
      </c>
      <c r="C97" s="76">
        <v>1024222.1565401531</v>
      </c>
      <c r="D97" s="76">
        <v>780359.73831630708</v>
      </c>
      <c r="E97" s="76">
        <v>536497.3200924613</v>
      </c>
      <c r="F97" s="76">
        <v>292634.9018686153</v>
      </c>
      <c r="G97" s="76">
        <v>48772.483644769527</v>
      </c>
      <c r="H97" s="82">
        <v>-195089.93457907671</v>
      </c>
    </row>
    <row r="98" spans="1:8" x14ac:dyDescent="0.35">
      <c r="A98" s="139"/>
      <c r="B98" s="81">
        <v>470</v>
      </c>
      <c r="C98" s="76">
        <v>1029856.6614397548</v>
      </c>
      <c r="D98" s="76">
        <v>795798.32929435605</v>
      </c>
      <c r="E98" s="76">
        <v>561739.9971489571</v>
      </c>
      <c r="F98" s="76">
        <v>327681.66500355839</v>
      </c>
      <c r="G98" s="76">
        <v>93623.332858159672</v>
      </c>
      <c r="H98" s="82">
        <v>-140434.99928723928</v>
      </c>
    </row>
    <row r="99" spans="1:8" x14ac:dyDescent="0.35">
      <c r="A99" s="139"/>
      <c r="B99" s="81">
        <v>480</v>
      </c>
      <c r="C99" s="76">
        <v>1034275.8155834542</v>
      </c>
      <c r="D99" s="76">
        <v>809433.24697835557</v>
      </c>
      <c r="E99" s="76">
        <v>584590.67837325693</v>
      </c>
      <c r="F99" s="76">
        <v>359748.10976815806</v>
      </c>
      <c r="G99" s="76">
        <v>134905.54116305942</v>
      </c>
      <c r="H99" s="82">
        <v>-89937.027442039456</v>
      </c>
    </row>
    <row r="100" spans="1:8" x14ac:dyDescent="0.35">
      <c r="A100" s="139"/>
      <c r="B100" s="81">
        <v>490</v>
      </c>
      <c r="C100" s="76">
        <v>1037609.4911199291</v>
      </c>
      <c r="D100" s="76">
        <v>821440.84713661065</v>
      </c>
      <c r="E100" s="76">
        <v>605272.20315329218</v>
      </c>
      <c r="F100" s="76">
        <v>389103.55916997371</v>
      </c>
      <c r="G100" s="76">
        <v>172934.91518665501</v>
      </c>
      <c r="H100" s="82">
        <v>-43233.728796663694</v>
      </c>
    </row>
    <row r="101" spans="1:8" x14ac:dyDescent="0.35">
      <c r="A101" s="139"/>
      <c r="B101" s="81">
        <v>500</v>
      </c>
      <c r="C101" s="76">
        <v>1039972.9779989794</v>
      </c>
      <c r="D101" s="76">
        <v>831978.3823991837</v>
      </c>
      <c r="E101" s="76">
        <v>623983.78679938777</v>
      </c>
      <c r="F101" s="76">
        <v>415989.19119959185</v>
      </c>
      <c r="G101" s="76">
        <v>207994.59559979592</v>
      </c>
      <c r="H101" s="82">
        <v>0</v>
      </c>
    </row>
    <row r="102" spans="1:8" x14ac:dyDescent="0.35">
      <c r="A102" s="139"/>
      <c r="B102" s="81">
        <v>510</v>
      </c>
      <c r="C102" s="76">
        <v>1041468.8061629091</v>
      </c>
      <c r="D102" s="76">
        <v>841186.34343927284</v>
      </c>
      <c r="E102" s="76">
        <v>640903.8807156363</v>
      </c>
      <c r="F102" s="76">
        <v>440621.417992</v>
      </c>
      <c r="G102" s="76">
        <v>240338.9552683637</v>
      </c>
      <c r="H102" s="82">
        <v>40056.4925447274</v>
      </c>
    </row>
    <row r="103" spans="1:8" x14ac:dyDescent="0.35">
      <c r="A103" s="139"/>
      <c r="B103" s="81">
        <v>520</v>
      </c>
      <c r="C103" s="76">
        <v>1042188.3139489595</v>
      </c>
      <c r="D103" s="76">
        <v>849190.47803248558</v>
      </c>
      <c r="E103" s="76">
        <v>656192.64211601159</v>
      </c>
      <c r="F103" s="76">
        <v>463194.80619953759</v>
      </c>
      <c r="G103" s="76">
        <v>270196.97028306359</v>
      </c>
      <c r="H103" s="82">
        <v>77199.134366589598</v>
      </c>
    </row>
    <row r="104" spans="1:8" x14ac:dyDescent="0.35">
      <c r="A104" s="139"/>
      <c r="B104" s="81">
        <v>530</v>
      </c>
      <c r="C104" s="76">
        <v>1042213.0017719698</v>
      </c>
      <c r="D104" s="76">
        <v>856103.53716983227</v>
      </c>
      <c r="E104" s="76">
        <v>669994.07256769482</v>
      </c>
      <c r="F104" s="76">
        <v>483884.60796555737</v>
      </c>
      <c r="G104" s="76">
        <v>297775.14336341992</v>
      </c>
      <c r="H104" s="82">
        <v>111665.67876128247</v>
      </c>
    </row>
    <row r="105" spans="1:8" x14ac:dyDescent="0.35">
      <c r="A105" s="139"/>
      <c r="B105" s="81">
        <v>540</v>
      </c>
      <c r="C105" s="76">
        <v>1041615.7035724644</v>
      </c>
      <c r="D105" s="76">
        <v>862026.78916341881</v>
      </c>
      <c r="E105" s="76">
        <v>682437.87475437322</v>
      </c>
      <c r="F105" s="76">
        <v>502848.96034532762</v>
      </c>
      <c r="G105" s="76">
        <v>323260.04593628203</v>
      </c>
      <c r="H105" s="82">
        <v>143671.13152723666</v>
      </c>
    </row>
    <row r="106" spans="1:8" x14ac:dyDescent="0.35">
      <c r="A106" s="139"/>
      <c r="B106" s="81">
        <v>550</v>
      </c>
      <c r="C106" s="76">
        <v>1040461.6031350964</v>
      </c>
      <c r="D106" s="76">
        <v>867051.33594591368</v>
      </c>
      <c r="E106" s="76">
        <v>693641.06875673099</v>
      </c>
      <c r="F106" s="76">
        <v>520230.80156754819</v>
      </c>
      <c r="G106" s="76">
        <v>346820.53437836538</v>
      </c>
      <c r="H106" s="82">
        <v>173410.26718918281</v>
      </c>
    </row>
    <row r="107" spans="1:8" x14ac:dyDescent="0.35">
      <c r="A107" s="139"/>
      <c r="B107" s="81">
        <v>560</v>
      </c>
      <c r="C107" s="76">
        <v>1038809.1179690239</v>
      </c>
      <c r="D107" s="76">
        <v>871259.26023208455</v>
      </c>
      <c r="E107" s="76">
        <v>703709.4024951451</v>
      </c>
      <c r="F107" s="76">
        <v>536159.544758206</v>
      </c>
      <c r="G107" s="76">
        <v>368609.68702126667</v>
      </c>
      <c r="H107" s="82">
        <v>201059.82928432734</v>
      </c>
    </row>
    <row r="108" spans="1:8" x14ac:dyDescent="0.35">
      <c r="A108" s="139"/>
      <c r="B108" s="81">
        <v>570</v>
      </c>
      <c r="C108" s="76">
        <v>1036710.669808225</v>
      </c>
      <c r="D108" s="76">
        <v>874724.6276506898</v>
      </c>
      <c r="E108" s="76">
        <v>712738.58549315459</v>
      </c>
      <c r="F108" s="76">
        <v>550752.54333561938</v>
      </c>
      <c r="G108" s="76">
        <v>388766.50117808441</v>
      </c>
      <c r="H108" s="82">
        <v>226780.4590205492</v>
      </c>
    </row>
    <row r="109" spans="1:8" x14ac:dyDescent="0.35">
      <c r="A109" s="139"/>
      <c r="B109" s="81">
        <v>580</v>
      </c>
      <c r="C109" s="76">
        <v>1034213.3577876764</v>
      </c>
      <c r="D109" s="76">
        <v>877514.36418348295</v>
      </c>
      <c r="E109" s="76">
        <v>720815.37057928951</v>
      </c>
      <c r="F109" s="76">
        <v>564116.37697509606</v>
      </c>
      <c r="G109" s="76">
        <v>407417.38337090285</v>
      </c>
      <c r="H109" s="82">
        <v>250718.38976670941</v>
      </c>
    </row>
    <row r="110" spans="1:8" x14ac:dyDescent="0.35">
      <c r="A110" s="139"/>
      <c r="B110" s="81">
        <v>590</v>
      </c>
      <c r="C110" s="76">
        <v>1031359.5478624469</v>
      </c>
      <c r="D110" s="76">
        <v>879689.02611796942</v>
      </c>
      <c r="E110" s="76">
        <v>728018.50437349197</v>
      </c>
      <c r="F110" s="76">
        <v>576347.98262901441</v>
      </c>
      <c r="G110" s="76">
        <v>424677.46088453708</v>
      </c>
      <c r="H110" s="82">
        <v>273006.93914005952</v>
      </c>
    </row>
    <row r="111" spans="1:8" x14ac:dyDescent="0.35">
      <c r="A111" s="139"/>
      <c r="B111" s="81">
        <v>600</v>
      </c>
      <c r="C111" s="76">
        <v>1028187.3899667513</v>
      </c>
      <c r="D111" s="76">
        <v>881303.47711435833</v>
      </c>
      <c r="E111" s="76">
        <v>734419.56426196522</v>
      </c>
      <c r="F111" s="76">
        <v>587535.65140957222</v>
      </c>
      <c r="G111" s="76">
        <v>440651.73855717899</v>
      </c>
      <c r="H111" s="82">
        <v>293767.825704786</v>
      </c>
    </row>
    <row r="112" spans="1:8" x14ac:dyDescent="0.35">
      <c r="A112" s="139"/>
      <c r="B112" s="83">
        <v>800</v>
      </c>
      <c r="C112" s="76">
        <v>933219.50848926988</v>
      </c>
      <c r="D112" s="76">
        <v>848381.37135388167</v>
      </c>
      <c r="E112" s="76">
        <v>763543.23421849345</v>
      </c>
      <c r="F112" s="76">
        <v>678705.09708310536</v>
      </c>
      <c r="G112" s="76">
        <v>593866.95994771714</v>
      </c>
      <c r="H112" s="82">
        <v>509028.82281232905</v>
      </c>
    </row>
    <row r="113" spans="1:8" x14ac:dyDescent="0.35">
      <c r="A113" s="139"/>
      <c r="B113" s="81">
        <v>1000</v>
      </c>
      <c r="C113" s="76">
        <v>831338.85314930137</v>
      </c>
      <c r="D113" s="76">
        <v>775916.262939348</v>
      </c>
      <c r="E113" s="76">
        <v>720493.67272939463</v>
      </c>
      <c r="F113" s="76">
        <v>665071.08251944114</v>
      </c>
      <c r="G113" s="76">
        <v>609648.49230948766</v>
      </c>
      <c r="H113" s="82">
        <v>554225.90209953429</v>
      </c>
    </row>
    <row r="114" spans="1:8" x14ac:dyDescent="0.35">
      <c r="A114" s="139"/>
      <c r="B114" s="83">
        <v>1200</v>
      </c>
      <c r="C114" s="76">
        <v>743639.76069940359</v>
      </c>
      <c r="D114" s="76">
        <v>704500.82592575077</v>
      </c>
      <c r="E114" s="76">
        <v>665361.89115209796</v>
      </c>
      <c r="F114" s="76">
        <v>626222.95637844515</v>
      </c>
      <c r="G114" s="76">
        <v>587084.02160479221</v>
      </c>
      <c r="H114" s="82">
        <v>547945.0868311394</v>
      </c>
    </row>
    <row r="115" spans="1:8" x14ac:dyDescent="0.35">
      <c r="A115" s="139"/>
      <c r="B115" s="81">
        <v>1400</v>
      </c>
      <c r="C115" s="76">
        <v>670814.37853000883</v>
      </c>
      <c r="D115" s="76">
        <v>641648.53598522581</v>
      </c>
      <c r="E115" s="76">
        <v>612482.6934404429</v>
      </c>
      <c r="F115" s="76">
        <v>583316.85089565988</v>
      </c>
      <c r="G115" s="76">
        <v>554151.00835087686</v>
      </c>
      <c r="H115" s="82">
        <v>524985.16580609395</v>
      </c>
    </row>
    <row r="116" spans="1:8" x14ac:dyDescent="0.35">
      <c r="A116" s="139"/>
      <c r="B116" s="83">
        <v>1600</v>
      </c>
      <c r="C116" s="76">
        <v>610365.04802890634</v>
      </c>
      <c r="D116" s="76">
        <v>587758.93513894686</v>
      </c>
      <c r="E116" s="76">
        <v>565152.82224898739</v>
      </c>
      <c r="F116" s="76">
        <v>542546.70935902791</v>
      </c>
      <c r="G116" s="76">
        <v>519940.59646906838</v>
      </c>
      <c r="H116" s="82">
        <v>497334.48357910884</v>
      </c>
    </row>
    <row r="117" spans="1:8" x14ac:dyDescent="0.35">
      <c r="A117" s="139"/>
      <c r="B117" s="81">
        <v>1800</v>
      </c>
      <c r="C117" s="76">
        <v>559742.87360790663</v>
      </c>
      <c r="D117" s="76">
        <v>541686.65187861933</v>
      </c>
      <c r="E117" s="76">
        <v>523630.43014933204</v>
      </c>
      <c r="F117" s="76">
        <v>505574.20842004474</v>
      </c>
      <c r="G117" s="76">
        <v>487517.98669075745</v>
      </c>
      <c r="H117" s="82">
        <v>469461.76496147009</v>
      </c>
    </row>
    <row r="118" spans="1:8" ht="15" thickBot="1" x14ac:dyDescent="0.4">
      <c r="A118" s="140"/>
      <c r="B118" s="84">
        <v>2000</v>
      </c>
      <c r="C118" s="85">
        <v>516879.88519746234</v>
      </c>
      <c r="D118" s="85">
        <v>502111.88847753481</v>
      </c>
      <c r="E118" s="85">
        <v>487343.89175760734</v>
      </c>
      <c r="F118" s="85">
        <v>472575.89503767982</v>
      </c>
      <c r="G118" s="85">
        <v>457807.89831775235</v>
      </c>
      <c r="H118" s="86">
        <v>443039.90159782488</v>
      </c>
    </row>
  </sheetData>
  <mergeCells count="5">
    <mergeCell ref="A2:B2"/>
    <mergeCell ref="A20:C20"/>
    <mergeCell ref="A71:I71"/>
    <mergeCell ref="B75:H75"/>
    <mergeCell ref="A76:A118"/>
  </mergeCells>
  <conditionalFormatting sqref="B26:B67">
    <cfRule type="cellIs" dxfId="20" priority="17" operator="equal">
      <formula>MAX($B$26:$B$67)</formula>
    </cfRule>
    <cfRule type="cellIs" dxfId="19" priority="18" operator="equal">
      <formula>MAX($B$26:$B$67)</formula>
    </cfRule>
    <cfRule type="cellIs" dxfId="18" priority="19" operator="equal">
      <formula>593536</formula>
    </cfRule>
    <cfRule type="cellIs" dxfId="17" priority="20" operator="equal">
      <formula>" $B$50"</formula>
    </cfRule>
    <cfRule type="cellIs" dxfId="16" priority="21" operator="equal">
      <formula>593536</formula>
    </cfRule>
  </conditionalFormatting>
  <conditionalFormatting sqref="C76:C118">
    <cfRule type="cellIs" dxfId="15" priority="12" operator="equal">
      <formula>"max($C$77:$C$110)"</formula>
    </cfRule>
  </conditionalFormatting>
  <conditionalFormatting sqref="C77">
    <cfRule type="cellIs" dxfId="14" priority="14" operator="equal">
      <formula>"max($C$77:$C$118)"</formula>
    </cfRule>
    <cfRule type="cellIs" dxfId="13" priority="15" operator="equal">
      <formula>MAX($C$77:$C$118)</formula>
    </cfRule>
    <cfRule type="cellIs" dxfId="12" priority="16" operator="equal">
      <formula>" =max($C$77:$C$118"</formula>
    </cfRule>
  </conditionalFormatting>
  <conditionalFormatting sqref="C77:C118">
    <cfRule type="cellIs" dxfId="11" priority="10" operator="equal">
      <formula>MAX($C$77:$C$118)</formula>
    </cfRule>
    <cfRule type="cellIs" dxfId="10" priority="13" operator="equal">
      <formula>" =max($C$77:$C$118)"</formula>
    </cfRule>
  </conditionalFormatting>
  <conditionalFormatting sqref="C100">
    <cfRule type="cellIs" dxfId="9" priority="11" operator="equal">
      <formula>"max($C$77:$C$118)"</formula>
    </cfRule>
  </conditionalFormatting>
  <conditionalFormatting sqref="D77:D118">
    <cfRule type="cellIs" dxfId="8" priority="9" operator="equal">
      <formula>MAX($D$77:$D$118)</formula>
    </cfRule>
  </conditionalFormatting>
  <conditionalFormatting sqref="D77:H116">
    <cfRule type="cellIs" dxfId="7" priority="1" operator="equal">
      <formula>0</formula>
    </cfRule>
  </conditionalFormatting>
  <conditionalFormatting sqref="D77:H118">
    <cfRule type="cellIs" dxfId="6" priority="2" operator="equal">
      <formula>"-"</formula>
    </cfRule>
  </conditionalFormatting>
  <conditionalFormatting sqref="E77:E118">
    <cfRule type="cellIs" dxfId="5" priority="8" operator="equal">
      <formula>MAX($E$77:$E$118)</formula>
    </cfRule>
  </conditionalFormatting>
  <conditionalFormatting sqref="F77:F118">
    <cfRule type="cellIs" dxfId="4" priority="7" operator="equal">
      <formula>MAX($F$77:$F$118)</formula>
    </cfRule>
  </conditionalFormatting>
  <conditionalFormatting sqref="G77:G118">
    <cfRule type="cellIs" dxfId="3" priority="4" operator="equal">
      <formula>MAX($G$77:$G$118)</formula>
    </cfRule>
    <cfRule type="cellIs" dxfId="2" priority="5" operator="equal">
      <formula>-1071343.17</formula>
    </cfRule>
    <cfRule type="cellIs" dxfId="1" priority="6" operator="equal">
      <formula>MAX($G$77:$G$118)</formula>
    </cfRule>
  </conditionalFormatting>
  <conditionalFormatting sqref="H77:H118">
    <cfRule type="cellIs" dxfId="0" priority="3" operator="equal">
      <formula>MAX($H$77:$H$118)</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03EF7-321D-4FCA-9D63-6A86465315D1}">
  <sheetPr>
    <tabColor theme="4"/>
  </sheetPr>
  <dimension ref="A20:K43"/>
  <sheetViews>
    <sheetView showGridLines="0" topLeftCell="A10" zoomScaleNormal="100" workbookViewId="0">
      <selection activeCell="H24" sqref="H24"/>
    </sheetView>
  </sheetViews>
  <sheetFormatPr defaultRowHeight="14.5" x14ac:dyDescent="0.35"/>
  <cols>
    <col min="1" max="1" width="19.453125" bestFit="1" customWidth="1"/>
    <col min="3" max="3" width="17.7265625" bestFit="1" customWidth="1"/>
    <col min="5" max="5" width="10.36328125" bestFit="1" customWidth="1"/>
    <col min="6" max="6" width="10.6328125" bestFit="1" customWidth="1"/>
    <col min="7" max="7" width="16.6328125" bestFit="1" customWidth="1"/>
    <col min="8" max="8" width="43.7265625" bestFit="1" customWidth="1"/>
    <col min="10" max="10" width="10.54296875" bestFit="1" customWidth="1"/>
    <col min="11" max="11" width="16.6328125" bestFit="1" customWidth="1"/>
    <col min="12" max="12" width="45.90625" bestFit="1" customWidth="1"/>
  </cols>
  <sheetData>
    <row r="20" spans="1:10" ht="20" thickBot="1" x14ac:dyDescent="0.5">
      <c r="A20" s="141" t="s">
        <v>35</v>
      </c>
      <c r="B20" s="141"/>
      <c r="E20" s="87"/>
      <c r="J20" s="87"/>
    </row>
    <row r="21" spans="1:10" ht="16" thickTop="1" x14ac:dyDescent="0.35">
      <c r="F21" s="132" t="s">
        <v>36</v>
      </c>
      <c r="G21" s="132"/>
      <c r="J21" s="87"/>
    </row>
    <row r="22" spans="1:10" x14ac:dyDescent="0.35">
      <c r="A22" s="88" t="s">
        <v>37</v>
      </c>
      <c r="B22" s="89">
        <v>9.3000000000000007</v>
      </c>
      <c r="C22" t="s">
        <v>38</v>
      </c>
      <c r="F22" s="90" t="s">
        <v>39</v>
      </c>
      <c r="G22" s="60" t="s">
        <v>40</v>
      </c>
    </row>
    <row r="23" spans="1:10" x14ac:dyDescent="0.35">
      <c r="A23" s="88" t="s">
        <v>41</v>
      </c>
      <c r="B23" s="91">
        <v>20</v>
      </c>
      <c r="C23" t="s">
        <v>42</v>
      </c>
      <c r="F23" s="10">
        <v>1</v>
      </c>
      <c r="G23" s="89">
        <f>B24</f>
        <v>1.2</v>
      </c>
      <c r="H23" s="67" t="str">
        <f ca="1">_xlfn.FORMULATEXT(G23)</f>
        <v>=B24</v>
      </c>
    </row>
    <row r="24" spans="1:10" x14ac:dyDescent="0.35">
      <c r="A24" s="88" t="s">
        <v>43</v>
      </c>
      <c r="B24" s="111">
        <v>1.2</v>
      </c>
      <c r="C24" t="s">
        <v>38</v>
      </c>
      <c r="F24" s="10">
        <v>2</v>
      </c>
      <c r="G24" s="89">
        <f>IF(F24&lt;=$B$25,G23+G23*$B$26,G23-G23*$B$27)</f>
        <v>1.3199999999999998</v>
      </c>
      <c r="H24" s="67" t="str">
        <f t="shared" ref="H24" ca="1" si="0">_xlfn.FORMULATEXT(G24)</f>
        <v>=IF(F24&lt;=$B$25,G23+G23*$B$26,G23-G23*$B$27)</v>
      </c>
    </row>
    <row r="25" spans="1:10" x14ac:dyDescent="0.35">
      <c r="A25" s="88" t="s">
        <v>44</v>
      </c>
      <c r="B25" s="92">
        <v>8</v>
      </c>
      <c r="C25" s="57" t="s">
        <v>45</v>
      </c>
      <c r="F25" s="10">
        <v>3</v>
      </c>
      <c r="G25" s="89">
        <f t="shared" ref="G25:G42" si="1">IF(F25&lt;=$B$25,G24+G24*$B$26,G24-G24*$B$27)</f>
        <v>1.4519999999999997</v>
      </c>
      <c r="H25" s="93"/>
    </row>
    <row r="26" spans="1:10" x14ac:dyDescent="0.35">
      <c r="A26" s="88" t="s">
        <v>46</v>
      </c>
      <c r="B26" s="94">
        <v>0.1</v>
      </c>
      <c r="F26" s="10">
        <v>4</v>
      </c>
      <c r="G26" s="89">
        <f t="shared" si="1"/>
        <v>1.5971999999999997</v>
      </c>
      <c r="H26" s="93"/>
    </row>
    <row r="27" spans="1:10" x14ac:dyDescent="0.35">
      <c r="A27" s="88" t="s">
        <v>47</v>
      </c>
      <c r="B27" s="94">
        <v>0.05</v>
      </c>
      <c r="F27" s="10">
        <v>5</v>
      </c>
      <c r="G27" s="89">
        <f t="shared" si="1"/>
        <v>1.7569199999999996</v>
      </c>
      <c r="H27" s="93"/>
    </row>
    <row r="28" spans="1:10" x14ac:dyDescent="0.35">
      <c r="A28" s="88" t="s">
        <v>48</v>
      </c>
      <c r="B28" s="95">
        <v>0.12</v>
      </c>
      <c r="F28" s="10">
        <v>6</v>
      </c>
      <c r="G28" s="89">
        <f t="shared" si="1"/>
        <v>1.9326119999999996</v>
      </c>
      <c r="H28" s="93"/>
    </row>
    <row r="29" spans="1:10" x14ac:dyDescent="0.35">
      <c r="B29" s="42"/>
      <c r="F29" s="10">
        <v>7</v>
      </c>
      <c r="G29" s="89">
        <f t="shared" si="1"/>
        <v>2.1258731999999996</v>
      </c>
      <c r="H29" s="93"/>
    </row>
    <row r="30" spans="1:10" x14ac:dyDescent="0.35">
      <c r="A30" t="s">
        <v>49</v>
      </c>
      <c r="B30" s="96">
        <f>NPV(B28,G23:G42)</f>
        <v>12.600290735832383</v>
      </c>
      <c r="C30" s="67" t="str">
        <f ca="1">_xlfn.FORMULATEXT(B30)</f>
        <v>=NPV(B28,G23:G42)</v>
      </c>
      <c r="F30" s="10">
        <v>8</v>
      </c>
      <c r="G30" s="89">
        <f t="shared" si="1"/>
        <v>2.3384605199999995</v>
      </c>
      <c r="H30" s="93"/>
    </row>
    <row r="31" spans="1:10" x14ac:dyDescent="0.35">
      <c r="A31" t="s">
        <v>37</v>
      </c>
      <c r="B31" s="97">
        <v>9.3000000000000007</v>
      </c>
      <c r="F31" s="10">
        <v>9</v>
      </c>
      <c r="G31" s="89">
        <f t="shared" si="1"/>
        <v>2.2215374939999997</v>
      </c>
      <c r="H31" s="93"/>
    </row>
    <row r="32" spans="1:10" x14ac:dyDescent="0.35">
      <c r="A32" s="72" t="s">
        <v>50</v>
      </c>
      <c r="B32" s="98">
        <f>B30-B31</f>
        <v>3.3002907358323821</v>
      </c>
      <c r="C32" t="s">
        <v>51</v>
      </c>
      <c r="F32" s="10">
        <v>10</v>
      </c>
      <c r="G32" s="89">
        <f t="shared" si="1"/>
        <v>2.1104606192999995</v>
      </c>
      <c r="H32" s="93"/>
    </row>
    <row r="33" spans="6:11" x14ac:dyDescent="0.35">
      <c r="F33" s="10">
        <v>11</v>
      </c>
      <c r="G33" s="89">
        <f t="shared" si="1"/>
        <v>2.0049375883349994</v>
      </c>
      <c r="H33" s="93"/>
    </row>
    <row r="34" spans="6:11" x14ac:dyDescent="0.35">
      <c r="F34" s="10">
        <v>12</v>
      </c>
      <c r="G34" s="89">
        <f t="shared" si="1"/>
        <v>1.9046907089182494</v>
      </c>
      <c r="H34" s="93"/>
    </row>
    <row r="35" spans="6:11" x14ac:dyDescent="0.35">
      <c r="F35" s="10">
        <v>13</v>
      </c>
      <c r="G35" s="89">
        <f t="shared" si="1"/>
        <v>1.8094561734723369</v>
      </c>
      <c r="H35" s="93"/>
    </row>
    <row r="36" spans="6:11" x14ac:dyDescent="0.35">
      <c r="F36" s="10">
        <v>14</v>
      </c>
      <c r="G36" s="89">
        <f t="shared" si="1"/>
        <v>1.71898336479872</v>
      </c>
      <c r="H36" s="93"/>
    </row>
    <row r="37" spans="6:11" x14ac:dyDescent="0.35">
      <c r="F37" s="10">
        <v>15</v>
      </c>
      <c r="G37" s="89">
        <f t="shared" si="1"/>
        <v>1.633034196558784</v>
      </c>
      <c r="H37" s="93"/>
    </row>
    <row r="38" spans="6:11" x14ac:dyDescent="0.35">
      <c r="F38" s="10">
        <v>16</v>
      </c>
      <c r="G38" s="89">
        <f t="shared" si="1"/>
        <v>1.5513824867308448</v>
      </c>
      <c r="H38" s="93"/>
    </row>
    <row r="39" spans="6:11" x14ac:dyDescent="0.35">
      <c r="F39" s="10">
        <v>17</v>
      </c>
      <c r="G39" s="89">
        <f t="shared" si="1"/>
        <v>1.4738133623943026</v>
      </c>
      <c r="H39" s="93"/>
    </row>
    <row r="40" spans="6:11" x14ac:dyDescent="0.35">
      <c r="F40" s="10">
        <v>18</v>
      </c>
      <c r="G40" s="89">
        <f t="shared" si="1"/>
        <v>1.4001226942745875</v>
      </c>
      <c r="H40" s="93"/>
    </row>
    <row r="41" spans="6:11" x14ac:dyDescent="0.35">
      <c r="F41" s="10">
        <v>19</v>
      </c>
      <c r="G41" s="89">
        <f t="shared" si="1"/>
        <v>1.3301165595608582</v>
      </c>
      <c r="H41" s="93"/>
    </row>
    <row r="42" spans="6:11" x14ac:dyDescent="0.35">
      <c r="F42" s="10">
        <v>20</v>
      </c>
      <c r="G42" s="89">
        <f t="shared" si="1"/>
        <v>1.2636107315828153</v>
      </c>
      <c r="H42" s="93"/>
    </row>
    <row r="43" spans="6:11" x14ac:dyDescent="0.35">
      <c r="K43" s="99"/>
    </row>
  </sheetData>
  <mergeCells count="2">
    <mergeCell ref="A20:B20"/>
    <mergeCell ref="F21:G21"/>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4688-2A67-4CC3-A396-0F6C7DA599F8}">
  <sheetPr>
    <tabColor theme="5"/>
  </sheetPr>
  <dimension ref="A2:U91"/>
  <sheetViews>
    <sheetView showGridLines="0" topLeftCell="G67" zoomScale="85" zoomScaleNormal="85" workbookViewId="0">
      <selection activeCell="E26" sqref="E26"/>
    </sheetView>
  </sheetViews>
  <sheetFormatPr defaultRowHeight="14.5" x14ac:dyDescent="0.35"/>
  <cols>
    <col min="1" max="1" width="10.08984375" style="42" bestFit="1" customWidth="1"/>
    <col min="2" max="2" width="32" style="97" bestFit="1" customWidth="1"/>
    <col min="3" max="3" width="17" bestFit="1" customWidth="1"/>
    <col min="4" max="4" width="14.26953125" bestFit="1" customWidth="1"/>
    <col min="15" max="15" width="14.6328125" bestFit="1" customWidth="1"/>
    <col min="16" max="16" width="22.453125" bestFit="1" customWidth="1"/>
    <col min="18" max="18" width="12.90625" bestFit="1" customWidth="1"/>
    <col min="19" max="19" width="20.26953125" bestFit="1" customWidth="1"/>
  </cols>
  <sheetData>
    <row r="2" spans="14:15" ht="43.5" x14ac:dyDescent="0.35">
      <c r="N2" s="100" t="s">
        <v>52</v>
      </c>
      <c r="O2" s="101" t="s">
        <v>53</v>
      </c>
    </row>
    <row r="3" spans="14:15" x14ac:dyDescent="0.35">
      <c r="N3" s="102">
        <v>1992</v>
      </c>
      <c r="O3" s="89">
        <v>150781.16666666666</v>
      </c>
    </row>
    <row r="4" spans="14:15" x14ac:dyDescent="0.35">
      <c r="N4" s="10">
        <v>1993</v>
      </c>
      <c r="O4" s="89">
        <v>161696.25</v>
      </c>
    </row>
    <row r="5" spans="14:15" x14ac:dyDescent="0.35">
      <c r="N5" s="10">
        <v>1994</v>
      </c>
      <c r="O5" s="89">
        <v>175688.83333333334</v>
      </c>
    </row>
    <row r="6" spans="14:15" x14ac:dyDescent="0.35">
      <c r="N6" s="10">
        <v>1995</v>
      </c>
      <c r="O6" s="89">
        <v>185437.25</v>
      </c>
    </row>
    <row r="7" spans="14:15" x14ac:dyDescent="0.35">
      <c r="N7" s="10">
        <v>1996</v>
      </c>
      <c r="O7" s="89">
        <v>196728.16666666666</v>
      </c>
    </row>
    <row r="8" spans="14:15" x14ac:dyDescent="0.35">
      <c r="N8" s="10">
        <v>1997</v>
      </c>
      <c r="O8" s="89">
        <v>206334.08333333334</v>
      </c>
    </row>
    <row r="9" spans="14:15" x14ac:dyDescent="0.35">
      <c r="N9" s="10">
        <v>1998</v>
      </c>
      <c r="O9" s="89">
        <v>215657.66666666666</v>
      </c>
    </row>
    <row r="10" spans="14:15" x14ac:dyDescent="0.35">
      <c r="N10" s="10">
        <v>1999</v>
      </c>
      <c r="O10" s="89">
        <v>233872</v>
      </c>
    </row>
    <row r="11" spans="14:15" x14ac:dyDescent="0.35">
      <c r="N11" s="10">
        <v>2000</v>
      </c>
      <c r="O11" s="89">
        <v>248748.25</v>
      </c>
    </row>
    <row r="12" spans="14:15" x14ac:dyDescent="0.35">
      <c r="N12" s="10">
        <v>2001</v>
      </c>
      <c r="O12" s="89">
        <v>255663.75</v>
      </c>
    </row>
    <row r="13" spans="14:15" x14ac:dyDescent="0.35">
      <c r="N13" s="10">
        <v>2002</v>
      </c>
      <c r="O13" s="89">
        <v>261272.41666666666</v>
      </c>
    </row>
    <row r="14" spans="14:15" x14ac:dyDescent="0.35">
      <c r="N14" s="10">
        <v>2003</v>
      </c>
      <c r="O14" s="89">
        <v>272232.5</v>
      </c>
    </row>
    <row r="15" spans="14:15" x14ac:dyDescent="0.35">
      <c r="N15" s="10">
        <v>2004</v>
      </c>
      <c r="O15" s="89">
        <v>288987.5</v>
      </c>
    </row>
    <row r="16" spans="14:15" x14ac:dyDescent="0.35">
      <c r="N16" s="10">
        <v>2005</v>
      </c>
      <c r="O16" s="89">
        <v>307826.08333333331</v>
      </c>
    </row>
    <row r="17" spans="1:20" x14ac:dyDescent="0.35">
      <c r="N17" s="10">
        <v>2006</v>
      </c>
      <c r="O17" s="89">
        <v>323823.08333333331</v>
      </c>
    </row>
    <row r="18" spans="1:20" x14ac:dyDescent="0.35">
      <c r="N18" s="10">
        <v>2007</v>
      </c>
      <c r="O18" s="89">
        <v>334008</v>
      </c>
    </row>
    <row r="19" spans="1:20" x14ac:dyDescent="0.35">
      <c r="N19" s="10">
        <v>2008</v>
      </c>
      <c r="O19" s="89">
        <v>328780.33333333331</v>
      </c>
    </row>
    <row r="20" spans="1:20" x14ac:dyDescent="0.35">
      <c r="N20" s="10">
        <v>2009</v>
      </c>
      <c r="O20" s="89">
        <v>303288.91666666669</v>
      </c>
    </row>
    <row r="21" spans="1:20" x14ac:dyDescent="0.35">
      <c r="N21" s="10">
        <v>2010</v>
      </c>
      <c r="O21" s="89">
        <v>323964.16666666669</v>
      </c>
    </row>
    <row r="22" spans="1:20" x14ac:dyDescent="0.35">
      <c r="N22" s="10">
        <v>2011</v>
      </c>
      <c r="O22" s="89">
        <v>349717.75</v>
      </c>
    </row>
    <row r="27" spans="1:20" x14ac:dyDescent="0.35">
      <c r="A27" s="90" t="s">
        <v>52</v>
      </c>
      <c r="B27" s="90" t="s">
        <v>53</v>
      </c>
      <c r="C27" s="90" t="s">
        <v>54</v>
      </c>
      <c r="O27" s="132" t="s">
        <v>55</v>
      </c>
      <c r="P27" s="132"/>
    </row>
    <row r="28" spans="1:20" x14ac:dyDescent="0.35">
      <c r="A28" s="102">
        <v>1</v>
      </c>
      <c r="B28" s="89">
        <v>150781.16666666666</v>
      </c>
      <c r="C28" s="88"/>
      <c r="O28" s="132" t="s">
        <v>56</v>
      </c>
      <c r="P28" s="132"/>
    </row>
    <row r="29" spans="1:20" x14ac:dyDescent="0.35">
      <c r="A29" s="10">
        <v>2</v>
      </c>
      <c r="B29" s="89">
        <v>161696.25</v>
      </c>
      <c r="C29" s="103">
        <f>(B29-B28)/B28</f>
        <v>7.2390229991146179E-2</v>
      </c>
      <c r="D29" s="25" t="str">
        <f ca="1">_xlfn.FORMULATEXT(C29)</f>
        <v>=(B29-B28)/B28</v>
      </c>
      <c r="O29" s="88" t="s">
        <v>57</v>
      </c>
      <c r="P29" s="88">
        <v>158193</v>
      </c>
      <c r="T29" s="104"/>
    </row>
    <row r="30" spans="1:20" x14ac:dyDescent="0.35">
      <c r="A30" s="102">
        <v>3</v>
      </c>
      <c r="B30" s="89">
        <v>175688.83333333334</v>
      </c>
      <c r="C30" s="103">
        <f t="shared" ref="C30:C47" si="0">(B30-B29)/B29</f>
        <v>8.6536226618325052E-2</v>
      </c>
      <c r="D30" s="25" t="str">
        <f t="shared" ref="D30:D47" ca="1" si="1">_xlfn.FORMULATEXT(C30)</f>
        <v>=(B30-B29)/B29</v>
      </c>
      <c r="O30" s="88" t="s">
        <v>58</v>
      </c>
      <c r="P30" s="88">
        <v>4.2999999999999997E-2</v>
      </c>
      <c r="T30" s="104"/>
    </row>
    <row r="31" spans="1:20" x14ac:dyDescent="0.35">
      <c r="A31" s="10">
        <v>4</v>
      </c>
      <c r="B31" s="89">
        <v>185437.25</v>
      </c>
      <c r="C31" s="103">
        <f t="shared" si="0"/>
        <v>5.5486831358092327E-2</v>
      </c>
      <c r="D31" s="25" t="str">
        <f t="shared" ca="1" si="1"/>
        <v>=(B31-B30)/B30</v>
      </c>
      <c r="T31" s="104"/>
    </row>
    <row r="32" spans="1:20" x14ac:dyDescent="0.35">
      <c r="A32" s="102">
        <v>5</v>
      </c>
      <c r="B32" s="89">
        <v>196728.16666666666</v>
      </c>
      <c r="C32" s="103">
        <f t="shared" si="0"/>
        <v>6.0888072200524203E-2</v>
      </c>
      <c r="D32" s="25" t="str">
        <f t="shared" ca="1" si="1"/>
        <v>=(B32-B31)/B31</v>
      </c>
      <c r="O32" s="90" t="s">
        <v>59</v>
      </c>
      <c r="R32" s="60" t="s">
        <v>60</v>
      </c>
      <c r="T32" s="104"/>
    </row>
    <row r="33" spans="1:20" x14ac:dyDescent="0.35">
      <c r="A33" s="10">
        <v>6</v>
      </c>
      <c r="B33" s="89">
        <v>206334.08333333334</v>
      </c>
      <c r="C33" s="103">
        <f t="shared" si="0"/>
        <v>4.8828374855659648E-2</v>
      </c>
      <c r="D33" s="25" t="str">
        <f t="shared" ca="1" si="1"/>
        <v>=(B33-B32)/B32</v>
      </c>
      <c r="N33" s="105">
        <v>1</v>
      </c>
      <c r="O33" s="106">
        <f>$P$29*EXP($P$30*A28)</f>
        <v>165143.66740010298</v>
      </c>
      <c r="P33" s="25" t="str">
        <f ca="1">_xlfn.FORMULATEXT(O33)</f>
        <v>=$P$29*EXP($P$30*A28)</v>
      </c>
      <c r="R33" s="103">
        <f>ABS(O33-B28)/B28</f>
        <v>9.5253943519270107E-2</v>
      </c>
      <c r="S33" s="25" t="str">
        <f ca="1">_xlfn.FORMULATEXT(R33)</f>
        <v>=ABS(O33-B28)/B28</v>
      </c>
      <c r="T33" s="104"/>
    </row>
    <row r="34" spans="1:20" x14ac:dyDescent="0.35">
      <c r="A34" s="102">
        <v>7</v>
      </c>
      <c r="B34" s="89">
        <v>215657.66666666666</v>
      </c>
      <c r="C34" s="103">
        <f t="shared" si="0"/>
        <v>4.5186830904087892E-2</v>
      </c>
      <c r="D34" s="25" t="str">
        <f t="shared" ca="1" si="1"/>
        <v>=(B34-B33)/B33</v>
      </c>
      <c r="N34" s="105">
        <v>2</v>
      </c>
      <c r="O34" s="106">
        <f t="shared" ref="O34:O91" si="2">$P$29*EXP($P$30*A29)</f>
        <v>172399.73249357322</v>
      </c>
      <c r="P34" s="25" t="str">
        <f t="shared" ref="P34:P91" ca="1" si="3">_xlfn.FORMULATEXT(O34)</f>
        <v>=$P$29*EXP($P$30*A29)</v>
      </c>
      <c r="R34" s="103">
        <f t="shared" ref="R34:R51" si="4">ABS(O34-B29)/B29</f>
        <v>6.6194995205969331E-2</v>
      </c>
      <c r="S34" s="25" t="str">
        <f t="shared" ref="S34:S52" ca="1" si="5">_xlfn.FORMULATEXT(R34)</f>
        <v>=ABS(O34-B29)/B29</v>
      </c>
      <c r="T34" s="104"/>
    </row>
    <row r="35" spans="1:20" x14ac:dyDescent="0.35">
      <c r="A35" s="10">
        <v>8</v>
      </c>
      <c r="B35" s="89">
        <v>233872</v>
      </c>
      <c r="C35" s="103">
        <f t="shared" si="0"/>
        <v>8.4459475124927977E-2</v>
      </c>
      <c r="D35" s="25" t="str">
        <f t="shared" ca="1" si="1"/>
        <v>=(B35-B34)/B34</v>
      </c>
      <c r="N35" s="105">
        <v>3</v>
      </c>
      <c r="O35" s="106">
        <f t="shared" si="2"/>
        <v>179974.61381214956</v>
      </c>
      <c r="P35" s="25" t="str">
        <f t="shared" ca="1" si="3"/>
        <v>=$P$29*EXP($P$30*A30)</v>
      </c>
      <c r="R35" s="103">
        <f t="shared" si="4"/>
        <v>2.4394154127512661E-2</v>
      </c>
      <c r="S35" s="25" t="str">
        <f t="shared" ca="1" si="5"/>
        <v>=ABS(O35-B30)/B30</v>
      </c>
      <c r="T35" s="104"/>
    </row>
    <row r="36" spans="1:20" x14ac:dyDescent="0.35">
      <c r="A36" s="102">
        <v>9</v>
      </c>
      <c r="B36" s="89">
        <v>248748.25</v>
      </c>
      <c r="C36" s="103">
        <f t="shared" si="0"/>
        <v>6.3608512348635154E-2</v>
      </c>
      <c r="D36" s="25" t="str">
        <f t="shared" ca="1" si="1"/>
        <v>=(B36-B35)/B35</v>
      </c>
      <c r="N36" s="105">
        <v>4</v>
      </c>
      <c r="O36" s="106">
        <f t="shared" si="2"/>
        <v>187882.31946960744</v>
      </c>
      <c r="P36" s="25" t="str">
        <f t="shared" ca="1" si="3"/>
        <v>=$P$29*EXP($P$30*A31)</v>
      </c>
      <c r="R36" s="103">
        <f t="shared" si="4"/>
        <v>1.3185427790842644E-2</v>
      </c>
      <c r="S36" s="25" t="str">
        <f t="shared" ca="1" si="5"/>
        <v>=ABS(O36-B31)/B31</v>
      </c>
      <c r="T36" s="104"/>
    </row>
    <row r="37" spans="1:20" x14ac:dyDescent="0.35">
      <c r="A37" s="10">
        <v>10</v>
      </c>
      <c r="B37" s="89">
        <v>255663.75</v>
      </c>
      <c r="C37" s="103">
        <f t="shared" si="0"/>
        <v>2.7801200611461588E-2</v>
      </c>
      <c r="D37" s="25" t="str">
        <f t="shared" ca="1" si="1"/>
        <v>=(B37-B36)/B36</v>
      </c>
      <c r="N37" s="105">
        <v>5</v>
      </c>
      <c r="O37" s="106">
        <f t="shared" si="2"/>
        <v>196137.47306675219</v>
      </c>
      <c r="P37" s="25" t="str">
        <f t="shared" ca="1" si="3"/>
        <v>=$P$29*EXP($P$30*A32)</v>
      </c>
      <c r="R37" s="103">
        <f t="shared" si="4"/>
        <v>3.0025878343863449E-3</v>
      </c>
      <c r="S37" s="25" t="str">
        <f t="shared" ca="1" si="5"/>
        <v>=ABS(O37-B32)/B32</v>
      </c>
      <c r="T37" s="104"/>
    </row>
    <row r="38" spans="1:20" x14ac:dyDescent="0.35">
      <c r="A38" s="102">
        <v>11</v>
      </c>
      <c r="B38" s="89">
        <v>261272.41666666666</v>
      </c>
      <c r="C38" s="103">
        <f t="shared" si="0"/>
        <v>2.1937668780445632E-2</v>
      </c>
      <c r="D38" s="25" t="str">
        <f t="shared" ca="1" si="1"/>
        <v>=(B38-B37)/B37</v>
      </c>
      <c r="N38" s="105">
        <v>6</v>
      </c>
      <c r="O38" s="106">
        <f t="shared" si="2"/>
        <v>204755.34073462404</v>
      </c>
      <c r="P38" s="25" t="str">
        <f t="shared" ca="1" si="3"/>
        <v>=$P$29*EXP($P$30*A33)</v>
      </c>
      <c r="R38" s="103">
        <f t="shared" si="4"/>
        <v>7.6513902754439152E-3</v>
      </c>
      <c r="S38" s="25" t="str">
        <f t="shared" ca="1" si="5"/>
        <v>=ABS(O38-B33)/B33</v>
      </c>
      <c r="T38" s="104"/>
    </row>
    <row r="39" spans="1:20" x14ac:dyDescent="0.35">
      <c r="A39" s="10">
        <v>12</v>
      </c>
      <c r="B39" s="89">
        <v>272232.5</v>
      </c>
      <c r="C39" s="103">
        <f t="shared" si="0"/>
        <v>4.1948872648567039E-2</v>
      </c>
      <c r="D39" s="25" t="str">
        <f t="shared" ca="1" si="1"/>
        <v>=(B39-B38)/B38</v>
      </c>
      <c r="N39" s="105">
        <v>7</v>
      </c>
      <c r="O39" s="106">
        <f t="shared" si="2"/>
        <v>213751.8593659233</v>
      </c>
      <c r="P39" s="25" t="str">
        <f t="shared" ca="1" si="3"/>
        <v>=$P$29*EXP($P$30*A34)</v>
      </c>
      <c r="R39" s="103">
        <f t="shared" si="4"/>
        <v>8.8371877995373337E-3</v>
      </c>
      <c r="S39" s="25" t="str">
        <f t="shared" ca="1" si="5"/>
        <v>=ABS(O39-B34)/B34</v>
      </c>
      <c r="T39" s="104"/>
    </row>
    <row r="40" spans="1:20" x14ac:dyDescent="0.35">
      <c r="A40" s="102">
        <v>13</v>
      </c>
      <c r="B40" s="89">
        <v>288987.5</v>
      </c>
      <c r="C40" s="103">
        <f t="shared" si="0"/>
        <v>6.154665589156328E-2</v>
      </c>
      <c r="D40" s="25" t="str">
        <f t="shared" ca="1" si="1"/>
        <v>=(B40-B39)/B39</v>
      </c>
      <c r="N40" s="105">
        <v>8</v>
      </c>
      <c r="O40" s="106">
        <f t="shared" si="2"/>
        <v>223143.66608686617</v>
      </c>
      <c r="P40" s="25" t="str">
        <f t="shared" ca="1" si="3"/>
        <v>=$P$29*EXP($P$30*A35)</v>
      </c>
      <c r="R40" s="103">
        <f t="shared" si="4"/>
        <v>4.5872673569875101E-2</v>
      </c>
      <c r="S40" s="25" t="str">
        <f t="shared" ca="1" si="5"/>
        <v>=ABS(O40-B35)/B35</v>
      </c>
      <c r="T40" s="104"/>
    </row>
    <row r="41" spans="1:20" x14ac:dyDescent="0.35">
      <c r="A41" s="10">
        <v>14</v>
      </c>
      <c r="B41" s="89">
        <v>307826.08333333331</v>
      </c>
      <c r="C41" s="103">
        <f t="shared" si="0"/>
        <v>6.5188229017979368E-2</v>
      </c>
      <c r="D41" s="25" t="str">
        <f t="shared" ca="1" si="1"/>
        <v>=(B41-B40)/B40</v>
      </c>
      <c r="N41" s="105">
        <v>9</v>
      </c>
      <c r="O41" s="106">
        <f t="shared" si="2"/>
        <v>232948.12902397109</v>
      </c>
      <c r="P41" s="25" t="str">
        <f t="shared" ca="1" si="3"/>
        <v>=$P$29*EXP($P$30*A36)</v>
      </c>
      <c r="R41" s="103">
        <f t="shared" si="4"/>
        <v>6.3518521139460909E-2</v>
      </c>
      <c r="S41" s="25" t="str">
        <f t="shared" ca="1" si="5"/>
        <v>=ABS(O41-B36)/B36</v>
      </c>
      <c r="T41" s="104"/>
    </row>
    <row r="42" spans="1:20" x14ac:dyDescent="0.35">
      <c r="A42" s="102">
        <v>15</v>
      </c>
      <c r="B42" s="89">
        <v>323823.08333333331</v>
      </c>
      <c r="C42" s="103">
        <f t="shared" si="0"/>
        <v>5.1967655978903675E-2</v>
      </c>
      <c r="D42" s="25" t="str">
        <f t="shared" ca="1" si="1"/>
        <v>=(B42-B41)/B41</v>
      </c>
      <c r="N42" s="105">
        <v>10</v>
      </c>
      <c r="O42" s="106">
        <f t="shared" si="2"/>
        <v>243183.37942267326</v>
      </c>
      <c r="P42" s="25" t="str">
        <f t="shared" ca="1" si="3"/>
        <v>=$P$29*EXP($P$30*A37)</v>
      </c>
      <c r="R42" s="103">
        <f t="shared" si="4"/>
        <v>4.88155656690741E-2</v>
      </c>
      <c r="S42" s="25" t="str">
        <f t="shared" ca="1" si="5"/>
        <v>=ABS(O42-B37)/B37</v>
      </c>
      <c r="T42" s="104"/>
    </row>
    <row r="43" spans="1:20" x14ac:dyDescent="0.35">
      <c r="A43" s="10">
        <v>16</v>
      </c>
      <c r="B43" s="89">
        <v>334008</v>
      </c>
      <c r="C43" s="103">
        <f t="shared" si="0"/>
        <v>3.1452102060873323E-2</v>
      </c>
      <c r="D43" s="25" t="str">
        <f t="shared" ca="1" si="1"/>
        <v>=(B43-B42)/B42</v>
      </c>
      <c r="N43" s="105">
        <v>11</v>
      </c>
      <c r="O43" s="106">
        <f t="shared" si="2"/>
        <v>253868.34517716331</v>
      </c>
      <c r="P43" s="25" t="str">
        <f t="shared" ca="1" si="3"/>
        <v>=$P$29*EXP($P$30*A38)</v>
      </c>
      <c r="R43" s="103">
        <f t="shared" si="4"/>
        <v>2.833851190250028E-2</v>
      </c>
      <c r="S43" s="25" t="str">
        <f t="shared" ca="1" si="5"/>
        <v>=ABS(O43-B38)/B38</v>
      </c>
      <c r="T43" s="104"/>
    </row>
    <row r="44" spans="1:20" x14ac:dyDescent="0.35">
      <c r="A44" s="102">
        <v>17</v>
      </c>
      <c r="B44" s="89">
        <v>328780.33333333331</v>
      </c>
      <c r="C44" s="103">
        <f t="shared" si="0"/>
        <v>-1.5651321724829005E-2</v>
      </c>
      <c r="D44" s="25" t="str">
        <f t="shared" ca="1" si="1"/>
        <v>=(B44-B43)/B43</v>
      </c>
      <c r="N44" s="105">
        <v>12</v>
      </c>
      <c r="O44" s="106">
        <f t="shared" si="2"/>
        <v>265022.78583345655</v>
      </c>
      <c r="P44" s="25" t="str">
        <f t="shared" ca="1" si="3"/>
        <v>=$P$29*EXP($P$30*A39)</v>
      </c>
      <c r="R44" s="103">
        <f t="shared" si="4"/>
        <v>2.6483664391810113E-2</v>
      </c>
      <c r="S44" s="25" t="str">
        <f t="shared" ca="1" si="5"/>
        <v>=ABS(O44-B39)/B39</v>
      </c>
      <c r="T44" s="104"/>
    </row>
    <row r="45" spans="1:20" x14ac:dyDescent="0.35">
      <c r="A45" s="10">
        <v>18</v>
      </c>
      <c r="B45" s="89">
        <v>303288.91666666669</v>
      </c>
      <c r="C45" s="103">
        <f t="shared" si="0"/>
        <v>-7.7533277030965853E-2</v>
      </c>
      <c r="D45" s="25" t="str">
        <f t="shared" ca="1" si="1"/>
        <v>=(B45-B44)/B44</v>
      </c>
      <c r="N45" s="105">
        <v>13</v>
      </c>
      <c r="O45" s="106">
        <f t="shared" si="2"/>
        <v>276667.32913042337</v>
      </c>
      <c r="P45" s="25" t="str">
        <f t="shared" ca="1" si="3"/>
        <v>=$P$29*EXP($P$30*A40)</v>
      </c>
      <c r="R45" s="103">
        <f t="shared" si="4"/>
        <v>4.2632192982660591E-2</v>
      </c>
      <c r="S45" s="25" t="str">
        <f t="shared" ca="1" si="5"/>
        <v>=ABS(O45-B40)/B40</v>
      </c>
      <c r="T45" s="104"/>
    </row>
    <row r="46" spans="1:20" x14ac:dyDescent="0.35">
      <c r="A46" s="102">
        <v>19</v>
      </c>
      <c r="B46" s="89">
        <v>323964.16666666669</v>
      </c>
      <c r="C46" s="103">
        <f t="shared" si="0"/>
        <v>6.8170146892388359E-2</v>
      </c>
      <c r="D46" s="25" t="str">
        <f t="shared" ca="1" si="1"/>
        <v>=(B46-B45)/B45</v>
      </c>
      <c r="N46" s="105">
        <v>14</v>
      </c>
      <c r="O46" s="106">
        <f t="shared" si="2"/>
        <v>288823.50914635573</v>
      </c>
      <c r="P46" s="25" t="str">
        <f t="shared" ca="1" si="3"/>
        <v>=$P$29*EXP($P$30*A41)</v>
      </c>
      <c r="R46" s="103">
        <f t="shared" si="4"/>
        <v>6.1731527040222924E-2</v>
      </c>
      <c r="S46" s="25" t="str">
        <f t="shared" ca="1" si="5"/>
        <v>=ABS(O46-B41)/B41</v>
      </c>
      <c r="T46" s="104"/>
    </row>
    <row r="47" spans="1:20" x14ac:dyDescent="0.35">
      <c r="A47" s="10">
        <v>20</v>
      </c>
      <c r="B47" s="89">
        <v>349717.75</v>
      </c>
      <c r="C47" s="103">
        <f t="shared" si="0"/>
        <v>7.949516021576454E-2</v>
      </c>
      <c r="D47" s="25" t="str">
        <f t="shared" ca="1" si="1"/>
        <v>=(B47-B46)/B46</v>
      </c>
      <c r="N47" s="105">
        <v>15</v>
      </c>
      <c r="O47" s="106">
        <f t="shared" si="2"/>
        <v>301513.80612161325</v>
      </c>
      <c r="P47" s="25" t="str">
        <f t="shared" ca="1" si="3"/>
        <v>=$P$29*EXP($P$30*A42)</v>
      </c>
      <c r="R47" s="103">
        <f t="shared" si="4"/>
        <v>6.8893412359845876E-2</v>
      </c>
      <c r="S47" s="25" t="str">
        <f t="shared" ca="1" si="5"/>
        <v>=ABS(O47-B42)/B42</v>
      </c>
    </row>
    <row r="48" spans="1:20" x14ac:dyDescent="0.35">
      <c r="A48" s="102">
        <v>21</v>
      </c>
      <c r="E48" s="57" t="s">
        <v>61</v>
      </c>
      <c r="F48" s="107">
        <f>AVERAGE(C29:C47)</f>
        <v>4.5984612986502658E-2</v>
      </c>
      <c r="G48" s="57"/>
      <c r="N48" s="105">
        <v>16</v>
      </c>
      <c r="O48" s="106">
        <f t="shared" si="2"/>
        <v>314761.68803099269</v>
      </c>
      <c r="P48" s="25" t="str">
        <f t="shared" ca="1" si="3"/>
        <v>=$P$29*EXP($P$30*A43)</v>
      </c>
      <c r="R48" s="103">
        <f t="shared" si="4"/>
        <v>5.7622308354911583E-2</v>
      </c>
      <c r="S48" s="25" t="str">
        <f t="shared" ca="1" si="5"/>
        <v>=ABS(O48-B43)/B43</v>
      </c>
    </row>
    <row r="49" spans="1:21" x14ac:dyDescent="0.35">
      <c r="A49" s="10">
        <v>22</v>
      </c>
      <c r="N49" s="105">
        <v>17</v>
      </c>
      <c r="O49" s="106">
        <f t="shared" si="2"/>
        <v>328591.65398269973</v>
      </c>
      <c r="P49" s="25" t="str">
        <f t="shared" ca="1" si="3"/>
        <v>=$P$29*EXP($P$30*A44)</v>
      </c>
      <c r="R49" s="103">
        <f t="shared" si="4"/>
        <v>5.7387663282855005E-4</v>
      </c>
      <c r="S49" s="25" t="str">
        <f t="shared" ca="1" si="5"/>
        <v>=ABS(O49-B44)/B44</v>
      </c>
    </row>
    <row r="50" spans="1:21" x14ac:dyDescent="0.35">
      <c r="A50" s="102">
        <v>23</v>
      </c>
      <c r="N50" s="105">
        <v>18</v>
      </c>
      <c r="O50" s="106">
        <f t="shared" si="2"/>
        <v>343029.27952418046</v>
      </c>
      <c r="P50" s="25" t="str">
        <f t="shared" ca="1" si="3"/>
        <v>=$P$29*EXP($P$30*A45)</v>
      </c>
      <c r="R50" s="103">
        <f t="shared" si="4"/>
        <v>0.13103137198116241</v>
      </c>
      <c r="S50" s="25" t="str">
        <f t="shared" ca="1" si="5"/>
        <v>=ABS(O50-B45)/B45</v>
      </c>
    </row>
    <row r="51" spans="1:21" x14ac:dyDescent="0.35">
      <c r="A51" s="10">
        <v>24</v>
      </c>
      <c r="N51" s="105">
        <v>19</v>
      </c>
      <c r="O51" s="106">
        <f t="shared" si="2"/>
        <v>358101.26393859531</v>
      </c>
      <c r="P51" s="25" t="str">
        <f t="shared" ca="1" si="3"/>
        <v>=$P$29*EXP($P$30*A46)</v>
      </c>
      <c r="R51" s="103">
        <f t="shared" si="4"/>
        <v>0.10537306524722216</v>
      </c>
      <c r="S51" s="25" t="str">
        <f t="shared" ca="1" si="5"/>
        <v>=ABS(O51-B46)/B46</v>
      </c>
    </row>
    <row r="52" spans="1:21" x14ac:dyDescent="0.35">
      <c r="A52" s="102">
        <v>25</v>
      </c>
      <c r="N52" s="105">
        <v>20</v>
      </c>
      <c r="O52" s="106">
        <f t="shared" si="2"/>
        <v>373835.47961940081</v>
      </c>
      <c r="P52" s="25" t="str">
        <f t="shared" ca="1" si="3"/>
        <v>=$P$29*EXP($P$30*A47)</v>
      </c>
      <c r="R52" s="103">
        <f>ABS(O52-B47)/B47</f>
        <v>6.8963412979183375E-2</v>
      </c>
      <c r="S52" s="25" t="str">
        <f t="shared" ca="1" si="5"/>
        <v>=ABS(O52-B47)/B47</v>
      </c>
    </row>
    <row r="53" spans="1:21" x14ac:dyDescent="0.35">
      <c r="A53" s="10">
        <v>26</v>
      </c>
      <c r="N53" s="105">
        <v>21</v>
      </c>
      <c r="O53" s="106">
        <f t="shared" si="2"/>
        <v>390261.02361434634</v>
      </c>
      <c r="P53" s="25" t="str">
        <f t="shared" ca="1" si="3"/>
        <v>=$P$29*EXP($P$30*A48)</v>
      </c>
      <c r="Q53" s="108"/>
      <c r="R53" s="109"/>
      <c r="S53" s="25" t="str">
        <f ca="1">_xlfn.FORMULATEXT(T53)</f>
        <v>=AVERAGE(R33:R52)</v>
      </c>
      <c r="T53" s="107">
        <f>AVERAGE(R33:R52)</f>
        <v>4.8418489540186016E-2</v>
      </c>
      <c r="U53" s="57" t="s">
        <v>61</v>
      </c>
    </row>
    <row r="54" spans="1:21" x14ac:dyDescent="0.35">
      <c r="A54" s="102">
        <v>27</v>
      </c>
      <c r="N54" s="105">
        <v>22</v>
      </c>
      <c r="O54" s="106">
        <f t="shared" si="2"/>
        <v>407408.27143420593</v>
      </c>
      <c r="P54" s="25" t="str">
        <f t="shared" ca="1" si="3"/>
        <v>=$P$29*EXP($P$30*A49)</v>
      </c>
    </row>
    <row r="55" spans="1:21" x14ac:dyDescent="0.35">
      <c r="A55" s="10">
        <v>28</v>
      </c>
      <c r="N55" s="105">
        <v>23</v>
      </c>
      <c r="O55" s="106">
        <f t="shared" si="2"/>
        <v>425308.93322575185</v>
      </c>
      <c r="P55" s="25" t="str">
        <f t="shared" ca="1" si="3"/>
        <v>=$P$29*EXP($P$30*A50)</v>
      </c>
    </row>
    <row r="56" spans="1:21" x14ac:dyDescent="0.35">
      <c r="A56" s="102">
        <v>29</v>
      </c>
      <c r="N56" s="105">
        <v>24</v>
      </c>
      <c r="O56" s="106">
        <f t="shared" si="2"/>
        <v>443996.1124128513</v>
      </c>
      <c r="P56" s="25" t="str">
        <f t="shared" ca="1" si="3"/>
        <v>=$P$29*EXP($P$30*A51)</v>
      </c>
    </row>
    <row r="57" spans="1:21" x14ac:dyDescent="0.35">
      <c r="A57" s="10">
        <v>30</v>
      </c>
      <c r="N57" s="105">
        <v>25</v>
      </c>
      <c r="O57" s="106">
        <f t="shared" si="2"/>
        <v>463504.36691412784</v>
      </c>
      <c r="P57" s="25" t="str">
        <f t="shared" ca="1" si="3"/>
        <v>=$P$29*EXP($P$30*A52)</v>
      </c>
    </row>
    <row r="58" spans="1:21" x14ac:dyDescent="0.35">
      <c r="A58" s="102">
        <v>31</v>
      </c>
      <c r="N58" s="105">
        <v>26</v>
      </c>
      <c r="O58" s="106">
        <f t="shared" si="2"/>
        <v>483869.77305040054</v>
      </c>
      <c r="P58" s="25" t="str">
        <f t="shared" ca="1" si="3"/>
        <v>=$P$29*EXP($P$30*A53)</v>
      </c>
    </row>
    <row r="59" spans="1:21" x14ac:dyDescent="0.35">
      <c r="A59" s="10">
        <v>32</v>
      </c>
      <c r="N59" s="105">
        <v>27</v>
      </c>
      <c r="O59" s="106">
        <f t="shared" si="2"/>
        <v>505129.99226007872</v>
      </c>
      <c r="P59" s="25" t="str">
        <f t="shared" ca="1" si="3"/>
        <v>=$P$29*EXP($P$30*A54)</v>
      </c>
    </row>
    <row r="60" spans="1:21" x14ac:dyDescent="0.35">
      <c r="A60" s="102">
        <v>33</v>
      </c>
      <c r="N60" s="105">
        <v>28</v>
      </c>
      <c r="O60" s="106">
        <f t="shared" si="2"/>
        <v>527324.34074589284</v>
      </c>
      <c r="P60" s="25" t="str">
        <f t="shared" ca="1" si="3"/>
        <v>=$P$29*EXP($P$30*A55)</v>
      </c>
    </row>
    <row r="61" spans="1:21" x14ac:dyDescent="0.35">
      <c r="A61" s="10">
        <v>34</v>
      </c>
      <c r="N61" s="105">
        <v>29</v>
      </c>
      <c r="O61" s="106">
        <f t="shared" si="2"/>
        <v>550493.86218175455</v>
      </c>
      <c r="P61" s="25" t="str">
        <f t="shared" ca="1" si="3"/>
        <v>=$P$29*EXP($P$30*A56)</v>
      </c>
    </row>
    <row r="62" spans="1:21" x14ac:dyDescent="0.35">
      <c r="A62" s="102">
        <v>35</v>
      </c>
      <c r="N62" s="105">
        <v>30</v>
      </c>
      <c r="O62" s="106">
        <f t="shared" si="2"/>
        <v>574681.40361420403</v>
      </c>
      <c r="P62" s="25" t="str">
        <f t="shared" ca="1" si="3"/>
        <v>=$P$29*EXP($P$30*A57)</v>
      </c>
    </row>
    <row r="63" spans="1:21" x14ac:dyDescent="0.35">
      <c r="A63" s="10">
        <v>36</v>
      </c>
      <c r="N63" s="105">
        <v>31</v>
      </c>
      <c r="O63" s="106">
        <f t="shared" si="2"/>
        <v>599931.69469880743</v>
      </c>
      <c r="P63" s="25" t="str">
        <f t="shared" ca="1" si="3"/>
        <v>=$P$29*EXP($P$30*A58)</v>
      </c>
    </row>
    <row r="64" spans="1:21" x14ac:dyDescent="0.35">
      <c r="A64" s="102">
        <v>37</v>
      </c>
      <c r="N64" s="105">
        <v>32</v>
      </c>
      <c r="O64" s="106">
        <f t="shared" si="2"/>
        <v>626291.43041803339</v>
      </c>
      <c r="P64" s="25" t="str">
        <f t="shared" ca="1" si="3"/>
        <v>=$P$29*EXP($P$30*A59)</v>
      </c>
    </row>
    <row r="65" spans="1:16" x14ac:dyDescent="0.35">
      <c r="A65" s="10">
        <v>38</v>
      </c>
      <c r="N65" s="105">
        <v>33</v>
      </c>
      <c r="O65" s="106">
        <f t="shared" si="2"/>
        <v>653809.35743358068</v>
      </c>
      <c r="P65" s="25" t="str">
        <f t="shared" ca="1" si="3"/>
        <v>=$P$29*EXP($P$30*A60)</v>
      </c>
    </row>
    <row r="66" spans="1:16" x14ac:dyDescent="0.35">
      <c r="A66" s="102">
        <v>39</v>
      </c>
      <c r="N66" s="105">
        <v>34</v>
      </c>
      <c r="O66" s="110">
        <f t="shared" si="2"/>
        <v>682536.36423284397</v>
      </c>
      <c r="P66" s="25" t="str">
        <f t="shared" ca="1" si="3"/>
        <v>=$P$29*EXP($P$30*A61)</v>
      </c>
    </row>
    <row r="67" spans="1:16" x14ac:dyDescent="0.35">
      <c r="A67" s="10">
        <v>40</v>
      </c>
      <c r="N67" s="105">
        <v>35</v>
      </c>
      <c r="O67" s="106">
        <f t="shared" si="2"/>
        <v>712525.57523622608</v>
      </c>
      <c r="P67" s="25" t="str">
        <f t="shared" ca="1" si="3"/>
        <v>=$P$29*EXP($P$30*A62)</v>
      </c>
    </row>
    <row r="68" spans="1:16" x14ac:dyDescent="0.35">
      <c r="A68" s="102">
        <v>41</v>
      </c>
      <c r="N68" s="105">
        <v>36</v>
      </c>
      <c r="O68" s="106">
        <f t="shared" si="2"/>
        <v>743832.44903932756</v>
      </c>
      <c r="P68" s="25" t="str">
        <f t="shared" ca="1" si="3"/>
        <v>=$P$29*EXP($P$30*A63)</v>
      </c>
    </row>
    <row r="69" spans="1:16" x14ac:dyDescent="0.35">
      <c r="A69" s="10">
        <v>42</v>
      </c>
      <c r="N69" s="105">
        <v>37</v>
      </c>
      <c r="O69" s="106">
        <f t="shared" si="2"/>
        <v>776514.88097169134</v>
      </c>
      <c r="P69" s="25" t="str">
        <f t="shared" ca="1" si="3"/>
        <v>=$P$29*EXP($P$30*A64)</v>
      </c>
    </row>
    <row r="70" spans="1:16" x14ac:dyDescent="0.35">
      <c r="A70" s="102">
        <v>43</v>
      </c>
      <c r="N70" s="105">
        <v>38</v>
      </c>
      <c r="O70" s="106">
        <f t="shared" si="2"/>
        <v>810633.31016176147</v>
      </c>
      <c r="P70" s="25" t="str">
        <f t="shared" ca="1" si="3"/>
        <v>=$P$29*EXP($P$30*A65)</v>
      </c>
    </row>
    <row r="71" spans="1:16" x14ac:dyDescent="0.35">
      <c r="A71" s="10">
        <v>44</v>
      </c>
      <c r="N71" s="105">
        <v>39</v>
      </c>
      <c r="O71" s="106">
        <f t="shared" si="2"/>
        <v>846250.83130605274</v>
      </c>
      <c r="P71" s="25" t="str">
        <f t="shared" ca="1" si="3"/>
        <v>=$P$29*EXP($P$30*A66)</v>
      </c>
    </row>
    <row r="72" spans="1:16" x14ac:dyDescent="0.35">
      <c r="A72" s="102">
        <v>45</v>
      </c>
      <c r="N72" s="105">
        <v>40</v>
      </c>
      <c r="O72" s="106">
        <f t="shared" si="2"/>
        <v>883433.31134922162</v>
      </c>
      <c r="P72" s="25" t="str">
        <f t="shared" ca="1" si="3"/>
        <v>=$P$29*EXP($P$30*A67)</v>
      </c>
    </row>
    <row r="73" spans="1:16" x14ac:dyDescent="0.35">
      <c r="A73" s="10">
        <v>46</v>
      </c>
      <c r="N73" s="105">
        <v>41</v>
      </c>
      <c r="O73" s="106">
        <f t="shared" si="2"/>
        <v>922249.5112908124</v>
      </c>
      <c r="P73" s="25" t="str">
        <f t="shared" ca="1" si="3"/>
        <v>=$P$29*EXP($P$30*A68)</v>
      </c>
    </row>
    <row r="74" spans="1:16" x14ac:dyDescent="0.35">
      <c r="A74" s="102">
        <v>47</v>
      </c>
      <c r="N74" s="105">
        <v>42</v>
      </c>
      <c r="O74" s="106">
        <f t="shared" si="2"/>
        <v>962771.21334393672</v>
      </c>
      <c r="P74" s="25" t="str">
        <f t="shared" ca="1" si="3"/>
        <v>=$P$29*EXP($P$30*A69)</v>
      </c>
    </row>
    <row r="75" spans="1:16" x14ac:dyDescent="0.35">
      <c r="A75" s="10">
        <v>48</v>
      </c>
      <c r="N75" s="105">
        <v>43</v>
      </c>
      <c r="O75" s="106">
        <f t="shared" si="2"/>
        <v>1005073.3536810393</v>
      </c>
      <c r="P75" s="25" t="str">
        <f t="shared" ca="1" si="3"/>
        <v>=$P$29*EXP($P$30*A70)</v>
      </c>
    </row>
    <row r="76" spans="1:16" x14ac:dyDescent="0.35">
      <c r="A76" s="102">
        <v>49</v>
      </c>
      <c r="N76" s="105">
        <v>44</v>
      </c>
      <c r="O76" s="106">
        <f t="shared" si="2"/>
        <v>1049234.1610122295</v>
      </c>
      <c r="P76" s="25" t="str">
        <f t="shared" ca="1" si="3"/>
        <v>=$P$29*EXP($P$30*A71)</v>
      </c>
    </row>
    <row r="77" spans="1:16" x14ac:dyDescent="0.35">
      <c r="A77" s="10">
        <v>50</v>
      </c>
      <c r="N77" s="105">
        <v>45</v>
      </c>
      <c r="O77" s="106">
        <f t="shared" si="2"/>
        <v>1095335.3012524555</v>
      </c>
      <c r="P77" s="25" t="str">
        <f t="shared" ca="1" si="3"/>
        <v>=$P$29*EXP($P$30*A72)</v>
      </c>
    </row>
    <row r="78" spans="1:16" x14ac:dyDescent="0.35">
      <c r="A78" s="102">
        <v>51</v>
      </c>
      <c r="N78" s="105">
        <v>46</v>
      </c>
      <c r="O78" s="106">
        <f t="shared" si="2"/>
        <v>1143462.02854505</v>
      </c>
      <c r="P78" s="25" t="str">
        <f t="shared" ca="1" si="3"/>
        <v>=$P$29*EXP($P$30*A73)</v>
      </c>
    </row>
    <row r="79" spans="1:16" x14ac:dyDescent="0.35">
      <c r="A79" s="10">
        <v>52</v>
      </c>
      <c r="N79" s="105">
        <v>47</v>
      </c>
      <c r="O79" s="106">
        <f t="shared" si="2"/>
        <v>1193703.3429209306</v>
      </c>
      <c r="P79" s="25" t="str">
        <f t="shared" ca="1" si="3"/>
        <v>=$P$29*EXP($P$30*A74)</v>
      </c>
    </row>
    <row r="80" spans="1:16" x14ac:dyDescent="0.35">
      <c r="A80" s="102">
        <v>53</v>
      </c>
      <c r="N80" s="105">
        <v>48</v>
      </c>
      <c r="O80" s="106">
        <f t="shared" si="2"/>
        <v>1246152.1548850155</v>
      </c>
      <c r="P80" s="25" t="str">
        <f t="shared" ca="1" si="3"/>
        <v>=$P$29*EXP($P$30*A75)</v>
      </c>
    </row>
    <row r="81" spans="1:16" x14ac:dyDescent="0.35">
      <c r="A81" s="10">
        <v>54</v>
      </c>
      <c r="N81" s="105">
        <v>49</v>
      </c>
      <c r="O81" s="106">
        <f t="shared" si="2"/>
        <v>1300905.4572342171</v>
      </c>
      <c r="P81" s="25" t="str">
        <f t="shared" ca="1" si="3"/>
        <v>=$P$29*EXP($P$30*A76)</v>
      </c>
    </row>
    <row r="82" spans="1:16" x14ac:dyDescent="0.35">
      <c r="A82" s="102">
        <v>55</v>
      </c>
      <c r="N82" s="105">
        <v>50</v>
      </c>
      <c r="O82" s="106">
        <f t="shared" si="2"/>
        <v>1358064.5044247624</v>
      </c>
      <c r="P82" s="25" t="str">
        <f t="shared" ca="1" si="3"/>
        <v>=$P$29*EXP($P$30*A77)</v>
      </c>
    </row>
    <row r="83" spans="1:16" x14ac:dyDescent="0.35">
      <c r="A83" s="10">
        <v>56</v>
      </c>
      <c r="N83" s="105">
        <v>51</v>
      </c>
      <c r="O83" s="106">
        <f t="shared" si="2"/>
        <v>1417734.9998205265</v>
      </c>
      <c r="P83" s="25" t="str">
        <f t="shared" ca="1" si="3"/>
        <v>=$P$29*EXP($P$30*A78)</v>
      </c>
    </row>
    <row r="84" spans="1:16" x14ac:dyDescent="0.35">
      <c r="A84" s="102">
        <v>57</v>
      </c>
      <c r="N84" s="105">
        <v>52</v>
      </c>
      <c r="O84" s="106">
        <f t="shared" si="2"/>
        <v>1480027.2911686744</v>
      </c>
      <c r="P84" s="25" t="str">
        <f t="shared" ca="1" si="3"/>
        <v>=$P$29*EXP($P$30*A79)</v>
      </c>
    </row>
    <row r="85" spans="1:16" x14ac:dyDescent="0.35">
      <c r="A85" s="10">
        <v>58</v>
      </c>
      <c r="N85" s="105">
        <v>53</v>
      </c>
      <c r="O85" s="106">
        <f t="shared" si="2"/>
        <v>1545056.5746640807</v>
      </c>
      <c r="P85" s="25" t="str">
        <f t="shared" ca="1" si="3"/>
        <v>=$P$29*EXP($P$30*A80)</v>
      </c>
    </row>
    <row r="86" spans="1:16" x14ac:dyDescent="0.35">
      <c r="A86" s="102">
        <v>59</v>
      </c>
      <c r="N86" s="105">
        <v>54</v>
      </c>
      <c r="O86" s="106">
        <f t="shared" si="2"/>
        <v>1612943.1079799184</v>
      </c>
      <c r="P86" s="25" t="str">
        <f t="shared" ca="1" si="3"/>
        <v>=$P$29*EXP($P$30*A81)</v>
      </c>
    </row>
    <row r="87" spans="1:16" x14ac:dyDescent="0.35">
      <c r="N87" s="105">
        <v>55</v>
      </c>
      <c r="O87" s="106">
        <f t="shared" si="2"/>
        <v>1683812.4326583603</v>
      </c>
      <c r="P87" s="25" t="str">
        <f t="shared" ca="1" si="3"/>
        <v>=$P$29*EXP($P$30*A82)</v>
      </c>
    </row>
    <row r="88" spans="1:16" x14ac:dyDescent="0.35">
      <c r="N88" s="105">
        <v>56</v>
      </c>
      <c r="O88" s="106">
        <f t="shared" si="2"/>
        <v>1757795.6062726579</v>
      </c>
      <c r="P88" s="25" t="str">
        <f t="shared" ca="1" si="3"/>
        <v>=$P$29*EXP($P$30*A83)</v>
      </c>
    </row>
    <row r="89" spans="1:16" x14ac:dyDescent="0.35">
      <c r="N89" s="105">
        <v>57</v>
      </c>
      <c r="O89" s="106">
        <f t="shared" si="2"/>
        <v>1835029.4447899342</v>
      </c>
      <c r="P89" s="25" t="str">
        <f t="shared" ca="1" si="3"/>
        <v>=$P$29*EXP($P$30*A84)</v>
      </c>
    </row>
    <row r="90" spans="1:16" x14ac:dyDescent="0.35">
      <c r="N90" s="105">
        <v>58</v>
      </c>
      <c r="O90" s="106">
        <f t="shared" si="2"/>
        <v>1915656.7755828928</v>
      </c>
      <c r="P90" s="25" t="str">
        <f t="shared" ca="1" si="3"/>
        <v>=$P$29*EXP($P$30*A85)</v>
      </c>
    </row>
    <row r="91" spans="1:16" x14ac:dyDescent="0.35">
      <c r="N91" s="105">
        <v>59</v>
      </c>
      <c r="O91" s="110">
        <f t="shared" si="2"/>
        <v>1999826.7015583178</v>
      </c>
      <c r="P91" s="25" t="str">
        <f t="shared" ca="1" si="3"/>
        <v>=$P$29*EXP($P$30*A86)</v>
      </c>
    </row>
  </sheetData>
  <mergeCells count="2">
    <mergeCell ref="O27:P27"/>
    <mergeCell ref="O28:P28"/>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1F5C4-B2D4-4517-A8A2-66248E525A0F}">
  <sheetPr>
    <tabColor theme="7"/>
  </sheetPr>
  <dimension ref="A26:J56"/>
  <sheetViews>
    <sheetView showGridLines="0" tabSelected="1" topLeftCell="A16" workbookViewId="0">
      <selection activeCell="B30" sqref="B30"/>
    </sheetView>
  </sheetViews>
  <sheetFormatPr defaultRowHeight="14.5" x14ac:dyDescent="0.35"/>
  <cols>
    <col min="1" max="1" width="19.90625" bestFit="1" customWidth="1"/>
    <col min="2" max="2" width="13" bestFit="1" customWidth="1"/>
    <col min="6" max="6" width="4.453125" customWidth="1"/>
    <col min="7" max="7" width="10.6328125" customWidth="1"/>
    <col min="8" max="8" width="12.36328125" bestFit="1" customWidth="1"/>
    <col min="9" max="9" width="12.26953125" bestFit="1" customWidth="1"/>
    <col min="10" max="10" width="11" customWidth="1"/>
  </cols>
  <sheetData>
    <row r="26" spans="1:10" x14ac:dyDescent="0.35">
      <c r="A26" s="72" t="s">
        <v>62</v>
      </c>
    </row>
    <row r="27" spans="1:10" x14ac:dyDescent="0.35">
      <c r="A27" s="88" t="s">
        <v>82</v>
      </c>
      <c r="B27" s="142">
        <v>4000000</v>
      </c>
      <c r="F27" s="88"/>
      <c r="G27" s="112" t="s">
        <v>63</v>
      </c>
      <c r="H27" s="112" t="s">
        <v>64</v>
      </c>
      <c r="I27" s="112" t="s">
        <v>65</v>
      </c>
      <c r="J27" s="112" t="s">
        <v>84</v>
      </c>
    </row>
    <row r="28" spans="1:10" x14ac:dyDescent="0.35">
      <c r="A28" s="88" t="s">
        <v>66</v>
      </c>
      <c r="B28" s="88">
        <v>5</v>
      </c>
      <c r="F28" s="60">
        <v>1</v>
      </c>
      <c r="G28" s="113">
        <f>B31*B29</f>
        <v>2000000</v>
      </c>
      <c r="H28" s="113">
        <f>G28*B33</f>
        <v>800000</v>
      </c>
      <c r="I28" s="113">
        <f>G28*$B$32</f>
        <v>1000000</v>
      </c>
      <c r="J28" s="114">
        <f>G28-H28-I28</f>
        <v>200000</v>
      </c>
    </row>
    <row r="29" spans="1:10" x14ac:dyDescent="0.35">
      <c r="A29" s="88" t="s">
        <v>67</v>
      </c>
      <c r="B29" s="114">
        <v>25</v>
      </c>
      <c r="C29" t="s">
        <v>68</v>
      </c>
      <c r="F29" s="60">
        <v>2</v>
      </c>
      <c r="G29" s="113">
        <f>G28*(1+$B$30)</f>
        <v>2200000</v>
      </c>
      <c r="H29" s="113">
        <f>G29*($B$33-($B$34*F28))</f>
        <v>836000</v>
      </c>
      <c r="I29" s="113">
        <f>G29*$B$32</f>
        <v>1100000</v>
      </c>
      <c r="J29" s="114">
        <f>G29-H29-I29</f>
        <v>264000</v>
      </c>
    </row>
    <row r="30" spans="1:10" x14ac:dyDescent="0.35">
      <c r="A30" s="88" t="s">
        <v>69</v>
      </c>
      <c r="B30" s="115">
        <v>0.1</v>
      </c>
      <c r="F30" s="60">
        <v>3</v>
      </c>
      <c r="G30" s="113">
        <f>G29*(1+$B$30)</f>
        <v>2420000</v>
      </c>
      <c r="H30" s="113">
        <f>G30*($B$33-($B$34*F29))</f>
        <v>871200.00000000012</v>
      </c>
      <c r="I30" s="113">
        <f>G30*$B$32</f>
        <v>1210000</v>
      </c>
      <c r="J30" s="114">
        <f>G30-H30-I30</f>
        <v>338800</v>
      </c>
    </row>
    <row r="31" spans="1:10" x14ac:dyDescent="0.35">
      <c r="A31" s="88" t="s">
        <v>85</v>
      </c>
      <c r="B31" s="116">
        <v>80000</v>
      </c>
      <c r="F31" s="60">
        <v>4</v>
      </c>
      <c r="G31" s="113">
        <f>G30*(1+$B$30)</f>
        <v>2662000</v>
      </c>
      <c r="H31" s="113">
        <f>G31*($B$33-($B$34*F30))</f>
        <v>905080.00000000012</v>
      </c>
      <c r="I31" s="113">
        <f>G31*$B$32</f>
        <v>1331000</v>
      </c>
      <c r="J31" s="114">
        <f t="shared" ref="J31:J32" si="0">G31-H31-I31</f>
        <v>425920</v>
      </c>
    </row>
    <row r="32" spans="1:10" x14ac:dyDescent="0.35">
      <c r="A32" s="117" t="s">
        <v>80</v>
      </c>
      <c r="B32" s="118">
        <v>0.5</v>
      </c>
      <c r="F32" s="60">
        <v>5</v>
      </c>
      <c r="G32" s="113">
        <f>G31*(1+$B$30)</f>
        <v>2928200.0000000005</v>
      </c>
      <c r="H32" s="113">
        <f>G32*($B$33-($B$34*F31))</f>
        <v>937024.00000000012</v>
      </c>
      <c r="I32" s="113">
        <f>G32*$B$32</f>
        <v>1464100.0000000002</v>
      </c>
      <c r="J32" s="114">
        <f t="shared" si="0"/>
        <v>527076.00000000023</v>
      </c>
    </row>
    <row r="33" spans="1:10" x14ac:dyDescent="0.35">
      <c r="A33" s="88" t="s">
        <v>79</v>
      </c>
      <c r="B33" s="118">
        <v>0.4</v>
      </c>
      <c r="I33" s="60" t="s">
        <v>71</v>
      </c>
      <c r="J33" s="119">
        <f>SUM(J28:J32)</f>
        <v>1755796.0000000002</v>
      </c>
    </row>
    <row r="34" spans="1:10" x14ac:dyDescent="0.35">
      <c r="A34" s="88" t="s">
        <v>72</v>
      </c>
      <c r="B34" s="118">
        <v>0.02</v>
      </c>
      <c r="C34" t="s">
        <v>73</v>
      </c>
    </row>
    <row r="35" spans="1:10" x14ac:dyDescent="0.35">
      <c r="B35" s="120"/>
    </row>
    <row r="37" spans="1:10" x14ac:dyDescent="0.35">
      <c r="A37" t="s">
        <v>74</v>
      </c>
      <c r="B37" s="121">
        <f>J33</f>
        <v>1755796.0000000002</v>
      </c>
    </row>
    <row r="38" spans="1:10" x14ac:dyDescent="0.35">
      <c r="A38" t="s">
        <v>83</v>
      </c>
      <c r="B38" s="121">
        <v>4000000</v>
      </c>
    </row>
    <row r="39" spans="1:10" x14ac:dyDescent="0.35">
      <c r="A39" s="72" t="s">
        <v>81</v>
      </c>
      <c r="B39" s="122">
        <f>B37-B38</f>
        <v>-2244204</v>
      </c>
    </row>
    <row r="40" spans="1:10" x14ac:dyDescent="0.35">
      <c r="A40" s="72"/>
      <c r="B40" s="122"/>
    </row>
    <row r="41" spans="1:10" x14ac:dyDescent="0.35">
      <c r="A41" s="72"/>
      <c r="B41" s="122"/>
    </row>
    <row r="43" spans="1:10" x14ac:dyDescent="0.35">
      <c r="A43" s="123" t="s">
        <v>75</v>
      </c>
    </row>
    <row r="44" spans="1:10" x14ac:dyDescent="0.35">
      <c r="A44" s="88" t="s">
        <v>82</v>
      </c>
      <c r="B44" s="142">
        <v>4000000</v>
      </c>
      <c r="F44" s="88"/>
      <c r="G44" s="112" t="s">
        <v>63</v>
      </c>
      <c r="H44" s="112" t="s">
        <v>64</v>
      </c>
      <c r="I44" s="112" t="s">
        <v>65</v>
      </c>
      <c r="J44" s="112" t="s">
        <v>84</v>
      </c>
    </row>
    <row r="45" spans="1:10" x14ac:dyDescent="0.35">
      <c r="A45" s="88" t="s">
        <v>66</v>
      </c>
      <c r="B45" s="88">
        <v>5</v>
      </c>
      <c r="F45" s="60">
        <v>1</v>
      </c>
      <c r="G45" s="143">
        <f>B48*B46</f>
        <v>2000000</v>
      </c>
      <c r="H45" s="143">
        <f>G45*B50</f>
        <v>800000</v>
      </c>
      <c r="I45" s="143">
        <f>G45*$B$49</f>
        <v>1000000</v>
      </c>
      <c r="J45" s="143">
        <f>G45-H45-I45</f>
        <v>200000</v>
      </c>
    </row>
    <row r="46" spans="1:10" x14ac:dyDescent="0.35">
      <c r="A46" s="88" t="s">
        <v>67</v>
      </c>
      <c r="B46" s="114">
        <v>25</v>
      </c>
      <c r="F46" s="60">
        <v>2</v>
      </c>
      <c r="G46" s="143">
        <f>G45*(1+$B$47)</f>
        <v>2200000</v>
      </c>
      <c r="H46" s="143">
        <f>G46*($B$50-$B$51)</f>
        <v>836000</v>
      </c>
      <c r="I46" s="143">
        <f t="shared" ref="I46:I49" si="1">G46*$B$49</f>
        <v>1100000</v>
      </c>
      <c r="J46" s="143">
        <f>G46-H46-I46</f>
        <v>264000</v>
      </c>
    </row>
    <row r="47" spans="1:10" x14ac:dyDescent="0.35">
      <c r="A47" s="88" t="s">
        <v>69</v>
      </c>
      <c r="B47" s="115">
        <v>0.1</v>
      </c>
      <c r="F47" s="60">
        <v>3</v>
      </c>
      <c r="G47" s="143">
        <f t="shared" ref="G47:G49" si="2">G46*(1+$B$47)</f>
        <v>2420000</v>
      </c>
      <c r="H47" s="143">
        <f>G47*($B$50-($B$51*F46))</f>
        <v>871200.00000000012</v>
      </c>
      <c r="I47" s="143">
        <f t="shared" si="1"/>
        <v>1210000</v>
      </c>
      <c r="J47" s="143">
        <f>G47-H47-I47</f>
        <v>338800</v>
      </c>
    </row>
    <row r="48" spans="1:10" x14ac:dyDescent="0.35">
      <c r="A48" s="88" t="s">
        <v>86</v>
      </c>
      <c r="B48" s="116">
        <v>80000</v>
      </c>
      <c r="F48" s="60">
        <v>4</v>
      </c>
      <c r="G48" s="143">
        <f t="shared" si="2"/>
        <v>2662000</v>
      </c>
      <c r="H48" s="143">
        <f>G48*($B$50-($B$51*F47))</f>
        <v>905080.00000000012</v>
      </c>
      <c r="I48" s="143">
        <f t="shared" si="1"/>
        <v>1331000</v>
      </c>
      <c r="J48" s="143">
        <f t="shared" ref="J48:J49" si="3">G48-H48-I48</f>
        <v>425920</v>
      </c>
    </row>
    <row r="49" spans="1:10" x14ac:dyDescent="0.35">
      <c r="A49" s="117" t="s">
        <v>70</v>
      </c>
      <c r="B49" s="118">
        <v>0.5</v>
      </c>
      <c r="F49" s="60">
        <v>5</v>
      </c>
      <c r="G49" s="143">
        <f t="shared" si="2"/>
        <v>2928200.0000000005</v>
      </c>
      <c r="H49" s="143">
        <f t="shared" ref="H49" si="4">G49*($B$50-($B$51*F48))</f>
        <v>937024.00000000012</v>
      </c>
      <c r="I49" s="143">
        <f t="shared" si="1"/>
        <v>1464100.0000000002</v>
      </c>
      <c r="J49" s="143">
        <f t="shared" si="3"/>
        <v>527076.00000000023</v>
      </c>
    </row>
    <row r="50" spans="1:10" x14ac:dyDescent="0.35">
      <c r="A50" s="88" t="s">
        <v>64</v>
      </c>
      <c r="B50" s="118">
        <v>0.4</v>
      </c>
      <c r="I50" s="60" t="s">
        <v>71</v>
      </c>
      <c r="J50" s="119">
        <f>SUM(J45:J49)</f>
        <v>1755796.0000000002</v>
      </c>
    </row>
    <row r="51" spans="1:10" x14ac:dyDescent="0.35">
      <c r="A51" s="88" t="s">
        <v>72</v>
      </c>
      <c r="B51" s="118">
        <v>0.02</v>
      </c>
    </row>
    <row r="52" spans="1:10" x14ac:dyDescent="0.35">
      <c r="A52" s="88" t="s">
        <v>76</v>
      </c>
      <c r="B52" s="118">
        <v>0.05</v>
      </c>
    </row>
    <row r="54" spans="1:10" x14ac:dyDescent="0.35">
      <c r="A54" t="s">
        <v>77</v>
      </c>
      <c r="B54" s="124">
        <f>NPV(B52,J45:J49)</f>
        <v>1485983.4269524675</v>
      </c>
      <c r="J54" s="42"/>
    </row>
    <row r="55" spans="1:10" x14ac:dyDescent="0.35">
      <c r="A55" t="s">
        <v>82</v>
      </c>
      <c r="B55" s="125">
        <f>B44</f>
        <v>4000000</v>
      </c>
    </row>
    <row r="56" spans="1:10" x14ac:dyDescent="0.35">
      <c r="A56" s="72" t="s">
        <v>78</v>
      </c>
      <c r="B56" s="126">
        <f>B54-B55</f>
        <v>-2514016.5730475327</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19th Hole Model Testing </vt:lpstr>
      <vt:lpstr>19th Hole Business Model</vt:lpstr>
      <vt:lpstr>Gopher Drug</vt:lpstr>
      <vt:lpstr>Microsoft Sales</vt:lpstr>
      <vt:lpstr>Joy's Toy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abegail calawagan</dc:creator>
  <cp:lastModifiedBy>abegail calawagan</cp:lastModifiedBy>
  <dcterms:created xsi:type="dcterms:W3CDTF">2015-06-05T18:17:20Z</dcterms:created>
  <dcterms:modified xsi:type="dcterms:W3CDTF">2024-03-25T13:21:01Z</dcterms:modified>
</cp:coreProperties>
</file>