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begail calawagan\Desktop\Coursera\Business Analytics Excel Course\Week4 Linear Programming\"/>
    </mc:Choice>
  </mc:AlternateContent>
  <xr:revisionPtr revIDLastSave="0" documentId="13_ncr:1_{FBA9A42F-F9B2-491A-B8BD-E423BA09EE9A}" xr6:coauthVersionLast="47" xr6:coauthVersionMax="47" xr10:uidLastSave="{00000000-0000-0000-0000-000000000000}"/>
  <bookViews>
    <workbookView xWindow="-110" yWindow="-110" windowWidth="19420" windowHeight="10300" firstSheet="1" activeTab="3" xr2:uid="{00000000-000D-0000-FFFF-FFFF00000000}"/>
  </bookViews>
  <sheets>
    <sheet name="Act1_Campaign Marketing" sheetId="1" r:id="rId1"/>
    <sheet name="Act2_PC Tech Company" sheetId="2" r:id="rId2"/>
    <sheet name="Act3_Investment allocation" sheetId="5" r:id="rId3"/>
    <sheet name="Act4_Busing Problem" sheetId="4" r:id="rId4"/>
    <sheet name="Activity Solver" sheetId="6" r:id="rId5"/>
    <sheet name="Practice1_Intro to LP" sheetId="9" r:id="rId6"/>
    <sheet name="Practice2_Furniture Company" sheetId="8" r:id="rId7"/>
    <sheet name="Practice3_Bus Company" sheetId="7" r:id="rId8"/>
    <sheet name="Practice Solver" sheetId="10" r:id="rId9"/>
  </sheets>
  <definedNames>
    <definedName name="solver_adj" localSheetId="0" hidden="1">'Act1_Campaign Marketing'!$E$17:$F$17</definedName>
    <definedName name="solver_adj" localSheetId="1" hidden="1">'Act2_PC Tech Company'!$B$2:$C$2</definedName>
    <definedName name="solver_adj" localSheetId="2" hidden="1">'Act3_Investment allocation'!$B$2:$F$2</definedName>
    <definedName name="solver_adj" localSheetId="3" hidden="1">'Act4_Busing Problem'!$B$26:$P$26</definedName>
    <definedName name="solver_adj" localSheetId="5" hidden="1">'Practice1_Intro to LP'!$B$13:$C$13</definedName>
    <definedName name="solver_adj" localSheetId="6" hidden="1">'Practice2_Furniture Company'!$B$16:$C$16</definedName>
    <definedName name="solver_adj" localSheetId="7" hidden="1">'Practice3_Bus Company'!$B$25:$K$25</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5" hidden="1">0.0001</definedName>
    <definedName name="solver_cvg" localSheetId="6" hidden="1">0.0001</definedName>
    <definedName name="solver_cvg" localSheetId="7" hidden="1">0.0001</definedName>
    <definedName name="solver_drv" localSheetId="0" hidden="1">1</definedName>
    <definedName name="solver_drv" localSheetId="1" hidden="1">2</definedName>
    <definedName name="solver_drv" localSheetId="2" hidden="1">1</definedName>
    <definedName name="solver_drv" localSheetId="3" hidden="1">1</definedName>
    <definedName name="solver_drv" localSheetId="5" hidden="1">1</definedName>
    <definedName name="solver_drv" localSheetId="6" hidden="1">1</definedName>
    <definedName name="solver_drv" localSheetId="7"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5" hidden="1">2</definedName>
    <definedName name="solver_eng" localSheetId="6" hidden="1">2</definedName>
    <definedName name="solver_eng" localSheetId="7"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5" hidden="1">1</definedName>
    <definedName name="solver_est" localSheetId="6" hidden="1">1</definedName>
    <definedName name="solver_est" localSheetId="7"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5" hidden="1">2147483647</definedName>
    <definedName name="solver_itr" localSheetId="6" hidden="1">2147483647</definedName>
    <definedName name="solver_itr" localSheetId="7" hidden="1">2147483647</definedName>
    <definedName name="solver_lhs1" localSheetId="0" hidden="1">'Act1_Campaign Marketing'!$G$27</definedName>
    <definedName name="solver_lhs1" localSheetId="1" hidden="1">'Act2_PC Tech Company'!$D$16:$D$19</definedName>
    <definedName name="solver_lhs1" localSheetId="2" hidden="1">'Act3_Investment allocation'!$G$12</definedName>
    <definedName name="solver_lhs1" localSheetId="3" hidden="1">'Act4_Busing Problem'!$Q$34:$Q$36</definedName>
    <definedName name="solver_lhs1" localSheetId="5" hidden="1">'Practice1_Intro to LP'!$D$22:$D$23</definedName>
    <definedName name="solver_lhs1" localSheetId="6" hidden="1">'Practice2_Furniture Company'!$D$24:$D$25</definedName>
    <definedName name="solver_lhs1" localSheetId="7" hidden="1">'Practice3_Bus Company'!$L$49:$L$53</definedName>
    <definedName name="solver_lhs2" localSheetId="0" hidden="1">'Act1_Campaign Marketing'!$G$28:$G$29</definedName>
    <definedName name="solver_lhs2" localSheetId="2" hidden="1">'Act3_Investment allocation'!$G$13:$G$14</definedName>
    <definedName name="solver_lhs2" localSheetId="3" hidden="1">'Act4_Busing Problem'!$Q$37:$Q$41</definedName>
    <definedName name="solver_lhs3" localSheetId="0" hidden="1">'Act1_Campaign Marketing'!$G$30</definedName>
    <definedName name="solver_lhs3" localSheetId="2" hidden="1">'Act3_Investment allocation'!$G$15</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5" hidden="1">2147483647</definedName>
    <definedName name="solver_mip" localSheetId="6" hidden="1">2147483647</definedName>
    <definedName name="solver_mip" localSheetId="7"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5" hidden="1">30</definedName>
    <definedName name="solver_mni" localSheetId="6" hidden="1">30</definedName>
    <definedName name="solver_mni" localSheetId="7"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5" hidden="1">0.075</definedName>
    <definedName name="solver_mrt" localSheetId="6" hidden="1">0.075</definedName>
    <definedName name="solver_mrt" localSheetId="7"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5" hidden="1">2</definedName>
    <definedName name="solver_msl" localSheetId="6" hidden="1">2</definedName>
    <definedName name="solver_msl" localSheetId="7"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5" hidden="1">1</definedName>
    <definedName name="solver_neg" localSheetId="6" hidden="1">1</definedName>
    <definedName name="solver_neg" localSheetId="7"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5" hidden="1">2147483647</definedName>
    <definedName name="solver_nod" localSheetId="6" hidden="1">2147483647</definedName>
    <definedName name="solver_nod" localSheetId="7" hidden="1">2147483647</definedName>
    <definedName name="solver_num" localSheetId="0" hidden="1">3</definedName>
    <definedName name="solver_num" localSheetId="1" hidden="1">1</definedName>
    <definedName name="solver_num" localSheetId="2" hidden="1">3</definedName>
    <definedName name="solver_num" localSheetId="3" hidden="1">2</definedName>
    <definedName name="solver_num" localSheetId="5" hidden="1">1</definedName>
    <definedName name="solver_num" localSheetId="6" hidden="1">1</definedName>
    <definedName name="solver_num" localSheetId="7" hidden="1">1</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5" hidden="1">1</definedName>
    <definedName name="solver_nwt" localSheetId="6" hidden="1">1</definedName>
    <definedName name="solver_nwt" localSheetId="7" hidden="1">1</definedName>
    <definedName name="solver_opt" localSheetId="0" hidden="1">'Act1_Campaign Marketing'!$E$22</definedName>
    <definedName name="solver_opt" localSheetId="1" hidden="1">'Act2_PC Tech Company'!$D$13</definedName>
    <definedName name="solver_opt" localSheetId="2" hidden="1">'Act3_Investment allocation'!$B$6</definedName>
    <definedName name="solver_opt" localSheetId="3" hidden="1">'Act4_Busing Problem'!$B$30</definedName>
    <definedName name="solver_opt" localSheetId="5" hidden="1">'Practice1_Intro to LP'!$B$18</definedName>
    <definedName name="solver_opt" localSheetId="6" hidden="1">'Practice2_Furniture Company'!$D$20</definedName>
    <definedName name="solver_opt" localSheetId="7" hidden="1">'Practice3_Bus Company'!$L$41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5" hidden="1">0.000001</definedName>
    <definedName name="solver_pre" localSheetId="6" hidden="1">0.000001</definedName>
    <definedName name="solver_pre" localSheetId="7" hidden="1">0.000001</definedName>
    <definedName name="solver_rbv" localSheetId="0" hidden="1">1</definedName>
    <definedName name="solver_rbv" localSheetId="1" hidden="1">2</definedName>
    <definedName name="solver_rbv" localSheetId="2" hidden="1">1</definedName>
    <definedName name="solver_rbv" localSheetId="3" hidden="1">1</definedName>
    <definedName name="solver_rbv" localSheetId="5" hidden="1">1</definedName>
    <definedName name="solver_rbv" localSheetId="6" hidden="1">1</definedName>
    <definedName name="solver_rbv" localSheetId="7"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5" hidden="1">1</definedName>
    <definedName name="solver_rel1" localSheetId="6" hidden="1">1</definedName>
    <definedName name="solver_rel1" localSheetId="7" hidden="1">2</definedName>
    <definedName name="solver_rel2" localSheetId="0" hidden="1">3</definedName>
    <definedName name="solver_rel2" localSheetId="2" hidden="1">3</definedName>
    <definedName name="solver_rel2" localSheetId="3" hidden="1">2</definedName>
    <definedName name="solver_rel3" localSheetId="0" hidden="1">3</definedName>
    <definedName name="solver_rel3" localSheetId="2" hidden="1">1</definedName>
    <definedName name="solver_rhs1" localSheetId="0" hidden="1">'Act1_Campaign Marketing'!$I$27</definedName>
    <definedName name="solver_rhs1" localSheetId="1" hidden="1">'Act2_PC Tech Company'!$F$16:$F$19</definedName>
    <definedName name="solver_rhs1" localSheetId="2" hidden="1">'Act3_Investment allocation'!$I$12</definedName>
    <definedName name="solver_rhs1" localSheetId="3" hidden="1">'Act4_Busing Problem'!$S$34:$S$36</definedName>
    <definedName name="solver_rhs1" localSheetId="5" hidden="1">'Practice1_Intro to LP'!$F$22:$F$23</definedName>
    <definedName name="solver_rhs1" localSheetId="6" hidden="1">'Practice2_Furniture Company'!$F$24:$F$25</definedName>
    <definedName name="solver_rhs1" localSheetId="7" hidden="1">'Practice3_Bus Company'!$N$49:$N$53</definedName>
    <definedName name="solver_rhs2" localSheetId="0" hidden="1">'Act1_Campaign Marketing'!$I$28:$I$29</definedName>
    <definedName name="solver_rhs2" localSheetId="2" hidden="1">'Act3_Investment allocation'!$I$13:$I$14</definedName>
    <definedName name="solver_rhs2" localSheetId="3" hidden="1">'Act4_Busing Problem'!$S$37:$S$41</definedName>
    <definedName name="solver_rhs3" localSheetId="0" hidden="1">'Act1_Campaign Marketing'!$I$30</definedName>
    <definedName name="solver_rhs3" localSheetId="2" hidden="1">'Act3_Investment allocation'!$I$15</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5" hidden="1">2</definedName>
    <definedName name="solver_rlx" localSheetId="6" hidden="1">2</definedName>
    <definedName name="solver_rlx" localSheetId="7"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5" hidden="1">0</definedName>
    <definedName name="solver_rsd" localSheetId="6" hidden="1">0</definedName>
    <definedName name="solver_rsd" localSheetId="7" hidden="1">0</definedName>
    <definedName name="solver_scl" localSheetId="0" hidden="1">1</definedName>
    <definedName name="solver_scl" localSheetId="1" hidden="1">2</definedName>
    <definedName name="solver_scl" localSheetId="2" hidden="1">1</definedName>
    <definedName name="solver_scl" localSheetId="3" hidden="1">1</definedName>
    <definedName name="solver_scl" localSheetId="5" hidden="1">1</definedName>
    <definedName name="solver_scl" localSheetId="6" hidden="1">1</definedName>
    <definedName name="solver_scl" localSheetId="7"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5" hidden="1">2</definedName>
    <definedName name="solver_sho" localSheetId="6" hidden="1">2</definedName>
    <definedName name="solver_sho" localSheetId="7"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5" hidden="1">100</definedName>
    <definedName name="solver_ssz" localSheetId="6" hidden="1">100</definedName>
    <definedName name="solver_ssz" localSheetId="7"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5" hidden="1">2147483647</definedName>
    <definedName name="solver_tim" localSheetId="6" hidden="1">2147483647</definedName>
    <definedName name="solver_tim" localSheetId="7"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5" hidden="1">0.01</definedName>
    <definedName name="solver_tol" localSheetId="6" hidden="1">0.01</definedName>
    <definedName name="solver_tol" localSheetId="7" hidden="1">0.01</definedName>
    <definedName name="solver_typ" localSheetId="0" hidden="1">1</definedName>
    <definedName name="solver_typ" localSheetId="1" hidden="1">1</definedName>
    <definedName name="solver_typ" localSheetId="2" hidden="1">1</definedName>
    <definedName name="solver_typ" localSheetId="3" hidden="1">2</definedName>
    <definedName name="solver_typ" localSheetId="5" hidden="1">1</definedName>
    <definedName name="solver_typ" localSheetId="6" hidden="1">1</definedName>
    <definedName name="solver_typ" localSheetId="7"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5" hidden="1">0</definedName>
    <definedName name="solver_val" localSheetId="6" hidden="1">0</definedName>
    <definedName name="solver_val" localSheetId="7"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5" hidden="1">3</definedName>
    <definedName name="solver_ver" localSheetId="6" hidden="1">3</definedName>
    <definedName name="solver_ver" localSheetId="7"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8" l="1"/>
  <c r="L51" i="7"/>
  <c r="L49" i="7"/>
  <c r="L52" i="7"/>
  <c r="E13" i="9"/>
  <c r="E14" i="9"/>
  <c r="B18" i="9"/>
  <c r="D22" i="9"/>
  <c r="D23" i="9"/>
  <c r="B20" i="8"/>
  <c r="C20" i="8"/>
  <c r="D20" i="8"/>
  <c r="D25" i="8"/>
  <c r="D31" i="7"/>
  <c r="D32" i="7"/>
  <c r="B35" i="7"/>
  <c r="B36" i="7"/>
  <c r="B37" i="7"/>
  <c r="B38" i="7"/>
  <c r="B39" i="7"/>
  <c r="D40" i="7"/>
  <c r="B43" i="7"/>
  <c r="L50" i="7"/>
  <c r="L53" i="7"/>
  <c r="G30" i="1"/>
  <c r="G28" i="1"/>
  <c r="G29" i="1"/>
  <c r="G27" i="1"/>
  <c r="E22" i="1"/>
  <c r="B6" i="5"/>
  <c r="G12" i="5"/>
  <c r="G13" i="5"/>
  <c r="I13" i="5"/>
  <c r="G14" i="5"/>
  <c r="I14" i="5"/>
  <c r="G15" i="5"/>
  <c r="H14" i="9"/>
  <c r="F40" i="7"/>
  <c r="O50" i="7"/>
  <c r="J28" i="1"/>
  <c r="G20" i="8"/>
  <c r="J30" i="1"/>
  <c r="G25" i="8"/>
  <c r="B21" i="8"/>
  <c r="O52" i="7"/>
  <c r="H18" i="9"/>
  <c r="F31" i="7"/>
  <c r="J29" i="1"/>
  <c r="F22" i="1"/>
  <c r="H22" i="9"/>
  <c r="F43" i="7"/>
  <c r="F32" i="7"/>
  <c r="O51" i="7"/>
  <c r="J12" i="5"/>
  <c r="O49" i="7"/>
  <c r="O53" i="7"/>
  <c r="C6" i="5"/>
  <c r="C21" i="8"/>
  <c r="J15" i="5"/>
  <c r="J13" i="5"/>
  <c r="G24" i="8"/>
  <c r="J27" i="1"/>
  <c r="H23" i="9"/>
  <c r="J14" i="5"/>
  <c r="H13" i="9"/>
  <c r="Q37" i="4" l="1"/>
  <c r="Q38" i="4"/>
  <c r="Q39" i="4"/>
  <c r="Q40" i="4"/>
  <c r="Q41" i="4"/>
  <c r="Q35" i="4"/>
  <c r="Q36" i="4"/>
  <c r="Q34" i="4"/>
  <c r="B30" i="4"/>
  <c r="C30" i="4"/>
  <c r="D18" i="2" l="1"/>
  <c r="D19" i="2"/>
  <c r="D10" i="2"/>
  <c r="D9" i="2"/>
  <c r="D8" i="2"/>
  <c r="D5" i="2"/>
  <c r="D17" i="2"/>
  <c r="D16" i="2"/>
  <c r="G18" i="2"/>
  <c r="G5" i="2"/>
  <c r="G11" i="2"/>
  <c r="G16" i="2"/>
  <c r="G9" i="2"/>
  <c r="G8" i="2"/>
  <c r="G19" i="2"/>
  <c r="G13" i="2"/>
  <c r="G10" i="2"/>
  <c r="G17" i="2"/>
  <c r="D11" i="2" l="1"/>
  <c r="D13" i="2" s="1"/>
</calcChain>
</file>

<file path=xl/sharedStrings.xml><?xml version="1.0" encoding="utf-8"?>
<sst xmlns="http://schemas.openxmlformats.org/spreadsheetml/2006/main" count="219" uniqueCount="154">
  <si>
    <t>Constraints:</t>
  </si>
  <si>
    <t>Variables:</t>
  </si>
  <si>
    <t>Testing hrs</t>
  </si>
  <si>
    <t>assemble costs</t>
  </si>
  <si>
    <t>testing costs</t>
  </si>
  <si>
    <t>&lt;=</t>
  </si>
  <si>
    <t>No. of Basics</t>
  </si>
  <si>
    <t>No.of XP</t>
  </si>
  <si>
    <t>LHS</t>
  </si>
  <si>
    <t>Sign</t>
  </si>
  <si>
    <t>RHS</t>
  </si>
  <si>
    <t>at most 600 basics</t>
  </si>
  <si>
    <t>at most 12000 XP</t>
  </si>
  <si>
    <t>Objective(max):</t>
  </si>
  <si>
    <t>Profit:</t>
  </si>
  <si>
    <t>Revenue:</t>
  </si>
  <si>
    <t>Costs:</t>
  </si>
  <si>
    <t>Total:</t>
  </si>
  <si>
    <t>Parts</t>
  </si>
  <si>
    <t>Assembly hrs</t>
  </si>
  <si>
    <t>Assembly hours</t>
  </si>
  <si>
    <t>Testing hours</t>
  </si>
  <si>
    <t>Total Costs:</t>
  </si>
  <si>
    <t>Summary Sentence:</t>
  </si>
  <si>
    <t>Produce 560 Basics Computer,1200 XP Computers for maximum net profit of $199,600.</t>
  </si>
  <si>
    <t>Sector</t>
  </si>
  <si>
    <t>Distance to Kyoko HS (in Sector B)</t>
  </si>
  <si>
    <t>Distance to Devon HS (in Sector C)</t>
  </si>
  <si>
    <t>Distance to Manny HS (in Sector e)</t>
  </si>
  <si>
    <t>Number of Students</t>
  </si>
  <si>
    <t>A</t>
  </si>
  <si>
    <t>B</t>
  </si>
  <si>
    <t>C</t>
  </si>
  <si>
    <t>D</t>
  </si>
  <si>
    <t>E</t>
  </si>
  <si>
    <t>Distance (miles) from Sector to School</t>
  </si>
  <si>
    <t>Objective:(min)</t>
  </si>
  <si>
    <t>No. of students to assign from Sector A,B,C,D,E to HS in Sector B,C and E</t>
  </si>
  <si>
    <t>A to B</t>
  </si>
  <si>
    <t>A to C</t>
  </si>
  <si>
    <t>A to E</t>
  </si>
  <si>
    <t>B to B</t>
  </si>
  <si>
    <t>B to C</t>
  </si>
  <si>
    <t>B to E</t>
  </si>
  <si>
    <t>C to B</t>
  </si>
  <si>
    <t>C to C</t>
  </si>
  <si>
    <t>C to E</t>
  </si>
  <si>
    <t>D to B</t>
  </si>
  <si>
    <t>D to C</t>
  </si>
  <si>
    <t>D to E</t>
  </si>
  <si>
    <t>E to B</t>
  </si>
  <si>
    <t>E to C</t>
  </si>
  <si>
    <t>E to E</t>
  </si>
  <si>
    <t>miles traveled</t>
  </si>
  <si>
    <t>student bus miles:</t>
  </si>
  <si>
    <t xml:space="preserve"> </t>
  </si>
  <si>
    <t>900 in school B</t>
  </si>
  <si>
    <t>900 in school C</t>
  </si>
  <si>
    <t>900 in school E</t>
  </si>
  <si>
    <t>700 student in A</t>
  </si>
  <si>
    <t>500 student in B</t>
  </si>
  <si>
    <t>100 student in C</t>
  </si>
  <si>
    <t>800 student in D</t>
  </si>
  <si>
    <t>400 student in E</t>
  </si>
  <si>
    <t>=</t>
  </si>
  <si>
    <t xml:space="preserve">Summary Sentence : </t>
  </si>
  <si>
    <t>All students from sector B will be assigned to school B</t>
  </si>
  <si>
    <t>All students from sector C will be assigned to school C</t>
  </si>
  <si>
    <t>All students from sector D will be assigned to school C</t>
  </si>
  <si>
    <t>All students from sector E will be assigned to school E</t>
  </si>
  <si>
    <t>no more 50% of municipal bond in high risk</t>
  </si>
  <si>
    <t>HDN Stock(high risk)</t>
  </si>
  <si>
    <t>B5</t>
  </si>
  <si>
    <t>&gt;=</t>
  </si>
  <si>
    <t>at least 40% tech bond</t>
  </si>
  <si>
    <t>tech</t>
  </si>
  <si>
    <t>Palmer Technologies</t>
  </si>
  <si>
    <t>B4</t>
  </si>
  <si>
    <t>Municipal bond 20%</t>
  </si>
  <si>
    <t>United Aerospace Corp.</t>
  </si>
  <si>
    <t>B3</t>
  </si>
  <si>
    <t>Budget</t>
  </si>
  <si>
    <t>Thompson Electronics,Inc.</t>
  </si>
  <si>
    <t>B2</t>
  </si>
  <si>
    <t>Constraints</t>
  </si>
  <si>
    <t>LA Municipal Bond</t>
  </si>
  <si>
    <t>B1</t>
  </si>
  <si>
    <t>Rate of Return(%)</t>
  </si>
  <si>
    <t>Investment</t>
  </si>
  <si>
    <t>Rate of Return</t>
  </si>
  <si>
    <t>Objective:(max)</t>
  </si>
  <si>
    <t>Students from sector A will be assigned 400 to school B and 300 to E</t>
  </si>
  <si>
    <t>Radio Ads</t>
  </si>
  <si>
    <t>TV Ads</t>
  </si>
  <si>
    <t>Objective(max)</t>
  </si>
  <si>
    <t>People Reached</t>
  </si>
  <si>
    <t>&lt;--people reached</t>
  </si>
  <si>
    <t>Budget:</t>
  </si>
  <si>
    <t>at least 10 radio ads</t>
  </si>
  <si>
    <t>at least 10 TV ads</t>
  </si>
  <si>
    <t>R&gt;=TV</t>
  </si>
  <si>
    <t>To reached 595,000 people the candidate must purchased 175 radio ads and 10 TV adds.</t>
  </si>
  <si>
    <t>PC Tech Company Solver Window</t>
  </si>
  <si>
    <t>Campaign Marketing Solver Window</t>
  </si>
  <si>
    <t>Investment Allocation Solver Window</t>
  </si>
  <si>
    <t>Busing Problem Solver Window</t>
  </si>
  <si>
    <t>Total costs:</t>
  </si>
  <si>
    <t>Total Salary Cost</t>
  </si>
  <si>
    <t>Y5 Salary Cost</t>
  </si>
  <si>
    <t>Y4 Salary Cost</t>
  </si>
  <si>
    <t>Y3 Salary Cost</t>
  </si>
  <si>
    <t>Y2 Salary Cost</t>
  </si>
  <si>
    <t>Y1 Salary Cost</t>
  </si>
  <si>
    <t>Annual Salary Rate</t>
  </si>
  <si>
    <t>Firing</t>
  </si>
  <si>
    <t>Hiring</t>
  </si>
  <si>
    <t>Costs</t>
  </si>
  <si>
    <t>Current Drivers:</t>
  </si>
  <si>
    <t>Y6 Fired</t>
  </si>
  <si>
    <t>Y5 Hired</t>
  </si>
  <si>
    <t>Y4 Fired</t>
  </si>
  <si>
    <t>Y4 Hired</t>
  </si>
  <si>
    <t>Y3 Fired</t>
  </si>
  <si>
    <t>Y3 Hired</t>
  </si>
  <si>
    <t>Y2 Fired</t>
  </si>
  <si>
    <t>Y2 Hired</t>
  </si>
  <si>
    <t>Y1 Fired</t>
  </si>
  <si>
    <t>Y1 Hired</t>
  </si>
  <si>
    <t>No. Bus Driver</t>
  </si>
  <si>
    <t>Yr</t>
  </si>
  <si>
    <t>The maximum profit is $3,820 when the 260 benches and 35 tables are produced.</t>
  </si>
  <si>
    <t>hours</t>
  </si>
  <si>
    <t>board ft</t>
  </si>
  <si>
    <t>SIGN</t>
  </si>
  <si>
    <t>LHF</t>
  </si>
  <si>
    <t>Revenue</t>
  </si>
  <si>
    <t>Table</t>
  </si>
  <si>
    <t>Bench</t>
  </si>
  <si>
    <t>The maximum profit is $510, when X = 30 and Y = 60</t>
  </si>
  <si>
    <t>2X + 3Y &lt;= 240</t>
  </si>
  <si>
    <t>2X+Y &lt;= 120</t>
  </si>
  <si>
    <t>Profit</t>
  </si>
  <si>
    <t>Profit per unit</t>
  </si>
  <si>
    <t>Variables</t>
  </si>
  <si>
    <t>Y</t>
  </si>
  <si>
    <t>X</t>
  </si>
  <si>
    <t>Bus Company Solver Window</t>
  </si>
  <si>
    <t>Furniture Company Solver Window</t>
  </si>
  <si>
    <t>Introduction to Linear Programming Solver Window</t>
  </si>
  <si>
    <t>Y1 = 60</t>
  </si>
  <si>
    <t>Y2 = 70</t>
  </si>
  <si>
    <t>Y3 = 50</t>
  </si>
  <si>
    <t>Y4 = 65</t>
  </si>
  <si>
    <t>Y5 =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</si>
</sst>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2"/>
      <color theme="1"/>
      <name val="Calibri"/>
      <family val="2"/>
      <scheme val="minor"/>
    </font>
    <font>
      <sz val="11"/>
      <color theme="2"/>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style="thin">
        <color theme="0"/>
      </top>
      <bottom/>
      <diagonal/>
    </border>
    <border>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right/>
      <top style="thin">
        <color indexed="64"/>
      </top>
      <bottom style="thin">
        <color indexed="64"/>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1">
    <xf numFmtId="0" fontId="0" fillId="0" borderId="0" xfId="0"/>
    <xf numFmtId="0" fontId="0" fillId="0" borderId="1" xfId="0" applyBorder="1"/>
    <xf numFmtId="0" fontId="2" fillId="0" borderId="1" xfId="0" applyFont="1" applyBorder="1"/>
    <xf numFmtId="0" fontId="0" fillId="0" borderId="1" xfId="0" applyBorder="1" applyAlignment="1">
      <alignment horizontal="center"/>
    </xf>
    <xf numFmtId="0" fontId="2" fillId="0" borderId="0" xfId="0" applyFont="1"/>
    <xf numFmtId="0" fontId="0" fillId="0" borderId="0" xfId="0" applyAlignment="1">
      <alignment horizontal="left" indent="1"/>
    </xf>
    <xf numFmtId="0" fontId="2" fillId="0" borderId="0" xfId="0" applyFont="1" applyAlignment="1">
      <alignment horizontal="left"/>
    </xf>
    <xf numFmtId="0" fontId="0" fillId="0" borderId="0" xfId="0" applyAlignment="1">
      <alignment horizontal="left"/>
    </xf>
    <xf numFmtId="0" fontId="2" fillId="3" borderId="0" xfId="0" applyFont="1" applyFill="1"/>
    <xf numFmtId="0" fontId="0" fillId="3" borderId="0" xfId="0" applyFill="1" applyAlignment="1">
      <alignment wrapText="1"/>
    </xf>
    <xf numFmtId="164" fontId="0" fillId="0" borderId="0" xfId="1" applyNumberFormat="1" applyFont="1" applyAlignment="1">
      <alignment horizontal="left" indent="1"/>
    </xf>
    <xf numFmtId="0" fontId="0" fillId="4" borderId="0" xfId="0" applyFill="1"/>
    <xf numFmtId="0" fontId="0" fillId="0" borderId="0" xfId="0" applyAlignment="1">
      <alignment horizontal="center"/>
    </xf>
    <xf numFmtId="0" fontId="0" fillId="0" borderId="0" xfId="0" applyAlignment="1">
      <alignment horizontal="center" vertical="center"/>
    </xf>
    <xf numFmtId="0" fontId="0" fillId="0" borderId="2" xfId="0" applyBorder="1"/>
    <xf numFmtId="0" fontId="0" fillId="5" borderId="12" xfId="0" applyFill="1" applyBorder="1" applyAlignment="1">
      <alignment horizontal="center"/>
    </xf>
    <xf numFmtId="0" fontId="0" fillId="5" borderId="4" xfId="0" applyFill="1" applyBorder="1" applyAlignment="1">
      <alignment horizontal="center"/>
    </xf>
    <xf numFmtId="0" fontId="0" fillId="5" borderId="13"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2" fillId="5"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1" xfId="0" applyFont="1" applyBorder="1" applyAlignment="1">
      <alignment horizontal="center"/>
    </xf>
    <xf numFmtId="0" fontId="0" fillId="6" borderId="1" xfId="0" applyFill="1" applyBorder="1" applyAlignment="1">
      <alignment horizontal="center"/>
    </xf>
    <xf numFmtId="0" fontId="4" fillId="0" borderId="1" xfId="0" applyFont="1" applyBorder="1" applyAlignment="1">
      <alignment horizontal="center" vertical="center"/>
    </xf>
    <xf numFmtId="0" fontId="0" fillId="7" borderId="0" xfId="0" applyFill="1"/>
    <xf numFmtId="0" fontId="3" fillId="0" borderId="1" xfId="0" applyFont="1" applyBorder="1"/>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0" fillId="0" borderId="1" xfId="0" applyBorder="1" applyAlignment="1">
      <alignment wrapText="1"/>
    </xf>
    <xf numFmtId="165" fontId="0" fillId="8" borderId="0" xfId="1" applyNumberFormat="1" applyFont="1" applyFill="1"/>
    <xf numFmtId="165" fontId="0" fillId="0" borderId="1" xfId="1" applyNumberFormat="1" applyFont="1" applyBorder="1" applyAlignment="1">
      <alignment horizontal="center"/>
    </xf>
    <xf numFmtId="165" fontId="0" fillId="0" borderId="1" xfId="0" applyNumberFormat="1" applyBorder="1" applyAlignment="1">
      <alignment horizontal="center"/>
    </xf>
    <xf numFmtId="9" fontId="0" fillId="0" borderId="1" xfId="2" applyFont="1" applyBorder="1" applyAlignment="1">
      <alignment horizontal="center" vertical="center"/>
    </xf>
    <xf numFmtId="0" fontId="0" fillId="0" borderId="1" xfId="0" applyBorder="1" applyAlignment="1">
      <alignment horizontal="center" vertical="center"/>
    </xf>
    <xf numFmtId="44" fontId="0" fillId="0" borderId="1" xfId="1" applyFont="1" applyBorder="1" applyAlignment="1">
      <alignment horizontal="center" vertical="center"/>
    </xf>
    <xf numFmtId="165" fontId="0" fillId="0" borderId="0" xfId="1" applyNumberFormat="1" applyFont="1"/>
    <xf numFmtId="165" fontId="0" fillId="0" borderId="0" xfId="0" applyNumberFormat="1"/>
    <xf numFmtId="165" fontId="2" fillId="0" borderId="0" xfId="0" applyNumberFormat="1" applyFont="1"/>
    <xf numFmtId="165" fontId="2" fillId="3" borderId="0" xfId="1" applyNumberFormat="1" applyFont="1" applyFill="1"/>
    <xf numFmtId="0" fontId="2" fillId="0" borderId="0" xfId="0" applyFont="1" applyAlignment="1">
      <alignment horizontal="center"/>
    </xf>
    <xf numFmtId="165" fontId="0" fillId="4" borderId="0" xfId="1" applyNumberFormat="1" applyFont="1" applyFill="1" applyBorder="1" applyAlignment="1">
      <alignment horizontal="center"/>
    </xf>
    <xf numFmtId="0" fontId="0" fillId="2" borderId="0" xfId="0" applyFill="1" applyAlignment="1">
      <alignment horizontal="center"/>
    </xf>
    <xf numFmtId="166" fontId="0" fillId="7" borderId="0" xfId="3" applyNumberFormat="1" applyFont="1" applyFill="1"/>
    <xf numFmtId="0" fontId="5" fillId="7" borderId="0" xfId="0" applyFont="1" applyFill="1"/>
    <xf numFmtId="43" fontId="2" fillId="0" borderId="0" xfId="3" applyFont="1" applyAlignment="1">
      <alignment horizontal="center"/>
    </xf>
    <xf numFmtId="166" fontId="0" fillId="2" borderId="0" xfId="3" applyNumberFormat="1" applyFont="1" applyFill="1" applyAlignment="1">
      <alignment horizontal="center" vertical="center"/>
    </xf>
    <xf numFmtId="166" fontId="0" fillId="0" borderId="0" xfId="3" applyNumberFormat="1" applyFont="1" applyAlignment="1">
      <alignment horizontal="center" vertical="center"/>
    </xf>
    <xf numFmtId="0" fontId="2" fillId="0" borderId="0" xfId="0" applyFont="1" applyAlignment="1">
      <alignment horizontal="right"/>
    </xf>
    <xf numFmtId="165" fontId="0" fillId="6" borderId="0" xfId="1" applyNumberFormat="1" applyFont="1" applyFill="1" applyAlignment="1">
      <alignment horizontal="center"/>
    </xf>
    <xf numFmtId="165" fontId="0" fillId="4" borderId="0" xfId="1" applyNumberFormat="1" applyFont="1" applyFill="1" applyBorder="1" applyAlignment="1">
      <alignment horizontal="center" vertical="center"/>
    </xf>
    <xf numFmtId="0" fontId="0" fillId="7" borderId="0" xfId="0" applyFill="1" applyAlignment="1">
      <alignment horizontal="left"/>
    </xf>
    <xf numFmtId="0" fontId="0" fillId="7" borderId="0" xfId="0" applyFill="1" applyAlignment="1">
      <alignment horizontal="center"/>
    </xf>
    <xf numFmtId="6" fontId="2" fillId="7" borderId="0" xfId="0" applyNumberFormat="1" applyFont="1" applyFill="1"/>
    <xf numFmtId="0" fontId="0" fillId="0" borderId="0" xfId="0" applyAlignment="1">
      <alignment horizontal="right" indent="1"/>
    </xf>
    <xf numFmtId="0" fontId="0" fillId="0" borderId="0" xfId="0" applyAlignment="1">
      <alignment horizontal="right" indent="2"/>
    </xf>
    <xf numFmtId="6" fontId="0" fillId="0" borderId="0" xfId="0" applyNumberFormat="1"/>
    <xf numFmtId="164" fontId="0" fillId="0" borderId="0" xfId="0" applyNumberFormat="1"/>
    <xf numFmtId="165" fontId="0" fillId="0" borderId="0" xfId="1" applyNumberFormat="1" applyFont="1" applyAlignment="1"/>
    <xf numFmtId="164" fontId="0" fillId="0" borderId="0" xfId="1" applyNumberFormat="1" applyFont="1"/>
    <xf numFmtId="0" fontId="0" fillId="0" borderId="0" xfId="1" applyNumberFormat="1" applyFont="1"/>
    <xf numFmtId="0" fontId="0" fillId="6" borderId="0" xfId="0" applyFill="1" applyAlignment="1">
      <alignment horizontal="center" vertical="center"/>
    </xf>
    <xf numFmtId="0" fontId="2" fillId="0" borderId="0" xfId="0" applyFont="1" applyAlignment="1">
      <alignment horizontal="center" vertical="center"/>
    </xf>
    <xf numFmtId="0" fontId="0" fillId="3" borderId="0" xfId="0" applyFill="1"/>
    <xf numFmtId="164" fontId="0" fillId="7" borderId="0" xfId="1" applyNumberFormat="1" applyFont="1" applyFill="1"/>
    <xf numFmtId="164" fontId="0" fillId="0" borderId="0" xfId="1" applyNumberFormat="1" applyFont="1" applyAlignment="1">
      <alignment horizontal="center"/>
    </xf>
    <xf numFmtId="0" fontId="0" fillId="6" borderId="0" xfId="0" applyFill="1" applyAlignment="1">
      <alignment horizontal="center"/>
    </xf>
    <xf numFmtId="0" fontId="0" fillId="7" borderId="0" xfId="0" applyFill="1" applyAlignment="1">
      <alignment horizontal="center" wrapText="1"/>
    </xf>
    <xf numFmtId="0" fontId="2" fillId="7" borderId="0" xfId="0" applyFont="1" applyFill="1" applyAlignment="1">
      <alignment horizontal="center"/>
    </xf>
    <xf numFmtId="0" fontId="0" fillId="0" borderId="0" xfId="0" applyAlignment="1">
      <alignment horizontal="left" indent="2"/>
    </xf>
    <xf numFmtId="0" fontId="6" fillId="0" borderId="0" xfId="0" applyFont="1"/>
    <xf numFmtId="0" fontId="0" fillId="4" borderId="0" xfId="0" applyFill="1" applyAlignment="1">
      <alignment horizontal="left"/>
    </xf>
    <xf numFmtId="0" fontId="0" fillId="4" borderId="17" xfId="0" applyFill="1" applyBorder="1" applyAlignment="1">
      <alignment horizontal="left"/>
    </xf>
    <xf numFmtId="0" fontId="0" fillId="7" borderId="0" xfId="0" applyFill="1" applyAlignment="1">
      <alignment horizontal="left"/>
    </xf>
    <xf numFmtId="0" fontId="0" fillId="7" borderId="0" xfId="0" applyFill="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4" fillId="0" borderId="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0" xfId="0" applyAlignment="1">
      <alignment horizontal="center"/>
    </xf>
    <xf numFmtId="0" fontId="0" fillId="3" borderId="0" xfId="0" applyFill="1" applyAlignment="1">
      <alignment horizontal="left"/>
    </xf>
    <xf numFmtId="0" fontId="0" fillId="4" borderId="0" xfId="0" applyFill="1" applyAlignment="1">
      <alignment horizontal="center"/>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120650</xdr:colOff>
      <xdr:row>1</xdr:row>
      <xdr:rowOff>152400</xdr:rowOff>
    </xdr:from>
    <xdr:to>
      <xdr:col>12</xdr:col>
      <xdr:colOff>285750</xdr:colOff>
      <xdr:row>13</xdr:row>
      <xdr:rowOff>12700</xdr:rowOff>
    </xdr:to>
    <xdr:sp macro="" textlink="">
      <xdr:nvSpPr>
        <xdr:cNvPr id="2" name="TextBox 1">
          <a:extLst>
            <a:ext uri="{FF2B5EF4-FFF2-40B4-BE49-F238E27FC236}">
              <a16:creationId xmlns:a16="http://schemas.microsoft.com/office/drawing/2014/main" id="{E79C2555-DCD3-059C-F2C2-2DD1F9F58C47}"/>
            </a:ext>
          </a:extLst>
        </xdr:cNvPr>
        <xdr:cNvSpPr txBox="1"/>
      </xdr:nvSpPr>
      <xdr:spPr>
        <a:xfrm>
          <a:off x="1949450" y="336550"/>
          <a:ext cx="6413500" cy="207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a:t>
          </a:r>
        </a:p>
        <a:p>
          <a:endParaRPr lang="en-US" sz="1200"/>
        </a:p>
        <a:p>
          <a:r>
            <a:rPr lang="en-US" sz="1200"/>
            <a:t>1. How many ads of each type should be used? </a:t>
          </a:r>
        </a:p>
        <a:p>
          <a:r>
            <a:rPr lang="en-US" sz="1200"/>
            <a:t>2. How many people will be reached?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419100</xdr:colOff>
      <xdr:row>1</xdr:row>
      <xdr:rowOff>31750</xdr:rowOff>
    </xdr:from>
    <xdr:to>
      <xdr:col>18</xdr:col>
      <xdr:colOff>400050</xdr:colOff>
      <xdr:row>20</xdr:row>
      <xdr:rowOff>158750</xdr:rowOff>
    </xdr:to>
    <xdr:sp macro="" textlink="">
      <xdr:nvSpPr>
        <xdr:cNvPr id="2" name="TextBox 1">
          <a:extLst>
            <a:ext uri="{FF2B5EF4-FFF2-40B4-BE49-F238E27FC236}">
              <a16:creationId xmlns:a16="http://schemas.microsoft.com/office/drawing/2014/main" id="{8888750D-8073-4331-9C70-AC484010B53C}"/>
            </a:ext>
          </a:extLst>
        </xdr:cNvPr>
        <xdr:cNvSpPr txBox="1"/>
      </xdr:nvSpPr>
      <xdr:spPr>
        <a:xfrm>
          <a:off x="9836150" y="215900"/>
          <a:ext cx="5467350" cy="399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PC Tech Company</a:t>
          </a:r>
        </a:p>
        <a:p>
          <a:endParaRPr lang="en-US" sz="1300" b="1"/>
        </a:p>
        <a:p>
          <a:r>
            <a:rPr lang="en-US" sz="1300"/>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1606550</xdr:colOff>
      <xdr:row>2</xdr:row>
      <xdr:rowOff>69850</xdr:rowOff>
    </xdr:from>
    <xdr:to>
      <xdr:col>18</xdr:col>
      <xdr:colOff>133350</xdr:colOff>
      <xdr:row>9</xdr:row>
      <xdr:rowOff>95250</xdr:rowOff>
    </xdr:to>
    <xdr:sp macro="" textlink="">
      <xdr:nvSpPr>
        <xdr:cNvPr id="2" name="TextBox 1">
          <a:extLst>
            <a:ext uri="{FF2B5EF4-FFF2-40B4-BE49-F238E27FC236}">
              <a16:creationId xmlns:a16="http://schemas.microsoft.com/office/drawing/2014/main" id="{E509F91B-A259-4B0E-A5AD-462059F5233E}"/>
            </a:ext>
          </a:extLst>
        </xdr:cNvPr>
        <xdr:cNvSpPr txBox="1"/>
      </xdr:nvSpPr>
      <xdr:spPr>
        <a:xfrm>
          <a:off x="8896350" y="438150"/>
          <a:ext cx="6648450" cy="1314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A brokerage firm has been instructed by a client to invest $250,000. The client requests the firm select whatever stocks and bonds they believe are well-rated, but with the following guidelines:</a:t>
          </a:r>
        </a:p>
        <a:p>
          <a:r>
            <a:rPr lang="en-US" sz="1200" b="0" i="0">
              <a:solidFill>
                <a:schemeClr val="dk1"/>
              </a:solidFill>
              <a:effectLst/>
              <a:latin typeface="+mn-lt"/>
              <a:ea typeface="+mn-ea"/>
              <a:cs typeface="+mn-cs"/>
            </a:rPr>
            <a:t>Municipal bonds constitute at least 20% of investment.</a:t>
          </a:r>
        </a:p>
        <a:p>
          <a:r>
            <a:rPr lang="en-US" sz="1200" b="0" i="0">
              <a:solidFill>
                <a:schemeClr val="dk1"/>
              </a:solidFill>
              <a:effectLst/>
              <a:latin typeface="+mn-lt"/>
              <a:ea typeface="+mn-ea"/>
              <a:cs typeface="+mn-cs"/>
            </a:rPr>
            <a:t>At least 40% of the investment is placed in tech stocks.</a:t>
          </a:r>
        </a:p>
        <a:p>
          <a:r>
            <a:rPr lang="en-US" sz="1200" b="0" i="0">
              <a:solidFill>
                <a:schemeClr val="dk1"/>
              </a:solidFill>
              <a:effectLst/>
              <a:latin typeface="+mn-lt"/>
              <a:ea typeface="+mn-ea"/>
              <a:cs typeface="+mn-cs"/>
            </a:rPr>
            <a:t>No more than 50% of the amount invested in municipal bonds should be high risk.</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127000</xdr:rowOff>
    </xdr:from>
    <xdr:to>
      <xdr:col>11</xdr:col>
      <xdr:colOff>0</xdr:colOff>
      <xdr:row>11</xdr:row>
      <xdr:rowOff>107950</xdr:rowOff>
    </xdr:to>
    <xdr:sp macro="" textlink="">
      <xdr:nvSpPr>
        <xdr:cNvPr id="2" name="TextBox 1">
          <a:extLst>
            <a:ext uri="{FF2B5EF4-FFF2-40B4-BE49-F238E27FC236}">
              <a16:creationId xmlns:a16="http://schemas.microsoft.com/office/drawing/2014/main" id="{9FAECFAC-3672-CE8A-F4A2-ABB27C73915A}"/>
            </a:ext>
          </a:extLst>
        </xdr:cNvPr>
        <xdr:cNvSpPr txBox="1"/>
      </xdr:nvSpPr>
      <xdr:spPr>
        <a:xfrm>
          <a:off x="95250" y="127000"/>
          <a:ext cx="6610350" cy="200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a:t>
          </a:r>
          <a:endParaRPr lang="en-US" sz="13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495004</xdr:colOff>
      <xdr:row>2</xdr:row>
      <xdr:rowOff>107950</xdr:rowOff>
    </xdr:from>
    <xdr:to>
      <xdr:col>18</xdr:col>
      <xdr:colOff>463839</xdr:colOff>
      <xdr:row>27</xdr:row>
      <xdr:rowOff>120650</xdr:rowOff>
    </xdr:to>
    <xdr:pic>
      <xdr:nvPicPr>
        <xdr:cNvPr id="3" name="Picture 2">
          <a:extLst>
            <a:ext uri="{FF2B5EF4-FFF2-40B4-BE49-F238E27FC236}">
              <a16:creationId xmlns:a16="http://schemas.microsoft.com/office/drawing/2014/main" id="{193A5940-2225-BF1A-9B6E-411FF62012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91004" y="476250"/>
          <a:ext cx="4845635" cy="4616450"/>
        </a:xfrm>
        <a:prstGeom prst="rect">
          <a:avLst/>
        </a:prstGeom>
        <a:ln>
          <a:solidFill>
            <a:schemeClr val="tx1"/>
          </a:solidFill>
        </a:ln>
      </xdr:spPr>
    </xdr:pic>
    <xdr:clientData/>
  </xdr:twoCellAnchor>
  <xdr:twoCellAnchor editAs="oneCell">
    <xdr:from>
      <xdr:col>0</xdr:col>
      <xdr:colOff>57150</xdr:colOff>
      <xdr:row>35</xdr:row>
      <xdr:rowOff>120650</xdr:rowOff>
    </xdr:from>
    <xdr:to>
      <xdr:col>8</xdr:col>
      <xdr:colOff>234950</xdr:colOff>
      <xdr:row>62</xdr:row>
      <xdr:rowOff>2683</xdr:rowOff>
    </xdr:to>
    <xdr:pic>
      <xdr:nvPicPr>
        <xdr:cNvPr id="5" name="Picture 4">
          <a:extLst>
            <a:ext uri="{FF2B5EF4-FFF2-40B4-BE49-F238E27FC236}">
              <a16:creationId xmlns:a16="http://schemas.microsoft.com/office/drawing/2014/main" id="{DBDAF401-3F77-803C-6755-31CCD62A879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6"/>
        <a:stretch/>
      </xdr:blipFill>
      <xdr:spPr>
        <a:xfrm>
          <a:off x="57150" y="6565900"/>
          <a:ext cx="5054600" cy="4854083"/>
        </a:xfrm>
        <a:prstGeom prst="rect">
          <a:avLst/>
        </a:prstGeom>
        <a:ln>
          <a:solidFill>
            <a:schemeClr val="tx1"/>
          </a:solidFill>
        </a:ln>
      </xdr:spPr>
    </xdr:pic>
    <xdr:clientData/>
  </xdr:twoCellAnchor>
  <xdr:twoCellAnchor editAs="oneCell">
    <xdr:from>
      <xdr:col>10</xdr:col>
      <xdr:colOff>353483</xdr:colOff>
      <xdr:row>35</xdr:row>
      <xdr:rowOff>152400</xdr:rowOff>
    </xdr:from>
    <xdr:to>
      <xdr:col>19</xdr:col>
      <xdr:colOff>17222</xdr:colOff>
      <xdr:row>62</xdr:row>
      <xdr:rowOff>69955</xdr:rowOff>
    </xdr:to>
    <xdr:pic>
      <xdr:nvPicPr>
        <xdr:cNvPr id="7" name="Picture 6">
          <a:extLst>
            <a:ext uri="{FF2B5EF4-FFF2-40B4-BE49-F238E27FC236}">
              <a16:creationId xmlns:a16="http://schemas.microsoft.com/office/drawing/2014/main" id="{B48AA84A-53C4-E96E-C727-AF51C799D5ED}"/>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028"/>
        <a:stretch/>
      </xdr:blipFill>
      <xdr:spPr>
        <a:xfrm>
          <a:off x="6449483" y="6597650"/>
          <a:ext cx="5150139" cy="4889605"/>
        </a:xfrm>
        <a:prstGeom prst="rect">
          <a:avLst/>
        </a:prstGeom>
        <a:ln>
          <a:solidFill>
            <a:schemeClr val="tx1"/>
          </a:solidFill>
        </a:ln>
      </xdr:spPr>
    </xdr:pic>
    <xdr:clientData/>
  </xdr:twoCellAnchor>
  <xdr:twoCellAnchor editAs="oneCell">
    <xdr:from>
      <xdr:col>0</xdr:col>
      <xdr:colOff>127000</xdr:colOff>
      <xdr:row>2</xdr:row>
      <xdr:rowOff>95251</xdr:rowOff>
    </xdr:from>
    <xdr:to>
      <xdr:col>8</xdr:col>
      <xdr:colOff>44450</xdr:colOff>
      <xdr:row>27</xdr:row>
      <xdr:rowOff>90289</xdr:rowOff>
    </xdr:to>
    <xdr:pic>
      <xdr:nvPicPr>
        <xdr:cNvPr id="4" name="Picture 3">
          <a:extLst>
            <a:ext uri="{FF2B5EF4-FFF2-40B4-BE49-F238E27FC236}">
              <a16:creationId xmlns:a16="http://schemas.microsoft.com/office/drawing/2014/main" id="{7EB2906A-EB50-084D-8A78-630E2808B4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7000" y="463551"/>
          <a:ext cx="4794250" cy="4598788"/>
        </a:xfrm>
        <a:prstGeom prst="rect">
          <a:avLst/>
        </a:prstGeom>
        <a:ln>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120650</xdr:rowOff>
    </xdr:from>
    <xdr:to>
      <xdr:col>8</xdr:col>
      <xdr:colOff>450850</xdr:colOff>
      <xdr:row>8</xdr:row>
      <xdr:rowOff>114300</xdr:rowOff>
    </xdr:to>
    <xdr:sp macro="" textlink="">
      <xdr:nvSpPr>
        <xdr:cNvPr id="2" name="TextBox 1">
          <a:extLst>
            <a:ext uri="{FF2B5EF4-FFF2-40B4-BE49-F238E27FC236}">
              <a16:creationId xmlns:a16="http://schemas.microsoft.com/office/drawing/2014/main" id="{0B9CBE24-5D4C-4264-B760-60666919CD03}"/>
            </a:ext>
          </a:extLst>
        </xdr:cNvPr>
        <xdr:cNvSpPr txBox="1"/>
      </xdr:nvSpPr>
      <xdr:spPr>
        <a:xfrm>
          <a:off x="38100" y="120650"/>
          <a:ext cx="5289550" cy="146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1F1F1F"/>
              </a:solidFill>
              <a:effectLst/>
              <a:latin typeface="Source Sans Pro" panose="020B0503030403020204" pitchFamily="34" charset="0"/>
            </a:rPr>
            <a:t>A company sells two products, X and Y. The profit per unit of X is $5 and the profit per unit of Y is $6.</a:t>
          </a:r>
        </a:p>
        <a:p>
          <a:pPr algn="l"/>
          <a:endParaRPr lang="en-US" sz="1200" b="0" i="0">
            <a:solidFill>
              <a:srgbClr val="1F1F1F"/>
            </a:solidFill>
            <a:effectLst/>
            <a:latin typeface="Source Sans Pro" panose="020B0503030403020204" pitchFamily="34" charset="0"/>
          </a:endParaRPr>
        </a:p>
        <a:p>
          <a:pPr algn="l"/>
          <a:r>
            <a:rPr lang="en-US" sz="1200" b="0" i="0">
              <a:solidFill>
                <a:srgbClr val="1F1F1F"/>
              </a:solidFill>
              <a:effectLst/>
              <a:latin typeface="Source Sans Pro" panose="020B0503030403020204" pitchFamily="34" charset="0"/>
            </a:rPr>
            <a:t>The company wants to maximize profit, </a:t>
          </a:r>
          <a:r>
            <a:rPr lang="en-US" sz="1200" b="0" i="0">
              <a:solidFill>
                <a:srgbClr val="1F1F1F"/>
              </a:solidFill>
              <a:effectLst/>
              <a:latin typeface="KaTeX_Main"/>
            </a:rPr>
            <a:t>5</a:t>
          </a:r>
          <a:r>
            <a:rPr lang="en-US" sz="1200" b="0" i="1">
              <a:solidFill>
                <a:srgbClr val="1F1F1F"/>
              </a:solidFill>
              <a:effectLst/>
              <a:latin typeface="KaTeX_Math"/>
            </a:rPr>
            <a:t>X</a:t>
          </a:r>
          <a:r>
            <a:rPr lang="en-US" sz="1200" b="0" i="0">
              <a:solidFill>
                <a:srgbClr val="1F1F1F"/>
              </a:solidFill>
              <a:effectLst/>
              <a:latin typeface="KaTeX_Main"/>
            </a:rPr>
            <a:t>+6</a:t>
          </a:r>
          <a:r>
            <a:rPr lang="en-US" sz="1200" b="0" i="1">
              <a:solidFill>
                <a:srgbClr val="1F1F1F"/>
              </a:solidFill>
              <a:effectLst/>
              <a:latin typeface="KaTeX_Math"/>
            </a:rPr>
            <a:t>Y</a:t>
          </a:r>
          <a:r>
            <a:rPr lang="en-US" sz="1200" b="0" i="0">
              <a:solidFill>
                <a:srgbClr val="1F1F1F"/>
              </a:solidFill>
              <a:effectLst/>
              <a:latin typeface="Source Sans Pro" panose="020B0503030403020204" pitchFamily="34" charset="0"/>
            </a:rPr>
            <a:t>, subject to the following constraints:</a:t>
          </a:r>
        </a:p>
        <a:p>
          <a:pPr algn="l"/>
          <a:endParaRPr lang="en-US" sz="1200" b="0" i="0">
            <a:solidFill>
              <a:srgbClr val="1F1F1F"/>
            </a:solidFill>
            <a:effectLst/>
            <a:latin typeface="Source Sans Pro" panose="020B0503030403020204" pitchFamily="34" charset="0"/>
          </a:endParaRPr>
        </a:p>
        <a:p>
          <a:pPr algn="l"/>
          <a:r>
            <a:rPr lang="en-US" sz="1200" b="0" i="0">
              <a:solidFill>
                <a:srgbClr val="1F1F1F"/>
              </a:solidFill>
              <a:effectLst/>
              <a:latin typeface="KaTeX_Main"/>
            </a:rPr>
            <a:t>2X+Y≤120</a:t>
          </a:r>
        </a:p>
        <a:p>
          <a:pPr algn="l"/>
          <a:r>
            <a:rPr lang="en-US" sz="1200" b="0" i="0">
              <a:solidFill>
                <a:srgbClr val="1F1F1F"/>
              </a:solidFill>
              <a:effectLst/>
              <a:latin typeface="KaTeX_Main"/>
            </a:rPr>
            <a:t>2X+3Y≤240</a:t>
          </a:r>
          <a:endParaRPr lang="en-US" sz="1200" b="0" i="0">
            <a:solidFill>
              <a:srgbClr val="1F1F1F"/>
            </a:solidFill>
            <a:effectLst/>
            <a:latin typeface="Source Sans Pro" panose="020B0503030403020204" pitchFamily="34" charset="0"/>
          </a:endParaRPr>
        </a:p>
        <a:p>
          <a:br>
            <a:rPr lang="en-US" sz="1200"/>
          </a:br>
          <a:endParaRPr lang="en-US"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285750</xdr:colOff>
      <xdr:row>0</xdr:row>
      <xdr:rowOff>114300</xdr:rowOff>
    </xdr:from>
    <xdr:to>
      <xdr:col>9</xdr:col>
      <xdr:colOff>152400</xdr:colOff>
      <xdr:row>12</xdr:row>
      <xdr:rowOff>31750</xdr:rowOff>
    </xdr:to>
    <xdr:sp macro="" textlink="">
      <xdr:nvSpPr>
        <xdr:cNvPr id="2" name="TextBox 1">
          <a:extLst>
            <a:ext uri="{FF2B5EF4-FFF2-40B4-BE49-F238E27FC236}">
              <a16:creationId xmlns:a16="http://schemas.microsoft.com/office/drawing/2014/main" id="{5A3D3472-8F31-4209-AD62-570AA3E3F944}"/>
            </a:ext>
          </a:extLst>
        </xdr:cNvPr>
        <xdr:cNvSpPr txBox="1"/>
      </xdr:nvSpPr>
      <xdr:spPr>
        <a:xfrm>
          <a:off x="285750" y="114300"/>
          <a:ext cx="5353050" cy="212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Tectona Furniture Corporation manufactures outdoor furniture. Their two main products are benches and tables, both made of teak wood.</a:t>
          </a:r>
        </a:p>
        <a:p>
          <a:r>
            <a:rPr lang="en-US" sz="1300" b="0" i="0">
              <a:solidFill>
                <a:schemeClr val="dk1"/>
              </a:solidFill>
              <a:effectLst/>
              <a:latin typeface="+mn-lt"/>
              <a:ea typeface="+mn-ea"/>
              <a:cs typeface="+mn-cs"/>
            </a:rPr>
            <a:t>The firm has two main resources:  its carpenters (labor force) and a supply of teak for use in the furniture. During the next production cycle, 1,250 hours of labor are available under a union agreement. The firm also has a stock of 3,600 board feet of teak lumber. Each bench that Tectona produces requires 4 labor hours and 9 board feet of teak; each picnic table takes 6 labor hours and 36 board feet of teak. Completed benches will yield a profit of $12 each, and tables will result in a profit of $20 each.</a:t>
          </a:r>
        </a:p>
        <a:p>
          <a:r>
            <a:rPr lang="en-US" sz="1300" b="0" i="0">
              <a:solidFill>
                <a:schemeClr val="dk1"/>
              </a:solidFill>
              <a:effectLst/>
              <a:latin typeface="+mn-lt"/>
              <a:ea typeface="+mn-ea"/>
              <a:cs typeface="+mn-cs"/>
            </a:rPr>
            <a:t>As a consultant for Tectona Furniture Corporation, you are tasked with creating a spreadsheet model to help the company obtain the maximum profit during the next production cycle.</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133350</xdr:colOff>
      <xdr:row>0</xdr:row>
      <xdr:rowOff>50800</xdr:rowOff>
    </xdr:from>
    <xdr:to>
      <xdr:col>14</xdr:col>
      <xdr:colOff>88900</xdr:colOff>
      <xdr:row>13</xdr:row>
      <xdr:rowOff>0</xdr:rowOff>
    </xdr:to>
    <xdr:sp macro="" textlink="">
      <xdr:nvSpPr>
        <xdr:cNvPr id="2" name="TextBox 1">
          <a:extLst>
            <a:ext uri="{FF2B5EF4-FFF2-40B4-BE49-F238E27FC236}">
              <a16:creationId xmlns:a16="http://schemas.microsoft.com/office/drawing/2014/main" id="{3CB33464-90FE-4625-81F4-B990C67448A4}"/>
            </a:ext>
          </a:extLst>
        </xdr:cNvPr>
        <xdr:cNvSpPr txBox="1"/>
      </xdr:nvSpPr>
      <xdr:spPr>
        <a:xfrm>
          <a:off x="133350" y="50800"/>
          <a:ext cx="8489950" cy="234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A bus company believes that it will need the following number of bus drivers during each of the next five years: 60 drivers in year 1, 70 drivers in year 2, 50 drivers in year 3, 65 drivers in year 4; and 75 drivers in year 5.</a:t>
          </a:r>
        </a:p>
        <a:p>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At the beginning of each year, the bus company must decide how many new drivers to hire and how many current drivers to fire. It costs $4000 to hire a new driver and $2000 to fire a current driver. A driver's salary is $10,000 per year.</a:t>
          </a:r>
        </a:p>
        <a:p>
          <a:r>
            <a:rPr lang="en-US" sz="1300" b="0" i="0">
              <a:solidFill>
                <a:schemeClr val="dk1"/>
              </a:solidFill>
              <a:effectLst/>
              <a:latin typeface="+mn-lt"/>
              <a:ea typeface="+mn-ea"/>
              <a:cs typeface="+mn-cs"/>
            </a:rPr>
            <a:t>At the beginning of year 1, the company has 50 drivers. A driver hired at the beginning of a year can be used to meet the current year's requirements and is paid full salary for the current year.</a:t>
          </a:r>
        </a:p>
        <a:p>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As a consultant for the bus company, you have been asked to determine how to minimize the bus company's total costs (which include salary, hiring, and firing costs) over the next five years.</a:t>
          </a: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31750</xdr:colOff>
      <xdr:row>1</xdr:row>
      <xdr:rowOff>50800</xdr:rowOff>
    </xdr:from>
    <xdr:ext cx="4362739" cy="4196758"/>
    <xdr:pic>
      <xdr:nvPicPr>
        <xdr:cNvPr id="2" name="Picture 1">
          <a:extLst>
            <a:ext uri="{FF2B5EF4-FFF2-40B4-BE49-F238E27FC236}">
              <a16:creationId xmlns:a16="http://schemas.microsoft.com/office/drawing/2014/main" id="{7C97AA81-D57F-48DE-822C-3F930B29EA8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00"/>
        <a:stretch/>
      </xdr:blipFill>
      <xdr:spPr>
        <a:xfrm>
          <a:off x="31750" y="234950"/>
          <a:ext cx="4362739" cy="4196758"/>
        </a:xfrm>
        <a:prstGeom prst="rect">
          <a:avLst/>
        </a:prstGeom>
        <a:ln>
          <a:solidFill>
            <a:schemeClr val="tx1"/>
          </a:solidFill>
        </a:ln>
      </xdr:spPr>
    </xdr:pic>
    <xdr:clientData/>
  </xdr:oneCellAnchor>
  <xdr:oneCellAnchor>
    <xdr:from>
      <xdr:col>0</xdr:col>
      <xdr:colOff>69850</xdr:colOff>
      <xdr:row>28</xdr:row>
      <xdr:rowOff>88900</xdr:rowOff>
    </xdr:from>
    <xdr:ext cx="4362450" cy="4063501"/>
    <xdr:pic>
      <xdr:nvPicPr>
        <xdr:cNvPr id="3" name="Picture 2">
          <a:extLst>
            <a:ext uri="{FF2B5EF4-FFF2-40B4-BE49-F238E27FC236}">
              <a16:creationId xmlns:a16="http://schemas.microsoft.com/office/drawing/2014/main" id="{8BDF76DF-2B94-4DE6-9091-185FF255DFD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642"/>
        <a:stretch/>
      </xdr:blipFill>
      <xdr:spPr>
        <a:xfrm>
          <a:off x="69850" y="5245100"/>
          <a:ext cx="4362450" cy="4063501"/>
        </a:xfrm>
        <a:prstGeom prst="rect">
          <a:avLst/>
        </a:prstGeom>
        <a:ln>
          <a:solidFill>
            <a:schemeClr val="tx1"/>
          </a:solidFill>
        </a:ln>
      </xdr:spPr>
    </xdr:pic>
    <xdr:clientData/>
  </xdr:oneCellAnchor>
  <xdr:oneCellAnchor>
    <xdr:from>
      <xdr:col>10</xdr:col>
      <xdr:colOff>0</xdr:colOff>
      <xdr:row>28</xdr:row>
      <xdr:rowOff>88592</xdr:rowOff>
    </xdr:from>
    <xdr:ext cx="4413250" cy="4134436"/>
    <xdr:pic>
      <xdr:nvPicPr>
        <xdr:cNvPr id="4" name="Picture 3">
          <a:extLst>
            <a:ext uri="{FF2B5EF4-FFF2-40B4-BE49-F238E27FC236}">
              <a16:creationId xmlns:a16="http://schemas.microsoft.com/office/drawing/2014/main" id="{4FB9D35E-C5CF-474F-BA3E-C78E1263801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 r="1350"/>
        <a:stretch/>
      </xdr:blipFill>
      <xdr:spPr>
        <a:xfrm>
          <a:off x="6096000" y="5244792"/>
          <a:ext cx="4413250" cy="4134436"/>
        </a:xfrm>
        <a:prstGeom prst="rect">
          <a:avLst/>
        </a:prstGeom>
        <a:ln>
          <a:solidFill>
            <a:schemeClr val="tx1"/>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D16:M36"/>
  <sheetViews>
    <sheetView showGridLines="0" topLeftCell="D22" workbookViewId="0">
      <selection activeCell="J56" sqref="J56"/>
    </sheetView>
  </sheetViews>
  <sheetFormatPr defaultRowHeight="14.5" x14ac:dyDescent="0.35"/>
  <cols>
    <col min="4" max="4" width="17.6328125" bestFit="1" customWidth="1"/>
    <col min="5" max="5" width="10.36328125" bestFit="1" customWidth="1"/>
    <col min="6" max="6" width="9.08984375" bestFit="1" customWidth="1"/>
    <col min="9" max="9" width="9.81640625" bestFit="1" customWidth="1"/>
  </cols>
  <sheetData>
    <row r="16" spans="5:6" x14ac:dyDescent="0.35">
      <c r="E16" s="52" t="s">
        <v>92</v>
      </c>
      <c r="F16" s="52" t="s">
        <v>93</v>
      </c>
    </row>
    <row r="17" spans="4:13" x14ac:dyDescent="0.35">
      <c r="D17" s="55" t="s">
        <v>1</v>
      </c>
      <c r="E17" s="53">
        <v>175</v>
      </c>
      <c r="F17" s="53">
        <v>10.000000000000007</v>
      </c>
    </row>
    <row r="18" spans="4:13" x14ac:dyDescent="0.35">
      <c r="E18" s="54">
        <v>3000</v>
      </c>
      <c r="F18" s="54">
        <v>7000</v>
      </c>
      <c r="G18" t="s">
        <v>96</v>
      </c>
    </row>
    <row r="21" spans="4:13" x14ac:dyDescent="0.35">
      <c r="D21" s="55" t="s">
        <v>94</v>
      </c>
    </row>
    <row r="22" spans="4:13" x14ac:dyDescent="0.35">
      <c r="D22" s="33" t="s">
        <v>95</v>
      </c>
      <c r="E22" s="50">
        <f>SUMPRODUCT(E17:F17,E18:F18)</f>
        <v>595000</v>
      </c>
      <c r="F22" s="78" t="str">
        <f ca="1">_xlfn.FORMULATEXT(E22)</f>
        <v>=SUMPRODUCT(E17:F17,E18:F18)</v>
      </c>
      <c r="G22" s="78"/>
      <c r="H22" s="78"/>
      <c r="I22" s="78"/>
    </row>
    <row r="26" spans="4:13" x14ac:dyDescent="0.35">
      <c r="D26" s="2" t="s">
        <v>0</v>
      </c>
      <c r="E26" s="1"/>
      <c r="F26" s="1"/>
      <c r="G26" s="27" t="s">
        <v>8</v>
      </c>
      <c r="H26" s="27" t="s">
        <v>9</v>
      </c>
      <c r="I26" s="27" t="s">
        <v>10</v>
      </c>
    </row>
    <row r="27" spans="4:13" x14ac:dyDescent="0.35">
      <c r="D27" s="1" t="s">
        <v>97</v>
      </c>
      <c r="E27" s="39">
        <v>200</v>
      </c>
      <c r="F27" s="39">
        <v>500</v>
      </c>
      <c r="G27" s="39">
        <f>SUMPRODUCT($E$17:$F$17,E27:F27)</f>
        <v>40000</v>
      </c>
      <c r="H27" s="3" t="s">
        <v>5</v>
      </c>
      <c r="I27" s="39">
        <v>40000</v>
      </c>
      <c r="J27" s="79" t="str">
        <f ca="1">_xlfn.FORMULATEXT(G27)</f>
        <v>=SUMPRODUCT($E$17:$F$17,E27:F27)</v>
      </c>
      <c r="K27" s="78"/>
      <c r="L27" s="78"/>
      <c r="M27" s="78"/>
    </row>
    <row r="28" spans="4:13" x14ac:dyDescent="0.35">
      <c r="D28" s="1" t="s">
        <v>98</v>
      </c>
      <c r="E28" s="3">
        <v>1</v>
      </c>
      <c r="F28" s="3"/>
      <c r="G28" s="3">
        <f t="shared" ref="G28:G30" si="0">SUMPRODUCT($E$17:$F$17,E28:F28)</f>
        <v>175</v>
      </c>
      <c r="H28" s="3" t="s">
        <v>73</v>
      </c>
      <c r="I28" s="3">
        <v>10</v>
      </c>
      <c r="J28" s="79" t="str">
        <f t="shared" ref="J28:J30" ca="1" si="1">_xlfn.FORMULATEXT(G28)</f>
        <v>=SUMPRODUCT($E$17:$F$17,E28:F28)</v>
      </c>
      <c r="K28" s="78"/>
      <c r="L28" s="78"/>
      <c r="M28" s="78"/>
    </row>
    <row r="29" spans="4:13" x14ac:dyDescent="0.35">
      <c r="D29" s="1" t="s">
        <v>99</v>
      </c>
      <c r="E29" s="3"/>
      <c r="F29" s="3">
        <v>1</v>
      </c>
      <c r="G29" s="3">
        <f t="shared" si="0"/>
        <v>10.000000000000007</v>
      </c>
      <c r="H29" s="3" t="s">
        <v>73</v>
      </c>
      <c r="I29" s="3">
        <v>10</v>
      </c>
      <c r="J29" s="79" t="str">
        <f t="shared" ca="1" si="1"/>
        <v>=SUMPRODUCT($E$17:$F$17,E29:F29)</v>
      </c>
      <c r="K29" s="78"/>
      <c r="L29" s="78"/>
      <c r="M29" s="78"/>
    </row>
    <row r="30" spans="4:13" x14ac:dyDescent="0.35">
      <c r="D30" s="1" t="s">
        <v>100</v>
      </c>
      <c r="E30" s="3">
        <v>1</v>
      </c>
      <c r="F30" s="3">
        <v>-1</v>
      </c>
      <c r="G30" s="3">
        <f t="shared" si="0"/>
        <v>165</v>
      </c>
      <c r="H30" s="3" t="s">
        <v>73</v>
      </c>
      <c r="I30" s="3">
        <v>0</v>
      </c>
      <c r="J30" s="79" t="str">
        <f t="shared" ca="1" si="1"/>
        <v>=SUMPRODUCT($E$17:$F$17,E30:F30)</v>
      </c>
      <c r="K30" s="78"/>
      <c r="L30" s="78"/>
      <c r="M30" s="78"/>
    </row>
    <row r="35" spans="4:11" ht="15.5" x14ac:dyDescent="0.35">
      <c r="D35" s="51" t="s">
        <v>23</v>
      </c>
      <c r="E35" s="51"/>
      <c r="F35" s="51"/>
      <c r="G35" s="51"/>
      <c r="H35" s="51"/>
      <c r="I35" s="51"/>
      <c r="J35" s="51"/>
      <c r="K35" s="30"/>
    </row>
    <row r="36" spans="4:11" ht="15.5" x14ac:dyDescent="0.35">
      <c r="D36" s="51" t="s">
        <v>101</v>
      </c>
      <c r="E36" s="51"/>
      <c r="F36" s="51"/>
      <c r="G36" s="51"/>
      <c r="H36" s="51"/>
      <c r="I36" s="51"/>
      <c r="J36" s="51"/>
      <c r="K36" s="30"/>
    </row>
  </sheetData>
  <mergeCells count="5">
    <mergeCell ref="F22:I22"/>
    <mergeCell ref="J27:M27"/>
    <mergeCell ref="J28:M28"/>
    <mergeCell ref="J29:M29"/>
    <mergeCell ref="J30:M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85D7-767B-454C-AE6A-A78E61A11BEC}">
  <sheetPr>
    <tabColor rgb="FF00B0F0"/>
  </sheetPr>
  <dimension ref="A1:I23"/>
  <sheetViews>
    <sheetView showGridLines="0" topLeftCell="A16" workbookViewId="0">
      <selection activeCell="C6" sqref="C6"/>
    </sheetView>
  </sheetViews>
  <sheetFormatPr defaultRowHeight="14.5" x14ac:dyDescent="0.35"/>
  <cols>
    <col min="1" max="1" width="19.90625" bestFit="1" customWidth="1"/>
    <col min="2" max="3" width="12.6328125" customWidth="1"/>
    <col min="4" max="4" width="17" bestFit="1" customWidth="1"/>
    <col min="5" max="5" width="10.6328125" customWidth="1"/>
    <col min="7" max="7" width="35.81640625" bestFit="1" customWidth="1"/>
  </cols>
  <sheetData>
    <row r="1" spans="1:9" x14ac:dyDescent="0.35">
      <c r="B1" s="47" t="s">
        <v>6</v>
      </c>
      <c r="C1" s="47" t="s">
        <v>7</v>
      </c>
    </row>
    <row r="2" spans="1:9" x14ac:dyDescent="0.35">
      <c r="A2" s="4" t="s">
        <v>1</v>
      </c>
      <c r="B2" s="49">
        <v>560</v>
      </c>
      <c r="C2" s="49">
        <v>1200</v>
      </c>
      <c r="G2" s="8" t="s">
        <v>23</v>
      </c>
    </row>
    <row r="3" spans="1:9" ht="43.5" x14ac:dyDescent="0.35">
      <c r="G3" s="9" t="s">
        <v>24</v>
      </c>
    </row>
    <row r="4" spans="1:9" x14ac:dyDescent="0.35">
      <c r="A4" s="4" t="s">
        <v>13</v>
      </c>
      <c r="D4" s="4" t="s">
        <v>17</v>
      </c>
    </row>
    <row r="5" spans="1:9" x14ac:dyDescent="0.35">
      <c r="A5" t="s">
        <v>15</v>
      </c>
      <c r="B5" s="43">
        <v>300</v>
      </c>
      <c r="C5" s="43">
        <v>450</v>
      </c>
      <c r="D5" s="43">
        <f>SUMPRODUCT($B$2:$C$2,$B$5:$C$5)</f>
        <v>708000</v>
      </c>
      <c r="G5" s="11" t="str">
        <f ca="1">_xlfn.FORMULATEXT(D5)</f>
        <v>=SUMPRODUCT($B$2:$C$2,$B$5:$C$5)</v>
      </c>
    </row>
    <row r="7" spans="1:9" x14ac:dyDescent="0.35">
      <c r="A7" t="s">
        <v>16</v>
      </c>
    </row>
    <row r="8" spans="1:9" x14ac:dyDescent="0.35">
      <c r="A8" s="5" t="s">
        <v>18</v>
      </c>
      <c r="B8">
        <v>150</v>
      </c>
      <c r="C8">
        <v>225</v>
      </c>
      <c r="D8" s="43">
        <f>SUMPRODUCT($B$2:$C$2,B8:C8)</f>
        <v>354000</v>
      </c>
      <c r="G8" s="11" t="str">
        <f ca="1">_xlfn.FORMULATEXT(D8)</f>
        <v>=SUMPRODUCT($B$2:$C$2,B8:C8)</v>
      </c>
    </row>
    <row r="9" spans="1:9" x14ac:dyDescent="0.35">
      <c r="A9" s="5" t="s">
        <v>19</v>
      </c>
      <c r="B9">
        <v>5</v>
      </c>
      <c r="C9">
        <v>6</v>
      </c>
      <c r="D9" s="43">
        <f>SUMPRODUCT($B$2:$C$2,B9:C9)*H9</f>
        <v>110000</v>
      </c>
      <c r="G9" s="11" t="str">
        <f ca="1">_xlfn.FORMULATEXT(D9)</f>
        <v>=SUMPRODUCT($B$2:$C$2,B9:C9)*H9</v>
      </c>
      <c r="H9" s="10">
        <v>11</v>
      </c>
      <c r="I9" t="s">
        <v>3</v>
      </c>
    </row>
    <row r="10" spans="1:9" x14ac:dyDescent="0.35">
      <c r="A10" s="5" t="s">
        <v>2</v>
      </c>
      <c r="B10">
        <v>1</v>
      </c>
      <c r="C10">
        <v>2</v>
      </c>
      <c r="D10" s="43">
        <f>SUMPRODUCT($B$2:$C$2,B10:C10)*H10</f>
        <v>44400</v>
      </c>
      <c r="G10" s="11" t="str">
        <f ca="1">_xlfn.FORMULATEXT(D10)</f>
        <v>=SUMPRODUCT($B$2:$C$2,B10:C10)*H10</v>
      </c>
      <c r="H10" s="10">
        <v>15</v>
      </c>
      <c r="I10" t="s">
        <v>4</v>
      </c>
    </row>
    <row r="11" spans="1:9" x14ac:dyDescent="0.35">
      <c r="A11" s="7" t="s">
        <v>22</v>
      </c>
      <c r="D11" s="44">
        <f>SUM(D8:D10)</f>
        <v>508400</v>
      </c>
      <c r="G11" s="11" t="str">
        <f ca="1">_xlfn.FORMULATEXT(D11)</f>
        <v>=SUM(D8:D10)</v>
      </c>
    </row>
    <row r="12" spans="1:9" x14ac:dyDescent="0.35">
      <c r="A12" s="6"/>
      <c r="D12" s="45"/>
    </row>
    <row r="13" spans="1:9" x14ac:dyDescent="0.35">
      <c r="A13" s="4" t="s">
        <v>14</v>
      </c>
      <c r="D13" s="46">
        <f>D5-D11</f>
        <v>199600</v>
      </c>
      <c r="G13" s="11" t="str">
        <f ca="1">_xlfn.FORMULATEXT(D13)</f>
        <v>=D5-D11</v>
      </c>
    </row>
    <row r="15" spans="1:9" x14ac:dyDescent="0.35">
      <c r="A15" s="2" t="s">
        <v>0</v>
      </c>
      <c r="B15" s="3"/>
      <c r="C15" s="3"/>
      <c r="D15" s="27" t="s">
        <v>8</v>
      </c>
      <c r="E15" s="27" t="s">
        <v>9</v>
      </c>
      <c r="F15" s="27" t="s">
        <v>10</v>
      </c>
    </row>
    <row r="16" spans="1:9" x14ac:dyDescent="0.35">
      <c r="A16" s="1" t="s">
        <v>11</v>
      </c>
      <c r="B16" s="3">
        <v>1</v>
      </c>
      <c r="C16" s="3"/>
      <c r="D16" s="3">
        <f>SUMPRODUCT($B$2:$C$2,B16:C16)</f>
        <v>560</v>
      </c>
      <c r="E16" s="3" t="s">
        <v>5</v>
      </c>
      <c r="F16" s="3">
        <v>600</v>
      </c>
      <c r="G16" s="11" t="str">
        <f ca="1">_xlfn.FORMULATEXT(D16)</f>
        <v>=SUMPRODUCT($B$2:$C$2,B16:C16)</v>
      </c>
    </row>
    <row r="17" spans="1:7" x14ac:dyDescent="0.35">
      <c r="A17" s="1" t="s">
        <v>12</v>
      </c>
      <c r="B17" s="3"/>
      <c r="C17" s="3">
        <v>1</v>
      </c>
      <c r="D17" s="3">
        <f>SUMPRODUCT($B$2:$C$2,B17:C17)</f>
        <v>1200</v>
      </c>
      <c r="E17" s="3" t="s">
        <v>5</v>
      </c>
      <c r="F17" s="3">
        <v>1200</v>
      </c>
      <c r="G17" s="11" t="str">
        <f t="shared" ref="G17:G19" ca="1" si="0">_xlfn.FORMULATEXT(D17)</f>
        <v>=SUMPRODUCT($B$2:$C$2,B17:C17)</v>
      </c>
    </row>
    <row r="18" spans="1:7" x14ac:dyDescent="0.35">
      <c r="A18" s="1" t="s">
        <v>20</v>
      </c>
      <c r="B18" s="3">
        <v>5</v>
      </c>
      <c r="C18" s="3">
        <v>6</v>
      </c>
      <c r="D18" s="3">
        <f t="shared" ref="D18:D19" si="1">SUMPRODUCT($B$2:$C$2,B18:C18)</f>
        <v>10000</v>
      </c>
      <c r="E18" s="3" t="s">
        <v>5</v>
      </c>
      <c r="F18" s="3">
        <v>10000</v>
      </c>
      <c r="G18" s="11" t="str">
        <f t="shared" ca="1" si="0"/>
        <v>=SUMPRODUCT($B$2:$C$2,B18:C18)</v>
      </c>
    </row>
    <row r="19" spans="1:7" x14ac:dyDescent="0.35">
      <c r="A19" s="1" t="s">
        <v>21</v>
      </c>
      <c r="B19" s="3">
        <v>1</v>
      </c>
      <c r="C19" s="3">
        <v>2</v>
      </c>
      <c r="D19" s="3">
        <f t="shared" si="1"/>
        <v>2960</v>
      </c>
      <c r="E19" s="3" t="s">
        <v>5</v>
      </c>
      <c r="F19" s="3">
        <v>3000</v>
      </c>
      <c r="G19" s="11" t="str">
        <f t="shared" ca="1" si="0"/>
        <v>=SUMPRODUCT($B$2:$C$2,B19:C19)</v>
      </c>
    </row>
    <row r="20" spans="1:7" x14ac:dyDescent="0.35">
      <c r="A20" s="1"/>
      <c r="B20" s="1"/>
      <c r="C20" s="1"/>
      <c r="D20" s="1"/>
      <c r="E20" s="3"/>
      <c r="F20" s="3"/>
    </row>
    <row r="21" spans="1:7" x14ac:dyDescent="0.35">
      <c r="A21" s="1"/>
      <c r="B21" s="1"/>
      <c r="C21" s="1"/>
      <c r="D21" s="1"/>
      <c r="E21" s="3"/>
      <c r="F21" s="3"/>
    </row>
    <row r="22" spans="1:7" x14ac:dyDescent="0.35">
      <c r="A22" s="1"/>
      <c r="B22" s="1"/>
      <c r="C22" s="1"/>
      <c r="D22" s="1"/>
      <c r="E22" s="3"/>
      <c r="F22" s="3"/>
    </row>
    <row r="23" spans="1:7" x14ac:dyDescent="0.35">
      <c r="A23" s="1"/>
      <c r="B23" s="1"/>
      <c r="C23" s="1"/>
      <c r="D23" s="1"/>
      <c r="E23" s="3"/>
      <c r="F23"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1492-D5B1-4F6A-A16B-6A8A4624AAE2}">
  <sheetPr>
    <tabColor rgb="FF00B0F0"/>
  </sheetPr>
  <dimension ref="A1:O16"/>
  <sheetViews>
    <sheetView showGridLines="0" topLeftCell="A7" workbookViewId="0">
      <selection activeCell="I15" sqref="I15"/>
    </sheetView>
  </sheetViews>
  <sheetFormatPr defaultRowHeight="14.5" x14ac:dyDescent="0.35"/>
  <cols>
    <col min="1" max="1" width="19.7265625" bestFit="1" customWidth="1"/>
    <col min="2" max="2" width="12.1796875" bestFit="1" customWidth="1"/>
    <col min="3" max="4" width="8.81640625" bestFit="1" customWidth="1"/>
    <col min="5" max="5" width="12.08984375" bestFit="1" customWidth="1"/>
    <col min="6" max="6" width="11.08984375" bestFit="1" customWidth="1"/>
    <col min="7" max="7" width="10.81640625" bestFit="1" customWidth="1"/>
    <col min="9" max="9" width="12.08984375" bestFit="1" customWidth="1"/>
    <col min="10" max="10" width="31.08984375" bestFit="1" customWidth="1"/>
    <col min="12" max="12" width="2.90625" bestFit="1" customWidth="1"/>
    <col min="13" max="13" width="22.81640625" bestFit="1" customWidth="1"/>
    <col min="14" max="14" width="15.81640625" bestFit="1" customWidth="1"/>
  </cols>
  <sheetData>
    <row r="1" spans="1:15" x14ac:dyDescent="0.35">
      <c r="B1" s="47" t="s">
        <v>86</v>
      </c>
      <c r="C1" s="47" t="s">
        <v>83</v>
      </c>
      <c r="D1" s="47" t="s">
        <v>80</v>
      </c>
      <c r="E1" s="47" t="s">
        <v>77</v>
      </c>
      <c r="F1" s="47" t="s">
        <v>72</v>
      </c>
    </row>
    <row r="2" spans="1:15" x14ac:dyDescent="0.35">
      <c r="A2" s="4" t="s">
        <v>1</v>
      </c>
      <c r="B2" s="56">
        <v>50000</v>
      </c>
      <c r="C2" s="56">
        <v>0</v>
      </c>
      <c r="D2" s="56">
        <v>0</v>
      </c>
      <c r="E2" s="56">
        <v>175000</v>
      </c>
      <c r="F2" s="56">
        <v>25000</v>
      </c>
    </row>
    <row r="3" spans="1:15" x14ac:dyDescent="0.35">
      <c r="B3" s="35">
        <v>5.2999999999999999E-2</v>
      </c>
      <c r="C3" s="34">
        <v>6.8000000000000005E-2</v>
      </c>
      <c r="D3" s="34">
        <v>4.9000000000000002E-2</v>
      </c>
      <c r="E3" s="34">
        <v>8.4000000000000005E-2</v>
      </c>
      <c r="F3" s="34">
        <v>0.11799999999999999</v>
      </c>
    </row>
    <row r="5" spans="1:15" x14ac:dyDescent="0.35">
      <c r="A5" s="4" t="s">
        <v>90</v>
      </c>
    </row>
    <row r="6" spans="1:15" x14ac:dyDescent="0.35">
      <c r="A6" t="s">
        <v>89</v>
      </c>
      <c r="B6" s="37">
        <f>SUMPRODUCT($B$2:$F$2,$B$3:$F$3)</f>
        <v>20300</v>
      </c>
      <c r="C6" s="78" t="str">
        <f ca="1">_xlfn.FORMULATEXT(B6)</f>
        <v>=SUMPRODUCT($B$2:$F$2,$B$3:$F$3)</v>
      </c>
      <c r="D6" s="78"/>
      <c r="E6" s="78"/>
      <c r="F6" s="78"/>
    </row>
    <row r="9" spans="1:15" x14ac:dyDescent="0.35">
      <c r="M9" s="27" t="s">
        <v>88</v>
      </c>
      <c r="N9" s="27" t="s">
        <v>87</v>
      </c>
    </row>
    <row r="10" spans="1:15" x14ac:dyDescent="0.35">
      <c r="L10" s="33" t="s">
        <v>86</v>
      </c>
      <c r="M10" s="3" t="s">
        <v>85</v>
      </c>
      <c r="N10" s="3">
        <v>5.3</v>
      </c>
    </row>
    <row r="11" spans="1:15" x14ac:dyDescent="0.35">
      <c r="A11" s="2" t="s">
        <v>84</v>
      </c>
      <c r="B11" s="3"/>
      <c r="C11" s="3"/>
      <c r="D11" s="3"/>
      <c r="E11" s="3"/>
      <c r="F11" s="3"/>
      <c r="G11" s="27" t="s">
        <v>8</v>
      </c>
      <c r="H11" s="27" t="s">
        <v>9</v>
      </c>
      <c r="I11" s="27" t="s">
        <v>10</v>
      </c>
      <c r="J11" s="47"/>
      <c r="L11" s="33" t="s">
        <v>83</v>
      </c>
      <c r="M11" s="3" t="s">
        <v>82</v>
      </c>
      <c r="N11" s="3">
        <v>6.8</v>
      </c>
      <c r="O11" t="s">
        <v>75</v>
      </c>
    </row>
    <row r="12" spans="1:15" x14ac:dyDescent="0.35">
      <c r="A12" s="1" t="s">
        <v>81</v>
      </c>
      <c r="B12" s="3">
        <v>1</v>
      </c>
      <c r="C12" s="3">
        <v>1</v>
      </c>
      <c r="D12" s="3">
        <v>1</v>
      </c>
      <c r="E12" s="3">
        <v>1</v>
      </c>
      <c r="F12" s="3">
        <v>1</v>
      </c>
      <c r="G12" s="39">
        <f>SUMPRODUCT($B$2:$F$2,B12:F12)</f>
        <v>250000</v>
      </c>
      <c r="H12" s="3" t="s">
        <v>5</v>
      </c>
      <c r="I12" s="38">
        <v>250000</v>
      </c>
      <c r="J12" s="48" t="str">
        <f ca="1">_xlfn.FORMULATEXT(G12)</f>
        <v>=SUMPRODUCT($B$2:$F$2,B12:F12)</v>
      </c>
      <c r="L12" s="33" t="s">
        <v>80</v>
      </c>
      <c r="M12" s="3" t="s">
        <v>79</v>
      </c>
      <c r="N12" s="3">
        <v>4.9000000000000004</v>
      </c>
      <c r="O12" t="s">
        <v>75</v>
      </c>
    </row>
    <row r="13" spans="1:15" x14ac:dyDescent="0.35">
      <c r="A13" s="1" t="s">
        <v>78</v>
      </c>
      <c r="B13" s="3">
        <v>1</v>
      </c>
      <c r="C13" s="3"/>
      <c r="D13" s="3"/>
      <c r="E13" s="3"/>
      <c r="F13" s="3"/>
      <c r="G13" s="39">
        <f>SUMPRODUCT($B$2:$F$2,B13:F13)</f>
        <v>50000</v>
      </c>
      <c r="H13" s="3" t="s">
        <v>73</v>
      </c>
      <c r="I13" s="38">
        <f>20%*I12</f>
        <v>50000</v>
      </c>
      <c r="J13" s="48" t="str">
        <f t="shared" ref="J13:J15" ca="1" si="0">_xlfn.FORMULATEXT(G13)</f>
        <v>=SUMPRODUCT($B$2:$F$2,B13:F13)</v>
      </c>
      <c r="L13" s="33" t="s">
        <v>77</v>
      </c>
      <c r="M13" s="3" t="s">
        <v>76</v>
      </c>
      <c r="N13" s="3">
        <v>8.4</v>
      </c>
      <c r="O13" t="s">
        <v>75</v>
      </c>
    </row>
    <row r="14" spans="1:15" x14ac:dyDescent="0.35">
      <c r="A14" s="1" t="s">
        <v>74</v>
      </c>
      <c r="B14" s="3"/>
      <c r="C14" s="3">
        <v>1</v>
      </c>
      <c r="D14" s="3">
        <v>1</v>
      </c>
      <c r="E14" s="3">
        <v>1</v>
      </c>
      <c r="F14" s="3"/>
      <c r="G14" s="39">
        <f>SUMPRODUCT($B$2:$F$2,B14:F14)</f>
        <v>175000</v>
      </c>
      <c r="H14" s="3" t="s">
        <v>73</v>
      </c>
      <c r="I14" s="38">
        <f>40%*I12</f>
        <v>100000</v>
      </c>
      <c r="J14" s="48" t="str">
        <f t="shared" ca="1" si="0"/>
        <v>=SUMPRODUCT($B$2:$F$2,B14:F14)</v>
      </c>
      <c r="L14" s="33" t="s">
        <v>72</v>
      </c>
      <c r="M14" s="3" t="s">
        <v>71</v>
      </c>
      <c r="N14" s="3">
        <v>11.8</v>
      </c>
    </row>
    <row r="15" spans="1:15" ht="43.5" x14ac:dyDescent="0.35">
      <c r="A15" s="36" t="s">
        <v>70</v>
      </c>
      <c r="B15" s="40">
        <v>-0.5</v>
      </c>
      <c r="C15" s="41"/>
      <c r="D15" s="41"/>
      <c r="E15" s="41"/>
      <c r="F15" s="41">
        <v>1</v>
      </c>
      <c r="G15" s="41">
        <f>SUMPRODUCT($B$2:$F$2,B15:F15)</f>
        <v>0</v>
      </c>
      <c r="H15" s="41" t="s">
        <v>5</v>
      </c>
      <c r="I15" s="42">
        <v>0</v>
      </c>
      <c r="J15" s="57" t="str">
        <f t="shared" ca="1" si="0"/>
        <v>=SUMPRODUCT($B$2:$F$2,B15:F15)</v>
      </c>
    </row>
    <row r="16" spans="1:15" x14ac:dyDescent="0.35">
      <c r="I16" s="32"/>
      <c r="J16" s="32"/>
    </row>
  </sheetData>
  <mergeCells count="1">
    <mergeCell ref="C6:F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80B9-D587-4C3A-92F2-11A0E64712A3}">
  <sheetPr>
    <tabColor rgb="FF00B0F0"/>
  </sheetPr>
  <dimension ref="A14:S50"/>
  <sheetViews>
    <sheetView showGridLines="0" tabSelected="1" topLeftCell="B28" workbookViewId="0">
      <selection activeCell="J47" sqref="J47"/>
    </sheetView>
  </sheetViews>
  <sheetFormatPr defaultRowHeight="14.5" x14ac:dyDescent="0.35"/>
  <cols>
    <col min="1" max="1" width="18.36328125" bestFit="1" customWidth="1"/>
  </cols>
  <sheetData>
    <row r="14" spans="2:19" x14ac:dyDescent="0.35">
      <c r="B14" s="82" t="s">
        <v>35</v>
      </c>
      <c r="C14" s="83"/>
      <c r="D14" s="83"/>
      <c r="E14" s="83"/>
      <c r="F14" s="84"/>
      <c r="G14" s="14"/>
    </row>
    <row r="15" spans="2:19" ht="72.5" x14ac:dyDescent="0.35">
      <c r="B15" s="22" t="s">
        <v>25</v>
      </c>
      <c r="C15" s="23" t="s">
        <v>26</v>
      </c>
      <c r="D15" s="24" t="s">
        <v>27</v>
      </c>
      <c r="E15" s="25" t="s">
        <v>28</v>
      </c>
      <c r="F15" s="26" t="s">
        <v>29</v>
      </c>
      <c r="G15" s="14"/>
      <c r="R15" s="13"/>
      <c r="S15" s="13"/>
    </row>
    <row r="16" spans="2:19" x14ac:dyDescent="0.35">
      <c r="B16" s="15" t="s">
        <v>30</v>
      </c>
      <c r="C16" s="16">
        <v>5</v>
      </c>
      <c r="D16" s="15">
        <v>8</v>
      </c>
      <c r="E16" s="15">
        <v>6</v>
      </c>
      <c r="F16" s="16">
        <v>700</v>
      </c>
    </row>
    <row r="17" spans="1:17" x14ac:dyDescent="0.35">
      <c r="B17" s="19" t="s">
        <v>31</v>
      </c>
      <c r="C17" s="16">
        <v>0</v>
      </c>
      <c r="D17" s="16">
        <v>4</v>
      </c>
      <c r="E17" s="16">
        <v>12</v>
      </c>
      <c r="F17" s="16">
        <v>500</v>
      </c>
    </row>
    <row r="18" spans="1:17" x14ac:dyDescent="0.35">
      <c r="B18" s="18" t="s">
        <v>32</v>
      </c>
      <c r="C18" s="16">
        <v>4</v>
      </c>
      <c r="D18" s="18">
        <v>0</v>
      </c>
      <c r="E18" s="16">
        <v>7</v>
      </c>
      <c r="F18" s="16">
        <v>100</v>
      </c>
    </row>
    <row r="19" spans="1:17" x14ac:dyDescent="0.35">
      <c r="B19" s="15" t="s">
        <v>33</v>
      </c>
      <c r="C19" s="16">
        <v>7</v>
      </c>
      <c r="D19" s="21">
        <v>2</v>
      </c>
      <c r="E19" s="18">
        <v>5</v>
      </c>
      <c r="F19" s="16">
        <v>800</v>
      </c>
    </row>
    <row r="20" spans="1:17" x14ac:dyDescent="0.35">
      <c r="B20" s="20" t="s">
        <v>34</v>
      </c>
      <c r="C20" s="15">
        <v>12</v>
      </c>
      <c r="D20" s="16">
        <v>7</v>
      </c>
      <c r="E20" s="16">
        <v>0</v>
      </c>
      <c r="F20" s="17">
        <v>400</v>
      </c>
    </row>
    <row r="24" spans="1:17" ht="30" customHeight="1" x14ac:dyDescent="0.35">
      <c r="B24" s="85" t="s">
        <v>37</v>
      </c>
      <c r="C24" s="86"/>
      <c r="D24" s="86"/>
      <c r="E24" s="86"/>
      <c r="F24" s="86"/>
      <c r="G24" s="86"/>
      <c r="H24" s="86"/>
      <c r="I24" s="86"/>
      <c r="J24" s="86"/>
      <c r="K24" s="86"/>
      <c r="L24" s="86"/>
      <c r="M24" s="86"/>
      <c r="N24" s="86"/>
      <c r="O24" s="86"/>
      <c r="P24" s="87"/>
    </row>
    <row r="25" spans="1:17" x14ac:dyDescent="0.35">
      <c r="A25" s="4" t="s">
        <v>1</v>
      </c>
      <c r="B25" s="29" t="s">
        <v>38</v>
      </c>
      <c r="C25" s="29" t="s">
        <v>39</v>
      </c>
      <c r="D25" s="29" t="s">
        <v>40</v>
      </c>
      <c r="E25" s="29" t="s">
        <v>41</v>
      </c>
      <c r="F25" s="29" t="s">
        <v>42</v>
      </c>
      <c r="G25" s="29" t="s">
        <v>43</v>
      </c>
      <c r="H25" s="29" t="s">
        <v>44</v>
      </c>
      <c r="I25" s="29" t="s">
        <v>45</v>
      </c>
      <c r="J25" s="29" t="s">
        <v>46</v>
      </c>
      <c r="K25" s="29" t="s">
        <v>47</v>
      </c>
      <c r="L25" s="29" t="s">
        <v>48</v>
      </c>
      <c r="M25" s="29" t="s">
        <v>49</v>
      </c>
      <c r="N25" s="29" t="s">
        <v>50</v>
      </c>
      <c r="O25" s="29" t="s">
        <v>51</v>
      </c>
      <c r="P25" s="29" t="s">
        <v>52</v>
      </c>
    </row>
    <row r="26" spans="1:17" x14ac:dyDescent="0.35">
      <c r="B26" s="28">
        <v>400</v>
      </c>
      <c r="C26" s="28">
        <v>0</v>
      </c>
      <c r="D26" s="28">
        <v>300</v>
      </c>
      <c r="E26" s="28">
        <v>500</v>
      </c>
      <c r="F26" s="28">
        <v>0</v>
      </c>
      <c r="G26" s="28">
        <v>0</v>
      </c>
      <c r="H26" s="28">
        <v>0</v>
      </c>
      <c r="I26" s="28">
        <v>100</v>
      </c>
      <c r="J26" s="28">
        <v>0</v>
      </c>
      <c r="K26" s="28">
        <v>0</v>
      </c>
      <c r="L26" s="28">
        <v>800</v>
      </c>
      <c r="M26" s="28">
        <v>0</v>
      </c>
      <c r="N26" s="28">
        <v>0</v>
      </c>
      <c r="O26" s="28">
        <v>0</v>
      </c>
      <c r="P26" s="28">
        <v>400</v>
      </c>
    </row>
    <row r="27" spans="1:17" x14ac:dyDescent="0.35">
      <c r="B27" s="12">
        <v>5</v>
      </c>
      <c r="C27" s="12">
        <v>8</v>
      </c>
      <c r="D27" s="12">
        <v>6</v>
      </c>
      <c r="E27" s="12">
        <v>0</v>
      </c>
      <c r="F27" s="12">
        <v>4</v>
      </c>
      <c r="G27" s="12">
        <v>12</v>
      </c>
      <c r="H27" s="12">
        <v>4</v>
      </c>
      <c r="I27" s="12">
        <v>0</v>
      </c>
      <c r="J27" s="12">
        <v>7</v>
      </c>
      <c r="K27" s="12">
        <v>7</v>
      </c>
      <c r="L27" s="12">
        <v>2</v>
      </c>
      <c r="M27" s="12">
        <v>5</v>
      </c>
      <c r="N27" s="12">
        <v>12</v>
      </c>
      <c r="O27" s="12">
        <v>7</v>
      </c>
      <c r="P27" s="12">
        <v>0</v>
      </c>
      <c r="Q27" t="s">
        <v>53</v>
      </c>
    </row>
    <row r="29" spans="1:17" x14ac:dyDescent="0.35">
      <c r="A29" s="4" t="s">
        <v>36</v>
      </c>
    </row>
    <row r="30" spans="1:17" x14ac:dyDescent="0.35">
      <c r="A30" t="s">
        <v>54</v>
      </c>
      <c r="B30" s="30">
        <f>SUMPRODUCT($B$26:$P$26,$B$27:$P$27)</f>
        <v>5400</v>
      </c>
      <c r="C30" s="78" t="str">
        <f ca="1">_xlfn.FORMULATEXT(B30)</f>
        <v>=SUMPRODUCT($B$26:$P$26,$B$27:$P$27)</v>
      </c>
      <c r="D30" s="78"/>
      <c r="E30" s="78"/>
      <c r="F30" s="78"/>
      <c r="G30" s="78"/>
    </row>
    <row r="33" spans="1:19" x14ac:dyDescent="0.35">
      <c r="A33" s="2" t="s">
        <v>0</v>
      </c>
      <c r="B33" t="s">
        <v>55</v>
      </c>
      <c r="Q33" s="27" t="s">
        <v>8</v>
      </c>
      <c r="R33" s="27" t="s">
        <v>9</v>
      </c>
      <c r="S33" s="27" t="s">
        <v>10</v>
      </c>
    </row>
    <row r="34" spans="1:19" x14ac:dyDescent="0.35">
      <c r="A34" s="1" t="s">
        <v>56</v>
      </c>
      <c r="B34" s="1">
        <v>1</v>
      </c>
      <c r="C34" s="1"/>
      <c r="D34" s="1"/>
      <c r="E34" s="1">
        <v>1</v>
      </c>
      <c r="F34" s="1"/>
      <c r="G34" s="1"/>
      <c r="H34" s="1">
        <v>1</v>
      </c>
      <c r="I34" s="1"/>
      <c r="J34" s="1"/>
      <c r="K34" s="1">
        <v>1</v>
      </c>
      <c r="L34" s="1"/>
      <c r="M34" s="1"/>
      <c r="N34" s="1">
        <v>1</v>
      </c>
      <c r="O34" s="1"/>
      <c r="P34" s="1"/>
      <c r="Q34" s="3">
        <f>SUMPRODUCT($B$26:$P$26,B34:P34)</f>
        <v>900</v>
      </c>
      <c r="R34" s="3" t="s">
        <v>5</v>
      </c>
      <c r="S34" s="3">
        <v>900</v>
      </c>
    </row>
    <row r="35" spans="1:19" x14ac:dyDescent="0.35">
      <c r="A35" s="1" t="s">
        <v>57</v>
      </c>
      <c r="B35" s="1"/>
      <c r="C35" s="1">
        <v>1</v>
      </c>
      <c r="D35" s="1"/>
      <c r="E35" s="1"/>
      <c r="F35" s="1">
        <v>1</v>
      </c>
      <c r="G35" s="1"/>
      <c r="H35" s="1"/>
      <c r="I35" s="1">
        <v>1</v>
      </c>
      <c r="J35" s="1"/>
      <c r="K35" s="1"/>
      <c r="L35" s="1">
        <v>1</v>
      </c>
      <c r="M35" s="1"/>
      <c r="N35" s="1"/>
      <c r="O35" s="1">
        <v>1</v>
      </c>
      <c r="P35" s="1"/>
      <c r="Q35" s="3">
        <f t="shared" ref="Q35:Q41" si="0">SUMPRODUCT($B$26:$P$26,B35:P35)</f>
        <v>900</v>
      </c>
      <c r="R35" s="3" t="s">
        <v>5</v>
      </c>
      <c r="S35" s="3">
        <v>900</v>
      </c>
    </row>
    <row r="36" spans="1:19" x14ac:dyDescent="0.35">
      <c r="A36" s="1" t="s">
        <v>58</v>
      </c>
      <c r="B36" s="1"/>
      <c r="C36" s="1"/>
      <c r="D36" s="1">
        <v>1</v>
      </c>
      <c r="E36" s="1"/>
      <c r="F36" s="1"/>
      <c r="G36" s="1">
        <v>1</v>
      </c>
      <c r="H36" s="1"/>
      <c r="I36" s="1"/>
      <c r="J36" s="1">
        <v>1</v>
      </c>
      <c r="K36" s="31"/>
      <c r="L36" s="1"/>
      <c r="M36" s="1">
        <v>1</v>
      </c>
      <c r="N36" s="1"/>
      <c r="O36" s="1"/>
      <c r="P36" s="1">
        <v>1</v>
      </c>
      <c r="Q36" s="3">
        <f t="shared" si="0"/>
        <v>700</v>
      </c>
      <c r="R36" s="3" t="s">
        <v>5</v>
      </c>
      <c r="S36" s="3">
        <v>900</v>
      </c>
    </row>
    <row r="37" spans="1:19" x14ac:dyDescent="0.35">
      <c r="A37" s="1" t="s">
        <v>59</v>
      </c>
      <c r="B37" s="1">
        <v>1</v>
      </c>
      <c r="C37" s="1">
        <v>1</v>
      </c>
      <c r="D37" s="1">
        <v>1</v>
      </c>
      <c r="E37" s="1"/>
      <c r="F37" s="1"/>
      <c r="G37" s="1"/>
      <c r="H37" s="1"/>
      <c r="I37" s="1"/>
      <c r="J37" s="1"/>
      <c r="K37" s="1"/>
      <c r="L37" s="1"/>
      <c r="M37" s="1"/>
      <c r="N37" s="1"/>
      <c r="O37" s="1"/>
      <c r="P37" s="1"/>
      <c r="Q37" s="3">
        <f t="shared" si="0"/>
        <v>700</v>
      </c>
      <c r="R37" s="3" t="s">
        <v>64</v>
      </c>
      <c r="S37" s="3">
        <v>700</v>
      </c>
    </row>
    <row r="38" spans="1:19" x14ac:dyDescent="0.35">
      <c r="A38" s="1" t="s">
        <v>60</v>
      </c>
      <c r="B38" s="1"/>
      <c r="C38" s="1"/>
      <c r="D38" s="1"/>
      <c r="E38" s="1">
        <v>1</v>
      </c>
      <c r="F38" s="1">
        <v>1</v>
      </c>
      <c r="G38" s="1">
        <v>1</v>
      </c>
      <c r="H38" s="1"/>
      <c r="I38" s="1"/>
      <c r="J38" s="1"/>
      <c r="K38" s="1"/>
      <c r="L38" s="1"/>
      <c r="M38" s="1"/>
      <c r="N38" s="1"/>
      <c r="O38" s="1"/>
      <c r="P38" s="1"/>
      <c r="Q38" s="3">
        <f t="shared" si="0"/>
        <v>500</v>
      </c>
      <c r="R38" s="3" t="s">
        <v>64</v>
      </c>
      <c r="S38" s="3">
        <v>500</v>
      </c>
    </row>
    <row r="39" spans="1:19" x14ac:dyDescent="0.35">
      <c r="A39" s="1" t="s">
        <v>61</v>
      </c>
      <c r="B39" s="1"/>
      <c r="C39" s="1"/>
      <c r="D39" s="1"/>
      <c r="E39" s="1"/>
      <c r="F39" s="1"/>
      <c r="G39" s="1"/>
      <c r="H39" s="1">
        <v>1</v>
      </c>
      <c r="I39" s="1">
        <v>1</v>
      </c>
      <c r="J39" s="1">
        <v>1</v>
      </c>
      <c r="K39" s="1"/>
      <c r="L39" s="1"/>
      <c r="M39" s="1"/>
      <c r="N39" s="1"/>
      <c r="O39" s="1"/>
      <c r="P39" s="1"/>
      <c r="Q39" s="3">
        <f t="shared" si="0"/>
        <v>100</v>
      </c>
      <c r="R39" s="3" t="s">
        <v>64</v>
      </c>
      <c r="S39" s="3">
        <v>100</v>
      </c>
    </row>
    <row r="40" spans="1:19" x14ac:dyDescent="0.35">
      <c r="A40" s="1" t="s">
        <v>62</v>
      </c>
      <c r="B40" s="1"/>
      <c r="C40" s="1"/>
      <c r="D40" s="1"/>
      <c r="E40" s="1"/>
      <c r="F40" s="1"/>
      <c r="G40" s="1"/>
      <c r="H40" s="1"/>
      <c r="I40" s="1"/>
      <c r="J40" s="1"/>
      <c r="K40" s="1">
        <v>1</v>
      </c>
      <c r="L40" s="1">
        <v>1</v>
      </c>
      <c r="M40" s="1">
        <v>1</v>
      </c>
      <c r="N40" s="1"/>
      <c r="O40" s="1"/>
      <c r="P40" s="1"/>
      <c r="Q40" s="3">
        <f t="shared" si="0"/>
        <v>800</v>
      </c>
      <c r="R40" s="3" t="s">
        <v>64</v>
      </c>
      <c r="S40" s="3">
        <v>800</v>
      </c>
    </row>
    <row r="41" spans="1:19" x14ac:dyDescent="0.35">
      <c r="A41" s="1" t="s">
        <v>63</v>
      </c>
      <c r="B41" s="1"/>
      <c r="C41" s="1"/>
      <c r="D41" s="1"/>
      <c r="E41" s="1"/>
      <c r="F41" s="1"/>
      <c r="G41" s="1"/>
      <c r="H41" s="1"/>
      <c r="I41" s="1"/>
      <c r="J41" s="1"/>
      <c r="K41" s="1"/>
      <c r="L41" s="1"/>
      <c r="M41" s="1"/>
      <c r="N41" s="1">
        <v>1</v>
      </c>
      <c r="O41" s="1">
        <v>1</v>
      </c>
      <c r="P41" s="1">
        <v>1</v>
      </c>
      <c r="Q41" s="3">
        <f t="shared" si="0"/>
        <v>400</v>
      </c>
      <c r="R41" s="3" t="s">
        <v>64</v>
      </c>
      <c r="S41" s="3">
        <v>400</v>
      </c>
    </row>
    <row r="42" spans="1:19" x14ac:dyDescent="0.35">
      <c r="A42" s="1"/>
      <c r="B42" s="1"/>
      <c r="C42" s="1"/>
      <c r="D42" s="1"/>
      <c r="E42" s="1"/>
      <c r="F42" s="1"/>
      <c r="G42" s="1"/>
      <c r="H42" s="1"/>
      <c r="I42" s="1"/>
      <c r="J42" s="1"/>
      <c r="K42" s="1"/>
      <c r="L42" s="1"/>
      <c r="M42" s="1"/>
      <c r="N42" s="1"/>
      <c r="O42" s="1"/>
      <c r="P42" s="1"/>
      <c r="Q42" s="1"/>
      <c r="R42" s="3"/>
      <c r="S42" s="1"/>
    </row>
    <row r="45" spans="1:19" x14ac:dyDescent="0.35">
      <c r="A45" s="30" t="s">
        <v>65</v>
      </c>
      <c r="B45" s="81"/>
      <c r="C45" s="81"/>
      <c r="D45" s="81"/>
      <c r="E45" s="81"/>
      <c r="F45" s="81"/>
      <c r="G45" s="81"/>
      <c r="H45" s="81"/>
    </row>
    <row r="46" spans="1:19" x14ac:dyDescent="0.35">
      <c r="A46" s="81"/>
      <c r="B46" s="80" t="s">
        <v>91</v>
      </c>
      <c r="C46" s="80"/>
      <c r="D46" s="80"/>
      <c r="E46" s="80"/>
      <c r="F46" s="80"/>
      <c r="G46" s="80"/>
      <c r="H46" s="80"/>
    </row>
    <row r="47" spans="1:19" x14ac:dyDescent="0.35">
      <c r="A47" s="81"/>
      <c r="B47" s="80" t="s">
        <v>66</v>
      </c>
      <c r="C47" s="80"/>
      <c r="D47" s="80"/>
      <c r="E47" s="80"/>
      <c r="F47" s="80"/>
      <c r="G47" s="80"/>
      <c r="H47" s="58"/>
    </row>
    <row r="48" spans="1:19" x14ac:dyDescent="0.35">
      <c r="A48" s="81"/>
      <c r="B48" s="80" t="s">
        <v>67</v>
      </c>
      <c r="C48" s="80"/>
      <c r="D48" s="80"/>
      <c r="E48" s="80"/>
      <c r="F48" s="80"/>
      <c r="G48" s="80"/>
      <c r="H48" s="58"/>
    </row>
    <row r="49" spans="1:8" x14ac:dyDescent="0.35">
      <c r="A49" s="81"/>
      <c r="B49" s="80" t="s">
        <v>68</v>
      </c>
      <c r="C49" s="80"/>
      <c r="D49" s="80"/>
      <c r="E49" s="80"/>
      <c r="F49" s="80"/>
      <c r="G49" s="80"/>
      <c r="H49" s="58"/>
    </row>
    <row r="50" spans="1:8" x14ac:dyDescent="0.35">
      <c r="A50" s="81"/>
      <c r="B50" s="80" t="s">
        <v>69</v>
      </c>
      <c r="C50" s="80"/>
      <c r="D50" s="80"/>
      <c r="E50" s="80"/>
      <c r="F50" s="80"/>
      <c r="G50" s="80"/>
      <c r="H50" s="58"/>
    </row>
  </sheetData>
  <mergeCells count="10">
    <mergeCell ref="B14:F14"/>
    <mergeCell ref="B24:P24"/>
    <mergeCell ref="C30:G30"/>
    <mergeCell ref="B46:H46"/>
    <mergeCell ref="B47:G47"/>
    <mergeCell ref="B48:G48"/>
    <mergeCell ref="B49:G49"/>
    <mergeCell ref="B50:G50"/>
    <mergeCell ref="B45:H45"/>
    <mergeCell ref="A46:A5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69A9-1E03-47B3-8CD9-B24B955CBB84}">
  <sheetPr>
    <tabColor rgb="FF00B0F0"/>
  </sheetPr>
  <dimension ref="A2:T35"/>
  <sheetViews>
    <sheetView showGridLines="0" zoomScaleNormal="100" workbookViewId="0">
      <selection activeCell="A2" sqref="A2:I2"/>
    </sheetView>
  </sheetViews>
  <sheetFormatPr defaultRowHeight="14.5" x14ac:dyDescent="0.35"/>
  <sheetData>
    <row r="2" spans="1:20" x14ac:dyDescent="0.35">
      <c r="A2" s="88" t="s">
        <v>103</v>
      </c>
      <c r="B2" s="88"/>
      <c r="C2" s="88"/>
      <c r="D2" s="88"/>
      <c r="E2" s="88"/>
      <c r="F2" s="88"/>
      <c r="G2" s="88"/>
      <c r="H2" s="88"/>
      <c r="I2" s="88"/>
      <c r="L2" s="88" t="s">
        <v>102</v>
      </c>
      <c r="M2" s="88"/>
      <c r="N2" s="88"/>
      <c r="O2" s="88"/>
      <c r="P2" s="88"/>
      <c r="Q2" s="88"/>
      <c r="R2" s="88"/>
      <c r="S2" s="88"/>
      <c r="T2" s="88"/>
    </row>
    <row r="21" spans="1:10" x14ac:dyDescent="0.35">
      <c r="A21" s="88"/>
      <c r="B21" s="88"/>
      <c r="C21" s="88"/>
      <c r="D21" s="88"/>
      <c r="E21" s="88"/>
      <c r="F21" s="88"/>
      <c r="G21" s="88"/>
      <c r="H21" s="88"/>
      <c r="I21" s="88"/>
      <c r="J21" s="12"/>
    </row>
    <row r="35" spans="1:20" x14ac:dyDescent="0.35">
      <c r="A35" s="88" t="s">
        <v>104</v>
      </c>
      <c r="B35" s="88"/>
      <c r="C35" s="88"/>
      <c r="D35" s="88"/>
      <c r="E35" s="88"/>
      <c r="F35" s="88"/>
      <c r="G35" s="88"/>
      <c r="H35" s="88"/>
      <c r="I35" s="88"/>
      <c r="J35" s="12"/>
      <c r="L35" s="88" t="s">
        <v>105</v>
      </c>
      <c r="M35" s="88"/>
      <c r="N35" s="88"/>
      <c r="O35" s="88"/>
      <c r="P35" s="88"/>
      <c r="Q35" s="88"/>
      <c r="R35" s="88"/>
      <c r="S35" s="88"/>
      <c r="T35" s="88"/>
    </row>
  </sheetData>
  <mergeCells count="5">
    <mergeCell ref="A35:I35"/>
    <mergeCell ref="A21:I21"/>
    <mergeCell ref="L35:T35"/>
    <mergeCell ref="L2:T2"/>
    <mergeCell ref="A2:I2"/>
  </mergeCells>
  <pageMargins left="0.7" right="0.7" top="0.75" bottom="0.75" header="0.3" footer="0.3"/>
  <pageSetup paperSize="1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E70C-11BF-419E-AE93-3F9C0436EEAA}">
  <sheetPr>
    <tabColor rgb="FFFFFF00"/>
  </sheetPr>
  <dimension ref="A12:P27"/>
  <sheetViews>
    <sheetView showGridLines="0" topLeftCell="A16" workbookViewId="0">
      <selection activeCell="C18" sqref="C18"/>
    </sheetView>
  </sheetViews>
  <sheetFormatPr defaultRowHeight="14.5" x14ac:dyDescent="0.35"/>
  <cols>
    <col min="1" max="1" width="17.453125" bestFit="1" customWidth="1"/>
    <col min="8" max="8" width="33.54296875" bestFit="1" customWidth="1"/>
  </cols>
  <sheetData>
    <row r="12" spans="1:16" x14ac:dyDescent="0.35">
      <c r="A12" s="12"/>
      <c r="B12" s="47" t="s">
        <v>145</v>
      </c>
      <c r="C12" s="47" t="s">
        <v>144</v>
      </c>
    </row>
    <row r="13" spans="1:16" x14ac:dyDescent="0.35">
      <c r="A13" s="6" t="s">
        <v>143</v>
      </c>
      <c r="B13" s="49">
        <v>29.999999999999996</v>
      </c>
      <c r="C13" s="49">
        <v>60</v>
      </c>
      <c r="E13">
        <f>B13+C13</f>
        <v>90</v>
      </c>
      <c r="H13" s="11" t="str">
        <f ca="1">_xlfn.FORMULATEXT($E$13)</f>
        <v>=B13+C13</v>
      </c>
    </row>
    <row r="14" spans="1:16" x14ac:dyDescent="0.35">
      <c r="A14" s="5" t="s">
        <v>142</v>
      </c>
      <c r="B14" s="12">
        <v>5</v>
      </c>
      <c r="C14" s="12">
        <v>6</v>
      </c>
      <c r="E14">
        <f>B14+C14</f>
        <v>11</v>
      </c>
      <c r="H14" s="11" t="str">
        <f ca="1">_xlfn.FORMULATEXT($E$13)</f>
        <v>=B13+C13</v>
      </c>
      <c r="K14" s="88"/>
      <c r="L14" s="88"/>
      <c r="M14" s="88"/>
      <c r="N14" s="88"/>
      <c r="O14" s="88"/>
      <c r="P14" s="88"/>
    </row>
    <row r="15" spans="1:16" x14ac:dyDescent="0.35">
      <c r="A15" s="7"/>
      <c r="B15" s="12"/>
      <c r="C15" s="12"/>
      <c r="J15" s="77"/>
    </row>
    <row r="16" spans="1:16" x14ac:dyDescent="0.35">
      <c r="A16" s="7"/>
      <c r="B16" s="12"/>
      <c r="C16" s="12"/>
    </row>
    <row r="17" spans="1:8" x14ac:dyDescent="0.35">
      <c r="A17" s="6" t="s">
        <v>94</v>
      </c>
      <c r="B17" s="12"/>
      <c r="C17" s="12"/>
    </row>
    <row r="18" spans="1:8" x14ac:dyDescent="0.35">
      <c r="A18" s="76" t="s">
        <v>141</v>
      </c>
      <c r="B18" s="59">
        <f>SUMPRODUCT($B$13:$C$13,B14:C14)</f>
        <v>510</v>
      </c>
      <c r="C18" s="12"/>
      <c r="G18" s="12"/>
      <c r="H18" s="11" t="str">
        <f ca="1">_xlfn.FORMULATEXT($B$18)</f>
        <v>=SUMPRODUCT($B$13:$C$13,B14:C14)</v>
      </c>
    </row>
    <row r="21" spans="1:8" x14ac:dyDescent="0.35">
      <c r="A21" s="27" t="s">
        <v>84</v>
      </c>
      <c r="B21" s="3"/>
      <c r="C21" s="3"/>
      <c r="D21" s="27" t="s">
        <v>8</v>
      </c>
      <c r="E21" s="27" t="s">
        <v>9</v>
      </c>
      <c r="F21" s="27" t="s">
        <v>10</v>
      </c>
    </row>
    <row r="22" spans="1:8" x14ac:dyDescent="0.35">
      <c r="A22" s="3" t="s">
        <v>140</v>
      </c>
      <c r="B22" s="3">
        <v>2</v>
      </c>
      <c r="C22" s="3">
        <v>1</v>
      </c>
      <c r="D22" s="3">
        <f>SUMPRODUCT($B$13:$C$13,B22:C22)</f>
        <v>120</v>
      </c>
      <c r="E22" s="3" t="s">
        <v>5</v>
      </c>
      <c r="F22" s="3">
        <v>120</v>
      </c>
      <c r="H22" s="11" t="str">
        <f ca="1">_xlfn.FORMULATEXT(D22)</f>
        <v>=SUMPRODUCT($B$13:$C$13,B22:C22)</v>
      </c>
    </row>
    <row r="23" spans="1:8" x14ac:dyDescent="0.35">
      <c r="A23" s="3" t="s">
        <v>139</v>
      </c>
      <c r="B23" s="3">
        <v>2</v>
      </c>
      <c r="C23" s="3">
        <v>3</v>
      </c>
      <c r="D23" s="3">
        <f>SUMPRODUCT($B$13:$C$13,B23:C23)</f>
        <v>240</v>
      </c>
      <c r="E23" s="3" t="s">
        <v>5</v>
      </c>
      <c r="F23" s="3">
        <v>240</v>
      </c>
      <c r="H23" s="11" t="str">
        <f ca="1">_xlfn.FORMULATEXT(D23)</f>
        <v>=SUMPRODUCT($B$13:$C$13,B23:C23)</v>
      </c>
    </row>
    <row r="26" spans="1:8" x14ac:dyDescent="0.35">
      <c r="A26" s="75" t="s">
        <v>23</v>
      </c>
    </row>
    <row r="27" spans="1:8" ht="43.5" x14ac:dyDescent="0.35">
      <c r="A27" s="74" t="s">
        <v>138</v>
      </c>
    </row>
  </sheetData>
  <mergeCells count="1">
    <mergeCell ref="K14:P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9977-BD19-488E-875E-0B4E25EE346B}">
  <sheetPr>
    <tabColor rgb="FFFFFF00"/>
  </sheetPr>
  <dimension ref="A15:G30"/>
  <sheetViews>
    <sheetView showGridLines="0" topLeftCell="A7" workbookViewId="0">
      <selection activeCell="D25" sqref="D25"/>
    </sheetView>
  </sheetViews>
  <sheetFormatPr defaultRowHeight="14.5" x14ac:dyDescent="0.35"/>
  <cols>
    <col min="1" max="1" width="17.453125" bestFit="1" customWidth="1"/>
    <col min="2" max="2" width="10.08984375" bestFit="1" customWidth="1"/>
    <col min="3" max="3" width="8.81640625" bestFit="1" customWidth="1"/>
    <col min="4" max="4" width="10.08984375" bestFit="1" customWidth="1"/>
    <col min="7" max="7" width="29.453125" bestFit="1" customWidth="1"/>
  </cols>
  <sheetData>
    <row r="15" spans="1:3" x14ac:dyDescent="0.35">
      <c r="B15" s="47" t="s">
        <v>137</v>
      </c>
      <c r="C15" s="47" t="s">
        <v>136</v>
      </c>
    </row>
    <row r="16" spans="1:3" x14ac:dyDescent="0.35">
      <c r="A16" s="4" t="s">
        <v>1</v>
      </c>
      <c r="B16" s="73">
        <v>260</v>
      </c>
      <c r="C16" s="73">
        <v>35</v>
      </c>
    </row>
    <row r="17" spans="1:7" x14ac:dyDescent="0.35">
      <c r="B17" s="72">
        <v>12</v>
      </c>
      <c r="C17" s="72">
        <v>20</v>
      </c>
    </row>
    <row r="18" spans="1:7" x14ac:dyDescent="0.35">
      <c r="B18" s="12"/>
      <c r="C18" s="12"/>
    </row>
    <row r="19" spans="1:7" x14ac:dyDescent="0.35">
      <c r="A19" s="4" t="s">
        <v>13</v>
      </c>
      <c r="B19" s="12"/>
      <c r="C19" s="12"/>
    </row>
    <row r="20" spans="1:7" x14ac:dyDescent="0.35">
      <c r="A20" t="s">
        <v>135</v>
      </c>
      <c r="B20" s="72">
        <f>B16*B17</f>
        <v>3120</v>
      </c>
      <c r="C20" s="72">
        <f>C17*C16</f>
        <v>700</v>
      </c>
      <c r="D20" s="71">
        <f>B20+C20</f>
        <v>3820</v>
      </c>
      <c r="G20" s="11" t="str">
        <f ca="1">_xlfn.FORMULATEXT(D20)</f>
        <v>=B20+C20</v>
      </c>
    </row>
    <row r="21" spans="1:7" x14ac:dyDescent="0.35">
      <c r="B21" s="11" t="str">
        <f ca="1">_xlfn.FORMULATEXT(B20)</f>
        <v>=B16*B17</v>
      </c>
      <c r="C21" s="11" t="str">
        <f ca="1">_xlfn.FORMULATEXT(C20)</f>
        <v>=C17*C16</v>
      </c>
    </row>
    <row r="22" spans="1:7" x14ac:dyDescent="0.35">
      <c r="B22" s="12"/>
      <c r="C22" s="12"/>
    </row>
    <row r="23" spans="1:7" x14ac:dyDescent="0.35">
      <c r="A23" s="2" t="s">
        <v>84</v>
      </c>
      <c r="B23" s="3"/>
      <c r="C23" s="3"/>
      <c r="D23" s="27" t="s">
        <v>134</v>
      </c>
      <c r="E23" s="27" t="s">
        <v>133</v>
      </c>
      <c r="F23" s="27" t="s">
        <v>10</v>
      </c>
    </row>
    <row r="24" spans="1:7" x14ac:dyDescent="0.35">
      <c r="A24" s="1" t="s">
        <v>132</v>
      </c>
      <c r="B24" s="3">
        <v>9</v>
      </c>
      <c r="C24" s="3">
        <v>36</v>
      </c>
      <c r="D24" s="3">
        <f>SUMPRODUCT(B16:C16,B24:C24)</f>
        <v>3600</v>
      </c>
      <c r="E24" s="3" t="s">
        <v>5</v>
      </c>
      <c r="F24" s="3">
        <v>3600</v>
      </c>
      <c r="G24" s="11" t="str">
        <f ca="1">_xlfn.FORMULATEXT(D24)</f>
        <v>=SUMPRODUCT(B16:C16,B24:C24)</v>
      </c>
    </row>
    <row r="25" spans="1:7" x14ac:dyDescent="0.35">
      <c r="A25" s="1" t="s">
        <v>131</v>
      </c>
      <c r="B25" s="3">
        <v>4</v>
      </c>
      <c r="C25" s="3">
        <v>6</v>
      </c>
      <c r="D25" s="3">
        <f>SUMPRODUCT(B16:C16,B25:C25)</f>
        <v>1250</v>
      </c>
      <c r="E25" s="3" t="s">
        <v>5</v>
      </c>
      <c r="F25" s="3">
        <v>1250</v>
      </c>
      <c r="G25" s="11" t="str">
        <f ca="1">_xlfn.FORMULATEXT(D25)</f>
        <v>=SUMPRODUCT(B16:C16,B25:C25)</v>
      </c>
    </row>
    <row r="29" spans="1:7" x14ac:dyDescent="0.35">
      <c r="A29" s="70" t="s">
        <v>23</v>
      </c>
    </row>
    <row r="30" spans="1:7" x14ac:dyDescent="0.35">
      <c r="A30" s="89" t="s">
        <v>130</v>
      </c>
      <c r="B30" s="89"/>
      <c r="C30" s="89"/>
      <c r="D30" s="89"/>
      <c r="E30" s="89"/>
      <c r="F30" s="89"/>
      <c r="G30" s="89"/>
    </row>
  </sheetData>
  <mergeCells count="1">
    <mergeCell ref="A30:G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7AB8-4217-4DCD-BF68-9FB839F4C48A}">
  <sheetPr>
    <tabColor rgb="FFFFFF00"/>
  </sheetPr>
  <dimension ref="A15:S53"/>
  <sheetViews>
    <sheetView showGridLines="0" topLeftCell="A38" workbookViewId="0">
      <selection activeCell="L49" sqref="L49"/>
    </sheetView>
  </sheetViews>
  <sheetFormatPr defaultRowHeight="14.5" x14ac:dyDescent="0.35"/>
  <cols>
    <col min="1" max="1" width="17.26953125" bestFit="1" customWidth="1"/>
    <col min="2" max="2" width="13.90625" bestFit="1" customWidth="1"/>
    <col min="3" max="3" width="12.81640625" bestFit="1" customWidth="1"/>
    <col min="4" max="4" width="10.36328125" bestFit="1" customWidth="1"/>
  </cols>
  <sheetData>
    <row r="15" spans="2:3" x14ac:dyDescent="0.35">
      <c r="B15" s="27" t="s">
        <v>129</v>
      </c>
      <c r="C15" s="27" t="s">
        <v>128</v>
      </c>
    </row>
    <row r="16" spans="2:3" x14ac:dyDescent="0.35">
      <c r="B16" s="3">
        <v>1</v>
      </c>
      <c r="C16" s="3">
        <v>60</v>
      </c>
    </row>
    <row r="17" spans="1:15" x14ac:dyDescent="0.35">
      <c r="B17" s="3">
        <v>2</v>
      </c>
      <c r="C17" s="3">
        <v>70</v>
      </c>
    </row>
    <row r="18" spans="1:15" x14ac:dyDescent="0.35">
      <c r="B18" s="3">
        <v>3</v>
      </c>
      <c r="C18" s="3">
        <v>50</v>
      </c>
    </row>
    <row r="19" spans="1:15" x14ac:dyDescent="0.35">
      <c r="B19" s="3">
        <v>4</v>
      </c>
      <c r="C19" s="3">
        <v>65</v>
      </c>
    </row>
    <row r="20" spans="1:15" x14ac:dyDescent="0.35">
      <c r="B20" s="3">
        <v>5</v>
      </c>
      <c r="C20" s="3">
        <v>75</v>
      </c>
    </row>
    <row r="24" spans="1:15" x14ac:dyDescent="0.35">
      <c r="B24" s="69" t="s">
        <v>127</v>
      </c>
      <c r="C24" s="69" t="s">
        <v>126</v>
      </c>
      <c r="D24" s="69" t="s">
        <v>125</v>
      </c>
      <c r="E24" s="69" t="s">
        <v>124</v>
      </c>
      <c r="F24" s="69" t="s">
        <v>123</v>
      </c>
      <c r="G24" s="69" t="s">
        <v>122</v>
      </c>
      <c r="H24" s="69" t="s">
        <v>121</v>
      </c>
      <c r="I24" s="69" t="s">
        <v>120</v>
      </c>
      <c r="J24" s="69" t="s">
        <v>119</v>
      </c>
      <c r="K24" s="69" t="s">
        <v>118</v>
      </c>
    </row>
    <row r="25" spans="1:15" x14ac:dyDescent="0.35">
      <c r="A25" s="4" t="s">
        <v>1</v>
      </c>
      <c r="B25" s="68">
        <v>10</v>
      </c>
      <c r="C25" s="68">
        <v>0</v>
      </c>
      <c r="D25" s="68">
        <v>10</v>
      </c>
      <c r="E25" s="68">
        <v>0</v>
      </c>
      <c r="F25" s="68">
        <v>0</v>
      </c>
      <c r="G25" s="68">
        <v>20</v>
      </c>
      <c r="H25" s="68">
        <v>15</v>
      </c>
      <c r="I25" s="68">
        <v>0</v>
      </c>
      <c r="J25" s="68">
        <v>10</v>
      </c>
      <c r="K25" s="68">
        <v>0</v>
      </c>
    </row>
    <row r="26" spans="1:15" x14ac:dyDescent="0.35">
      <c r="B26" s="66"/>
      <c r="C26" s="66"/>
    </row>
    <row r="27" spans="1:15" x14ac:dyDescent="0.35">
      <c r="B27" s="66"/>
      <c r="C27" s="66"/>
    </row>
    <row r="28" spans="1:15" x14ac:dyDescent="0.35">
      <c r="A28" t="s">
        <v>117</v>
      </c>
      <c r="B28" s="67">
        <v>50</v>
      </c>
      <c r="C28" s="66"/>
    </row>
    <row r="29" spans="1:15" x14ac:dyDescent="0.35">
      <c r="B29" s="67"/>
      <c r="C29" s="66"/>
    </row>
    <row r="30" spans="1:15" x14ac:dyDescent="0.35">
      <c r="A30" t="s">
        <v>116</v>
      </c>
      <c r="B30" s="66"/>
      <c r="C30" s="66"/>
    </row>
    <row r="31" spans="1:15" x14ac:dyDescent="0.35">
      <c r="A31" s="33" t="s">
        <v>115</v>
      </c>
      <c r="B31" s="65">
        <v>4000</v>
      </c>
      <c r="C31" s="66"/>
      <c r="D31" s="45">
        <f>B31*(B25+D25+F25+H25+J25)</f>
        <v>180000</v>
      </c>
      <c r="F31" s="90" t="str">
        <f ca="1">_xlfn.FORMULATEXT(D31)</f>
        <v>=B31*(B25+D25+F25+H25+J25)</v>
      </c>
      <c r="G31" s="90"/>
      <c r="H31" s="90"/>
    </row>
    <row r="32" spans="1:15" x14ac:dyDescent="0.35">
      <c r="A32" s="33" t="s">
        <v>114</v>
      </c>
      <c r="B32" s="65">
        <v>2000</v>
      </c>
      <c r="D32" s="45">
        <f>B32*(C25+E25+G25+I25+K25)</f>
        <v>40000</v>
      </c>
      <c r="F32" s="90" t="str">
        <f ca="1">_xlfn.FORMULATEXT(D32)</f>
        <v>=B32*(C25+E25+G25+I25+K25)</v>
      </c>
      <c r="G32" s="90"/>
      <c r="H32" s="90"/>
      <c r="O32" s="63"/>
    </row>
    <row r="33" spans="1:15" x14ac:dyDescent="0.35">
      <c r="A33" s="33"/>
      <c r="B33" s="65"/>
      <c r="D33" s="44"/>
      <c r="O33" s="63"/>
    </row>
    <row r="34" spans="1:15" x14ac:dyDescent="0.35">
      <c r="A34" s="7" t="s">
        <v>113</v>
      </c>
      <c r="B34" s="44">
        <v>10000</v>
      </c>
      <c r="C34" s="64"/>
      <c r="D34" s="63"/>
    </row>
    <row r="35" spans="1:15" x14ac:dyDescent="0.35">
      <c r="A35" s="62" t="s">
        <v>112</v>
      </c>
      <c r="B35" s="44">
        <f>B34*(B28+B25-C25)</f>
        <v>600000</v>
      </c>
      <c r="C35" s="64"/>
      <c r="D35" s="63"/>
    </row>
    <row r="36" spans="1:15" x14ac:dyDescent="0.35">
      <c r="A36" s="62" t="s">
        <v>111</v>
      </c>
      <c r="B36" s="44">
        <f>B34*(B28+B25-C25+D25-E25)</f>
        <v>700000</v>
      </c>
      <c r="C36" s="64"/>
      <c r="D36" s="63"/>
    </row>
    <row r="37" spans="1:15" x14ac:dyDescent="0.35">
      <c r="A37" s="62" t="s">
        <v>110</v>
      </c>
      <c r="B37" s="44">
        <f>B34*(B28+B25-C25+D25-E25+F25-G25)</f>
        <v>500000</v>
      </c>
      <c r="C37" s="64"/>
      <c r="D37" s="63"/>
    </row>
    <row r="38" spans="1:15" x14ac:dyDescent="0.35">
      <c r="A38" s="62" t="s">
        <v>109</v>
      </c>
      <c r="B38" s="44">
        <f>B34*(B28+B25-C25+D25-E25+F25-G25+H25-I25)</f>
        <v>650000</v>
      </c>
      <c r="C38" s="64"/>
      <c r="D38" s="63"/>
    </row>
    <row r="39" spans="1:15" x14ac:dyDescent="0.35">
      <c r="A39" s="62" t="s">
        <v>108</v>
      </c>
      <c r="B39" s="44">
        <f>B34*(B28+B25-C25+D25-E25+F25-G25+H25-I25+J25-K25)</f>
        <v>750000</v>
      </c>
    </row>
    <row r="40" spans="1:15" x14ac:dyDescent="0.35">
      <c r="A40" s="61" t="s">
        <v>107</v>
      </c>
      <c r="D40" s="45">
        <f>SUM(B35:B39)</f>
        <v>3200000</v>
      </c>
      <c r="F40" s="78" t="str">
        <f ca="1">_xlfn.FORMULATEXT(D40)</f>
        <v>=SUM(B35:B39)</v>
      </c>
      <c r="G40" s="78"/>
    </row>
    <row r="41" spans="1:15" x14ac:dyDescent="0.35">
      <c r="A41" s="33"/>
      <c r="D41" s="45"/>
    </row>
    <row r="42" spans="1:15" x14ac:dyDescent="0.35">
      <c r="A42" s="4" t="s">
        <v>36</v>
      </c>
    </row>
    <row r="43" spans="1:15" x14ac:dyDescent="0.35">
      <c r="A43" s="5" t="s">
        <v>106</v>
      </c>
      <c r="B43" s="60">
        <f>SUM(D31,D32,D40)</f>
        <v>3420000</v>
      </c>
      <c r="F43" s="90" t="str">
        <f ca="1">_xlfn.FORMULATEXT(B43)</f>
        <v>=SUM(D31,D32,D40)</v>
      </c>
      <c r="G43" s="90"/>
    </row>
    <row r="48" spans="1:15" x14ac:dyDescent="0.35">
      <c r="A48" s="4" t="s">
        <v>0</v>
      </c>
      <c r="L48" s="47" t="s">
        <v>8</v>
      </c>
      <c r="M48" s="47" t="s">
        <v>9</v>
      </c>
      <c r="N48" s="47" t="s">
        <v>10</v>
      </c>
    </row>
    <row r="49" spans="1:19" x14ac:dyDescent="0.35">
      <c r="A49" s="1" t="s">
        <v>149</v>
      </c>
      <c r="B49" s="3">
        <v>1</v>
      </c>
      <c r="C49" s="3"/>
      <c r="D49" s="3"/>
      <c r="E49" s="3"/>
      <c r="F49" s="3"/>
      <c r="G49" s="3"/>
      <c r="H49" s="3"/>
      <c r="I49" s="3"/>
      <c r="J49" s="3"/>
      <c r="K49" s="3"/>
      <c r="L49" s="3">
        <f>$B$28+(SUMPRODUCT($B$25:$K$25,B49:K49))</f>
        <v>60</v>
      </c>
      <c r="M49" s="3" t="s">
        <v>64</v>
      </c>
      <c r="N49" s="3">
        <v>60</v>
      </c>
      <c r="O49" s="79" t="str">
        <f ca="1">_xlfn.FORMULATEXT(L49)</f>
        <v>=$B$28+(SUMPRODUCT($B$25:$K$25,B49:K49))</v>
      </c>
      <c r="P49" s="78"/>
      <c r="Q49" s="78"/>
      <c r="R49" s="78"/>
      <c r="S49" s="78"/>
    </row>
    <row r="50" spans="1:19" x14ac:dyDescent="0.35">
      <c r="A50" s="1" t="s">
        <v>150</v>
      </c>
      <c r="B50" s="3">
        <v>1</v>
      </c>
      <c r="C50" s="3"/>
      <c r="D50" s="3">
        <v>1</v>
      </c>
      <c r="E50" s="3"/>
      <c r="F50" s="3"/>
      <c r="G50" s="3"/>
      <c r="H50" s="3"/>
      <c r="I50" s="3"/>
      <c r="J50" s="3"/>
      <c r="K50" s="3"/>
      <c r="L50" s="3">
        <f>$B$28+(SUMPRODUCT($B$25:$K$25,B50:K50))</f>
        <v>70</v>
      </c>
      <c r="M50" s="3" t="s">
        <v>64</v>
      </c>
      <c r="N50" s="3">
        <v>70</v>
      </c>
      <c r="O50" s="79" t="str">
        <f ca="1">_xlfn.FORMULATEXT(L50)</f>
        <v>=$B$28+(SUMPRODUCT($B$25:$K$25,B50:K50))</v>
      </c>
      <c r="P50" s="78"/>
      <c r="Q50" s="78"/>
      <c r="R50" s="78"/>
      <c r="S50" s="78"/>
    </row>
    <row r="51" spans="1:19" x14ac:dyDescent="0.35">
      <c r="A51" s="1" t="s">
        <v>151</v>
      </c>
      <c r="B51" s="3">
        <v>1</v>
      </c>
      <c r="C51" s="3"/>
      <c r="D51" s="3">
        <v>1</v>
      </c>
      <c r="E51" s="3"/>
      <c r="F51" s="3"/>
      <c r="G51" s="3">
        <v>-1</v>
      </c>
      <c r="H51" s="3"/>
      <c r="I51" s="3"/>
      <c r="J51" s="3"/>
      <c r="K51" s="3"/>
      <c r="L51" s="3">
        <f>$B$28+(SUMPRODUCT($B$25:$K$25,B51:K51))</f>
        <v>50</v>
      </c>
      <c r="M51" s="3" t="s">
        <v>64</v>
      </c>
      <c r="N51" s="3">
        <v>50</v>
      </c>
      <c r="O51" s="79" t="str">
        <f ca="1">_xlfn.FORMULATEXT(L51)</f>
        <v>=$B$28+(SUMPRODUCT($B$25:$K$25,B51:K51))</v>
      </c>
      <c r="P51" s="78"/>
      <c r="Q51" s="78"/>
      <c r="R51" s="78"/>
      <c r="S51" s="78"/>
    </row>
    <row r="52" spans="1:19" x14ac:dyDescent="0.35">
      <c r="A52" s="1" t="s">
        <v>152</v>
      </c>
      <c r="B52" s="3"/>
      <c r="C52" s="3"/>
      <c r="D52" s="3"/>
      <c r="E52" s="3"/>
      <c r="F52" s="3"/>
      <c r="G52" s="3"/>
      <c r="H52" s="3">
        <v>1</v>
      </c>
      <c r="I52" s="3"/>
      <c r="J52" s="3"/>
      <c r="K52" s="3"/>
      <c r="L52" s="3">
        <f>$B$28+(SUMPRODUCT($B$25:$K$25,B52:K52))</f>
        <v>65</v>
      </c>
      <c r="M52" s="3" t="s">
        <v>64</v>
      </c>
      <c r="N52" s="3">
        <v>65</v>
      </c>
      <c r="O52" s="79" t="str">
        <f ca="1">_xlfn.FORMULATEXT(L52)</f>
        <v>=$B$28+(SUMPRODUCT($B$25:$K$25,B52:K52))</v>
      </c>
      <c r="P52" s="78"/>
      <c r="Q52" s="78"/>
      <c r="R52" s="78"/>
      <c r="S52" s="78"/>
    </row>
    <row r="53" spans="1:19" x14ac:dyDescent="0.35">
      <c r="A53" s="1" t="s">
        <v>153</v>
      </c>
      <c r="B53" s="3"/>
      <c r="C53" s="3"/>
      <c r="D53" s="3"/>
      <c r="E53" s="3"/>
      <c r="F53" s="3"/>
      <c r="G53" s="3"/>
      <c r="H53" s="3">
        <v>1</v>
      </c>
      <c r="I53" s="3"/>
      <c r="J53" s="3">
        <v>1</v>
      </c>
      <c r="K53" s="3"/>
      <c r="L53" s="3">
        <f>$B$28+(SUMPRODUCT($B$25:$K$25,B53:K53))</f>
        <v>75</v>
      </c>
      <c r="M53" s="3" t="s">
        <v>64</v>
      </c>
      <c r="N53" s="3">
        <v>75</v>
      </c>
      <c r="O53" s="79" t="str">
        <f ca="1">_xlfn.FORMULATEXT(L53)</f>
        <v>=$B$28+(SUMPRODUCT($B$25:$K$25,B53:K53))</v>
      </c>
      <c r="P53" s="78"/>
      <c r="Q53" s="78"/>
      <c r="R53" s="78"/>
      <c r="S53" s="78"/>
    </row>
  </sheetData>
  <mergeCells count="9">
    <mergeCell ref="O51:S51"/>
    <mergeCell ref="O52:S52"/>
    <mergeCell ref="O53:S53"/>
    <mergeCell ref="F31:H31"/>
    <mergeCell ref="F32:H32"/>
    <mergeCell ref="F40:G40"/>
    <mergeCell ref="F43:G43"/>
    <mergeCell ref="O49:S49"/>
    <mergeCell ref="O50:S5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B750-7170-42D5-994E-6991884ACD8F}">
  <sheetPr>
    <tabColor rgb="FFFFFF00"/>
  </sheetPr>
  <dimension ref="A1:Q28"/>
  <sheetViews>
    <sheetView showGridLines="0" topLeftCell="A37" workbookViewId="0">
      <selection activeCell="I55" sqref="I55"/>
    </sheetView>
  </sheetViews>
  <sheetFormatPr defaultRowHeight="14.5" x14ac:dyDescent="0.35"/>
  <sheetData>
    <row r="1" spans="1:7" x14ac:dyDescent="0.35">
      <c r="A1" s="88" t="s">
        <v>148</v>
      </c>
      <c r="B1" s="88"/>
      <c r="C1" s="88"/>
      <c r="D1" s="88"/>
      <c r="E1" s="88"/>
      <c r="F1" s="88"/>
      <c r="G1" s="88"/>
    </row>
    <row r="28" spans="1:17" x14ac:dyDescent="0.35">
      <c r="A28" s="88" t="s">
        <v>147</v>
      </c>
      <c r="B28" s="88"/>
      <c r="C28" s="88"/>
      <c r="D28" s="88"/>
      <c r="E28" s="88"/>
      <c r="F28" s="88"/>
      <c r="G28" s="88"/>
      <c r="K28" s="88" t="s">
        <v>146</v>
      </c>
      <c r="L28" s="88"/>
      <c r="M28" s="88"/>
      <c r="N28" s="88"/>
      <c r="O28" s="88"/>
      <c r="P28" s="88"/>
      <c r="Q28" s="88"/>
    </row>
  </sheetData>
  <mergeCells count="3">
    <mergeCell ref="A1:G1"/>
    <mergeCell ref="A28:G28"/>
    <mergeCell ref="K28:Q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Act1_Campaign Marketing</vt:lpstr>
      <vt:lpstr>Act2_PC Tech Company</vt:lpstr>
      <vt:lpstr>Act3_Investment allocation</vt:lpstr>
      <vt:lpstr>Act4_Busing Problem</vt:lpstr>
      <vt:lpstr>Activity Solver</vt:lpstr>
      <vt:lpstr>Practice1_Intro to LP</vt:lpstr>
      <vt:lpstr>Practice2_Furniture Company</vt:lpstr>
      <vt:lpstr>Practice3_Bus Company</vt:lpstr>
      <vt:lpstr>Practice 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abegail calawagan</dc:creator>
  <cp:lastModifiedBy>abegail calawagan</cp:lastModifiedBy>
  <dcterms:created xsi:type="dcterms:W3CDTF">2015-06-05T18:17:20Z</dcterms:created>
  <dcterms:modified xsi:type="dcterms:W3CDTF">2024-04-09T14:05:49Z</dcterms:modified>
</cp:coreProperties>
</file>