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heckCompatibility="1" autoCompressPictures="0"/>
  <bookViews>
    <workbookView xWindow="640" yWindow="580" windowWidth="25600" windowHeight="16060" tabRatio="500"/>
  </bookViews>
  <sheets>
    <sheet name="price_details" sheetId="1" r:id="rId1"/>
    <sheet name="price_comparison" sheetId="4" r:id="rId2"/>
    <sheet name="price_fold_diff" sheetId="5" r:id="rId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31" i="1"/>
  <c r="L26" i="1"/>
  <c r="L29" i="1"/>
  <c r="L28" i="1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9" i="1"/>
  <c r="F5" i="1"/>
  <c r="G5" i="1"/>
  <c r="F7" i="1"/>
  <c r="G7" i="1"/>
  <c r="F8" i="1"/>
  <c r="G8" i="1"/>
  <c r="G9" i="1"/>
  <c r="F10" i="1"/>
  <c r="G10" i="1"/>
  <c r="F12" i="1"/>
  <c r="G12" i="1"/>
  <c r="F13" i="1"/>
  <c r="G13" i="1"/>
  <c r="F19" i="1"/>
  <c r="G19" i="1"/>
  <c r="F25" i="1"/>
  <c r="G25" i="1"/>
  <c r="G27" i="1"/>
  <c r="F29" i="1"/>
  <c r="G29" i="1"/>
  <c r="G32" i="1"/>
  <c r="F32" i="1"/>
  <c r="I19" i="1"/>
  <c r="F20" i="1"/>
  <c r="G20" i="1"/>
  <c r="I20" i="1"/>
  <c r="H19" i="1"/>
  <c r="H20" i="1"/>
  <c r="F15" i="1"/>
  <c r="G15" i="1"/>
  <c r="F16" i="1"/>
  <c r="G16" i="1"/>
  <c r="F17" i="1"/>
  <c r="G17" i="1"/>
  <c r="G31" i="1"/>
  <c r="H5" i="1"/>
  <c r="H7" i="1"/>
  <c r="H8" i="1"/>
  <c r="H9" i="1"/>
  <c r="H10" i="1"/>
  <c r="H12" i="1"/>
  <c r="H13" i="1"/>
  <c r="H25" i="1"/>
  <c r="H27" i="1"/>
  <c r="H29" i="1"/>
  <c r="H32" i="1"/>
  <c r="I5" i="1"/>
  <c r="I7" i="1"/>
  <c r="I8" i="1"/>
  <c r="I9" i="1"/>
  <c r="I10" i="1"/>
  <c r="I12" i="1"/>
  <c r="I13" i="1"/>
  <c r="I25" i="1"/>
  <c r="I27" i="1"/>
  <c r="I29" i="1"/>
  <c r="I32" i="1"/>
  <c r="I4" i="1"/>
  <c r="I15" i="1"/>
  <c r="I16" i="1"/>
  <c r="I17" i="1"/>
  <c r="I31" i="1"/>
  <c r="H4" i="1"/>
  <c r="H15" i="1"/>
  <c r="H16" i="1"/>
  <c r="H17" i="1"/>
  <c r="H31" i="1"/>
  <c r="F31" i="1"/>
</calcChain>
</file>

<file path=xl/sharedStrings.xml><?xml version="1.0" encoding="utf-8"?>
<sst xmlns="http://schemas.openxmlformats.org/spreadsheetml/2006/main" count="294" uniqueCount="99">
  <si>
    <t>Nextera Flex</t>
  </si>
  <si>
    <t>Hackflex reagent</t>
  </si>
  <si>
    <t>Quantity per reaction</t>
  </si>
  <si>
    <t>Quantity per 4800 reactions</t>
  </si>
  <si>
    <t>BLT</t>
  </si>
  <si>
    <t>BLT 1:50</t>
  </si>
  <si>
    <t>0.2 ul</t>
  </si>
  <si>
    <t>$6844/4800 reactions</t>
  </si>
  <si>
    <t>960 ul</t>
  </si>
  <si>
    <t>nuclease free water</t>
  </si>
  <si>
    <t>9.8 ul</t>
  </si>
  <si>
    <t>$32.38/500 ml</t>
  </si>
  <si>
    <t>47.040 ml</t>
  </si>
  <si>
    <t>TB1</t>
  </si>
  <si>
    <t>0.0000606 g</t>
  </si>
  <si>
    <t>$615/5 kg</t>
  </si>
  <si>
    <t>0.291 g</t>
  </si>
  <si>
    <t>0.0000477 g</t>
  </si>
  <si>
    <t>$237/5 kg</t>
  </si>
  <si>
    <t xml:space="preserve">0.229 g </t>
  </si>
  <si>
    <t>50% DMF</t>
  </si>
  <si>
    <t>12.5 ul</t>
  </si>
  <si>
    <t>$41.90/250 ml</t>
  </si>
  <si>
    <t>60 ml</t>
  </si>
  <si>
    <t xml:space="preserve">nuclease free water </t>
  </si>
  <si>
    <t>TSB</t>
  </si>
  <si>
    <t>0.2% SDS</t>
  </si>
  <si>
    <t>0.0003 ul</t>
  </si>
  <si>
    <t>$54.70/25 g</t>
  </si>
  <si>
    <t>1.25 g</t>
  </si>
  <si>
    <t xml:space="preserve">10 ul </t>
  </si>
  <si>
    <t>48 ml</t>
  </si>
  <si>
    <t>TWB</t>
  </si>
  <si>
    <t>10% PEG 8000</t>
  </si>
  <si>
    <t>0.01 g</t>
  </si>
  <si>
    <t>$172/1 kg</t>
  </si>
  <si>
    <t>48 g</t>
  </si>
  <si>
    <t>0.25 M NaCl</t>
  </si>
  <si>
    <t>0.0014609 g</t>
  </si>
  <si>
    <t>$82/5 kg</t>
  </si>
  <si>
    <t>7.013 g</t>
  </si>
  <si>
    <t>TE</t>
  </si>
  <si>
    <t xml:space="preserve">100 ul </t>
  </si>
  <si>
    <t>$113/500 ml</t>
  </si>
  <si>
    <t>480 ml</t>
  </si>
  <si>
    <t>EPM</t>
  </si>
  <si>
    <t>polymerase</t>
  </si>
  <si>
    <t>1,582/1000 units/800 ul</t>
  </si>
  <si>
    <t>dNTPs</t>
  </si>
  <si>
    <t>4 ul</t>
  </si>
  <si>
    <t>NA</t>
  </si>
  <si>
    <t>5x GXL buffer</t>
  </si>
  <si>
    <t>10 ul</t>
  </si>
  <si>
    <t>i5</t>
  </si>
  <si>
    <t>5 ul</t>
  </si>
  <si>
    <t>i7</t>
  </si>
  <si>
    <t>nucl.free water</t>
  </si>
  <si>
    <t>19 ul</t>
  </si>
  <si>
    <t>91.2 ml</t>
  </si>
  <si>
    <t>SPB</t>
  </si>
  <si>
    <t>SPRI</t>
  </si>
  <si>
    <t>45 ul</t>
  </si>
  <si>
    <t>$1900/60 ml</t>
  </si>
  <si>
    <t>216 ml</t>
  </si>
  <si>
    <t>RSB</t>
  </si>
  <si>
    <t xml:space="preserve">45 ul </t>
  </si>
  <si>
    <t>-</t>
  </si>
  <si>
    <t>Price per 4800 reactions (A$)</t>
  </si>
  <si>
    <t>Price per 96 reactions (A$)</t>
  </si>
  <si>
    <t>Batch cost (A$)</t>
  </si>
  <si>
    <t>20mM Tris</t>
  </si>
  <si>
    <t>20 mM MgCl</t>
  </si>
  <si>
    <t xml:space="preserve">NA: missing values for dNTPs and 5X GXL buffer as reagents costs are included with the polymerase (kit: PrimeSTAR GXL DNA Polymerase kit, Takara). </t>
  </si>
  <si>
    <t>1 ul</t>
  </si>
  <si>
    <t>2 ul</t>
  </si>
  <si>
    <t>Total Hacklex v0*</t>
  </si>
  <si>
    <t>Total Hackflex v1*</t>
  </si>
  <si>
    <t xml:space="preserve">***i5 and i7 oligos prices not included as sold separately from library prep kit, in both Hackflex as Nextera Flex. </t>
  </si>
  <si>
    <t>***</t>
  </si>
  <si>
    <t>****at exchange rate on May 17th, 2021 (1.00 AUD = 0.7753 USD)</t>
  </si>
  <si>
    <t>Price per 4800 reactions (USD)****</t>
  </si>
  <si>
    <t>Price per 96 reactions (USD)****</t>
  </si>
  <si>
    <t xml:space="preserve">4,800 ul </t>
  </si>
  <si>
    <t>9,600 ul</t>
  </si>
  <si>
    <r>
      <t>* Hackflex v0: 2 ul polymerase.</t>
    </r>
    <r>
      <rPr>
        <b/>
        <sz val="12"/>
        <rFont val="Calibri"/>
        <family val="2"/>
        <scheme val="minor"/>
      </rPr>
      <t xml:space="preserve"> Hacklex v1: 1 ul polymerase and no TWB step.  </t>
    </r>
  </si>
  <si>
    <t>**corrected accounting for pipette error, 730 ul usable instead of 800 ul</t>
  </si>
  <si>
    <t>samples (n)</t>
  </si>
  <si>
    <t>price</t>
  </si>
  <si>
    <t>price/sample</t>
  </si>
  <si>
    <t>method</t>
  </si>
  <si>
    <t>Hackflex v0</t>
  </si>
  <si>
    <t>Hackflex v1</t>
  </si>
  <si>
    <t>SF_vs_Hfv0</t>
  </si>
  <si>
    <t>SF_vs_Hfv1</t>
  </si>
  <si>
    <t>per sample cost SF</t>
  </si>
  <si>
    <t>per sample cost HF v0</t>
  </si>
  <si>
    <t>per sample cost HF v1</t>
  </si>
  <si>
    <t>HF v0 vs SF (fold diff)</t>
  </si>
  <si>
    <t>HF v1 vs SF (fold 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</si>
</sst>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0.000"/>
    <numFmt numFmtId="165" formatCode="0.000000"/>
    <numFmt numFmtId="166" formatCode="0.00000000"/>
    <numFmt numFmtId="167" formatCode="0.0000"/>
    <numFmt numFmtId="168" formatCode="0.000000000"/>
  </numFmts>
  <fonts count="10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sz val="8"/>
      <name val="Calibri"/>
      <family val="2"/>
      <scheme val="minor"/>
    </font>
    <font>
      <i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6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168" fontId="0" fillId="3" borderId="0" xfId="0" applyNumberFormat="1" applyFill="1"/>
    <xf numFmtId="2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164" fontId="0" fillId="3" borderId="0" xfId="0" applyNumberFormat="1" applyFill="1" applyAlignment="1">
      <alignment horizontal="right"/>
    </xf>
    <xf numFmtId="165" fontId="0" fillId="3" borderId="0" xfId="0" applyNumberFormat="1" applyFill="1" applyAlignment="1">
      <alignment horizontal="right"/>
    </xf>
    <xf numFmtId="0" fontId="4" fillId="0" borderId="0" xfId="0" applyFon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2" fontId="0" fillId="0" borderId="0" xfId="0" applyNumberFormat="1" applyFill="1"/>
    <xf numFmtId="164" fontId="0" fillId="0" borderId="0" xfId="0" applyNumberFormat="1" applyFill="1"/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0" applyNumberFormat="1" applyFont="1" applyFill="1"/>
    <xf numFmtId="164" fontId="3" fillId="2" borderId="0" xfId="0" applyNumberFormat="1" applyFont="1" applyFill="1"/>
    <xf numFmtId="2" fontId="3" fillId="2" borderId="0" xfId="0" applyNumberFormat="1" applyFont="1" applyFill="1"/>
    <xf numFmtId="164" fontId="3" fillId="5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164" fontId="1" fillId="5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6" borderId="0" xfId="0" applyFill="1"/>
    <xf numFmtId="2" fontId="0" fillId="6" borderId="0" xfId="0" applyNumberFormat="1" applyFill="1"/>
    <xf numFmtId="0" fontId="9" fillId="0" borderId="0" xfId="0" applyFont="1"/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165" fontId="1" fillId="5" borderId="0" xfId="0" applyNumberFormat="1" applyFont="1" applyFill="1" applyAlignment="1">
      <alignment vertical="center"/>
    </xf>
    <xf numFmtId="164" fontId="1" fillId="5" borderId="0" xfId="0" applyNumberFormat="1" applyFont="1" applyFill="1" applyAlignment="1">
      <alignment vertical="center"/>
    </xf>
    <xf numFmtId="165" fontId="3" fillId="5" borderId="0" xfId="0" applyNumberFormat="1" applyFont="1" applyFill="1" applyAlignment="1">
      <alignment vertical="center"/>
    </xf>
    <xf numFmtId="164" fontId="3" fillId="5" borderId="0" xfId="0" applyNumberFormat="1" applyFont="1" applyFill="1" applyAlignment="1">
      <alignment vertical="center"/>
    </xf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19" workbookViewId="0">
      <selection activeCell="I38" sqref="A1:I38"/>
    </sheetView>
  </sheetViews>
  <sheetFormatPr baseColWidth="10" defaultRowHeight="15" x14ac:dyDescent="0"/>
  <cols>
    <col min="1" max="1" width="16.83203125" customWidth="1"/>
    <col min="2" max="2" width="18.1640625" customWidth="1"/>
    <col min="3" max="3" width="11.6640625" customWidth="1"/>
    <col min="4" max="4" width="21.1640625" customWidth="1"/>
    <col min="5" max="5" width="13.33203125" customWidth="1"/>
    <col min="6" max="6" width="14.83203125" customWidth="1"/>
    <col min="7" max="7" width="11.83203125" customWidth="1"/>
    <col min="8" max="8" width="14.1640625" customWidth="1"/>
    <col min="9" max="9" width="12" customWidth="1"/>
    <col min="11" max="11" width="17.8320312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20"/>
    </row>
    <row r="2" spans="1:10" ht="45">
      <c r="A2" s="2" t="s">
        <v>0</v>
      </c>
      <c r="B2" s="2" t="s">
        <v>1</v>
      </c>
      <c r="C2" s="2" t="s">
        <v>2</v>
      </c>
      <c r="D2" s="2" t="s">
        <v>69</v>
      </c>
      <c r="E2" s="2" t="s">
        <v>3</v>
      </c>
      <c r="F2" s="2" t="s">
        <v>67</v>
      </c>
      <c r="G2" s="2" t="s">
        <v>68</v>
      </c>
      <c r="H2" s="2" t="s">
        <v>80</v>
      </c>
      <c r="I2" s="2" t="s">
        <v>81</v>
      </c>
      <c r="J2" s="20"/>
    </row>
    <row r="3" spans="1:10">
      <c r="A3" s="1"/>
      <c r="B3" s="1"/>
      <c r="C3" s="1"/>
      <c r="D3" s="1"/>
      <c r="E3" s="1"/>
      <c r="F3" s="1"/>
      <c r="G3" s="1"/>
      <c r="H3" s="1"/>
      <c r="I3" s="1"/>
      <c r="J3" s="20"/>
    </row>
    <row r="4" spans="1:10">
      <c r="A4" s="18" t="s">
        <v>4</v>
      </c>
      <c r="B4" s="3" t="s">
        <v>5</v>
      </c>
      <c r="C4" s="3" t="s">
        <v>6</v>
      </c>
      <c r="D4" s="4" t="s">
        <v>7</v>
      </c>
      <c r="E4" s="3" t="s">
        <v>8</v>
      </c>
      <c r="F4" s="3">
        <v>6844</v>
      </c>
      <c r="G4" s="3">
        <v>6844</v>
      </c>
      <c r="H4" s="5">
        <f>F4*0.7753</f>
        <v>5306.1531999999997</v>
      </c>
      <c r="I4" s="5">
        <f>G4*0.7753</f>
        <v>5306.1531999999997</v>
      </c>
      <c r="J4" s="20"/>
    </row>
    <row r="5" spans="1:10">
      <c r="A5" s="18"/>
      <c r="B5" s="3" t="s">
        <v>9</v>
      </c>
      <c r="C5" s="3" t="s">
        <v>10</v>
      </c>
      <c r="D5" s="3" t="s">
        <v>11</v>
      </c>
      <c r="E5" s="3" t="s">
        <v>12</v>
      </c>
      <c r="F5" s="5">
        <f>32.38/500*48</f>
        <v>3.1084800000000006</v>
      </c>
      <c r="G5" s="6">
        <f>F5/4800*96</f>
        <v>6.2169600000000012E-2</v>
      </c>
      <c r="H5" s="5">
        <f>F5*0.7753</f>
        <v>2.4100045440000004</v>
      </c>
      <c r="I5" s="5">
        <f>G5*0.7753</f>
        <v>4.8200090880000011E-2</v>
      </c>
      <c r="J5" s="20"/>
    </row>
    <row r="6" spans="1:10">
      <c r="A6" s="18"/>
      <c r="B6" s="3"/>
      <c r="C6" s="3"/>
      <c r="D6" s="3"/>
      <c r="E6" s="3"/>
      <c r="F6" s="5"/>
      <c r="G6" s="6"/>
      <c r="H6" s="5"/>
      <c r="I6" s="5"/>
      <c r="J6" s="20"/>
    </row>
    <row r="7" spans="1:10">
      <c r="A7" s="19" t="s">
        <v>13</v>
      </c>
      <c r="B7" s="1" t="s">
        <v>70</v>
      </c>
      <c r="C7" s="7" t="s">
        <v>14</v>
      </c>
      <c r="D7" s="1" t="s">
        <v>15</v>
      </c>
      <c r="E7" s="1" t="s">
        <v>16</v>
      </c>
      <c r="F7" s="8">
        <f>615/5000*0.290736</f>
        <v>3.5760528E-2</v>
      </c>
      <c r="G7" s="9">
        <f>F7/4800*96</f>
        <v>7.1521056000000002E-4</v>
      </c>
      <c r="H7" s="10">
        <f t="shared" ref="H7:I10" si="0">F7*0.7753</f>
        <v>2.7725137358400001E-2</v>
      </c>
      <c r="I7" s="10">
        <f t="shared" si="0"/>
        <v>5.5450274716800001E-4</v>
      </c>
      <c r="J7" s="20"/>
    </row>
    <row r="8" spans="1:10">
      <c r="A8" s="19"/>
      <c r="B8" s="1" t="s">
        <v>71</v>
      </c>
      <c r="C8" s="1" t="s">
        <v>17</v>
      </c>
      <c r="D8" s="1" t="s">
        <v>18</v>
      </c>
      <c r="E8" s="1" t="s">
        <v>19</v>
      </c>
      <c r="F8" s="8">
        <f>237/5000*0.2285</f>
        <v>1.0830899999999999E-2</v>
      </c>
      <c r="G8" s="9">
        <f>F8/4800*96</f>
        <v>2.1661799999999996E-4</v>
      </c>
      <c r="H8" s="10">
        <f t="shared" si="0"/>
        <v>8.3971967699999987E-3</v>
      </c>
      <c r="I8" s="10">
        <f t="shared" si="0"/>
        <v>1.6794393539999996E-4</v>
      </c>
      <c r="J8" s="20"/>
    </row>
    <row r="9" spans="1:10">
      <c r="A9" s="19"/>
      <c r="B9" s="1" t="s">
        <v>20</v>
      </c>
      <c r="C9" s="1" t="s">
        <v>21</v>
      </c>
      <c r="D9" s="1" t="s">
        <v>22</v>
      </c>
      <c r="E9" s="1" t="s">
        <v>23</v>
      </c>
      <c r="F9" s="1">
        <f>41.9/250*60</f>
        <v>10.055999999999999</v>
      </c>
      <c r="G9" s="9">
        <f>F9/4800*96</f>
        <v>0.20111999999999997</v>
      </c>
      <c r="H9" s="10">
        <f t="shared" si="0"/>
        <v>7.7964167999999994</v>
      </c>
      <c r="I9" s="10">
        <f t="shared" si="0"/>
        <v>0.15592833599999997</v>
      </c>
      <c r="J9" s="20"/>
    </row>
    <row r="10" spans="1:10">
      <c r="A10" s="19"/>
      <c r="B10" s="1" t="s">
        <v>24</v>
      </c>
      <c r="C10" s="1" t="s">
        <v>21</v>
      </c>
      <c r="D10" s="1" t="s">
        <v>11</v>
      </c>
      <c r="E10" s="1" t="s">
        <v>23</v>
      </c>
      <c r="F10" s="10">
        <f>32.38/500*60</f>
        <v>3.8856000000000006</v>
      </c>
      <c r="G10" s="1">
        <f>F10/4800*96</f>
        <v>7.7712000000000003E-2</v>
      </c>
      <c r="H10" s="10">
        <f t="shared" si="0"/>
        <v>3.0125056800000003</v>
      </c>
      <c r="I10" s="10">
        <f t="shared" si="0"/>
        <v>6.0250113600000002E-2</v>
      </c>
      <c r="J10" s="20"/>
    </row>
    <row r="11" spans="1:10">
      <c r="A11" s="19"/>
      <c r="B11" s="1"/>
      <c r="C11" s="1"/>
      <c r="D11" s="1"/>
      <c r="E11" s="1"/>
      <c r="F11" s="10"/>
      <c r="G11" s="1"/>
      <c r="H11" s="10"/>
      <c r="I11" s="10"/>
      <c r="J11" s="20"/>
    </row>
    <row r="12" spans="1:10">
      <c r="A12" s="18" t="s">
        <v>25</v>
      </c>
      <c r="B12" s="3" t="s">
        <v>26</v>
      </c>
      <c r="C12" s="11" t="s">
        <v>27</v>
      </c>
      <c r="D12" s="3" t="s">
        <v>28</v>
      </c>
      <c r="E12" s="3" t="s">
        <v>29</v>
      </c>
      <c r="F12" s="3">
        <f>54.7/25*1.25</f>
        <v>2.7350000000000003</v>
      </c>
      <c r="G12" s="6">
        <f>F12/4800*96</f>
        <v>5.4699999999999999E-2</v>
      </c>
      <c r="H12" s="5">
        <f>F12*0.7753</f>
        <v>2.1204455000000002</v>
      </c>
      <c r="I12" s="5">
        <f>G12*0.7753</f>
        <v>4.2408910000000001E-2</v>
      </c>
      <c r="J12" s="20"/>
    </row>
    <row r="13" spans="1:10">
      <c r="A13" s="18"/>
      <c r="B13" s="3" t="s">
        <v>9</v>
      </c>
      <c r="C13" s="3" t="s">
        <v>30</v>
      </c>
      <c r="D13" s="3" t="s">
        <v>11</v>
      </c>
      <c r="E13" s="3" t="s">
        <v>31</v>
      </c>
      <c r="F13" s="5">
        <f>32.38/500*48</f>
        <v>3.1084800000000006</v>
      </c>
      <c r="G13" s="6">
        <f>F13/4800*96</f>
        <v>6.2169600000000012E-2</v>
      </c>
      <c r="H13" s="5">
        <f>F13*0.7753</f>
        <v>2.4100045440000004</v>
      </c>
      <c r="I13" s="5">
        <f>G13*0.7753</f>
        <v>4.8200090880000011E-2</v>
      </c>
      <c r="J13" s="20"/>
    </row>
    <row r="14" spans="1:10">
      <c r="A14" s="18"/>
      <c r="B14" s="3"/>
      <c r="C14" s="3"/>
      <c r="D14" s="3"/>
      <c r="E14" s="3"/>
      <c r="F14" s="5"/>
      <c r="G14" s="6"/>
      <c r="H14" s="5"/>
      <c r="I14" s="5"/>
      <c r="J14" s="20"/>
    </row>
    <row r="15" spans="1:10">
      <c r="A15" s="28" t="s">
        <v>32</v>
      </c>
      <c r="B15" s="29" t="s">
        <v>33</v>
      </c>
      <c r="C15" s="29" t="s">
        <v>34</v>
      </c>
      <c r="D15" s="29" t="s">
        <v>35</v>
      </c>
      <c r="E15" s="29" t="s">
        <v>36</v>
      </c>
      <c r="F15" s="29">
        <f>172/1000*48</f>
        <v>8.2560000000000002</v>
      </c>
      <c r="G15" s="30">
        <f>F15/4800*96</f>
        <v>0.16511999999999999</v>
      </c>
      <c r="H15" s="31">
        <f t="shared" ref="H15:I17" si="1">F15*0.7753</f>
        <v>6.4008767999999998</v>
      </c>
      <c r="I15" s="31">
        <f t="shared" si="1"/>
        <v>0.12801753599999999</v>
      </c>
      <c r="J15" s="20"/>
    </row>
    <row r="16" spans="1:10">
      <c r="A16" s="28"/>
      <c r="B16" s="29" t="s">
        <v>37</v>
      </c>
      <c r="C16" s="30" t="s">
        <v>38</v>
      </c>
      <c r="D16" s="29" t="s">
        <v>39</v>
      </c>
      <c r="E16" s="29" t="s">
        <v>40</v>
      </c>
      <c r="F16" s="31">
        <f>82/5000*7.01279</f>
        <v>0.115009756</v>
      </c>
      <c r="G16" s="30">
        <f>F16/4800*96</f>
        <v>2.3001951200000001E-3</v>
      </c>
      <c r="H16" s="31">
        <f t="shared" si="1"/>
        <v>8.9167063826800008E-2</v>
      </c>
      <c r="I16" s="31">
        <f t="shared" si="1"/>
        <v>1.783341276536E-3</v>
      </c>
      <c r="J16" s="20"/>
    </row>
    <row r="17" spans="1:12">
      <c r="A17" s="28"/>
      <c r="B17" s="29" t="s">
        <v>41</v>
      </c>
      <c r="C17" s="29" t="s">
        <v>42</v>
      </c>
      <c r="D17" s="29" t="s">
        <v>43</v>
      </c>
      <c r="E17" s="29" t="s">
        <v>44</v>
      </c>
      <c r="F17" s="32">
        <f>113/500*480</f>
        <v>108.48</v>
      </c>
      <c r="G17" s="30">
        <f>F17/4800*96</f>
        <v>2.1696</v>
      </c>
      <c r="H17" s="31">
        <f t="shared" si="1"/>
        <v>84.104544000000004</v>
      </c>
      <c r="I17" s="31">
        <f t="shared" si="1"/>
        <v>1.6820908800000001</v>
      </c>
      <c r="J17" s="20"/>
    </row>
    <row r="18" spans="1:12">
      <c r="A18" s="28"/>
      <c r="B18" s="29"/>
      <c r="C18" s="29"/>
      <c r="D18" s="29"/>
      <c r="E18" s="29"/>
      <c r="F18" s="32"/>
      <c r="G18" s="30"/>
      <c r="H18" s="31"/>
      <c r="I18" s="31"/>
      <c r="J18" s="20"/>
    </row>
    <row r="19" spans="1:12" ht="15" customHeight="1">
      <c r="A19" s="47" t="s">
        <v>45</v>
      </c>
      <c r="B19" s="46" t="s">
        <v>46</v>
      </c>
      <c r="C19" s="37" t="s">
        <v>73</v>
      </c>
      <c r="D19" s="27" t="s">
        <v>47</v>
      </c>
      <c r="E19" s="38" t="s">
        <v>82</v>
      </c>
      <c r="F19" s="39">
        <f>(1582/730)*4800</f>
        <v>10402.191780821917</v>
      </c>
      <c r="G19" s="49">
        <f>F19/4800*96</f>
        <v>208.04383561643834</v>
      </c>
      <c r="H19" s="50">
        <f>F19*0.7753</f>
        <v>8064.8192876712319</v>
      </c>
      <c r="I19" s="50">
        <f>G19*0.7753</f>
        <v>161.29638575342466</v>
      </c>
      <c r="J19" s="20"/>
    </row>
    <row r="20" spans="1:12">
      <c r="A20" s="47"/>
      <c r="B20" s="46"/>
      <c r="C20" s="26" t="s">
        <v>74</v>
      </c>
      <c r="D20" s="27" t="s">
        <v>47</v>
      </c>
      <c r="E20" s="27" t="s">
        <v>83</v>
      </c>
      <c r="F20" s="33">
        <f>(1582/730)*9600</f>
        <v>20804.383561643834</v>
      </c>
      <c r="G20" s="51">
        <f>F20/4800*96</f>
        <v>416.08767123287669</v>
      </c>
      <c r="H20" s="52">
        <f>F20*0.7753</f>
        <v>16129.638575342464</v>
      </c>
      <c r="I20" s="52">
        <f>G20*0.7753</f>
        <v>322.59277150684932</v>
      </c>
      <c r="J20" s="20"/>
    </row>
    <row r="21" spans="1:12">
      <c r="A21" s="18"/>
      <c r="B21" s="3" t="s">
        <v>48</v>
      </c>
      <c r="C21" s="3" t="s">
        <v>49</v>
      </c>
      <c r="D21" s="13" t="s">
        <v>50</v>
      </c>
      <c r="E21" s="3" t="s">
        <v>50</v>
      </c>
      <c r="F21" s="14" t="s">
        <v>50</v>
      </c>
      <c r="G21" s="14" t="s">
        <v>50</v>
      </c>
      <c r="H21" s="14" t="s">
        <v>50</v>
      </c>
      <c r="I21" s="14" t="s">
        <v>50</v>
      </c>
      <c r="J21" s="20"/>
    </row>
    <row r="22" spans="1:12">
      <c r="A22" s="18"/>
      <c r="B22" s="3" t="s">
        <v>51</v>
      </c>
      <c r="C22" s="3" t="s">
        <v>52</v>
      </c>
      <c r="D22" s="13" t="s">
        <v>50</v>
      </c>
      <c r="E22" s="3" t="s">
        <v>50</v>
      </c>
      <c r="F22" s="14" t="s">
        <v>50</v>
      </c>
      <c r="G22" s="14" t="s">
        <v>50</v>
      </c>
      <c r="H22" s="14" t="s">
        <v>50</v>
      </c>
      <c r="I22" s="14" t="s">
        <v>50</v>
      </c>
      <c r="J22" s="20"/>
    </row>
    <row r="23" spans="1:12">
      <c r="A23" s="18"/>
      <c r="B23" s="3" t="s">
        <v>53</v>
      </c>
      <c r="C23" s="3" t="s">
        <v>54</v>
      </c>
      <c r="D23" s="13" t="s">
        <v>78</v>
      </c>
      <c r="E23" s="13" t="s">
        <v>78</v>
      </c>
      <c r="F23" s="14" t="s">
        <v>78</v>
      </c>
      <c r="G23" s="14" t="s">
        <v>78</v>
      </c>
      <c r="H23" s="14" t="s">
        <v>78</v>
      </c>
      <c r="I23" s="14" t="s">
        <v>78</v>
      </c>
      <c r="J23" s="20"/>
    </row>
    <row r="24" spans="1:12">
      <c r="A24" s="18"/>
      <c r="B24" s="3" t="s">
        <v>55</v>
      </c>
      <c r="C24" s="3" t="s">
        <v>54</v>
      </c>
      <c r="D24" s="13" t="s">
        <v>78</v>
      </c>
      <c r="E24" s="13" t="s">
        <v>78</v>
      </c>
      <c r="F24" s="14" t="s">
        <v>78</v>
      </c>
      <c r="G24" s="14" t="s">
        <v>78</v>
      </c>
      <c r="H24" s="14" t="s">
        <v>78</v>
      </c>
      <c r="I24" s="14" t="s">
        <v>78</v>
      </c>
      <c r="J24" s="20"/>
    </row>
    <row r="25" spans="1:12">
      <c r="A25" s="18"/>
      <c r="B25" s="3" t="s">
        <v>56</v>
      </c>
      <c r="C25" s="3" t="s">
        <v>57</v>
      </c>
      <c r="D25" s="13" t="s">
        <v>11</v>
      </c>
      <c r="E25" s="3" t="s">
        <v>58</v>
      </c>
      <c r="F25" s="15">
        <f>32.38/500*91.2</f>
        <v>5.9061120000000011</v>
      </c>
      <c r="G25" s="16">
        <f>F25/4800*96</f>
        <v>0.11812224000000002</v>
      </c>
      <c r="H25" s="5">
        <f>F25*0.7753</f>
        <v>4.5790086336000009</v>
      </c>
      <c r="I25" s="5">
        <f>G25*0.7753</f>
        <v>9.1580172672000013E-2</v>
      </c>
      <c r="J25" s="20"/>
    </row>
    <row r="26" spans="1:12">
      <c r="A26" s="18"/>
      <c r="B26" s="3"/>
      <c r="C26" s="3"/>
      <c r="D26" s="3"/>
      <c r="E26" s="3"/>
      <c r="F26" s="15"/>
      <c r="G26" s="6"/>
      <c r="H26" s="6"/>
      <c r="I26" s="6"/>
      <c r="J26" s="20"/>
      <c r="K26" s="43" t="s">
        <v>94</v>
      </c>
      <c r="L26" s="43">
        <f>6844/96</f>
        <v>71.291666666666671</v>
      </c>
    </row>
    <row r="27" spans="1:12">
      <c r="A27" s="19" t="s">
        <v>59</v>
      </c>
      <c r="B27" s="1" t="s">
        <v>60</v>
      </c>
      <c r="C27" s="1" t="s">
        <v>61</v>
      </c>
      <c r="D27" s="1" t="s">
        <v>62</v>
      </c>
      <c r="E27" s="1" t="s">
        <v>63</v>
      </c>
      <c r="F27" s="1">
        <v>6840</v>
      </c>
      <c r="G27" s="10">
        <f>F27/4800*96</f>
        <v>136.80000000000001</v>
      </c>
      <c r="H27" s="10">
        <f>F27*0.7753</f>
        <v>5303.0519999999997</v>
      </c>
      <c r="I27" s="10">
        <f>G27*0.7753</f>
        <v>106.06104000000001</v>
      </c>
      <c r="J27" s="20"/>
      <c r="K27" s="43"/>
      <c r="L27" s="43"/>
    </row>
    <row r="28" spans="1:12">
      <c r="A28" s="19"/>
      <c r="B28" s="1"/>
      <c r="C28" s="1"/>
      <c r="D28" s="1"/>
      <c r="E28" s="1"/>
      <c r="F28" s="1"/>
      <c r="G28" s="10"/>
      <c r="H28" s="10"/>
      <c r="I28" s="10"/>
      <c r="J28" s="20"/>
      <c r="K28" s="43" t="s">
        <v>95</v>
      </c>
      <c r="L28" s="44">
        <f>F31/4800</f>
        <v>7.2183477072557984</v>
      </c>
    </row>
    <row r="29" spans="1:12">
      <c r="A29" s="18" t="s">
        <v>64</v>
      </c>
      <c r="B29" s="3" t="s">
        <v>9</v>
      </c>
      <c r="C29" s="3" t="s">
        <v>65</v>
      </c>
      <c r="D29" s="3" t="s">
        <v>11</v>
      </c>
      <c r="E29" s="3" t="s">
        <v>63</v>
      </c>
      <c r="F29" s="5">
        <f>32.38/500*216</f>
        <v>13.988160000000002</v>
      </c>
      <c r="G29" s="6">
        <f>F29/4800*96</f>
        <v>0.27976320000000005</v>
      </c>
      <c r="H29" s="5">
        <f>F29*0.7753</f>
        <v>10.845020448000001</v>
      </c>
      <c r="I29" s="5">
        <f>G29*0.7753</f>
        <v>0.21690040896000004</v>
      </c>
      <c r="J29" s="20"/>
      <c r="K29" s="43" t="s">
        <v>96</v>
      </c>
      <c r="L29" s="44">
        <f>F32/4800</f>
        <v>5.0268804592187326</v>
      </c>
    </row>
    <row r="30" spans="1:12">
      <c r="A30" s="18"/>
      <c r="B30" s="3"/>
      <c r="C30" s="3"/>
      <c r="D30" s="3"/>
      <c r="E30" s="3"/>
      <c r="F30" s="5"/>
      <c r="G30" s="6"/>
      <c r="H30" s="6"/>
      <c r="I30" s="6"/>
      <c r="J30" s="20"/>
      <c r="K30" s="43"/>
      <c r="L30" s="43"/>
    </row>
    <row r="31" spans="1:12">
      <c r="A31" s="19" t="s">
        <v>75</v>
      </c>
      <c r="B31" s="19" t="s">
        <v>66</v>
      </c>
      <c r="C31" s="19" t="s">
        <v>66</v>
      </c>
      <c r="D31" s="19" t="s">
        <v>66</v>
      </c>
      <c r="E31" s="19" t="s">
        <v>66</v>
      </c>
      <c r="F31" s="12">
        <f>SUM(F4:F18)+SUM(F20:F30)</f>
        <v>34648.06899482783</v>
      </c>
      <c r="G31" s="12">
        <f>SUM(G4:G18)+SUM(G20:G30)</f>
        <v>7400.0813798965564</v>
      </c>
      <c r="H31" s="12">
        <f>SUM(H4:H18)+SUM(H20:H30)</f>
        <v>26862.647891690016</v>
      </c>
      <c r="I31" s="12">
        <f>SUM(I4:I18)+SUM(I20:I30)</f>
        <v>5737.2830938337993</v>
      </c>
      <c r="J31" s="20"/>
      <c r="K31" s="43" t="s">
        <v>97</v>
      </c>
      <c r="L31" s="43">
        <f>71.29/7.22</f>
        <v>9.8739612188365662</v>
      </c>
    </row>
    <row r="32" spans="1:12">
      <c r="A32" s="34" t="s">
        <v>76</v>
      </c>
      <c r="B32" s="35" t="s">
        <v>66</v>
      </c>
      <c r="C32" s="35" t="s">
        <v>66</v>
      </c>
      <c r="D32" s="35" t="s">
        <v>66</v>
      </c>
      <c r="E32" s="35" t="s">
        <v>66</v>
      </c>
      <c r="F32" s="36">
        <f>SUM(F4:F13)+F19+SUM(F21:F30)</f>
        <v>24129.026204249916</v>
      </c>
      <c r="G32" s="36">
        <f>SUM(G4:G13)+G19+SUM(G21:G30)</f>
        <v>7189.7005240849985</v>
      </c>
      <c r="H32" s="36">
        <f t="shared" ref="H32:I32" si="2">SUM(H5:H13)+H19+SUM(H21:H30)</f>
        <v>13401.080816154959</v>
      </c>
      <c r="I32" s="36">
        <f t="shared" si="2"/>
        <v>268.02161632309924</v>
      </c>
      <c r="J32" s="20"/>
      <c r="K32" s="43" t="s">
        <v>98</v>
      </c>
      <c r="L32" s="43">
        <f>71.29/5.03</f>
        <v>14.172962226640159</v>
      </c>
    </row>
    <row r="33" spans="1:11" s="20" customFormat="1">
      <c r="A33" s="24"/>
      <c r="B33" s="24"/>
      <c r="C33" s="24"/>
      <c r="D33" s="24"/>
      <c r="E33" s="24"/>
      <c r="F33" s="25"/>
      <c r="G33" s="25"/>
      <c r="H33" s="25"/>
      <c r="I33" s="25"/>
    </row>
    <row r="34" spans="1:11" s="20" customFormat="1">
      <c r="A34" s="40" t="s">
        <v>84</v>
      </c>
      <c r="B34" s="21"/>
      <c r="C34" s="21"/>
      <c r="D34" s="21"/>
      <c r="E34" s="21"/>
      <c r="F34" s="22"/>
      <c r="G34" s="22"/>
      <c r="H34" s="23"/>
      <c r="I34" s="23"/>
    </row>
    <row r="35" spans="1:11">
      <c r="A35" s="48" t="s">
        <v>85</v>
      </c>
      <c r="B35" s="48"/>
      <c r="C35" s="48"/>
      <c r="D35" s="48"/>
      <c r="E35" s="48"/>
      <c r="F35" s="48"/>
      <c r="G35" s="48"/>
      <c r="H35" s="48"/>
      <c r="I35" s="48"/>
      <c r="J35" s="20"/>
    </row>
    <row r="36" spans="1:11">
      <c r="A36" s="17" t="s">
        <v>77</v>
      </c>
      <c r="J36" s="20"/>
    </row>
    <row r="37" spans="1:11">
      <c r="A37" t="s">
        <v>79</v>
      </c>
      <c r="J37" s="20"/>
      <c r="K37" s="45"/>
    </row>
    <row r="38" spans="1:11">
      <c r="A38" s="17" t="s">
        <v>72</v>
      </c>
      <c r="J38" s="20"/>
    </row>
    <row r="39" spans="1:11">
      <c r="J39" s="20"/>
    </row>
    <row r="40" spans="1:11">
      <c r="J40" s="20"/>
    </row>
  </sheetData>
  <mergeCells count="3">
    <mergeCell ref="B19:B20"/>
    <mergeCell ref="A19:A20"/>
    <mergeCell ref="A35:I35"/>
  </mergeCells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opLeftCell="A69" workbookViewId="0">
      <selection activeCell="F37" sqref="F37"/>
    </sheetView>
  </sheetViews>
  <sheetFormatPr baseColWidth="10" defaultRowHeight="15" x14ac:dyDescent="0"/>
  <sheetData>
    <row r="1" spans="1:4">
      <c r="A1" s="41" t="s">
        <v>86</v>
      </c>
      <c r="B1" s="41" t="s">
        <v>87</v>
      </c>
      <c r="C1" s="41" t="s">
        <v>88</v>
      </c>
      <c r="D1" s="41" t="s">
        <v>89</v>
      </c>
    </row>
    <row r="2" spans="1:4">
      <c r="A2" s="41">
        <v>0</v>
      </c>
      <c r="B2" s="41">
        <v>0</v>
      </c>
      <c r="C2" s="41">
        <v>0</v>
      </c>
      <c r="D2" s="41" t="s">
        <v>90</v>
      </c>
    </row>
    <row r="3" spans="1:4">
      <c r="A3" s="41">
        <v>96</v>
      </c>
      <c r="B3" s="42">
        <v>7400.08</v>
      </c>
      <c r="C3" s="41">
        <v>77.084166670000002</v>
      </c>
      <c r="D3" s="41" t="s">
        <v>90</v>
      </c>
    </row>
    <row r="4" spans="1:4">
      <c r="A4" s="41">
        <v>192</v>
      </c>
      <c r="B4" s="41">
        <v>7956.16</v>
      </c>
      <c r="C4" s="41">
        <v>41.438333329999999</v>
      </c>
      <c r="D4" s="41" t="s">
        <v>90</v>
      </c>
    </row>
    <row r="5" spans="1:4">
      <c r="A5" s="41">
        <v>288</v>
      </c>
      <c r="B5" s="41">
        <v>8512.24</v>
      </c>
      <c r="C5" s="41">
        <v>29.556388890000001</v>
      </c>
      <c r="D5" s="41" t="s">
        <v>90</v>
      </c>
    </row>
    <row r="6" spans="1:4">
      <c r="A6" s="41">
        <v>384</v>
      </c>
      <c r="B6" s="42">
        <v>9068.32</v>
      </c>
      <c r="C6" s="41">
        <v>23.615416669999998</v>
      </c>
      <c r="D6" s="41" t="s">
        <v>90</v>
      </c>
    </row>
    <row r="7" spans="1:4">
      <c r="A7" s="41">
        <v>480</v>
      </c>
      <c r="B7" s="42">
        <v>9624.4</v>
      </c>
      <c r="C7" s="41">
        <v>20.05083333</v>
      </c>
      <c r="D7" s="41" t="s">
        <v>90</v>
      </c>
    </row>
    <row r="8" spans="1:4">
      <c r="A8" s="41">
        <v>576</v>
      </c>
      <c r="B8" s="41">
        <v>10180.48</v>
      </c>
      <c r="C8" s="41">
        <v>17.674444439999998</v>
      </c>
      <c r="D8" s="41" t="s">
        <v>90</v>
      </c>
    </row>
    <row r="9" spans="1:4">
      <c r="A9" s="41">
        <v>672</v>
      </c>
      <c r="B9" s="41">
        <v>10736.56</v>
      </c>
      <c r="C9" s="41">
        <v>15.97702381</v>
      </c>
      <c r="D9" s="41" t="s">
        <v>90</v>
      </c>
    </row>
    <row r="10" spans="1:4">
      <c r="A10" s="41">
        <v>768</v>
      </c>
      <c r="B10" s="42">
        <v>11292.64</v>
      </c>
      <c r="C10" s="41">
        <v>14.703958330000001</v>
      </c>
      <c r="D10" s="41" t="s">
        <v>90</v>
      </c>
    </row>
    <row r="11" spans="1:4">
      <c r="A11" s="41">
        <v>864</v>
      </c>
      <c r="B11" s="42">
        <v>11848.72</v>
      </c>
      <c r="C11" s="41">
        <v>13.7137963</v>
      </c>
      <c r="D11" s="41" t="s">
        <v>90</v>
      </c>
    </row>
    <row r="12" spans="1:4">
      <c r="A12" s="41">
        <v>960</v>
      </c>
      <c r="B12" s="41">
        <v>12404.8</v>
      </c>
      <c r="C12" s="41">
        <v>12.92166667</v>
      </c>
      <c r="D12" s="41" t="s">
        <v>90</v>
      </c>
    </row>
    <row r="13" spans="1:4">
      <c r="A13" s="41">
        <v>1056</v>
      </c>
      <c r="B13" s="41">
        <v>12960.88</v>
      </c>
      <c r="C13" s="41">
        <v>12.273560610000001</v>
      </c>
      <c r="D13" s="41" t="s">
        <v>90</v>
      </c>
    </row>
    <row r="14" spans="1:4">
      <c r="A14" s="41">
        <v>1152</v>
      </c>
      <c r="B14" s="42">
        <v>13516.96</v>
      </c>
      <c r="C14" s="41">
        <v>11.733472219999999</v>
      </c>
      <c r="D14" s="41" t="s">
        <v>90</v>
      </c>
    </row>
    <row r="15" spans="1:4">
      <c r="A15" s="41">
        <v>1248</v>
      </c>
      <c r="B15" s="42">
        <v>14073.04</v>
      </c>
      <c r="C15" s="41">
        <v>11.27647436</v>
      </c>
      <c r="D15" s="41" t="s">
        <v>90</v>
      </c>
    </row>
    <row r="16" spans="1:4">
      <c r="A16" s="41">
        <v>1344</v>
      </c>
      <c r="B16" s="41">
        <v>14629.12</v>
      </c>
      <c r="C16" s="41">
        <v>10.884761900000001</v>
      </c>
      <c r="D16" s="41" t="s">
        <v>90</v>
      </c>
    </row>
    <row r="17" spans="1:4">
      <c r="A17" s="41">
        <v>1440</v>
      </c>
      <c r="B17" s="41">
        <v>15185.2</v>
      </c>
      <c r="C17" s="41">
        <v>10.545277779999999</v>
      </c>
      <c r="D17" s="41" t="s">
        <v>90</v>
      </c>
    </row>
    <row r="18" spans="1:4">
      <c r="A18" s="41">
        <v>1536</v>
      </c>
      <c r="B18" s="42">
        <v>15741.28</v>
      </c>
      <c r="C18" s="41">
        <v>10.24822917</v>
      </c>
      <c r="D18" s="41" t="s">
        <v>90</v>
      </c>
    </row>
    <row r="19" spans="1:4">
      <c r="A19" s="41">
        <v>1632</v>
      </c>
      <c r="B19" s="42">
        <v>16297.36</v>
      </c>
      <c r="C19" s="41">
        <v>9.9861274509999998</v>
      </c>
      <c r="D19" s="41" t="s">
        <v>90</v>
      </c>
    </row>
    <row r="20" spans="1:4">
      <c r="A20" s="41">
        <v>1728</v>
      </c>
      <c r="B20" s="41">
        <v>16853.439999999999</v>
      </c>
      <c r="C20" s="41">
        <v>9.7531481479999993</v>
      </c>
      <c r="D20" s="41" t="s">
        <v>90</v>
      </c>
    </row>
    <row r="21" spans="1:4">
      <c r="A21" s="41">
        <v>1824</v>
      </c>
      <c r="B21" s="41">
        <v>17409.52</v>
      </c>
      <c r="C21" s="41">
        <v>9.5446929820000008</v>
      </c>
      <c r="D21" s="41" t="s">
        <v>90</v>
      </c>
    </row>
    <row r="22" spans="1:4">
      <c r="A22" s="41">
        <v>1920</v>
      </c>
      <c r="B22" s="42">
        <v>17965.599999999999</v>
      </c>
      <c r="C22" s="41">
        <v>9.3570833330000003</v>
      </c>
      <c r="D22" s="41" t="s">
        <v>90</v>
      </c>
    </row>
    <row r="23" spans="1:4">
      <c r="A23" s="41">
        <v>2016</v>
      </c>
      <c r="B23" s="42">
        <v>18521.68</v>
      </c>
      <c r="C23" s="41">
        <v>9.1873412699999992</v>
      </c>
      <c r="D23" s="41" t="s">
        <v>90</v>
      </c>
    </row>
    <row r="24" spans="1:4">
      <c r="A24" s="41">
        <v>2112</v>
      </c>
      <c r="B24" s="41">
        <v>19077.759999999998</v>
      </c>
      <c r="C24" s="41">
        <v>9.0330303030000003</v>
      </c>
      <c r="D24" s="41" t="s">
        <v>90</v>
      </c>
    </row>
    <row r="25" spans="1:4">
      <c r="A25" s="41">
        <v>2208</v>
      </c>
      <c r="B25" s="41">
        <v>19633.84</v>
      </c>
      <c r="C25" s="41">
        <v>8.8921376809999995</v>
      </c>
      <c r="D25" s="41" t="s">
        <v>90</v>
      </c>
    </row>
    <row r="26" spans="1:4">
      <c r="A26" s="41">
        <v>2304</v>
      </c>
      <c r="B26" s="42">
        <v>20189.919999999998</v>
      </c>
      <c r="C26" s="41">
        <v>8.762986111</v>
      </c>
      <c r="D26" s="41" t="s">
        <v>90</v>
      </c>
    </row>
    <row r="27" spans="1:4">
      <c r="A27" s="41">
        <v>2400</v>
      </c>
      <c r="B27" s="42">
        <v>20746</v>
      </c>
      <c r="C27" s="41">
        <v>8.6441666670000004</v>
      </c>
      <c r="D27" s="41" t="s">
        <v>90</v>
      </c>
    </row>
    <row r="28" spans="1:4">
      <c r="A28" s="41">
        <v>2496</v>
      </c>
      <c r="B28" s="41">
        <v>21302.080000000002</v>
      </c>
      <c r="C28" s="41">
        <v>8.5344871789999992</v>
      </c>
      <c r="D28" s="41" t="s">
        <v>90</v>
      </c>
    </row>
    <row r="29" spans="1:4">
      <c r="A29" s="41">
        <v>2592</v>
      </c>
      <c r="B29" s="41">
        <v>21858.16</v>
      </c>
      <c r="C29" s="41">
        <v>8.4329320990000003</v>
      </c>
      <c r="D29" s="41" t="s">
        <v>90</v>
      </c>
    </row>
    <row r="30" spans="1:4">
      <c r="A30" s="41">
        <v>2688</v>
      </c>
      <c r="B30" s="42">
        <v>22414.240000000002</v>
      </c>
      <c r="C30" s="41">
        <v>8.3386309520000008</v>
      </c>
      <c r="D30" s="41" t="s">
        <v>90</v>
      </c>
    </row>
    <row r="31" spans="1:4">
      <c r="A31" s="41">
        <v>2784</v>
      </c>
      <c r="B31" s="42">
        <v>22970.32</v>
      </c>
      <c r="C31" s="41">
        <v>8.2508333329999992</v>
      </c>
      <c r="D31" s="41" t="s">
        <v>90</v>
      </c>
    </row>
    <row r="32" spans="1:4">
      <c r="A32" s="41">
        <v>2880</v>
      </c>
      <c r="B32" s="41">
        <v>23526.400000000001</v>
      </c>
      <c r="C32" s="41">
        <v>8.1688888889999998</v>
      </c>
      <c r="D32" s="41" t="s">
        <v>90</v>
      </c>
    </row>
    <row r="33" spans="1:4">
      <c r="A33" s="41">
        <v>2976</v>
      </c>
      <c r="B33" s="41">
        <v>24082.48</v>
      </c>
      <c r="C33" s="41">
        <v>8.0922311830000009</v>
      </c>
      <c r="D33" s="41" t="s">
        <v>90</v>
      </c>
    </row>
    <row r="34" spans="1:4">
      <c r="A34" s="41">
        <v>3072</v>
      </c>
      <c r="B34" s="42">
        <v>24638.560000000001</v>
      </c>
      <c r="C34" s="41">
        <v>8.0203645829999992</v>
      </c>
      <c r="D34" s="41" t="s">
        <v>90</v>
      </c>
    </row>
    <row r="35" spans="1:4">
      <c r="A35" s="41">
        <v>3168</v>
      </c>
      <c r="B35" s="42">
        <v>25194.639999999999</v>
      </c>
      <c r="C35" s="41">
        <v>7.952853535</v>
      </c>
      <c r="D35" s="41" t="s">
        <v>90</v>
      </c>
    </row>
    <row r="36" spans="1:4">
      <c r="A36" s="41">
        <v>3264</v>
      </c>
      <c r="B36" s="41">
        <v>25750.720000000001</v>
      </c>
      <c r="C36" s="41">
        <v>7.8893137250000001</v>
      </c>
      <c r="D36" s="41" t="s">
        <v>90</v>
      </c>
    </row>
    <row r="37" spans="1:4">
      <c r="A37" s="41">
        <v>3360</v>
      </c>
      <c r="B37" s="41">
        <v>26306.799999999999</v>
      </c>
      <c r="C37" s="41">
        <v>7.8294047620000002</v>
      </c>
      <c r="D37" s="41" t="s">
        <v>90</v>
      </c>
    </row>
    <row r="38" spans="1:4">
      <c r="A38" s="41">
        <v>3456</v>
      </c>
      <c r="B38" s="42">
        <v>26862.880000000001</v>
      </c>
      <c r="C38" s="41">
        <v>7.7728240739999999</v>
      </c>
      <c r="D38" s="41" t="s">
        <v>90</v>
      </c>
    </row>
    <row r="39" spans="1:4">
      <c r="A39" s="41">
        <v>3552</v>
      </c>
      <c r="B39" s="42">
        <v>27418.959999999999</v>
      </c>
      <c r="C39" s="41">
        <v>7.7193018020000004</v>
      </c>
      <c r="D39" s="41" t="s">
        <v>90</v>
      </c>
    </row>
    <row r="40" spans="1:4">
      <c r="A40" s="41">
        <v>3648</v>
      </c>
      <c r="B40" s="41">
        <v>27975.040000000001</v>
      </c>
      <c r="C40" s="41">
        <v>7.6685964909999997</v>
      </c>
      <c r="D40" s="41" t="s">
        <v>90</v>
      </c>
    </row>
    <row r="41" spans="1:4">
      <c r="A41" s="41">
        <v>3744</v>
      </c>
      <c r="B41" s="41">
        <v>28531.119999999999</v>
      </c>
      <c r="C41" s="41">
        <v>7.6204914529999996</v>
      </c>
      <c r="D41" s="41" t="s">
        <v>90</v>
      </c>
    </row>
    <row r="42" spans="1:4">
      <c r="A42" s="41">
        <v>3840</v>
      </c>
      <c r="B42" s="42">
        <v>29087.200000000001</v>
      </c>
      <c r="C42" s="41">
        <v>7.5747916670000004</v>
      </c>
      <c r="D42" s="41" t="s">
        <v>90</v>
      </c>
    </row>
    <row r="43" spans="1:4">
      <c r="A43" s="41">
        <v>3936</v>
      </c>
      <c r="B43" s="42">
        <v>29643.279999999999</v>
      </c>
      <c r="C43" s="41">
        <v>7.531321138</v>
      </c>
      <c r="D43" s="41" t="s">
        <v>90</v>
      </c>
    </row>
    <row r="44" spans="1:4">
      <c r="A44" s="41">
        <v>4032</v>
      </c>
      <c r="B44" s="41">
        <v>30199.360000000001</v>
      </c>
      <c r="C44" s="41">
        <v>7.4899206349999998</v>
      </c>
      <c r="D44" s="41" t="s">
        <v>90</v>
      </c>
    </row>
    <row r="45" spans="1:4">
      <c r="A45" s="41">
        <v>4128</v>
      </c>
      <c r="B45" s="41">
        <v>30755.439999999999</v>
      </c>
      <c r="C45" s="41">
        <v>7.4504457359999998</v>
      </c>
      <c r="D45" s="41" t="s">
        <v>90</v>
      </c>
    </row>
    <row r="46" spans="1:4">
      <c r="A46" s="41">
        <v>4224</v>
      </c>
      <c r="B46" s="42">
        <v>31311.52</v>
      </c>
      <c r="C46" s="41">
        <v>7.4127651520000004</v>
      </c>
      <c r="D46" s="41" t="s">
        <v>90</v>
      </c>
    </row>
    <row r="47" spans="1:4">
      <c r="A47" s="41">
        <v>4320</v>
      </c>
      <c r="B47" s="42">
        <v>31867.599999999999</v>
      </c>
      <c r="C47" s="41">
        <v>7.376759259</v>
      </c>
      <c r="D47" s="41" t="s">
        <v>90</v>
      </c>
    </row>
    <row r="48" spans="1:4">
      <c r="A48" s="41">
        <v>4416</v>
      </c>
      <c r="B48" s="41">
        <v>32423.68</v>
      </c>
      <c r="C48" s="41">
        <v>7.342318841</v>
      </c>
      <c r="D48" s="41" t="s">
        <v>90</v>
      </c>
    </row>
    <row r="49" spans="1:4">
      <c r="A49" s="41">
        <v>4512</v>
      </c>
      <c r="B49" s="41">
        <v>32979.760000000002</v>
      </c>
      <c r="C49" s="41">
        <v>7.3093439719999997</v>
      </c>
      <c r="D49" s="41" t="s">
        <v>90</v>
      </c>
    </row>
    <row r="50" spans="1:4">
      <c r="A50" s="41">
        <v>4608</v>
      </c>
      <c r="B50" s="42">
        <v>33535.839999999997</v>
      </c>
      <c r="C50" s="41">
        <v>7.2777430560000003</v>
      </c>
      <c r="D50" s="41" t="s">
        <v>90</v>
      </c>
    </row>
    <row r="51" spans="1:4">
      <c r="A51" s="41">
        <v>4704</v>
      </c>
      <c r="B51" s="42">
        <v>34091.919999999998</v>
      </c>
      <c r="C51" s="41">
        <v>7.2474319730000003</v>
      </c>
      <c r="D51" s="41" t="s">
        <v>90</v>
      </c>
    </row>
    <row r="52" spans="1:4">
      <c r="A52" s="41">
        <v>4800</v>
      </c>
      <c r="B52" s="41">
        <v>34648</v>
      </c>
      <c r="C52" s="41">
        <v>7.2183333330000004</v>
      </c>
      <c r="D52" s="41" t="s">
        <v>90</v>
      </c>
    </row>
    <row r="53" spans="1:4">
      <c r="A53" s="41">
        <v>0</v>
      </c>
      <c r="B53" s="41">
        <v>0</v>
      </c>
      <c r="C53" s="41" t="e">
        <v>#DIV/0!</v>
      </c>
      <c r="D53" s="41" t="s">
        <v>91</v>
      </c>
    </row>
    <row r="54" spans="1:4">
      <c r="A54" s="41">
        <v>96</v>
      </c>
      <c r="B54" s="41">
        <v>7189.7</v>
      </c>
      <c r="C54" s="41">
        <v>74.892708330000005</v>
      </c>
      <c r="D54" s="41" t="s">
        <v>91</v>
      </c>
    </row>
    <row r="55" spans="1:4">
      <c r="A55" s="41">
        <v>192</v>
      </c>
      <c r="B55" s="41">
        <v>7535.4</v>
      </c>
      <c r="C55" s="41">
        <v>39.246875000000003</v>
      </c>
      <c r="D55" s="41" t="s">
        <v>91</v>
      </c>
    </row>
    <row r="56" spans="1:4">
      <c r="A56" s="41">
        <v>288</v>
      </c>
      <c r="B56" s="41">
        <v>7881.1</v>
      </c>
      <c r="C56" s="41">
        <v>27.364930560000001</v>
      </c>
      <c r="D56" s="41" t="s">
        <v>91</v>
      </c>
    </row>
    <row r="57" spans="1:4">
      <c r="A57" s="41">
        <v>384</v>
      </c>
      <c r="B57" s="41">
        <v>8226.7999999999993</v>
      </c>
      <c r="C57" s="41">
        <v>21.423958330000001</v>
      </c>
      <c r="D57" s="41" t="s">
        <v>91</v>
      </c>
    </row>
    <row r="58" spans="1:4">
      <c r="A58" s="41">
        <v>480</v>
      </c>
      <c r="B58" s="41">
        <v>8572.5</v>
      </c>
      <c r="C58" s="41">
        <v>17.859375</v>
      </c>
      <c r="D58" s="41" t="s">
        <v>91</v>
      </c>
    </row>
    <row r="59" spans="1:4">
      <c r="A59" s="41">
        <v>576</v>
      </c>
      <c r="B59" s="41">
        <v>8918.2000000000007</v>
      </c>
      <c r="C59" s="41">
        <v>15.482986110000001</v>
      </c>
      <c r="D59" s="41" t="s">
        <v>91</v>
      </c>
    </row>
    <row r="60" spans="1:4">
      <c r="A60" s="41">
        <v>672</v>
      </c>
      <c r="B60" s="41">
        <v>9263.9</v>
      </c>
      <c r="C60" s="41">
        <v>13.785565480000001</v>
      </c>
      <c r="D60" s="41" t="s">
        <v>91</v>
      </c>
    </row>
    <row r="61" spans="1:4">
      <c r="A61" s="41">
        <v>768</v>
      </c>
      <c r="B61" s="41">
        <v>9609.6</v>
      </c>
      <c r="C61" s="41">
        <v>12.512499999999999</v>
      </c>
      <c r="D61" s="41" t="s">
        <v>91</v>
      </c>
    </row>
    <row r="62" spans="1:4">
      <c r="A62" s="41">
        <v>864</v>
      </c>
      <c r="B62" s="41">
        <v>9955.2999999999993</v>
      </c>
      <c r="C62" s="41">
        <v>11.52233796</v>
      </c>
      <c r="D62" s="41" t="s">
        <v>91</v>
      </c>
    </row>
    <row r="63" spans="1:4">
      <c r="A63" s="41">
        <v>960</v>
      </c>
      <c r="B63" s="41">
        <v>10301</v>
      </c>
      <c r="C63" s="41">
        <v>10.73020833</v>
      </c>
      <c r="D63" s="41" t="s">
        <v>91</v>
      </c>
    </row>
    <row r="64" spans="1:4">
      <c r="A64" s="41">
        <v>1056</v>
      </c>
      <c r="B64" s="41">
        <v>10646.7</v>
      </c>
      <c r="C64" s="41">
        <v>10.08210227</v>
      </c>
      <c r="D64" s="41" t="s">
        <v>91</v>
      </c>
    </row>
    <row r="65" spans="1:4">
      <c r="A65" s="41">
        <v>1152</v>
      </c>
      <c r="B65" s="41">
        <v>10992.4</v>
      </c>
      <c r="C65" s="41">
        <v>9.5420138889999997</v>
      </c>
      <c r="D65" s="41" t="s">
        <v>91</v>
      </c>
    </row>
    <row r="66" spans="1:4">
      <c r="A66" s="41">
        <v>1248</v>
      </c>
      <c r="B66" s="41">
        <v>11338.1</v>
      </c>
      <c r="C66" s="41">
        <v>9.0850160259999999</v>
      </c>
      <c r="D66" s="41" t="s">
        <v>91</v>
      </c>
    </row>
    <row r="67" spans="1:4">
      <c r="A67" s="41">
        <v>1344</v>
      </c>
      <c r="B67" s="41">
        <v>11683.8</v>
      </c>
      <c r="C67" s="41">
        <v>8.6933035709999995</v>
      </c>
      <c r="D67" s="41" t="s">
        <v>91</v>
      </c>
    </row>
    <row r="68" spans="1:4">
      <c r="A68" s="41">
        <v>1440</v>
      </c>
      <c r="B68" s="41">
        <v>12029.5</v>
      </c>
      <c r="C68" s="41">
        <v>8.3538194440000009</v>
      </c>
      <c r="D68" s="41" t="s">
        <v>91</v>
      </c>
    </row>
    <row r="69" spans="1:4">
      <c r="A69" s="41">
        <v>1536</v>
      </c>
      <c r="B69" s="41">
        <v>12375.2</v>
      </c>
      <c r="C69" s="41">
        <v>8.0567708329999999</v>
      </c>
      <c r="D69" s="41" t="s">
        <v>91</v>
      </c>
    </row>
    <row r="70" spans="1:4">
      <c r="A70" s="41">
        <v>1632</v>
      </c>
      <c r="B70" s="41">
        <v>12720.9</v>
      </c>
      <c r="C70" s="41">
        <v>7.7946691179999998</v>
      </c>
      <c r="D70" s="41" t="s">
        <v>91</v>
      </c>
    </row>
    <row r="71" spans="1:4">
      <c r="A71" s="41">
        <v>1728</v>
      </c>
      <c r="B71" s="41">
        <v>13066.6</v>
      </c>
      <c r="C71" s="41">
        <v>7.5616898150000003</v>
      </c>
      <c r="D71" s="41" t="s">
        <v>91</v>
      </c>
    </row>
    <row r="72" spans="1:4">
      <c r="A72" s="41">
        <v>1824</v>
      </c>
      <c r="B72" s="41">
        <v>13412.3</v>
      </c>
      <c r="C72" s="41">
        <v>7.353234649</v>
      </c>
      <c r="D72" s="41" t="s">
        <v>91</v>
      </c>
    </row>
    <row r="73" spans="1:4">
      <c r="A73" s="41">
        <v>1920</v>
      </c>
      <c r="B73" s="41">
        <v>13758</v>
      </c>
      <c r="C73" s="41">
        <v>7.1656250000000004</v>
      </c>
      <c r="D73" s="41" t="s">
        <v>91</v>
      </c>
    </row>
    <row r="74" spans="1:4">
      <c r="A74" s="41">
        <v>2016</v>
      </c>
      <c r="B74" s="41">
        <v>14103.7</v>
      </c>
      <c r="C74" s="41">
        <v>6.9958829370000002</v>
      </c>
      <c r="D74" s="41" t="s">
        <v>91</v>
      </c>
    </row>
    <row r="75" spans="1:4">
      <c r="A75" s="41">
        <v>2112</v>
      </c>
      <c r="B75" s="41">
        <v>14449.4</v>
      </c>
      <c r="C75" s="41">
        <v>6.8415719700000004</v>
      </c>
      <c r="D75" s="41" t="s">
        <v>91</v>
      </c>
    </row>
    <row r="76" spans="1:4">
      <c r="A76" s="41">
        <v>2208</v>
      </c>
      <c r="B76" s="41">
        <v>14795.1</v>
      </c>
      <c r="C76" s="41">
        <v>6.7006793480000004</v>
      </c>
      <c r="D76" s="41" t="s">
        <v>91</v>
      </c>
    </row>
    <row r="77" spans="1:4">
      <c r="A77" s="41">
        <v>2304</v>
      </c>
      <c r="B77" s="41">
        <v>15140.8</v>
      </c>
      <c r="C77" s="41">
        <v>6.5715277780000001</v>
      </c>
      <c r="D77" s="41" t="s">
        <v>91</v>
      </c>
    </row>
    <row r="78" spans="1:4">
      <c r="A78" s="41">
        <v>2400</v>
      </c>
      <c r="B78" s="41">
        <v>15486.5</v>
      </c>
      <c r="C78" s="41">
        <v>6.4527083330000004</v>
      </c>
      <c r="D78" s="41" t="s">
        <v>91</v>
      </c>
    </row>
    <row r="79" spans="1:4">
      <c r="A79" s="41">
        <v>2496</v>
      </c>
      <c r="B79" s="41">
        <v>15832.2</v>
      </c>
      <c r="C79" s="41">
        <v>6.3430288460000002</v>
      </c>
      <c r="D79" s="41" t="s">
        <v>91</v>
      </c>
    </row>
    <row r="80" spans="1:4">
      <c r="A80" s="41">
        <v>2592</v>
      </c>
      <c r="B80" s="41">
        <v>16177.9</v>
      </c>
      <c r="C80" s="41">
        <v>6.2414737650000003</v>
      </c>
      <c r="D80" s="41" t="s">
        <v>91</v>
      </c>
    </row>
    <row r="81" spans="1:4">
      <c r="A81" s="41">
        <v>2688</v>
      </c>
      <c r="B81" s="41">
        <v>16523.599999999999</v>
      </c>
      <c r="C81" s="41">
        <v>6.147172619</v>
      </c>
      <c r="D81" s="41" t="s">
        <v>91</v>
      </c>
    </row>
    <row r="82" spans="1:4">
      <c r="A82" s="41">
        <v>2784</v>
      </c>
      <c r="B82" s="41">
        <v>16869.3</v>
      </c>
      <c r="C82" s="41">
        <v>6.0593750000000002</v>
      </c>
      <c r="D82" s="41" t="s">
        <v>91</v>
      </c>
    </row>
    <row r="83" spans="1:4">
      <c r="A83" s="41">
        <v>2880</v>
      </c>
      <c r="B83" s="41">
        <v>17215</v>
      </c>
      <c r="C83" s="41">
        <v>5.9774305559999998</v>
      </c>
      <c r="D83" s="41" t="s">
        <v>91</v>
      </c>
    </row>
    <row r="84" spans="1:4">
      <c r="A84" s="41">
        <v>2976</v>
      </c>
      <c r="B84" s="41">
        <v>17560.7</v>
      </c>
      <c r="C84" s="41">
        <v>5.900772849</v>
      </c>
      <c r="D84" s="41" t="s">
        <v>91</v>
      </c>
    </row>
    <row r="85" spans="1:4">
      <c r="A85" s="41">
        <v>3072</v>
      </c>
      <c r="B85" s="41">
        <v>17906.400000000001</v>
      </c>
      <c r="C85" s="41">
        <v>5.8289062500000002</v>
      </c>
      <c r="D85" s="41" t="s">
        <v>91</v>
      </c>
    </row>
    <row r="86" spans="1:4">
      <c r="A86" s="41">
        <v>3168</v>
      </c>
      <c r="B86" s="41">
        <v>18252.099999999999</v>
      </c>
      <c r="C86" s="41">
        <v>5.7613952020000001</v>
      </c>
      <c r="D86" s="41" t="s">
        <v>91</v>
      </c>
    </row>
    <row r="87" spans="1:4">
      <c r="A87" s="41">
        <v>3264</v>
      </c>
      <c r="B87" s="41">
        <v>18597.8</v>
      </c>
      <c r="C87" s="41">
        <v>5.6978553920000001</v>
      </c>
      <c r="D87" s="41" t="s">
        <v>91</v>
      </c>
    </row>
    <row r="88" spans="1:4">
      <c r="A88" s="41">
        <v>3360</v>
      </c>
      <c r="B88" s="41">
        <v>18943.5</v>
      </c>
      <c r="C88" s="41">
        <v>5.6379464290000003</v>
      </c>
      <c r="D88" s="41" t="s">
        <v>91</v>
      </c>
    </row>
    <row r="89" spans="1:4">
      <c r="A89" s="41">
        <v>3456</v>
      </c>
      <c r="B89" s="41">
        <v>19289.2</v>
      </c>
      <c r="C89" s="41">
        <v>5.5813657409999999</v>
      </c>
      <c r="D89" s="41" t="s">
        <v>91</v>
      </c>
    </row>
    <row r="90" spans="1:4">
      <c r="A90" s="41">
        <v>3552</v>
      </c>
      <c r="B90" s="41">
        <v>19634.900000000001</v>
      </c>
      <c r="C90" s="41">
        <v>5.5278434680000004</v>
      </c>
      <c r="D90" s="41" t="s">
        <v>91</v>
      </c>
    </row>
    <row r="91" spans="1:4">
      <c r="A91" s="41">
        <v>3648</v>
      </c>
      <c r="B91" s="41">
        <v>19980.599999999999</v>
      </c>
      <c r="C91" s="41">
        <v>5.4771381579999998</v>
      </c>
      <c r="D91" s="41" t="s">
        <v>91</v>
      </c>
    </row>
    <row r="92" spans="1:4">
      <c r="A92" s="41">
        <v>3744</v>
      </c>
      <c r="B92" s="41">
        <v>20326.3</v>
      </c>
      <c r="C92" s="41">
        <v>5.4290331199999997</v>
      </c>
      <c r="D92" s="41" t="s">
        <v>91</v>
      </c>
    </row>
    <row r="93" spans="1:4">
      <c r="A93" s="41">
        <v>3840</v>
      </c>
      <c r="B93" s="41">
        <v>20672</v>
      </c>
      <c r="C93" s="41">
        <v>5.3833333330000004</v>
      </c>
      <c r="D93" s="41" t="s">
        <v>91</v>
      </c>
    </row>
    <row r="94" spans="1:4">
      <c r="A94" s="41">
        <v>3936</v>
      </c>
      <c r="B94" s="41">
        <v>21017.7</v>
      </c>
      <c r="C94" s="41">
        <v>5.3398628050000001</v>
      </c>
      <c r="D94" s="41" t="s">
        <v>91</v>
      </c>
    </row>
    <row r="95" spans="1:4">
      <c r="A95" s="41">
        <v>4032</v>
      </c>
      <c r="B95" s="41">
        <v>21363.4</v>
      </c>
      <c r="C95" s="41">
        <v>5.2984623019999999</v>
      </c>
      <c r="D95" s="41" t="s">
        <v>91</v>
      </c>
    </row>
    <row r="96" spans="1:4">
      <c r="A96" s="41">
        <v>4128</v>
      </c>
      <c r="B96" s="41">
        <v>21709.1</v>
      </c>
      <c r="C96" s="41">
        <v>5.2589874029999999</v>
      </c>
      <c r="D96" s="41" t="s">
        <v>91</v>
      </c>
    </row>
    <row r="97" spans="1:4">
      <c r="A97" s="41">
        <v>4224</v>
      </c>
      <c r="B97" s="41">
        <v>22054.799999999999</v>
      </c>
      <c r="C97" s="41">
        <v>5.2213068180000004</v>
      </c>
      <c r="D97" s="41" t="s">
        <v>91</v>
      </c>
    </row>
    <row r="98" spans="1:4">
      <c r="A98" s="41">
        <v>4320</v>
      </c>
      <c r="B98" s="41">
        <v>22400.5</v>
      </c>
      <c r="C98" s="41">
        <v>5.185300926</v>
      </c>
      <c r="D98" s="41" t="s">
        <v>91</v>
      </c>
    </row>
    <row r="99" spans="1:4">
      <c r="A99" s="41">
        <v>4416</v>
      </c>
      <c r="B99" s="41">
        <v>22746.2</v>
      </c>
      <c r="C99" s="41">
        <v>5.150860507</v>
      </c>
      <c r="D99" s="41" t="s">
        <v>91</v>
      </c>
    </row>
    <row r="100" spans="1:4">
      <c r="A100" s="41">
        <v>4512</v>
      </c>
      <c r="B100" s="41">
        <v>23091.9</v>
      </c>
      <c r="C100" s="41">
        <v>5.1178856379999997</v>
      </c>
      <c r="D100" s="41" t="s">
        <v>91</v>
      </c>
    </row>
    <row r="101" spans="1:4">
      <c r="A101" s="41">
        <v>4608</v>
      </c>
      <c r="B101" s="41">
        <v>23437.599999999999</v>
      </c>
      <c r="C101" s="41">
        <v>5.0862847220000003</v>
      </c>
      <c r="D101" s="41" t="s">
        <v>91</v>
      </c>
    </row>
    <row r="102" spans="1:4">
      <c r="A102" s="41">
        <v>4704</v>
      </c>
      <c r="B102" s="41">
        <v>23783.3</v>
      </c>
      <c r="C102" s="41">
        <v>5.0559736390000003</v>
      </c>
      <c r="D102" s="41" t="s">
        <v>91</v>
      </c>
    </row>
    <row r="103" spans="1:4">
      <c r="A103" s="41">
        <v>4800</v>
      </c>
      <c r="B103" s="41">
        <v>24129</v>
      </c>
      <c r="C103" s="41">
        <v>5.0268750000000004</v>
      </c>
      <c r="D103" s="41" t="s">
        <v>91</v>
      </c>
    </row>
    <row r="104" spans="1:4">
      <c r="A104" s="41">
        <v>0</v>
      </c>
      <c r="B104" s="41">
        <v>0</v>
      </c>
      <c r="C104" s="41">
        <v>0</v>
      </c>
      <c r="D104" s="41" t="s">
        <v>0</v>
      </c>
    </row>
    <row r="105" spans="1:4">
      <c r="A105" s="41">
        <v>96</v>
      </c>
      <c r="B105" s="41">
        <v>6844</v>
      </c>
      <c r="C105" s="41">
        <v>71.291666669999998</v>
      </c>
      <c r="D105" s="41" t="s">
        <v>0</v>
      </c>
    </row>
    <row r="106" spans="1:4">
      <c r="A106" s="41">
        <v>192</v>
      </c>
      <c r="B106" s="41">
        <v>13688</v>
      </c>
      <c r="C106" s="41">
        <v>71.291666669999998</v>
      </c>
      <c r="D106" s="41" t="s">
        <v>0</v>
      </c>
    </row>
    <row r="107" spans="1:4">
      <c r="A107" s="41">
        <v>288</v>
      </c>
      <c r="B107" s="41">
        <v>20532</v>
      </c>
      <c r="C107" s="41">
        <v>71.291666669999998</v>
      </c>
      <c r="D107" s="41" t="s">
        <v>0</v>
      </c>
    </row>
    <row r="108" spans="1:4">
      <c r="A108" s="41">
        <v>384</v>
      </c>
      <c r="B108" s="41">
        <v>27376</v>
      </c>
      <c r="C108" s="41">
        <v>71.291666669999998</v>
      </c>
      <c r="D108" s="41" t="s">
        <v>0</v>
      </c>
    </row>
    <row r="109" spans="1:4">
      <c r="A109" s="41">
        <v>480</v>
      </c>
      <c r="B109" s="41">
        <v>34220</v>
      </c>
      <c r="C109" s="41">
        <v>71.291666669999998</v>
      </c>
      <c r="D109" s="41" t="s">
        <v>0</v>
      </c>
    </row>
    <row r="110" spans="1:4">
      <c r="A110" s="41">
        <v>576</v>
      </c>
      <c r="B110" s="41">
        <v>41064</v>
      </c>
      <c r="C110" s="41">
        <v>71.291666669999998</v>
      </c>
      <c r="D110" s="41" t="s">
        <v>0</v>
      </c>
    </row>
    <row r="111" spans="1:4">
      <c r="A111" s="41">
        <v>672</v>
      </c>
      <c r="B111" s="41">
        <v>47908</v>
      </c>
      <c r="C111" s="41">
        <v>71.291666669999998</v>
      </c>
      <c r="D111" s="41" t="s">
        <v>0</v>
      </c>
    </row>
    <row r="112" spans="1:4">
      <c r="A112" s="41">
        <v>768</v>
      </c>
      <c r="B112" s="41">
        <v>54752</v>
      </c>
      <c r="C112" s="41">
        <v>71.291666669999998</v>
      </c>
      <c r="D112" s="41" t="s">
        <v>0</v>
      </c>
    </row>
    <row r="113" spans="1:4">
      <c r="A113" s="41">
        <v>864</v>
      </c>
      <c r="B113" s="41">
        <v>61596</v>
      </c>
      <c r="C113" s="41">
        <v>71.291666669999998</v>
      </c>
      <c r="D113" s="41" t="s">
        <v>0</v>
      </c>
    </row>
    <row r="114" spans="1:4">
      <c r="A114" s="41">
        <v>960</v>
      </c>
      <c r="B114" s="41">
        <v>68440</v>
      </c>
      <c r="C114" s="41">
        <v>71.291666669999998</v>
      </c>
      <c r="D114" s="41" t="s">
        <v>0</v>
      </c>
    </row>
    <row r="115" spans="1:4">
      <c r="A115" s="41">
        <v>1056</v>
      </c>
      <c r="B115" s="41">
        <v>75284</v>
      </c>
      <c r="C115" s="41">
        <v>71.291666669999998</v>
      </c>
      <c r="D115" s="41" t="s">
        <v>0</v>
      </c>
    </row>
    <row r="116" spans="1:4">
      <c r="A116" s="41">
        <v>1152</v>
      </c>
      <c r="B116" s="41">
        <v>82128</v>
      </c>
      <c r="C116" s="41">
        <v>71.291666669999998</v>
      </c>
      <c r="D116" s="41" t="s">
        <v>0</v>
      </c>
    </row>
    <row r="117" spans="1:4">
      <c r="A117" s="41">
        <v>1248</v>
      </c>
      <c r="B117" s="41">
        <v>88972</v>
      </c>
      <c r="C117" s="41">
        <v>71.291666669999998</v>
      </c>
      <c r="D117" s="41" t="s">
        <v>0</v>
      </c>
    </row>
    <row r="118" spans="1:4">
      <c r="A118" s="41">
        <v>1344</v>
      </c>
      <c r="B118" s="41">
        <v>95816</v>
      </c>
      <c r="C118" s="41">
        <v>71.291666669999998</v>
      </c>
      <c r="D118" s="41" t="s">
        <v>0</v>
      </c>
    </row>
    <row r="119" spans="1:4">
      <c r="A119" s="41">
        <v>1440</v>
      </c>
      <c r="B119" s="41">
        <v>102660</v>
      </c>
      <c r="C119" s="41">
        <v>71.291666669999998</v>
      </c>
      <c r="D119" s="41" t="s">
        <v>0</v>
      </c>
    </row>
    <row r="120" spans="1:4">
      <c r="A120" s="41">
        <v>1536</v>
      </c>
      <c r="B120" s="41">
        <v>109504</v>
      </c>
      <c r="C120" s="41">
        <v>71.291666669999998</v>
      </c>
      <c r="D120" s="41" t="s">
        <v>0</v>
      </c>
    </row>
    <row r="121" spans="1:4">
      <c r="A121" s="41">
        <v>1632</v>
      </c>
      <c r="B121" s="41">
        <v>116348</v>
      </c>
      <c r="C121" s="41">
        <v>71.291666669999998</v>
      </c>
      <c r="D121" s="41" t="s">
        <v>0</v>
      </c>
    </row>
    <row r="122" spans="1:4">
      <c r="A122" s="41">
        <v>1728</v>
      </c>
      <c r="B122" s="41">
        <v>123192</v>
      </c>
      <c r="C122" s="41">
        <v>71.291666669999998</v>
      </c>
      <c r="D122" s="41" t="s">
        <v>0</v>
      </c>
    </row>
    <row r="123" spans="1:4">
      <c r="A123" s="41">
        <v>1824</v>
      </c>
      <c r="B123" s="41">
        <v>130036</v>
      </c>
      <c r="C123" s="41">
        <v>71.291666669999998</v>
      </c>
      <c r="D123" s="41" t="s">
        <v>0</v>
      </c>
    </row>
    <row r="124" spans="1:4">
      <c r="A124" s="41">
        <v>1920</v>
      </c>
      <c r="B124" s="41">
        <v>136880</v>
      </c>
      <c r="C124" s="41">
        <v>71.291666669999998</v>
      </c>
      <c r="D124" s="41" t="s">
        <v>0</v>
      </c>
    </row>
    <row r="125" spans="1:4">
      <c r="A125" s="41">
        <v>2016</v>
      </c>
      <c r="B125" s="41">
        <v>143724</v>
      </c>
      <c r="C125" s="41">
        <v>71.291666669999998</v>
      </c>
      <c r="D125" s="41" t="s">
        <v>0</v>
      </c>
    </row>
    <row r="126" spans="1:4">
      <c r="A126" s="41">
        <v>2112</v>
      </c>
      <c r="B126" s="41">
        <v>150568</v>
      </c>
      <c r="C126" s="41">
        <v>71.291666669999998</v>
      </c>
      <c r="D126" s="41" t="s">
        <v>0</v>
      </c>
    </row>
    <row r="127" spans="1:4">
      <c r="A127" s="41">
        <v>2208</v>
      </c>
      <c r="B127" s="41">
        <v>157412</v>
      </c>
      <c r="C127" s="41">
        <v>71.291666669999998</v>
      </c>
      <c r="D127" s="41" t="s">
        <v>0</v>
      </c>
    </row>
    <row r="128" spans="1:4">
      <c r="A128" s="41">
        <v>2304</v>
      </c>
      <c r="B128" s="41">
        <v>164256</v>
      </c>
      <c r="C128" s="41">
        <v>71.291666669999998</v>
      </c>
      <c r="D128" s="41" t="s">
        <v>0</v>
      </c>
    </row>
    <row r="129" spans="1:4">
      <c r="A129" s="41">
        <v>2400</v>
      </c>
      <c r="B129" s="41">
        <v>171100</v>
      </c>
      <c r="C129" s="41">
        <v>71.291666669999998</v>
      </c>
      <c r="D129" s="41" t="s">
        <v>0</v>
      </c>
    </row>
    <row r="130" spans="1:4">
      <c r="A130" s="41">
        <v>2496</v>
      </c>
      <c r="B130" s="41">
        <v>177944</v>
      </c>
      <c r="C130" s="41">
        <v>71.291666669999998</v>
      </c>
      <c r="D130" s="41" t="s">
        <v>0</v>
      </c>
    </row>
    <row r="131" spans="1:4">
      <c r="A131" s="41">
        <v>2592</v>
      </c>
      <c r="B131" s="41">
        <v>184788</v>
      </c>
      <c r="C131" s="41">
        <v>71.291666669999998</v>
      </c>
      <c r="D131" s="41" t="s">
        <v>0</v>
      </c>
    </row>
    <row r="132" spans="1:4">
      <c r="A132" s="41">
        <v>2688</v>
      </c>
      <c r="B132" s="41">
        <v>191632</v>
      </c>
      <c r="C132" s="41">
        <v>71.291666669999998</v>
      </c>
      <c r="D132" s="41" t="s">
        <v>0</v>
      </c>
    </row>
    <row r="133" spans="1:4">
      <c r="A133" s="41">
        <v>2784</v>
      </c>
      <c r="B133" s="41">
        <v>198476</v>
      </c>
      <c r="C133" s="41">
        <v>71.291666669999998</v>
      </c>
      <c r="D133" s="41" t="s">
        <v>0</v>
      </c>
    </row>
    <row r="134" spans="1:4">
      <c r="A134" s="41">
        <v>2880</v>
      </c>
      <c r="B134" s="41">
        <v>205320</v>
      </c>
      <c r="C134" s="41">
        <v>71.291666669999998</v>
      </c>
      <c r="D134" s="41" t="s">
        <v>0</v>
      </c>
    </row>
    <row r="135" spans="1:4">
      <c r="A135" s="41">
        <v>2976</v>
      </c>
      <c r="B135" s="41">
        <v>212164</v>
      </c>
      <c r="C135" s="41">
        <v>71.291666669999998</v>
      </c>
      <c r="D135" s="41" t="s">
        <v>0</v>
      </c>
    </row>
    <row r="136" spans="1:4">
      <c r="A136" s="41">
        <v>3072</v>
      </c>
      <c r="B136" s="41">
        <v>219008</v>
      </c>
      <c r="C136" s="41">
        <v>71.291666669999998</v>
      </c>
      <c r="D136" s="41" t="s">
        <v>0</v>
      </c>
    </row>
    <row r="137" spans="1:4">
      <c r="A137" s="41">
        <v>3168</v>
      </c>
      <c r="B137" s="41">
        <v>225852</v>
      </c>
      <c r="C137" s="41">
        <v>71.291666669999998</v>
      </c>
      <c r="D137" s="41" t="s">
        <v>0</v>
      </c>
    </row>
    <row r="138" spans="1:4">
      <c r="A138" s="41">
        <v>3264</v>
      </c>
      <c r="B138" s="41">
        <v>232696</v>
      </c>
      <c r="C138" s="41">
        <v>71.291666669999998</v>
      </c>
      <c r="D138" s="41" t="s">
        <v>0</v>
      </c>
    </row>
    <row r="139" spans="1:4">
      <c r="A139" s="41">
        <v>3360</v>
      </c>
      <c r="B139" s="41">
        <v>239540</v>
      </c>
      <c r="C139" s="41">
        <v>71.291666669999998</v>
      </c>
      <c r="D139" s="41" t="s">
        <v>0</v>
      </c>
    </row>
    <row r="140" spans="1:4">
      <c r="A140" s="41">
        <v>3456</v>
      </c>
      <c r="B140" s="41">
        <v>246384</v>
      </c>
      <c r="C140" s="41">
        <v>71.291666669999998</v>
      </c>
      <c r="D140" s="41" t="s">
        <v>0</v>
      </c>
    </row>
    <row r="141" spans="1:4">
      <c r="A141" s="41">
        <v>3552</v>
      </c>
      <c r="B141" s="41">
        <v>253228</v>
      </c>
      <c r="C141" s="41">
        <v>71.291666669999998</v>
      </c>
      <c r="D141" s="41" t="s">
        <v>0</v>
      </c>
    </row>
    <row r="142" spans="1:4">
      <c r="A142" s="41">
        <v>3648</v>
      </c>
      <c r="B142" s="41">
        <v>260072</v>
      </c>
      <c r="C142" s="41">
        <v>71.291666669999998</v>
      </c>
      <c r="D142" s="41" t="s">
        <v>0</v>
      </c>
    </row>
    <row r="143" spans="1:4">
      <c r="A143" s="41">
        <v>3744</v>
      </c>
      <c r="B143" s="41">
        <v>266916</v>
      </c>
      <c r="C143" s="41">
        <v>71.291666669999998</v>
      </c>
      <c r="D143" s="41" t="s">
        <v>0</v>
      </c>
    </row>
    <row r="144" spans="1:4">
      <c r="A144" s="41">
        <v>3840</v>
      </c>
      <c r="B144" s="41">
        <v>273760</v>
      </c>
      <c r="C144" s="41">
        <v>71.291666669999998</v>
      </c>
      <c r="D144" s="41" t="s">
        <v>0</v>
      </c>
    </row>
    <row r="145" spans="1:4">
      <c r="A145" s="41">
        <v>3936</v>
      </c>
      <c r="B145" s="41">
        <v>280604</v>
      </c>
      <c r="C145" s="41">
        <v>71.291666669999998</v>
      </c>
      <c r="D145" s="41" t="s">
        <v>0</v>
      </c>
    </row>
    <row r="146" spans="1:4">
      <c r="A146" s="41">
        <v>4032</v>
      </c>
      <c r="B146" s="41">
        <v>287448</v>
      </c>
      <c r="C146" s="41">
        <v>71.291666669999998</v>
      </c>
      <c r="D146" s="41" t="s">
        <v>0</v>
      </c>
    </row>
    <row r="147" spans="1:4">
      <c r="A147" s="41">
        <v>4128</v>
      </c>
      <c r="B147" s="41">
        <v>294292</v>
      </c>
      <c r="C147" s="41">
        <v>71.291666669999998</v>
      </c>
      <c r="D147" s="41" t="s">
        <v>0</v>
      </c>
    </row>
    <row r="148" spans="1:4">
      <c r="A148" s="41">
        <v>4224</v>
      </c>
      <c r="B148" s="41">
        <v>301136</v>
      </c>
      <c r="C148" s="41">
        <v>71.291666669999998</v>
      </c>
      <c r="D148" s="41" t="s">
        <v>0</v>
      </c>
    </row>
    <row r="149" spans="1:4">
      <c r="A149" s="41">
        <v>4320</v>
      </c>
      <c r="B149" s="41">
        <v>307980</v>
      </c>
      <c r="C149" s="41">
        <v>71.291666669999998</v>
      </c>
      <c r="D149" s="41" t="s">
        <v>0</v>
      </c>
    </row>
    <row r="150" spans="1:4">
      <c r="A150" s="41">
        <v>4416</v>
      </c>
      <c r="B150" s="41">
        <v>314824</v>
      </c>
      <c r="C150" s="41">
        <v>71.291666669999998</v>
      </c>
      <c r="D150" s="41" t="s">
        <v>0</v>
      </c>
    </row>
    <row r="151" spans="1:4">
      <c r="A151" s="41">
        <v>4512</v>
      </c>
      <c r="B151" s="41">
        <v>321668</v>
      </c>
      <c r="C151" s="41">
        <v>71.291666669999998</v>
      </c>
      <c r="D151" s="41" t="s">
        <v>0</v>
      </c>
    </row>
    <row r="152" spans="1:4">
      <c r="A152" s="41">
        <v>4608</v>
      </c>
      <c r="B152" s="41">
        <v>328512</v>
      </c>
      <c r="C152" s="41">
        <v>71.291666669999998</v>
      </c>
      <c r="D152" s="41" t="s">
        <v>0</v>
      </c>
    </row>
    <row r="153" spans="1:4">
      <c r="A153" s="41">
        <v>4704</v>
      </c>
      <c r="B153" s="41">
        <v>335356</v>
      </c>
      <c r="C153" s="41">
        <v>71.291666669999998</v>
      </c>
      <c r="D153" s="41" t="s">
        <v>0</v>
      </c>
    </row>
    <row r="154" spans="1:4">
      <c r="A154" s="41">
        <v>4800</v>
      </c>
      <c r="B154" s="41">
        <v>342200</v>
      </c>
      <c r="C154" s="41">
        <v>71.291666669999998</v>
      </c>
      <c r="D154" s="41" t="s">
        <v>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C12" sqref="C12"/>
    </sheetView>
  </sheetViews>
  <sheetFormatPr baseColWidth="10" defaultRowHeight="15" x14ac:dyDescent="0"/>
  <cols>
    <col min="1" max="1" width="17" customWidth="1"/>
  </cols>
  <sheetData>
    <row r="1" spans="1:6">
      <c r="A1" t="s">
        <v>86</v>
      </c>
      <c r="B1" t="s">
        <v>0</v>
      </c>
      <c r="C1" t="s">
        <v>90</v>
      </c>
      <c r="D1" t="s">
        <v>91</v>
      </c>
      <c r="E1" t="s">
        <v>92</v>
      </c>
      <c r="F1" t="s">
        <v>93</v>
      </c>
    </row>
    <row r="2" spans="1:6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96</v>
      </c>
      <c r="B3">
        <v>71.291666669999998</v>
      </c>
      <c r="C3">
        <v>77.084166666666661</v>
      </c>
      <c r="D3">
        <v>74.892708333333331</v>
      </c>
      <c r="E3">
        <f>B3/C3</f>
        <v>0.92485486647711923</v>
      </c>
      <c r="F3">
        <f>B3/D3</f>
        <v>0.9519173262194528</v>
      </c>
    </row>
    <row r="4" spans="1:6">
      <c r="A4">
        <v>192</v>
      </c>
      <c r="B4">
        <v>71.291666669999998</v>
      </c>
      <c r="C4">
        <v>41.438333333333333</v>
      </c>
      <c r="D4">
        <v>39.246874999999996</v>
      </c>
      <c r="E4">
        <f t="shared" ref="E4:E52" si="0">B4/C4</f>
        <v>1.7204279452198046</v>
      </c>
      <c r="F4">
        <f t="shared" ref="F4:F52" si="1">B4/D4</f>
        <v>1.816492820638586</v>
      </c>
    </row>
    <row r="5" spans="1:6">
      <c r="A5">
        <v>288</v>
      </c>
      <c r="B5">
        <v>71.291666669999998</v>
      </c>
      <c r="C5">
        <v>29.55638888888889</v>
      </c>
      <c r="D5">
        <v>27.364930555555556</v>
      </c>
      <c r="E5">
        <f t="shared" si="0"/>
        <v>2.4120560511639706</v>
      </c>
      <c r="F5">
        <f t="shared" si="1"/>
        <v>2.6052200836126933</v>
      </c>
    </row>
    <row r="6" spans="1:6">
      <c r="A6">
        <v>384</v>
      </c>
      <c r="B6">
        <v>71.291666669999998</v>
      </c>
      <c r="C6">
        <v>23.615416666666665</v>
      </c>
      <c r="D6">
        <v>21.423958333333331</v>
      </c>
      <c r="E6">
        <f t="shared" si="0"/>
        <v>3.0188612666160877</v>
      </c>
      <c r="F6">
        <f t="shared" si="1"/>
        <v>3.3276608160256722</v>
      </c>
    </row>
    <row r="7" spans="1:6">
      <c r="A7">
        <v>480</v>
      </c>
      <c r="B7">
        <v>71.291666669999998</v>
      </c>
      <c r="C7">
        <v>20.050833333333333</v>
      </c>
      <c r="D7">
        <v>17.859375</v>
      </c>
      <c r="E7">
        <f t="shared" si="0"/>
        <v>3.5555463199368273</v>
      </c>
      <c r="F7">
        <f t="shared" si="1"/>
        <v>3.9918343542257215</v>
      </c>
    </row>
    <row r="8" spans="1:6">
      <c r="A8">
        <v>576</v>
      </c>
      <c r="B8">
        <v>71.291666669999998</v>
      </c>
      <c r="C8">
        <v>17.674444444444443</v>
      </c>
      <c r="D8">
        <v>15.482986111111112</v>
      </c>
      <c r="E8">
        <f t="shared" si="0"/>
        <v>4.0336015592506449</v>
      </c>
      <c r="F8">
        <f t="shared" si="1"/>
        <v>4.6045166067053884</v>
      </c>
    </row>
    <row r="9" spans="1:6">
      <c r="A9">
        <v>672</v>
      </c>
      <c r="B9">
        <v>71.291666669999998</v>
      </c>
      <c r="C9">
        <v>15.977023809523809</v>
      </c>
      <c r="D9">
        <v>13.785565476190476</v>
      </c>
      <c r="E9">
        <f t="shared" si="0"/>
        <v>4.4621368485101378</v>
      </c>
      <c r="F9">
        <f t="shared" si="1"/>
        <v>5.171472058446227</v>
      </c>
    </row>
    <row r="10" spans="1:6">
      <c r="A10">
        <v>768</v>
      </c>
      <c r="B10">
        <v>71.291666669999998</v>
      </c>
      <c r="C10">
        <v>14.703958333333333</v>
      </c>
      <c r="D10">
        <v>12.512500000000001</v>
      </c>
      <c r="E10">
        <f t="shared" si="0"/>
        <v>4.8484676747474467</v>
      </c>
      <c r="F10">
        <f t="shared" si="1"/>
        <v>5.697635697902097</v>
      </c>
    </row>
    <row r="11" spans="1:6">
      <c r="A11">
        <v>864</v>
      </c>
      <c r="B11">
        <v>71.291666669999998</v>
      </c>
      <c r="C11">
        <v>13.713796296296296</v>
      </c>
      <c r="D11">
        <v>11.522337962962963</v>
      </c>
      <c r="E11">
        <f t="shared" si="0"/>
        <v>5.1985362134374009</v>
      </c>
      <c r="F11">
        <f t="shared" si="1"/>
        <v>6.1872570392534625</v>
      </c>
    </row>
    <row r="12" spans="1:6">
      <c r="A12">
        <v>960</v>
      </c>
      <c r="B12">
        <v>71.291666669999998</v>
      </c>
      <c r="C12">
        <v>12.921666666666665</v>
      </c>
      <c r="D12">
        <v>10.730208333333334</v>
      </c>
      <c r="E12">
        <f t="shared" si="0"/>
        <v>5.5172191412356515</v>
      </c>
      <c r="F12">
        <f t="shared" si="1"/>
        <v>6.6440151444714104</v>
      </c>
    </row>
    <row r="13" spans="1:6">
      <c r="A13">
        <v>1056</v>
      </c>
      <c r="B13">
        <v>71.291666669999998</v>
      </c>
      <c r="C13">
        <v>12.273560606060606</v>
      </c>
      <c r="D13">
        <v>10.082102272727273</v>
      </c>
      <c r="E13">
        <f t="shared" si="0"/>
        <v>5.8085562094178789</v>
      </c>
      <c r="F13">
        <f t="shared" si="1"/>
        <v>7.0711112366761526</v>
      </c>
    </row>
    <row r="14" spans="1:6">
      <c r="A14">
        <v>1152</v>
      </c>
      <c r="B14">
        <v>71.291666669999998</v>
      </c>
      <c r="C14">
        <v>11.733472222222222</v>
      </c>
      <c r="D14">
        <v>9.5420138888888886</v>
      </c>
      <c r="E14">
        <f t="shared" si="0"/>
        <v>6.0759223970360203</v>
      </c>
      <c r="F14">
        <f t="shared" si="1"/>
        <v>7.4713438379098287</v>
      </c>
    </row>
    <row r="15" spans="1:6">
      <c r="A15">
        <v>1248</v>
      </c>
      <c r="B15">
        <v>71.291666669999998</v>
      </c>
      <c r="C15">
        <v>11.27647435897436</v>
      </c>
      <c r="D15">
        <v>9.0850160256410266</v>
      </c>
      <c r="E15">
        <f t="shared" si="0"/>
        <v>6.3221592494699079</v>
      </c>
      <c r="F15">
        <f t="shared" si="1"/>
        <v>7.8471701611522198</v>
      </c>
    </row>
    <row r="16" spans="1:6">
      <c r="A16">
        <v>1344</v>
      </c>
      <c r="B16">
        <v>71.291666669999998</v>
      </c>
      <c r="C16">
        <v>10.884761904761906</v>
      </c>
      <c r="D16">
        <v>8.6933035714285705</v>
      </c>
      <c r="E16">
        <f t="shared" si="0"/>
        <v>6.5496762624464075</v>
      </c>
      <c r="F16">
        <f t="shared" si="1"/>
        <v>8.2007566035433683</v>
      </c>
    </row>
    <row r="17" spans="1:6">
      <c r="A17">
        <v>1440</v>
      </c>
      <c r="B17">
        <v>71.291666669999998</v>
      </c>
      <c r="C17">
        <v>10.545277777777779</v>
      </c>
      <c r="D17">
        <v>8.3538194444444436</v>
      </c>
      <c r="E17">
        <f t="shared" si="0"/>
        <v>6.7605299900429356</v>
      </c>
      <c r="F17">
        <f t="shared" si="1"/>
        <v>8.5340205332557471</v>
      </c>
    </row>
    <row r="18" spans="1:6">
      <c r="A18">
        <v>1536</v>
      </c>
      <c r="B18">
        <v>71.291666669999998</v>
      </c>
      <c r="C18">
        <v>10.248229166666667</v>
      </c>
      <c r="D18">
        <v>8.0567708333333332</v>
      </c>
      <c r="E18">
        <f t="shared" si="0"/>
        <v>6.9564863851681693</v>
      </c>
      <c r="F18">
        <f t="shared" si="1"/>
        <v>8.8486650724933735</v>
      </c>
    </row>
    <row r="19" spans="1:6">
      <c r="A19">
        <v>1632</v>
      </c>
      <c r="B19">
        <v>71.291666669999998</v>
      </c>
      <c r="C19">
        <v>9.9861274509803923</v>
      </c>
      <c r="D19">
        <v>7.7946691176470582</v>
      </c>
      <c r="E19">
        <f t="shared" si="0"/>
        <v>7.1390703773764583</v>
      </c>
      <c r="F19">
        <f t="shared" si="1"/>
        <v>9.1462082089663479</v>
      </c>
    </row>
    <row r="20" spans="1:6">
      <c r="A20">
        <v>1728</v>
      </c>
      <c r="B20">
        <v>71.291666669999998</v>
      </c>
      <c r="C20">
        <v>9.7531481481481475</v>
      </c>
      <c r="D20">
        <v>7.5616898148148151</v>
      </c>
      <c r="E20">
        <f t="shared" si="0"/>
        <v>7.3096056357491408</v>
      </c>
      <c r="F20">
        <f t="shared" si="1"/>
        <v>9.4280072861922761</v>
      </c>
    </row>
    <row r="21" spans="1:6">
      <c r="A21">
        <v>1824</v>
      </c>
      <c r="B21">
        <v>71.291666669999998</v>
      </c>
      <c r="C21">
        <v>9.5446929824561408</v>
      </c>
      <c r="D21">
        <v>7.3532346491228067</v>
      </c>
      <c r="E21">
        <f t="shared" si="0"/>
        <v>7.4692467113441374</v>
      </c>
      <c r="F21">
        <f t="shared" si="1"/>
        <v>9.6952797063948761</v>
      </c>
    </row>
    <row r="22" spans="1:6">
      <c r="A22">
        <v>1920</v>
      </c>
      <c r="B22">
        <v>71.291666669999998</v>
      </c>
      <c r="C22">
        <v>9.3570833333333319</v>
      </c>
      <c r="D22">
        <v>7.1656250000000004</v>
      </c>
      <c r="E22">
        <f t="shared" si="0"/>
        <v>7.6190052103130439</v>
      </c>
      <c r="F22">
        <f t="shared" si="1"/>
        <v>9.9491205121674646</v>
      </c>
    </row>
    <row r="23" spans="1:6">
      <c r="A23">
        <v>2016</v>
      </c>
      <c r="B23">
        <v>71.291666669999998</v>
      </c>
      <c r="C23">
        <v>9.1873412698412693</v>
      </c>
      <c r="D23">
        <v>6.9958829365079369</v>
      </c>
      <c r="E23">
        <f t="shared" si="0"/>
        <v>7.7597712522147022</v>
      </c>
      <c r="F23">
        <f t="shared" si="1"/>
        <v>10.190517382440069</v>
      </c>
    </row>
    <row r="24" spans="1:6">
      <c r="A24">
        <v>2112</v>
      </c>
      <c r="B24">
        <v>71.291666669999998</v>
      </c>
      <c r="C24">
        <v>9.0330303030303014</v>
      </c>
      <c r="D24">
        <v>6.8415719696969699</v>
      </c>
      <c r="E24">
        <f t="shared" si="0"/>
        <v>7.8923311755174623</v>
      </c>
      <c r="F24">
        <f t="shared" si="1"/>
        <v>10.42036347578723</v>
      </c>
    </row>
    <row r="25" spans="1:6">
      <c r="A25">
        <v>2208</v>
      </c>
      <c r="B25">
        <v>71.291666669999998</v>
      </c>
      <c r="C25">
        <v>8.8921376811594204</v>
      </c>
      <c r="D25">
        <v>6.7006793478260871</v>
      </c>
      <c r="E25">
        <f t="shared" si="0"/>
        <v>8.0173822343138177</v>
      </c>
      <c r="F25">
        <f t="shared" si="1"/>
        <v>10.639468473167467</v>
      </c>
    </row>
    <row r="26" spans="1:6">
      <c r="A26">
        <v>2304</v>
      </c>
      <c r="B26">
        <v>71.291666669999998</v>
      </c>
      <c r="C26">
        <v>8.7629861111111111</v>
      </c>
      <c r="D26">
        <v>6.5715277777777779</v>
      </c>
      <c r="E26">
        <f t="shared" si="0"/>
        <v>8.1355448663332979</v>
      </c>
      <c r="F26">
        <f t="shared" si="1"/>
        <v>10.848568107872767</v>
      </c>
    </row>
    <row r="27" spans="1:6">
      <c r="A27">
        <v>2400</v>
      </c>
      <c r="B27">
        <v>71.291666669999998</v>
      </c>
      <c r="C27">
        <v>8.644166666666667</v>
      </c>
      <c r="D27">
        <v>6.4527083333333337</v>
      </c>
      <c r="E27">
        <f t="shared" si="0"/>
        <v>8.2473729879494844</v>
      </c>
      <c r="F27">
        <f t="shared" si="1"/>
        <v>11.048332419074677</v>
      </c>
    </row>
    <row r="28" spans="1:6">
      <c r="A28">
        <v>2496</v>
      </c>
      <c r="B28">
        <v>71.291666669999998</v>
      </c>
      <c r="C28">
        <v>8.5344871794871811</v>
      </c>
      <c r="D28">
        <v>6.3430288461538469</v>
      </c>
      <c r="E28">
        <f t="shared" si="0"/>
        <v>8.3533626767113809</v>
      </c>
      <c r="F28">
        <f t="shared" si="1"/>
        <v>11.239372924061088</v>
      </c>
    </row>
    <row r="29" spans="1:6">
      <c r="A29">
        <v>2592</v>
      </c>
      <c r="B29">
        <v>71.291666669999998</v>
      </c>
      <c r="C29">
        <v>8.4329320987654324</v>
      </c>
      <c r="D29">
        <v>6.2414737654320982</v>
      </c>
      <c r="E29">
        <f t="shared" si="0"/>
        <v>8.453959528553181</v>
      </c>
      <c r="F29">
        <f t="shared" si="1"/>
        <v>11.422248870906607</v>
      </c>
    </row>
    <row r="30" spans="1:6">
      <c r="A30">
        <v>2688</v>
      </c>
      <c r="B30">
        <v>71.291666669999998</v>
      </c>
      <c r="C30">
        <v>8.338630952380953</v>
      </c>
      <c r="D30">
        <v>6.1471726190476188</v>
      </c>
      <c r="E30">
        <f t="shared" si="0"/>
        <v>8.5495649198438119</v>
      </c>
      <c r="F30">
        <f t="shared" si="1"/>
        <v>11.597472706248034</v>
      </c>
    </row>
    <row r="31" spans="1:6">
      <c r="A31">
        <v>2784</v>
      </c>
      <c r="B31">
        <v>71.291666669999998</v>
      </c>
      <c r="C31">
        <v>8.2508333333333326</v>
      </c>
      <c r="D31">
        <v>6.0593750000000002</v>
      </c>
      <c r="E31">
        <f t="shared" si="0"/>
        <v>8.6405413598626399</v>
      </c>
      <c r="F31">
        <f t="shared" si="1"/>
        <v>11.765514870758121</v>
      </c>
    </row>
    <row r="32" spans="1:6">
      <c r="A32">
        <v>2880</v>
      </c>
      <c r="B32">
        <v>71.291666669999998</v>
      </c>
      <c r="C32">
        <v>8.1688888888888886</v>
      </c>
      <c r="D32">
        <v>5.9774305555555554</v>
      </c>
      <c r="E32">
        <f t="shared" si="0"/>
        <v>8.7272170841947769</v>
      </c>
      <c r="F32">
        <f t="shared" si="1"/>
        <v>11.926808016822539</v>
      </c>
    </row>
    <row r="33" spans="1:6">
      <c r="A33">
        <v>2976</v>
      </c>
      <c r="B33">
        <v>71.291666669999998</v>
      </c>
      <c r="C33">
        <v>8.0922311827956985</v>
      </c>
      <c r="D33">
        <v>5.9007728494623661</v>
      </c>
      <c r="E33">
        <f t="shared" si="0"/>
        <v>8.8098900117396557</v>
      </c>
      <c r="F33">
        <f t="shared" si="1"/>
        <v>12.081750728041591</v>
      </c>
    </row>
    <row r="34" spans="1:6">
      <c r="A34">
        <v>3072</v>
      </c>
      <c r="B34">
        <v>71.291666669999998</v>
      </c>
      <c r="C34">
        <v>8.0203645833333344</v>
      </c>
      <c r="D34">
        <v>5.8289062500000002</v>
      </c>
      <c r="E34">
        <f t="shared" si="0"/>
        <v>8.888831165873329</v>
      </c>
      <c r="F34">
        <f t="shared" si="1"/>
        <v>12.23071080788098</v>
      </c>
    </row>
    <row r="35" spans="1:6">
      <c r="A35">
        <v>3168</v>
      </c>
      <c r="B35">
        <v>71.291666669999998</v>
      </c>
      <c r="C35">
        <v>7.952853535353535</v>
      </c>
      <c r="D35">
        <v>5.7613952020202017</v>
      </c>
      <c r="E35">
        <f t="shared" si="0"/>
        <v>8.9642876425525433</v>
      </c>
      <c r="F35">
        <f t="shared" si="1"/>
        <v>12.374028194594596</v>
      </c>
    </row>
    <row r="36" spans="1:6">
      <c r="A36">
        <v>3264</v>
      </c>
      <c r="B36">
        <v>71.291666669999998</v>
      </c>
      <c r="C36">
        <v>7.8893137254901964</v>
      </c>
      <c r="D36">
        <v>5.6978553921568622</v>
      </c>
      <c r="E36">
        <f t="shared" si="0"/>
        <v>9.0364851938462305</v>
      </c>
      <c r="F36">
        <f t="shared" si="1"/>
        <v>12.512017551047974</v>
      </c>
    </row>
    <row r="37" spans="1:6">
      <c r="A37">
        <v>3360</v>
      </c>
      <c r="B37">
        <v>71.291666669999998</v>
      </c>
      <c r="C37">
        <v>7.8294047619047618</v>
      </c>
      <c r="D37">
        <v>5.6379464285714285</v>
      </c>
      <c r="E37">
        <f t="shared" si="0"/>
        <v>9.1056304837988655</v>
      </c>
      <c r="F37">
        <f t="shared" si="1"/>
        <v>12.644970570971573</v>
      </c>
    </row>
    <row r="38" spans="1:6">
      <c r="A38">
        <v>3456</v>
      </c>
      <c r="B38">
        <v>71.291666669999998</v>
      </c>
      <c r="C38">
        <v>7.7728240740740739</v>
      </c>
      <c r="D38">
        <v>5.5813657407407407</v>
      </c>
      <c r="E38">
        <f t="shared" si="0"/>
        <v>9.171913064106306</v>
      </c>
      <c r="F38">
        <f t="shared" si="1"/>
        <v>12.773158037218755</v>
      </c>
    </row>
    <row r="39" spans="1:6">
      <c r="A39">
        <v>3552</v>
      </c>
      <c r="B39">
        <v>71.291666669999998</v>
      </c>
      <c r="C39">
        <v>7.7193018018018016</v>
      </c>
      <c r="D39">
        <v>5.5278434684684692</v>
      </c>
      <c r="E39">
        <f t="shared" si="0"/>
        <v>9.2355071093812455</v>
      </c>
      <c r="F39">
        <f t="shared" si="1"/>
        <v>12.896831662592627</v>
      </c>
    </row>
    <row r="40" spans="1:6">
      <c r="A40">
        <v>3648</v>
      </c>
      <c r="B40">
        <v>71.291666669999998</v>
      </c>
      <c r="C40">
        <v>7.6685964912280706</v>
      </c>
      <c r="D40">
        <v>5.4771381578947365</v>
      </c>
      <c r="E40">
        <f t="shared" si="0"/>
        <v>9.2965729454599515</v>
      </c>
      <c r="F40">
        <f t="shared" si="1"/>
        <v>13.016225739575388</v>
      </c>
    </row>
    <row r="41" spans="1:6">
      <c r="A41">
        <v>3744</v>
      </c>
      <c r="B41">
        <v>71.291666669999998</v>
      </c>
      <c r="C41">
        <v>7.6204914529914527</v>
      </c>
      <c r="D41">
        <v>5.4290331196581194</v>
      </c>
      <c r="E41">
        <f t="shared" si="0"/>
        <v>9.3552583989860896</v>
      </c>
      <c r="F41">
        <f t="shared" si="1"/>
        <v>13.13155862171079</v>
      </c>
    </row>
    <row r="42" spans="1:6">
      <c r="A42">
        <v>3840</v>
      </c>
      <c r="B42">
        <v>71.291666669999998</v>
      </c>
      <c r="C42">
        <v>7.574791666666667</v>
      </c>
      <c r="D42">
        <v>5.3833333333333337</v>
      </c>
      <c r="E42">
        <f t="shared" si="0"/>
        <v>9.4116999921890034</v>
      </c>
      <c r="F42">
        <f t="shared" si="1"/>
        <v>13.243034056346747</v>
      </c>
    </row>
    <row r="43" spans="1:6">
      <c r="A43">
        <v>3936</v>
      </c>
      <c r="B43">
        <v>71.291666669999998</v>
      </c>
      <c r="C43">
        <v>7.531321138211382</v>
      </c>
      <c r="D43">
        <v>5.3398628048780488</v>
      </c>
      <c r="E43">
        <f t="shared" si="0"/>
        <v>9.4660240031845326</v>
      </c>
      <c r="F43">
        <f t="shared" si="1"/>
        <v>13.350842385851925</v>
      </c>
    </row>
    <row r="44" spans="1:6">
      <c r="A44">
        <v>4032</v>
      </c>
      <c r="B44">
        <v>71.291666669999998</v>
      </c>
      <c r="C44">
        <v>7.4899206349206349</v>
      </c>
      <c r="D44">
        <v>5.2984623015873016</v>
      </c>
      <c r="E44">
        <f t="shared" si="0"/>
        <v>9.5183474091318487</v>
      </c>
      <c r="F44">
        <f t="shared" si="1"/>
        <v>13.455161632204611</v>
      </c>
    </row>
    <row r="45" spans="1:6">
      <c r="A45">
        <v>4128</v>
      </c>
      <c r="B45">
        <v>71.291666669999998</v>
      </c>
      <c r="C45">
        <v>7.4504457364341086</v>
      </c>
      <c r="D45">
        <v>5.2589874031007753</v>
      </c>
      <c r="E45">
        <f t="shared" si="0"/>
        <v>9.5687787270726741</v>
      </c>
      <c r="F45">
        <f t="shared" si="1"/>
        <v>13.556158477954405</v>
      </c>
    </row>
    <row r="46" spans="1:6">
      <c r="A46">
        <v>4224</v>
      </c>
      <c r="B46">
        <v>71.291666669999998</v>
      </c>
      <c r="C46">
        <v>7.4127651515151518</v>
      </c>
      <c r="D46">
        <v>5.2213068181818176</v>
      </c>
      <c r="E46">
        <f t="shared" si="0"/>
        <v>9.6174187651726903</v>
      </c>
      <c r="F46">
        <f t="shared" si="1"/>
        <v>13.653989154926819</v>
      </c>
    </row>
    <row r="47" spans="1:6">
      <c r="A47">
        <v>4320</v>
      </c>
      <c r="B47">
        <v>71.291666669999998</v>
      </c>
      <c r="C47">
        <v>7.3767592592592592</v>
      </c>
      <c r="D47">
        <v>5.185300925925926</v>
      </c>
      <c r="E47">
        <f t="shared" si="0"/>
        <v>9.6643612953093427</v>
      </c>
      <c r="F47">
        <f t="shared" si="1"/>
        <v>13.748800250637261</v>
      </c>
    </row>
    <row r="48" spans="1:6">
      <c r="A48">
        <v>4416</v>
      </c>
      <c r="B48">
        <v>71.291666669999998</v>
      </c>
      <c r="C48">
        <v>7.3423188405797104</v>
      </c>
      <c r="D48">
        <v>5.1508605072463771</v>
      </c>
      <c r="E48">
        <f t="shared" si="0"/>
        <v>9.7096936564486196</v>
      </c>
      <c r="F48">
        <f t="shared" si="1"/>
        <v>13.840729441169072</v>
      </c>
    </row>
    <row r="49" spans="1:6">
      <c r="A49">
        <v>4512</v>
      </c>
      <c r="B49">
        <v>71.291666669999998</v>
      </c>
      <c r="C49">
        <v>7.3093439716312059</v>
      </c>
      <c r="D49">
        <v>5.1178856382978726</v>
      </c>
      <c r="E49">
        <f t="shared" si="0"/>
        <v>9.753497296979722</v>
      </c>
      <c r="F49">
        <f t="shared" si="1"/>
        <v>13.929906158221714</v>
      </c>
    </row>
    <row r="50" spans="1:6">
      <c r="A50">
        <v>4608</v>
      </c>
      <c r="B50">
        <v>71.291666669999998</v>
      </c>
      <c r="C50">
        <v>7.2777430555555549</v>
      </c>
      <c r="D50">
        <v>5.0862847222222216</v>
      </c>
      <c r="E50">
        <f t="shared" si="0"/>
        <v>9.7958482630928589</v>
      </c>
      <c r="F50">
        <f t="shared" si="1"/>
        <v>14.016452197125988</v>
      </c>
    </row>
    <row r="51" spans="1:6">
      <c r="A51">
        <v>4704</v>
      </c>
      <c r="B51">
        <v>71.291666669999998</v>
      </c>
      <c r="C51">
        <v>7.2474319727891157</v>
      </c>
      <c r="D51">
        <v>5.0559736394557824</v>
      </c>
      <c r="E51">
        <f t="shared" si="0"/>
        <v>9.8368176393608806</v>
      </c>
      <c r="F51">
        <f t="shared" si="1"/>
        <v>14.100482271832757</v>
      </c>
    </row>
    <row r="52" spans="1:6">
      <c r="A52">
        <v>4800</v>
      </c>
      <c r="B52">
        <v>71.291666669999998</v>
      </c>
      <c r="C52">
        <v>7.2183333333333337</v>
      </c>
      <c r="D52">
        <v>5.0268750000000004</v>
      </c>
      <c r="E52">
        <f t="shared" si="0"/>
        <v>9.8764719468944815</v>
      </c>
      <c r="F52">
        <f t="shared" si="1"/>
        <v>14.18210452219321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price_details</vt:lpstr>
      <vt:lpstr>price_comparison</vt:lpstr>
      <vt:lpstr>price_fold_diff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Gaio</dc:creator>
  <cp:lastModifiedBy>Daniela Gaio</cp:lastModifiedBy>
  <cp:lastPrinted>2021-05-17T07:52:23Z</cp:lastPrinted>
  <dcterms:created xsi:type="dcterms:W3CDTF">2019-06-18T03:54:50Z</dcterms:created>
  <dcterms:modified xsi:type="dcterms:W3CDTF">2021-05-24T08:39:12Z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2021-05-11T00:23:44Z</vt:lpwstr>
  </property>
  <property fmtid="{D5CDD505-2E9C-101B-9397-08002B2CF9AE}" pid="4" name="MSIP_Label_51a6c3db-1667-4f49-995a-8b9973972958_Method">
    <vt:lpwstr>Privileged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09c207a8-5380-4e88-9822-97ba39d358d7</vt:lpwstr>
  </property>
  <property fmtid="{D5CDD505-2E9C-101B-9397-08002B2CF9AE}" pid="8" name="MSIP_Label_51a6c3db-1667-4f49-995a-8b9973972958_ContentBits">
    <vt:lpwstr>0</vt:lpwstr>
  </property>
</Properties>
</file>