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cfb64614a174c/Desktop/"/>
    </mc:Choice>
  </mc:AlternateContent>
  <xr:revisionPtr revIDLastSave="13" documentId="8_{311D9D1C-1DDB-48AA-AB71-D6700A24F1F2}" xr6:coauthVersionLast="47" xr6:coauthVersionMax="47" xr10:uidLastSave="{D4E8DBFD-7C61-4F07-9BA5-1D4716A7D990}"/>
  <bookViews>
    <workbookView xWindow="10275" yWindow="0" windowWidth="17715" windowHeight="15450" xr2:uid="{01111DF8-0B91-4968-A096-56C91F37738D}"/>
  </bookViews>
  <sheets>
    <sheet name="Sheet1" sheetId="1" r:id="rId1"/>
    <sheet name="XLRisk" sheetId="2" r:id="rId2"/>
    <sheet name="Risk Results 1" sheetId="3" r:id="rId3"/>
    <sheet name="Risk Results 2" sheetId="4" r:id="rId4"/>
    <sheet name="Risk Results 3" sheetId="5" r:id="rId5"/>
    <sheet name="Risk Results 4" sheetId="6" r:id="rId6"/>
  </sheets>
  <externalReferences>
    <externalReference r:id="rId7"/>
  </externalReferences>
  <definedNames>
    <definedName name="_xlchart.v1.0" hidden="1">'Risk Results 1'!$H$4:$H$103</definedName>
    <definedName name="_xlchart.v1.1" hidden="1">'Risk Results 2'!$M$4:$M$103</definedName>
    <definedName name="_xlchart.v1.2" hidden="1">'Risk Results 3'!$N$4:$N$103</definedName>
    <definedName name="_xlchart.v1.3" hidden="1">'Risk Results 3'!$M$4:$M$103</definedName>
    <definedName name="_xlchart.v1.4" hidden="1">'Risk Results 4'!$M$4:$M$103</definedName>
    <definedName name="_xlchart.v1.5" hidden="1">'Risk Results 4'!$N$4:$N$103</definedName>
    <definedName name="CalcDataTables" localSheetId="1">XLRisk!$B$6</definedName>
    <definedName name="Correlations" localSheetId="2">'Risk Results 1'!$J$70</definedName>
    <definedName name="Correlations" localSheetId="3">'Risk Results 2'!$O$70</definedName>
    <definedName name="Correlations" localSheetId="4">'Risk Results 3'!$P$70</definedName>
    <definedName name="Correlations" localSheetId="5">'Risk Results 4'!$P$70</definedName>
    <definedName name="InputResults" localSheetId="2">'Risk Results 1'!$C$4</definedName>
    <definedName name="InputResults" localSheetId="3">'Risk Results 2'!$C$4</definedName>
    <definedName name="InputResults" localSheetId="4">'Risk Results 3'!$C$4</definedName>
    <definedName name="InputResults" localSheetId="5">'Risk Results 4'!$C$4</definedName>
    <definedName name="Iterations" localSheetId="1">XLRisk!$B$4</definedName>
    <definedName name="LatinHypercube" localSheetId="1">XLRisk!$B$5</definedName>
    <definedName name="MacroAfter" localSheetId="1">XLRisk!$B$11</definedName>
    <definedName name="MacroBefore" localSheetId="1">XLRisk!$B$10</definedName>
    <definedName name="OutCumDist" localSheetId="2">'Risk Results 1'!$M$3</definedName>
    <definedName name="OutCumDist" localSheetId="3">'Risk Results 2'!$R$3</definedName>
    <definedName name="OutCumDist" localSheetId="4">'Risk Results 3'!$T$3</definedName>
    <definedName name="OutCumDist" localSheetId="5">'Risk Results 4'!$T$3</definedName>
    <definedName name="OutDist" localSheetId="2">'Risk Results 1'!$X$3</definedName>
    <definedName name="OutDist" localSheetId="3">'Risk Results 2'!$AC$3</definedName>
    <definedName name="OutDist" localSheetId="4">'Risk Results 3'!$AE$3</definedName>
    <definedName name="OutDist" localSheetId="5">'Risk Results 4'!$AE$3</definedName>
    <definedName name="OutputResults" localSheetId="2">'Risk Results 1'!$H$4</definedName>
    <definedName name="OutputResults" localSheetId="3">'Risk Results 2'!$M$4</definedName>
    <definedName name="OutputResults" localSheetId="4">'Risk Results 3'!$M$4</definedName>
    <definedName name="OutputResults" localSheetId="5">'Risk Results 4'!$M$4</definedName>
    <definedName name="Percentiles" localSheetId="2">'Risk Results 1'!$J$22:$K$62</definedName>
    <definedName name="Percentiles" localSheetId="3">'Risk Results 2'!$O$22:$P$62</definedName>
    <definedName name="Percentiles" localSheetId="4">'Risk Results 3'!$P$22:$R$62</definedName>
    <definedName name="Percentiles" localSheetId="5">'Risk Results 4'!$P$22:$R$62</definedName>
    <definedName name="PercentRank" localSheetId="2">'Risk Results 1'!$J$64</definedName>
    <definedName name="PercentRank" localSheetId="3">'Risk Results 2'!$O$64</definedName>
    <definedName name="PercentRank" localSheetId="4">'Risk Results 3'!$P$64</definedName>
    <definedName name="PercentRank" localSheetId="5">'Risk Results 4'!$P$64</definedName>
    <definedName name="RiskInputs" localSheetId="1">XLRisk!$D$3</definedName>
    <definedName name="RiskOutputs" localSheetId="1">XLRisk!$G$3</definedName>
    <definedName name="ScreenUpdate" localSheetId="1">XLRisk!$B$3</definedName>
    <definedName name="Seed" localSheetId="1">XLRisk!$B$2</definedName>
    <definedName name="SimStats" localSheetId="2">'Risk Results 1'!$J$4</definedName>
    <definedName name="SimStats" localSheetId="3">'Risk Results 2'!$O$4</definedName>
    <definedName name="SimStats" localSheetId="4">'Risk Results 3'!$P$4</definedName>
    <definedName name="SimStats" localSheetId="5">'Risk Results 4'!$P$4</definedName>
    <definedName name="Tornado" localSheetId="2">'Risk Results 1'!$AI$3</definedName>
    <definedName name="Tornado" localSheetId="3">'Risk Results 2'!$AN$3</definedName>
    <definedName name="Tornado" localSheetId="4">'Risk Results 3'!$AP$3</definedName>
    <definedName name="Tornado" localSheetId="5">'Risk Results 4'!$AP$3</definedName>
    <definedName name="TornadoX" localSheetId="2">INDIRECT("'Risk Results 1'!"&amp;ADDRESS(5+COUNTBLANK(OFFSET('Risk Results 1'!$AT$5:$AT$9,0,'Risk Results 1'!$AI$5)),46)&amp;":$AT$9")</definedName>
    <definedName name="TornadoX" localSheetId="3">INDIRECT("'Risk Results 2'!"&amp;ADDRESS(5+COUNTBLANK(OFFSET('Risk Results 2'!$AY$5:$AY$14,0,'Risk Results 2'!$AN$5)),51)&amp;":$AY$14")</definedName>
    <definedName name="TornadoX" localSheetId="4">INDIRECT("'Risk Results 3'!"&amp;ADDRESS(5+COUNTBLANK(OFFSET('Risk Results 3'!$BA$5:$BA$14,0,'Risk Results 3'!$AP$5)),53)&amp;":$BA$14")</definedName>
    <definedName name="TornadoX" localSheetId="5">INDIRECT("'Risk Results 4'!"&amp;ADDRESS(5+COUNTBLANK(OFFSET('Risk Results 4'!$BA$5:$BA$14,0,'Risk Results 4'!$AP$5)),53)&amp;":$BA$14")</definedName>
    <definedName name="TornadoY" localSheetId="2">OFFSET(INDIRECT("'Risk Results 1'!"&amp;ADDRESS(5+COUNTBLANK(OFFSET('Risk Results 1'!$AT$5:$AT$9,0,'Risk Results 1'!$AI$5)),46)&amp;":$AT$9"),0,'Risk Results 1'!$AI$5)</definedName>
    <definedName name="TornadoY" localSheetId="3">OFFSET(INDIRECT("'Risk Results 2'!"&amp;ADDRESS(5+COUNTBLANK(OFFSET('Risk Results 2'!$AY$5:$AY$14,0,'Risk Results 2'!$AN$5)),51)&amp;":$AY$14"),0,'Risk Results 2'!$AN$5)</definedName>
    <definedName name="TornadoY" localSheetId="4">OFFSET(INDIRECT("'Risk Results 3'!"&amp;ADDRESS(5+COUNTBLANK(OFFSET('Risk Results 3'!$BA$5:$BA$14,0,'Risk Results 3'!$AP$5)),53)&amp;":$BA$14"),0,'Risk Results 3'!$AP$5)</definedName>
    <definedName name="TornadoY" localSheetId="5">OFFSET(INDIRECT("'Risk Results 4'!"&amp;ADDRESS(5+COUNTBLANK(OFFSET('Risk Results 4'!$BA$5:$BA$14,0,'Risk Results 4'!$AP$5)),53)&amp;":$BA$14"),0,'Risk Results 4'!$AP$5)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5" i="6" l="1"/>
  <c r="BA2" i="6" s="1"/>
  <c r="AQ4" i="6"/>
  <c r="AP6" i="6" s="1"/>
  <c r="R82" i="6"/>
  <c r="R81" i="6"/>
  <c r="R80" i="6"/>
  <c r="R79" i="6"/>
  <c r="R78" i="6"/>
  <c r="Q77" i="6"/>
  <c r="Q76" i="6"/>
  <c r="Q75" i="6"/>
  <c r="Q74" i="6"/>
  <c r="Q73" i="6"/>
  <c r="R68" i="6"/>
  <c r="Q68" i="6"/>
  <c r="Q24" i="6"/>
  <c r="R24" i="6"/>
  <c r="R62" i="6"/>
  <c r="Q62" i="6"/>
  <c r="R61" i="6"/>
  <c r="Q61" i="6"/>
  <c r="R60" i="6"/>
  <c r="Q60" i="6"/>
  <c r="R59" i="6"/>
  <c r="Q59" i="6"/>
  <c r="R58" i="6"/>
  <c r="Q58" i="6"/>
  <c r="R57" i="6"/>
  <c r="Q57" i="6"/>
  <c r="R56" i="6"/>
  <c r="Q56" i="6"/>
  <c r="R55" i="6"/>
  <c r="Q55" i="6"/>
  <c r="R54" i="6"/>
  <c r="Q54" i="6"/>
  <c r="R53" i="6"/>
  <c r="Q53" i="6"/>
  <c r="R52" i="6"/>
  <c r="Q52" i="6"/>
  <c r="R51" i="6"/>
  <c r="Q51" i="6"/>
  <c r="R50" i="6"/>
  <c r="Q50" i="6"/>
  <c r="R49" i="6"/>
  <c r="Q49" i="6"/>
  <c r="R48" i="6"/>
  <c r="Q48" i="6"/>
  <c r="R47" i="6"/>
  <c r="Q47" i="6"/>
  <c r="R46" i="6"/>
  <c r="Q46" i="6"/>
  <c r="R45" i="6"/>
  <c r="Q45" i="6"/>
  <c r="R44" i="6"/>
  <c r="Q44" i="6"/>
  <c r="R43" i="6"/>
  <c r="Q43" i="6"/>
  <c r="R42" i="6"/>
  <c r="Q42" i="6"/>
  <c r="R41" i="6"/>
  <c r="Q41" i="6"/>
  <c r="R40" i="6"/>
  <c r="Q40" i="6"/>
  <c r="R39" i="6"/>
  <c r="Q39" i="6"/>
  <c r="R38" i="6"/>
  <c r="Q38" i="6"/>
  <c r="R37" i="6"/>
  <c r="Q37" i="6"/>
  <c r="R36" i="6"/>
  <c r="Q36" i="6"/>
  <c r="R35" i="6"/>
  <c r="Q35" i="6"/>
  <c r="R34" i="6"/>
  <c r="Q34" i="6"/>
  <c r="R33" i="6"/>
  <c r="Q33" i="6"/>
  <c r="R32" i="6"/>
  <c r="Q32" i="6"/>
  <c r="R31" i="6"/>
  <c r="Q31" i="6"/>
  <c r="R30" i="6"/>
  <c r="Q30" i="6"/>
  <c r="R29" i="6"/>
  <c r="Q29" i="6"/>
  <c r="R28" i="6"/>
  <c r="Q28" i="6"/>
  <c r="R27" i="6"/>
  <c r="Q27" i="6"/>
  <c r="R26" i="6"/>
  <c r="Q26" i="6"/>
  <c r="R25" i="6"/>
  <c r="Q25" i="6"/>
  <c r="R23" i="6"/>
  <c r="Q23" i="6"/>
  <c r="R22" i="6"/>
  <c r="Q22" i="6"/>
  <c r="R4" i="6"/>
  <c r="R5" i="6"/>
  <c r="R6" i="6"/>
  <c r="R7" i="6"/>
  <c r="R8" i="6"/>
  <c r="R9" i="6"/>
  <c r="R10" i="6"/>
  <c r="R11" i="6"/>
  <c r="R12" i="6"/>
  <c r="R14" i="6"/>
  <c r="R15" i="6"/>
  <c r="Q15" i="6" a="1"/>
  <c r="Q15" i="6" s="1"/>
  <c r="Q14" i="6"/>
  <c r="Q12" i="6"/>
  <c r="Q11" i="6"/>
  <c r="Q10" i="6"/>
  <c r="Q9" i="6"/>
  <c r="Q8" i="6"/>
  <c r="Q7" i="6"/>
  <c r="Q6" i="6"/>
  <c r="Q5" i="6"/>
  <c r="Q4" i="6"/>
  <c r="AP5" i="5"/>
  <c r="BA2" i="5" s="1"/>
  <c r="AQ4" i="5"/>
  <c r="AP6" i="5" s="1"/>
  <c r="R82" i="5"/>
  <c r="R81" i="5"/>
  <c r="R80" i="5"/>
  <c r="R79" i="5"/>
  <c r="R78" i="5"/>
  <c r="Q77" i="5"/>
  <c r="Q76" i="5"/>
  <c r="Q75" i="5"/>
  <c r="Q74" i="5"/>
  <c r="Q73" i="5"/>
  <c r="R68" i="5"/>
  <c r="Q68" i="5"/>
  <c r="Q24" i="5"/>
  <c r="R24" i="5"/>
  <c r="R62" i="5"/>
  <c r="Q62" i="5"/>
  <c r="R61" i="5"/>
  <c r="Q61" i="5"/>
  <c r="R60" i="5"/>
  <c r="Q60" i="5"/>
  <c r="R59" i="5"/>
  <c r="Q59" i="5"/>
  <c r="R58" i="5"/>
  <c r="Q58" i="5"/>
  <c r="R57" i="5"/>
  <c r="Q57" i="5"/>
  <c r="R56" i="5"/>
  <c r="Q56" i="5"/>
  <c r="R55" i="5"/>
  <c r="Q55" i="5"/>
  <c r="R54" i="5"/>
  <c r="Q54" i="5"/>
  <c r="R53" i="5"/>
  <c r="Q53" i="5"/>
  <c r="R52" i="5"/>
  <c r="Q52" i="5"/>
  <c r="R51" i="5"/>
  <c r="Q51" i="5"/>
  <c r="R50" i="5"/>
  <c r="Q50" i="5"/>
  <c r="R49" i="5"/>
  <c r="Q49" i="5"/>
  <c r="R48" i="5"/>
  <c r="Q48" i="5"/>
  <c r="R47" i="5"/>
  <c r="Q47" i="5"/>
  <c r="R46" i="5"/>
  <c r="Q46" i="5"/>
  <c r="R45" i="5"/>
  <c r="Q45" i="5"/>
  <c r="R44" i="5"/>
  <c r="Q44" i="5"/>
  <c r="R43" i="5"/>
  <c r="Q43" i="5"/>
  <c r="R42" i="5"/>
  <c r="Q42" i="5"/>
  <c r="R41" i="5"/>
  <c r="Q41" i="5"/>
  <c r="R40" i="5"/>
  <c r="Q40" i="5"/>
  <c r="R39" i="5"/>
  <c r="Q39" i="5"/>
  <c r="R38" i="5"/>
  <c r="Q38" i="5"/>
  <c r="R37" i="5"/>
  <c r="Q37" i="5"/>
  <c r="R36" i="5"/>
  <c r="Q36" i="5"/>
  <c r="R35" i="5"/>
  <c r="Q35" i="5"/>
  <c r="R34" i="5"/>
  <c r="Q34" i="5"/>
  <c r="R33" i="5"/>
  <c r="Q33" i="5"/>
  <c r="R32" i="5"/>
  <c r="Q32" i="5"/>
  <c r="R31" i="5"/>
  <c r="Q31" i="5"/>
  <c r="R30" i="5"/>
  <c r="Q30" i="5"/>
  <c r="R29" i="5"/>
  <c r="Q29" i="5"/>
  <c r="R28" i="5"/>
  <c r="Q28" i="5"/>
  <c r="R27" i="5"/>
  <c r="Q27" i="5"/>
  <c r="R26" i="5"/>
  <c r="Q26" i="5"/>
  <c r="R25" i="5"/>
  <c r="Q25" i="5"/>
  <c r="R23" i="5"/>
  <c r="Q23" i="5"/>
  <c r="R22" i="5"/>
  <c r="Q22" i="5"/>
  <c r="R4" i="5"/>
  <c r="R5" i="5"/>
  <c r="R6" i="5"/>
  <c r="R7" i="5"/>
  <c r="R8" i="5"/>
  <c r="R9" i="5"/>
  <c r="R10" i="5"/>
  <c r="R11" i="5"/>
  <c r="R12" i="5"/>
  <c r="R14" i="5"/>
  <c r="R15" i="5"/>
  <c r="Q15" i="5" a="1"/>
  <c r="Q15" i="5" s="1"/>
  <c r="Q14" i="5"/>
  <c r="Q12" i="5"/>
  <c r="Q11" i="5"/>
  <c r="Q10" i="5"/>
  <c r="Q9" i="5"/>
  <c r="Q8" i="5"/>
  <c r="Q7" i="5"/>
  <c r="Q6" i="5"/>
  <c r="Q5" i="5"/>
  <c r="Q4" i="5"/>
  <c r="AN5" i="4"/>
  <c r="AY2" i="4" s="1"/>
  <c r="AO4" i="4"/>
  <c r="AN6" i="4" s="1"/>
  <c r="P77" i="4"/>
  <c r="P76" i="4"/>
  <c r="P75" i="4"/>
  <c r="P74" i="4"/>
  <c r="P73" i="4"/>
  <c r="P68" i="4"/>
  <c r="P24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3" i="4"/>
  <c r="P22" i="4"/>
  <c r="P15" i="4" a="1"/>
  <c r="P15" i="4" s="1"/>
  <c r="P14" i="4"/>
  <c r="P12" i="4"/>
  <c r="P11" i="4"/>
  <c r="P10" i="4"/>
  <c r="P9" i="4"/>
  <c r="P8" i="4"/>
  <c r="P7" i="4"/>
  <c r="P6" i="4"/>
  <c r="P5" i="4"/>
  <c r="P4" i="4"/>
  <c r="H11" i="1"/>
  <c r="H7" i="1"/>
  <c r="F8" i="1"/>
  <c r="H10" i="1"/>
  <c r="F11" i="1"/>
  <c r="F7" i="1"/>
  <c r="H9" i="1"/>
  <c r="F10" i="1"/>
  <c r="H8" i="1"/>
  <c r="F9" i="1"/>
  <c r="BA5" i="5" a="1"/>
  <c r="G4" i="2"/>
  <c r="AY5" i="4" a="1"/>
  <c r="G5" i="2"/>
  <c r="Q16" i="5" l="1"/>
  <c r="Q13" i="6"/>
  <c r="R13" i="6"/>
  <c r="Q17" i="6"/>
  <c r="Q16" i="6"/>
  <c r="R16" i="6"/>
  <c r="R17" i="6"/>
  <c r="Q13" i="5"/>
  <c r="AY5" i="4"/>
  <c r="AY7" i="4"/>
  <c r="AY9" i="4"/>
  <c r="AY11" i="4"/>
  <c r="AY13" i="4"/>
  <c r="AY8" i="4"/>
  <c r="AY12" i="4"/>
  <c r="AZ5" i="4"/>
  <c r="AZ7" i="4"/>
  <c r="AZ9" i="4"/>
  <c r="AZ11" i="4"/>
  <c r="AZ13" i="4"/>
  <c r="AY6" i="4"/>
  <c r="AY10" i="4"/>
  <c r="AY14" i="4"/>
  <c r="AZ6" i="4"/>
  <c r="AZ8" i="4"/>
  <c r="AZ10" i="4"/>
  <c r="AZ12" i="4"/>
  <c r="AZ14" i="4"/>
  <c r="BA6" i="5"/>
  <c r="BB7" i="5"/>
  <c r="BC8" i="5"/>
  <c r="BA10" i="5"/>
  <c r="BB11" i="5"/>
  <c r="BC12" i="5"/>
  <c r="BA14" i="5"/>
  <c r="BB5" i="5"/>
  <c r="BA8" i="5"/>
  <c r="BB9" i="5"/>
  <c r="BC10" i="5"/>
  <c r="BB13" i="5"/>
  <c r="BC14" i="5"/>
  <c r="BA7" i="5"/>
  <c r="BA5" i="5"/>
  <c r="BB6" i="5"/>
  <c r="BC7" i="5"/>
  <c r="BA9" i="5"/>
  <c r="BB10" i="5"/>
  <c r="BC11" i="5"/>
  <c r="BA13" i="5"/>
  <c r="BB14" i="5"/>
  <c r="BC6" i="5"/>
  <c r="BA12" i="5"/>
  <c r="BC5" i="5"/>
  <c r="BB8" i="5"/>
  <c r="BC9" i="5"/>
  <c r="BA11" i="5"/>
  <c r="BB12" i="5"/>
  <c r="BC13" i="5"/>
  <c r="R13" i="5"/>
  <c r="R16" i="5"/>
  <c r="Q17" i="5"/>
  <c r="R17" i="5"/>
  <c r="P17" i="4"/>
  <c r="P13" i="4"/>
  <c r="P16" i="4"/>
  <c r="AI5" i="3"/>
  <c r="AJ4" i="3"/>
  <c r="AI6" i="3" s="1"/>
  <c r="K77" i="3"/>
  <c r="K76" i="3"/>
  <c r="K75" i="3"/>
  <c r="K74" i="3"/>
  <c r="K73" i="3"/>
  <c r="K68" i="3"/>
  <c r="K24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3" i="3"/>
  <c r="K22" i="3"/>
  <c r="K15" i="3" a="1"/>
  <c r="K15" i="3" s="1"/>
  <c r="K14" i="3"/>
  <c r="K12" i="3"/>
  <c r="K11" i="3"/>
  <c r="K10" i="3"/>
  <c r="K9" i="3"/>
  <c r="K8" i="3"/>
  <c r="K7" i="3"/>
  <c r="K6" i="3"/>
  <c r="K5" i="3"/>
  <c r="K4" i="3"/>
  <c r="BA5" i="6" a="1"/>
  <c r="AT5" i="3" a="1"/>
  <c r="BC5" i="6" l="1"/>
  <c r="BA7" i="6"/>
  <c r="BB8" i="6"/>
  <c r="BC9" i="6"/>
  <c r="BA11" i="6"/>
  <c r="BB12" i="6"/>
  <c r="BC13" i="6"/>
  <c r="BB5" i="6"/>
  <c r="BC10" i="6"/>
  <c r="BC14" i="6"/>
  <c r="BA6" i="6"/>
  <c r="BB7" i="6"/>
  <c r="BC8" i="6"/>
  <c r="BA10" i="6"/>
  <c r="BB11" i="6"/>
  <c r="BC12" i="6"/>
  <c r="BA14" i="6"/>
  <c r="BC6" i="6"/>
  <c r="BA12" i="6"/>
  <c r="BA5" i="6"/>
  <c r="BB6" i="6"/>
  <c r="BC7" i="6"/>
  <c r="BA9" i="6"/>
  <c r="BB10" i="6"/>
  <c r="BC11" i="6"/>
  <c r="BA13" i="6"/>
  <c r="BB14" i="6"/>
  <c r="BA8" i="6"/>
  <c r="BB9" i="6"/>
  <c r="BB13" i="6"/>
  <c r="AU5" i="3"/>
  <c r="AT9" i="3"/>
  <c r="AU9" i="3"/>
  <c r="AU7" i="3"/>
  <c r="AU6" i="3"/>
  <c r="AT5" i="3"/>
  <c r="AT6" i="3"/>
  <c r="AU8" i="3"/>
  <c r="AT7" i="3"/>
  <c r="AT8" i="3"/>
  <c r="AT2" i="3"/>
  <c r="H12" i="1"/>
  <c r="K16" i="3"/>
  <c r="K13" i="3"/>
  <c r="K17" i="3"/>
  <c r="F12" i="1"/>
</calcChain>
</file>

<file path=xl/sharedStrings.xml><?xml version="1.0" encoding="utf-8"?>
<sst xmlns="http://schemas.openxmlformats.org/spreadsheetml/2006/main" count="395" uniqueCount="85">
  <si>
    <t>Minimum</t>
  </si>
  <si>
    <t>Most Likely</t>
  </si>
  <si>
    <t>Maximum</t>
  </si>
  <si>
    <t>Duration</t>
  </si>
  <si>
    <t>Risk Note</t>
  </si>
  <si>
    <t>Analyze</t>
  </si>
  <si>
    <t>Design</t>
  </si>
  <si>
    <t>Build</t>
  </si>
  <si>
    <t>NF Requirements (IM, IS, HR, …)</t>
  </si>
  <si>
    <t>Test</t>
  </si>
  <si>
    <t>UAT iteration risk</t>
  </si>
  <si>
    <t>Deploy</t>
  </si>
  <si>
    <t>Go Live Date</t>
  </si>
  <si>
    <t>Simulation Settings</t>
  </si>
  <si>
    <t>Seed</t>
  </si>
  <si>
    <t>Update Screen</t>
  </si>
  <si>
    <t>Iterations</t>
  </si>
  <si>
    <t>Latin Hypercube</t>
  </si>
  <si>
    <t>Calculate data dables during simulation</t>
  </si>
  <si>
    <t>Macro to run before each iteration</t>
  </si>
  <si>
    <t>Macro to run after each iteration</t>
  </si>
  <si>
    <t>Simulation Inputs</t>
  </si>
  <si>
    <t>Range</t>
  </si>
  <si>
    <t>Formula</t>
  </si>
  <si>
    <t>Simulation Outputs</t>
  </si>
  <si>
    <t>Name</t>
  </si>
  <si>
    <t>Sheet1!$F$7</t>
  </si>
  <si>
    <t>RiskTriang(C7,D7,E7)</t>
  </si>
  <si>
    <t>Sheet1!$F$8</t>
  </si>
  <si>
    <t>RiskTriang(C8,D8,E8)</t>
  </si>
  <si>
    <t>Sheet1!$F$9</t>
  </si>
  <si>
    <t>RiskTriang(C9,D9,E9)</t>
  </si>
  <si>
    <t>Sheet1!$F$10</t>
  </si>
  <si>
    <t>RiskTriang(C10,D10,E10)</t>
  </si>
  <si>
    <t>Sheet1!$F$11</t>
  </si>
  <si>
    <t>RiskTriang(C11,D11,E11)</t>
  </si>
  <si>
    <t>LiveDate</t>
  </si>
  <si>
    <t>Inputs</t>
  </si>
  <si>
    <t>Outputs</t>
  </si>
  <si>
    <t>Sheet1!$F$12</t>
  </si>
  <si>
    <t>Simulation Statistics</t>
  </si>
  <si>
    <t>Output Cumulative Distributions</t>
  </si>
  <si>
    <t>Output Distributions</t>
  </si>
  <si>
    <t>Risk Tornado Diagram</t>
  </si>
  <si>
    <t>Navigation</t>
  </si>
  <si>
    <t>Risk Outputs</t>
  </si>
  <si>
    <t>Risk Output Percentiles</t>
  </si>
  <si>
    <t>Calculate Percent Rank</t>
  </si>
  <si>
    <t>Correlations</t>
  </si>
  <si>
    <t>Mean</t>
  </si>
  <si>
    <t>Median</t>
  </si>
  <si>
    <t>Mode</t>
  </si>
  <si>
    <t>Std. Deviation</t>
  </si>
  <si>
    <t>Variance</t>
  </si>
  <si>
    <t>Kurtosis</t>
  </si>
  <si>
    <t>Skewness</t>
  </si>
  <si>
    <t>Count</t>
  </si>
  <si>
    <t>Error Count</t>
  </si>
  <si>
    <t>Std. Error</t>
  </si>
  <si>
    <t>Confidence Level (95%)</t>
  </si>
  <si>
    <t>Percentiles</t>
  </si>
  <si>
    <t>Enter Value:</t>
  </si>
  <si>
    <t>% rank:</t>
  </si>
  <si>
    <t>Percent Rank</t>
  </si>
  <si>
    <t>Risk Inputs</t>
  </si>
  <si>
    <t>Select Output:</t>
  </si>
  <si>
    <t>Name:</t>
  </si>
  <si>
    <t>Corrmat</t>
  </si>
  <si>
    <t>https://www.rdocumentation.org/packages/pgirmess/versions/1.7.0/topics/cormat</t>
  </si>
  <si>
    <t>R</t>
  </si>
  <si>
    <t>Palisade</t>
  </si>
  <si>
    <t>https://kb.palisade.com/index.php?pg=kb.page&amp;id=1537</t>
  </si>
  <si>
    <t>New Duration</t>
  </si>
  <si>
    <t>Correlation Matrix</t>
  </si>
  <si>
    <t>Sheet1!$H$7</t>
  </si>
  <si>
    <t>Sheet1!$H$8</t>
  </si>
  <si>
    <t>Sheet1!$H$9</t>
  </si>
  <si>
    <t>Sheet1!$H$10</t>
  </si>
  <si>
    <t>Sheet1!$H$11</t>
  </si>
  <si>
    <t>RiskNormal(100,20,RiskCorrmat($L$7:$M$8,1))</t>
  </si>
  <si>
    <t>RiskNormal(40,20,RiskCorrmat($L$7:$M$8,2))</t>
  </si>
  <si>
    <t>CorrelatedDate</t>
  </si>
  <si>
    <t>Sheet1!$H$12</t>
  </si>
  <si>
    <t>positive correlation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</si>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</sst>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16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2" fillId="0" borderId="2" xfId="0" applyNumberFormat="1" applyFont="1" applyBorder="1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0" xfId="1"/>
    <xf numFmtId="165" fontId="0" fillId="0" borderId="11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10" fontId="0" fillId="0" borderId="9" xfId="0" applyNumberFormat="1" applyBorder="1"/>
    <xf numFmtId="10" fontId="0" fillId="0" borderId="13" xfId="0" applyNumberFormat="1" applyBorder="1"/>
    <xf numFmtId="0" fontId="0" fillId="0" borderId="10" xfId="0" applyBorder="1"/>
    <xf numFmtId="166" fontId="0" fillId="0" borderId="0" xfId="0" applyNumberFormat="1"/>
    <xf numFmtId="0" fontId="0" fillId="0" borderId="0" xfId="0" applyFill="1" applyBorder="1"/>
    <xf numFmtId="0" fontId="0" fillId="0" borderId="17" xfId="0" applyBorder="1" applyAlignment="1">
      <alignment horizontal="center"/>
    </xf>
    <xf numFmtId="10" fontId="0" fillId="0" borderId="17" xfId="0" applyNumberFormat="1" applyBorder="1"/>
    <xf numFmtId="0" fontId="1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65" fontId="0" fillId="0" borderId="20" xfId="0" applyNumberFormat="1" applyBorder="1" applyAlignment="1">
      <alignment horizontal="right"/>
    </xf>
    <xf numFmtId="165" fontId="0" fillId="0" borderId="21" xfId="0" applyNumberForma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(Sheet1!$F$12)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1'!$K$22:$K$62</c:f>
              <c:numCache>
                <c:formatCode>General</c:formatCode>
                <c:ptCount val="41"/>
                <c:pt idx="0">
                  <c:v>15.713796873143364</c:v>
                </c:pt>
                <c:pt idx="1">
                  <c:v>16.450309928636251</c:v>
                </c:pt>
                <c:pt idx="2">
                  <c:v>16.524475657350532</c:v>
                </c:pt>
                <c:pt idx="3">
                  <c:v>16.632208883943793</c:v>
                </c:pt>
                <c:pt idx="4">
                  <c:v>16.82045429979118</c:v>
                </c:pt>
                <c:pt idx="5">
                  <c:v>17.133604909292217</c:v>
                </c:pt>
                <c:pt idx="6">
                  <c:v>17.279200406921209</c:v>
                </c:pt>
                <c:pt idx="7">
                  <c:v>17.321809222084255</c:v>
                </c:pt>
                <c:pt idx="8">
                  <c:v>17.384485542179839</c:v>
                </c:pt>
                <c:pt idx="9">
                  <c:v>17.508421094120177</c:v>
                </c:pt>
                <c:pt idx="10">
                  <c:v>17.525678663658493</c:v>
                </c:pt>
                <c:pt idx="11">
                  <c:v>17.565323307484363</c:v>
                </c:pt>
                <c:pt idx="12">
                  <c:v>17.6724289764283</c:v>
                </c:pt>
                <c:pt idx="13">
                  <c:v>17.71310927108523</c:v>
                </c:pt>
                <c:pt idx="14">
                  <c:v>17.819777662891827</c:v>
                </c:pt>
                <c:pt idx="15">
                  <c:v>17.876517868569174</c:v>
                </c:pt>
                <c:pt idx="16">
                  <c:v>18.012929393380556</c:v>
                </c:pt>
                <c:pt idx="17">
                  <c:v>18.080759858064688</c:v>
                </c:pt>
                <c:pt idx="18">
                  <c:v>18.111333458556654</c:v>
                </c:pt>
                <c:pt idx="19">
                  <c:v>18.142168010803193</c:v>
                </c:pt>
                <c:pt idx="20">
                  <c:v>18.211535673664436</c:v>
                </c:pt>
                <c:pt idx="21">
                  <c:v>18.266672495149077</c:v>
                </c:pt>
                <c:pt idx="22">
                  <c:v>18.383884999328117</c:v>
                </c:pt>
                <c:pt idx="23">
                  <c:v>18.414862794604463</c:v>
                </c:pt>
                <c:pt idx="24">
                  <c:v>18.522126343387264</c:v>
                </c:pt>
                <c:pt idx="25">
                  <c:v>18.610335801157309</c:v>
                </c:pt>
                <c:pt idx="26">
                  <c:v>18.66747579340322</c:v>
                </c:pt>
                <c:pt idx="27">
                  <c:v>18.715844621664282</c:v>
                </c:pt>
                <c:pt idx="28">
                  <c:v>18.828893762120181</c:v>
                </c:pt>
                <c:pt idx="29">
                  <c:v>18.929415198216752</c:v>
                </c:pt>
                <c:pt idx="30">
                  <c:v>19.051017385062352</c:v>
                </c:pt>
                <c:pt idx="31">
                  <c:v>19.137833044210783</c:v>
                </c:pt>
                <c:pt idx="32">
                  <c:v>19.503772325725986</c:v>
                </c:pt>
                <c:pt idx="33">
                  <c:v>19.619144924888186</c:v>
                </c:pt>
                <c:pt idx="34">
                  <c:v>19.671774123405864</c:v>
                </c:pt>
                <c:pt idx="35">
                  <c:v>19.747896125263324</c:v>
                </c:pt>
                <c:pt idx="36">
                  <c:v>19.901033328706109</c:v>
                </c:pt>
                <c:pt idx="37">
                  <c:v>19.981771236831129</c:v>
                </c:pt>
                <c:pt idx="38">
                  <c:v>20.131420059084455</c:v>
                </c:pt>
                <c:pt idx="39">
                  <c:v>20.762991035240226</c:v>
                </c:pt>
                <c:pt idx="40">
                  <c:v>21.503707743410967</c:v>
                </c:pt>
              </c:numCache>
            </c:numRef>
          </c:xVal>
          <c:yVal>
            <c:numRef>
              <c:f>'Risk Results 1'!$J$22:$J$62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04-4CB7-8E66-6AF62AAE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302287"/>
        <c:axId val="1772301455"/>
      </c:scatterChart>
      <c:valAx>
        <c:axId val="1772302287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1772301455"/>
        <c:crosses val="autoZero"/>
        <c:crossBetween val="midCat"/>
      </c:valAx>
      <c:valAx>
        <c:axId val="1772301455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7723022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1'!$AI$6</c:f>
          <c:strCache>
            <c:ptCount val="1"/>
            <c:pt idx="0">
              <c:v>Tornado Diagram for LiveDate (Sheet1!$F$12)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1'!TornadoX</c:f>
              <c:strCache>
                <c:ptCount val="5"/>
                <c:pt idx="0">
                  <c:v>Sheet1!$F$11</c:v>
                </c:pt>
                <c:pt idx="1">
                  <c:v>Sheet1!$F$7</c:v>
                </c:pt>
                <c:pt idx="2">
                  <c:v>Sheet1!$F$8</c:v>
                </c:pt>
                <c:pt idx="3">
                  <c:v>Sheet1!$F$10</c:v>
                </c:pt>
                <c:pt idx="4">
                  <c:v>Sheet1!$F$9</c:v>
                </c:pt>
              </c:strCache>
            </c:strRef>
          </c:cat>
          <c:val>
            <c:numRef>
              <c:f>'Risk Results 1'!TornadoY</c:f>
              <c:numCache>
                <c:formatCode>General</c:formatCode>
                <c:ptCount val="5"/>
                <c:pt idx="0">
                  <c:v>-3.0052298063890866E-2</c:v>
                </c:pt>
                <c:pt idx="1">
                  <c:v>0.17147249091990918</c:v>
                </c:pt>
                <c:pt idx="2">
                  <c:v>0.29146511395424674</c:v>
                </c:pt>
                <c:pt idx="3">
                  <c:v>0.51726484789112559</c:v>
                </c:pt>
                <c:pt idx="4">
                  <c:v>0.73588532875256329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67-41C0-8BF6-C099120BB3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77949279"/>
        <c:axId val="1777941791"/>
      </c:barChart>
      <c:catAx>
        <c:axId val="17779492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1777941791"/>
        <c:crosses val="autoZero"/>
        <c:auto val="1"/>
        <c:lblAlgn val="ctr"/>
        <c:lblOffset val="100"/>
        <c:noMultiLvlLbl val="0"/>
      </c:catAx>
      <c:valAx>
        <c:axId val="1777941791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77949279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(Sheet1!$F$12)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2'!$P$22:$P$62</c:f>
              <c:numCache>
                <c:formatCode>General</c:formatCode>
                <c:ptCount val="41"/>
                <c:pt idx="0">
                  <c:v>15.384863040982797</c:v>
                </c:pt>
                <c:pt idx="1">
                  <c:v>15.859273583083455</c:v>
                </c:pt>
                <c:pt idx="2">
                  <c:v>16.190691341156178</c:v>
                </c:pt>
                <c:pt idx="3">
                  <c:v>16.327904608471474</c:v>
                </c:pt>
                <c:pt idx="4">
                  <c:v>16.52630980141921</c:v>
                </c:pt>
                <c:pt idx="5">
                  <c:v>16.621664478790816</c:v>
                </c:pt>
                <c:pt idx="6">
                  <c:v>16.690789324698812</c:v>
                </c:pt>
                <c:pt idx="7">
                  <c:v>17.002990644513083</c:v>
                </c:pt>
                <c:pt idx="8">
                  <c:v>17.049112461015376</c:v>
                </c:pt>
                <c:pt idx="9">
                  <c:v>17.103501336035933</c:v>
                </c:pt>
                <c:pt idx="10">
                  <c:v>17.152167113055924</c:v>
                </c:pt>
                <c:pt idx="11">
                  <c:v>17.175152284150485</c:v>
                </c:pt>
                <c:pt idx="12">
                  <c:v>17.30251677577639</c:v>
                </c:pt>
                <c:pt idx="13">
                  <c:v>17.408461174070133</c:v>
                </c:pt>
                <c:pt idx="14">
                  <c:v>17.560346388856328</c:v>
                </c:pt>
                <c:pt idx="15">
                  <c:v>17.757160834127674</c:v>
                </c:pt>
                <c:pt idx="16">
                  <c:v>17.937979327206918</c:v>
                </c:pt>
                <c:pt idx="17">
                  <c:v>18.004415876444092</c:v>
                </c:pt>
                <c:pt idx="18">
                  <c:v>18.042403345411323</c:v>
                </c:pt>
                <c:pt idx="19">
                  <c:v>18.111271319598988</c:v>
                </c:pt>
                <c:pt idx="20">
                  <c:v>18.175014696954499</c:v>
                </c:pt>
                <c:pt idx="21">
                  <c:v>18.238694869753754</c:v>
                </c:pt>
                <c:pt idx="22">
                  <c:v>18.352230432496896</c:v>
                </c:pt>
                <c:pt idx="23">
                  <c:v>18.522733661157709</c:v>
                </c:pt>
                <c:pt idx="24">
                  <c:v>18.619631303221301</c:v>
                </c:pt>
                <c:pt idx="25">
                  <c:v>18.714742485836013</c:v>
                </c:pt>
                <c:pt idx="26">
                  <c:v>18.897946585090995</c:v>
                </c:pt>
                <c:pt idx="27">
                  <c:v>19.120133868660208</c:v>
                </c:pt>
                <c:pt idx="28">
                  <c:v>19.399754762213014</c:v>
                </c:pt>
                <c:pt idx="29">
                  <c:v>19.453881995202824</c:v>
                </c:pt>
                <c:pt idx="30">
                  <c:v>19.67568497234166</c:v>
                </c:pt>
                <c:pt idx="31">
                  <c:v>19.715811408265406</c:v>
                </c:pt>
                <c:pt idx="32">
                  <c:v>19.753008266668914</c:v>
                </c:pt>
                <c:pt idx="33">
                  <c:v>19.881573414221311</c:v>
                </c:pt>
                <c:pt idx="34">
                  <c:v>19.935257449279781</c:v>
                </c:pt>
                <c:pt idx="35">
                  <c:v>20.078485676705249</c:v>
                </c:pt>
                <c:pt idx="36">
                  <c:v>20.201320905141436</c:v>
                </c:pt>
                <c:pt idx="37">
                  <c:v>20.440167673427329</c:v>
                </c:pt>
                <c:pt idx="38">
                  <c:v>20.783614349195783</c:v>
                </c:pt>
                <c:pt idx="39">
                  <c:v>21.041396049085947</c:v>
                </c:pt>
                <c:pt idx="40">
                  <c:v>22.195581459932676</c:v>
                </c:pt>
              </c:numCache>
            </c:numRef>
          </c:xVal>
          <c:yVal>
            <c:numRef>
              <c:f>'Risk Results 2'!$O$22:$O$62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7D3-4E9A-8EFA-1556E5AB3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5183"/>
        <c:axId val="406150591"/>
      </c:scatterChart>
      <c:valAx>
        <c:axId val="406145183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406150591"/>
        <c:crosses val="autoZero"/>
        <c:crossBetween val="midCat"/>
      </c:valAx>
      <c:valAx>
        <c:axId val="406150591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061451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2'!$AN$6</c:f>
          <c:strCache>
            <c:ptCount val="1"/>
            <c:pt idx="0">
              <c:v>Tornado Diagram for LiveDate (Sheet1!$F$12)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2'!TornadoX</c:f>
              <c:strCache>
                <c:ptCount val="5"/>
                <c:pt idx="0">
                  <c:v>Sheet1!$F$11</c:v>
                </c:pt>
                <c:pt idx="1">
                  <c:v>Sheet1!$F$8</c:v>
                </c:pt>
                <c:pt idx="2">
                  <c:v>Sheet1!$F$7</c:v>
                </c:pt>
                <c:pt idx="3">
                  <c:v>Sheet1!$F$10</c:v>
                </c:pt>
                <c:pt idx="4">
                  <c:v>Sheet1!$F$9</c:v>
                </c:pt>
              </c:strCache>
            </c:strRef>
          </c:cat>
          <c:val>
            <c:numRef>
              <c:f>'Risk Results 2'!TornadoY</c:f>
              <c:numCache>
                <c:formatCode>General</c:formatCode>
                <c:ptCount val="5"/>
                <c:pt idx="0">
                  <c:v>0.39302537997153592</c:v>
                </c:pt>
                <c:pt idx="1">
                  <c:v>0.48403495213958364</c:v>
                </c:pt>
                <c:pt idx="2">
                  <c:v>0.51488276065905403</c:v>
                </c:pt>
                <c:pt idx="3">
                  <c:v>0.55364437201696859</c:v>
                </c:pt>
                <c:pt idx="4">
                  <c:v>0.72461320456397094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DA2-425E-B138-D678BDAC3C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406132095"/>
        <c:axId val="406127519"/>
      </c:barChart>
      <c:catAx>
        <c:axId val="4061320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406127519"/>
        <c:crosses val="autoZero"/>
        <c:auto val="1"/>
        <c:lblAlgn val="ctr"/>
        <c:lblOffset val="100"/>
        <c:noMultiLvlLbl val="0"/>
      </c:catAx>
      <c:valAx>
        <c:axId val="40612751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06132095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(Sheet1!$F$12)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3'!$Q$22:$Q$62</c:f>
              <c:numCache>
                <c:formatCode>General</c:formatCode>
                <c:ptCount val="41"/>
                <c:pt idx="0">
                  <c:v>15.555343460739431</c:v>
                </c:pt>
                <c:pt idx="1">
                  <c:v>16.129539860753436</c:v>
                </c:pt>
                <c:pt idx="2">
                  <c:v>16.307148660268336</c:v>
                </c:pt>
                <c:pt idx="3">
                  <c:v>16.499316112507817</c:v>
                </c:pt>
                <c:pt idx="4">
                  <c:v>16.71122263089649</c:v>
                </c:pt>
                <c:pt idx="5">
                  <c:v>16.870715262467808</c:v>
                </c:pt>
                <c:pt idx="6">
                  <c:v>17.041598050013032</c:v>
                </c:pt>
                <c:pt idx="7">
                  <c:v>17.149990582347467</c:v>
                </c:pt>
                <c:pt idx="8">
                  <c:v>17.262339959416529</c:v>
                </c:pt>
                <c:pt idx="9">
                  <c:v>17.326272290383429</c:v>
                </c:pt>
                <c:pt idx="10">
                  <c:v>17.439024834294258</c:v>
                </c:pt>
                <c:pt idx="11">
                  <c:v>17.70904714237377</c:v>
                </c:pt>
                <c:pt idx="12">
                  <c:v>17.757666181532567</c:v>
                </c:pt>
                <c:pt idx="13">
                  <c:v>17.83251125626964</c:v>
                </c:pt>
                <c:pt idx="14">
                  <c:v>17.887418371097269</c:v>
                </c:pt>
                <c:pt idx="15">
                  <c:v>18.042806804795891</c:v>
                </c:pt>
                <c:pt idx="16">
                  <c:v>18.117751013081715</c:v>
                </c:pt>
                <c:pt idx="17">
                  <c:v>18.16258539840144</c:v>
                </c:pt>
                <c:pt idx="18">
                  <c:v>18.217259422946807</c:v>
                </c:pt>
                <c:pt idx="19">
                  <c:v>18.279150298795962</c:v>
                </c:pt>
                <c:pt idx="20">
                  <c:v>18.295880299845347</c:v>
                </c:pt>
                <c:pt idx="21">
                  <c:v>18.381711928317067</c:v>
                </c:pt>
                <c:pt idx="22">
                  <c:v>18.454313901155317</c:v>
                </c:pt>
                <c:pt idx="23">
                  <c:v>18.535354702091485</c:v>
                </c:pt>
                <c:pt idx="24">
                  <c:v>18.671794566207506</c:v>
                </c:pt>
                <c:pt idx="25">
                  <c:v>18.753217456927516</c:v>
                </c:pt>
                <c:pt idx="26">
                  <c:v>18.820226641583076</c:v>
                </c:pt>
                <c:pt idx="27">
                  <c:v>18.844926116397751</c:v>
                </c:pt>
                <c:pt idx="28">
                  <c:v>18.977749597525616</c:v>
                </c:pt>
                <c:pt idx="29">
                  <c:v>19.082011423074373</c:v>
                </c:pt>
                <c:pt idx="30">
                  <c:v>19.199043329741944</c:v>
                </c:pt>
                <c:pt idx="31">
                  <c:v>19.430827651136283</c:v>
                </c:pt>
                <c:pt idx="32">
                  <c:v>19.506983615934875</c:v>
                </c:pt>
                <c:pt idx="33">
                  <c:v>19.575523516263544</c:v>
                </c:pt>
                <c:pt idx="34">
                  <c:v>19.740668907304766</c:v>
                </c:pt>
                <c:pt idx="35">
                  <c:v>19.787923375032605</c:v>
                </c:pt>
                <c:pt idx="36">
                  <c:v>19.949330402048851</c:v>
                </c:pt>
                <c:pt idx="37">
                  <c:v>20.074013419928999</c:v>
                </c:pt>
                <c:pt idx="38">
                  <c:v>20.248403296661941</c:v>
                </c:pt>
                <c:pt idx="39">
                  <c:v>20.398687969145964</c:v>
                </c:pt>
                <c:pt idx="40">
                  <c:v>20.74452394740733</c:v>
                </c:pt>
              </c:numCache>
            </c:numRef>
          </c:xVal>
          <c:yVal>
            <c:numRef>
              <c:f>'Risk Results 3'!$P$22:$P$62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6F9-40BB-9868-8E4C9AFDD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30847"/>
        <c:axId val="406129183"/>
      </c:scatterChart>
      <c:valAx>
        <c:axId val="406130847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406129183"/>
        <c:crosses val="autoZero"/>
        <c:crossBetween val="midCat"/>
      </c:valAx>
      <c:valAx>
        <c:axId val="406129183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061308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CorrelatedDate (Sheet1!$H$12)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3'!$R$22:$R$62</c:f>
              <c:numCache>
                <c:formatCode>General</c:formatCode>
                <c:ptCount val="41"/>
                <c:pt idx="0">
                  <c:v>35.825631904861375</c:v>
                </c:pt>
                <c:pt idx="1">
                  <c:v>80.535118243076369</c:v>
                </c:pt>
                <c:pt idx="2">
                  <c:v>87.699715772586345</c:v>
                </c:pt>
                <c:pt idx="3">
                  <c:v>91.344488525267508</c:v>
                </c:pt>
                <c:pt idx="4">
                  <c:v>97.601320335913883</c:v>
                </c:pt>
                <c:pt idx="5">
                  <c:v>105.38879615873086</c:v>
                </c:pt>
                <c:pt idx="6">
                  <c:v>115.55081554801434</c:v>
                </c:pt>
                <c:pt idx="7">
                  <c:v>116.58505668210594</c:v>
                </c:pt>
                <c:pt idx="8">
                  <c:v>118.98386719476035</c:v>
                </c:pt>
                <c:pt idx="9">
                  <c:v>122.15397296985208</c:v>
                </c:pt>
                <c:pt idx="10">
                  <c:v>122.94698274913917</c:v>
                </c:pt>
                <c:pt idx="11">
                  <c:v>124.7813314950718</c:v>
                </c:pt>
                <c:pt idx="12">
                  <c:v>128.25321025642606</c:v>
                </c:pt>
                <c:pt idx="13">
                  <c:v>133.61889115977775</c:v>
                </c:pt>
                <c:pt idx="14">
                  <c:v>138.81141762385892</c:v>
                </c:pt>
                <c:pt idx="15">
                  <c:v>141.81933618120721</c:v>
                </c:pt>
                <c:pt idx="16">
                  <c:v>145.71737174703154</c:v>
                </c:pt>
                <c:pt idx="17">
                  <c:v>148.42688574054196</c:v>
                </c:pt>
                <c:pt idx="18">
                  <c:v>149.70743145427099</c:v>
                </c:pt>
                <c:pt idx="19">
                  <c:v>151.05776003983081</c:v>
                </c:pt>
                <c:pt idx="20">
                  <c:v>152.40156982186994</c:v>
                </c:pt>
                <c:pt idx="21">
                  <c:v>153.24827374848311</c:v>
                </c:pt>
                <c:pt idx="22">
                  <c:v>155.89839031641247</c:v>
                </c:pt>
                <c:pt idx="23">
                  <c:v>156.97846438568519</c:v>
                </c:pt>
                <c:pt idx="24">
                  <c:v>160.40960966710244</c:v>
                </c:pt>
                <c:pt idx="25">
                  <c:v>161.62895094133543</c:v>
                </c:pt>
                <c:pt idx="26">
                  <c:v>165.58898430733143</c:v>
                </c:pt>
                <c:pt idx="27">
                  <c:v>166.98255300728732</c:v>
                </c:pt>
                <c:pt idx="28">
                  <c:v>171.59647756199027</c:v>
                </c:pt>
                <c:pt idx="29">
                  <c:v>174.70476866212135</c:v>
                </c:pt>
                <c:pt idx="30">
                  <c:v>176.49340139797658</c:v>
                </c:pt>
                <c:pt idx="31">
                  <c:v>179.89347817576964</c:v>
                </c:pt>
                <c:pt idx="32">
                  <c:v>182.10077365699476</c:v>
                </c:pt>
                <c:pt idx="33">
                  <c:v>187.23564493111533</c:v>
                </c:pt>
                <c:pt idx="34">
                  <c:v>190.18852284528498</c:v>
                </c:pt>
                <c:pt idx="35">
                  <c:v>194.66049650139405</c:v>
                </c:pt>
                <c:pt idx="36">
                  <c:v>198.6328603819978</c:v>
                </c:pt>
                <c:pt idx="37">
                  <c:v>208.85804369056385</c:v>
                </c:pt>
                <c:pt idx="38">
                  <c:v>213.69217628709399</c:v>
                </c:pt>
                <c:pt idx="39">
                  <c:v>226.84316297647521</c:v>
                </c:pt>
                <c:pt idx="40">
                  <c:v>251.08847134447691</c:v>
                </c:pt>
              </c:numCache>
            </c:numRef>
          </c:xVal>
          <c:yVal>
            <c:numRef>
              <c:f>'Risk Results 3'!$P$22:$P$62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F2B-402E-84A7-83D0ED2B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821615"/>
        <c:axId val="2142822031"/>
      </c:scatterChart>
      <c:valAx>
        <c:axId val="2142821615"/>
        <c:scaling>
          <c:orientation val="minMax"/>
          <c:min val="35"/>
        </c:scaling>
        <c:delete val="0"/>
        <c:axPos val="b"/>
        <c:numFmt formatCode="General" sourceLinked="1"/>
        <c:majorTickMark val="out"/>
        <c:minorTickMark val="none"/>
        <c:tickLblPos val="nextTo"/>
        <c:crossAx val="2142822031"/>
        <c:crosses val="autoZero"/>
        <c:crossBetween val="midCat"/>
      </c:valAx>
      <c:valAx>
        <c:axId val="2142822031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428216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3'!$AP$6</c:f>
          <c:strCache>
            <c:ptCount val="1"/>
            <c:pt idx="0">
              <c:v>Tornado Diagram for LiveDate (Sheet1!$F$12)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3'!TornadoX</c:f>
              <c:strCache>
                <c:ptCount val="5"/>
                <c:pt idx="0">
                  <c:v>Sheet1!$F$11</c:v>
                </c:pt>
                <c:pt idx="1">
                  <c:v>Sheet1!$F$8</c:v>
                </c:pt>
                <c:pt idx="2">
                  <c:v>Sheet1!$F$7</c:v>
                </c:pt>
                <c:pt idx="3">
                  <c:v>Sheet1!$F$10</c:v>
                </c:pt>
                <c:pt idx="4">
                  <c:v>Sheet1!$F$9</c:v>
                </c:pt>
              </c:strCache>
            </c:strRef>
          </c:cat>
          <c:val>
            <c:numRef>
              <c:f>'Risk Results 3'!TornadoY</c:f>
              <c:numCache>
                <c:formatCode>General</c:formatCode>
                <c:ptCount val="5"/>
                <c:pt idx="0">
                  <c:v>6.2136235994245661E-3</c:v>
                </c:pt>
                <c:pt idx="1">
                  <c:v>0.32612417551779171</c:v>
                </c:pt>
                <c:pt idx="2">
                  <c:v>0.34536033766527857</c:v>
                </c:pt>
                <c:pt idx="3">
                  <c:v>0.50689653977355709</c:v>
                </c:pt>
                <c:pt idx="4">
                  <c:v>0.69215271605417861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11-40D3-91C3-4EA537A6FA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536463759"/>
        <c:axId val="1536464175"/>
      </c:barChart>
      <c:catAx>
        <c:axId val="1536463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1536464175"/>
        <c:crosses val="autoZero"/>
        <c:auto val="1"/>
        <c:lblAlgn val="ctr"/>
        <c:lblOffset val="100"/>
        <c:noMultiLvlLbl val="0"/>
      </c:catAx>
      <c:valAx>
        <c:axId val="1536464175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36463759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(Sheet1!$F$12)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4'!$Q$22:$Q$62</c:f>
              <c:numCache>
                <c:formatCode>General</c:formatCode>
                <c:ptCount val="41"/>
                <c:pt idx="0">
                  <c:v>16.185014954392166</c:v>
                </c:pt>
                <c:pt idx="1">
                  <c:v>16.381158740235428</c:v>
                </c:pt>
                <c:pt idx="2">
                  <c:v>16.555897206537452</c:v>
                </c:pt>
                <c:pt idx="3">
                  <c:v>16.73057943979839</c:v>
                </c:pt>
                <c:pt idx="4">
                  <c:v>16.820876813699744</c:v>
                </c:pt>
                <c:pt idx="5">
                  <c:v>16.906653503360424</c:v>
                </c:pt>
                <c:pt idx="6">
                  <c:v>17.087878999887497</c:v>
                </c:pt>
                <c:pt idx="7">
                  <c:v>17.181505562864569</c:v>
                </c:pt>
                <c:pt idx="8">
                  <c:v>17.272412873193328</c:v>
                </c:pt>
                <c:pt idx="9">
                  <c:v>17.30279275062523</c:v>
                </c:pt>
                <c:pt idx="10">
                  <c:v>17.398708792667541</c:v>
                </c:pt>
                <c:pt idx="11">
                  <c:v>17.471526007863787</c:v>
                </c:pt>
                <c:pt idx="12">
                  <c:v>17.680649855561779</c:v>
                </c:pt>
                <c:pt idx="13">
                  <c:v>17.823665506707858</c:v>
                </c:pt>
                <c:pt idx="14">
                  <c:v>17.88862666364134</c:v>
                </c:pt>
                <c:pt idx="15">
                  <c:v>17.964174830767018</c:v>
                </c:pt>
                <c:pt idx="16">
                  <c:v>18.111973371611377</c:v>
                </c:pt>
                <c:pt idx="17">
                  <c:v>18.167219515256122</c:v>
                </c:pt>
                <c:pt idx="18">
                  <c:v>18.247261676248254</c:v>
                </c:pt>
                <c:pt idx="19">
                  <c:v>18.316271739004321</c:v>
                </c:pt>
                <c:pt idx="20">
                  <c:v>18.37279830587994</c:v>
                </c:pt>
                <c:pt idx="21">
                  <c:v>18.488596066853709</c:v>
                </c:pt>
                <c:pt idx="22">
                  <c:v>18.535322601057942</c:v>
                </c:pt>
                <c:pt idx="23">
                  <c:v>18.574689223361165</c:v>
                </c:pt>
                <c:pt idx="24">
                  <c:v>18.625502403783692</c:v>
                </c:pt>
                <c:pt idx="25">
                  <c:v>18.673144052240861</c:v>
                </c:pt>
                <c:pt idx="26">
                  <c:v>18.716886105934321</c:v>
                </c:pt>
                <c:pt idx="27">
                  <c:v>18.757493966466754</c:v>
                </c:pt>
                <c:pt idx="28">
                  <c:v>18.785660547486742</c:v>
                </c:pt>
                <c:pt idx="29">
                  <c:v>18.813055897020178</c:v>
                </c:pt>
                <c:pt idx="30">
                  <c:v>18.973191686879495</c:v>
                </c:pt>
                <c:pt idx="31">
                  <c:v>19.047364348911263</c:v>
                </c:pt>
                <c:pt idx="32">
                  <c:v>19.17139946847692</c:v>
                </c:pt>
                <c:pt idx="33">
                  <c:v>19.35414672680702</c:v>
                </c:pt>
                <c:pt idx="34">
                  <c:v>19.516879107281575</c:v>
                </c:pt>
                <c:pt idx="35">
                  <c:v>19.734357511437171</c:v>
                </c:pt>
                <c:pt idx="36">
                  <c:v>19.814166890110695</c:v>
                </c:pt>
                <c:pt idx="37">
                  <c:v>20.017151690077668</c:v>
                </c:pt>
                <c:pt idx="38">
                  <c:v>20.384002301931009</c:v>
                </c:pt>
                <c:pt idx="39">
                  <c:v>20.744286339950889</c:v>
                </c:pt>
                <c:pt idx="40">
                  <c:v>21.752742812291579</c:v>
                </c:pt>
              </c:numCache>
            </c:numRef>
          </c:xVal>
          <c:yVal>
            <c:numRef>
              <c:f>'Risk Results 4'!$P$22:$P$62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C28-4416-97F4-D408797DE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474367"/>
        <c:axId val="1906470207"/>
      </c:scatterChart>
      <c:valAx>
        <c:axId val="1906474367"/>
        <c:scaling>
          <c:orientation val="minMax"/>
          <c:min val="16"/>
        </c:scaling>
        <c:delete val="0"/>
        <c:axPos val="b"/>
        <c:numFmt formatCode="General" sourceLinked="1"/>
        <c:majorTickMark val="out"/>
        <c:minorTickMark val="none"/>
        <c:tickLblPos val="nextTo"/>
        <c:crossAx val="1906470207"/>
        <c:crosses val="autoZero"/>
        <c:crossBetween val="midCat"/>
      </c:valAx>
      <c:valAx>
        <c:axId val="1906470207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9064743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CorrelatedDate (Sheet1!$H$12)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4'!$R$22:$R$62</c:f>
              <c:numCache>
                <c:formatCode>General</c:formatCode>
                <c:ptCount val="41"/>
                <c:pt idx="0">
                  <c:v>31.825033100417762</c:v>
                </c:pt>
                <c:pt idx="1">
                  <c:v>79.660135726957662</c:v>
                </c:pt>
                <c:pt idx="2">
                  <c:v>89.118931897617841</c:v>
                </c:pt>
                <c:pt idx="3">
                  <c:v>99.154088615903035</c:v>
                </c:pt>
                <c:pt idx="4">
                  <c:v>103.21421385720257</c:v>
                </c:pt>
                <c:pt idx="5">
                  <c:v>108.06817376124808</c:v>
                </c:pt>
                <c:pt idx="6">
                  <c:v>110.03184700280602</c:v>
                </c:pt>
                <c:pt idx="7">
                  <c:v>114.50824512273546</c:v>
                </c:pt>
                <c:pt idx="8">
                  <c:v>119.24863908616787</c:v>
                </c:pt>
                <c:pt idx="9">
                  <c:v>121.01782780276174</c:v>
                </c:pt>
                <c:pt idx="10">
                  <c:v>123.44422888553635</c:v>
                </c:pt>
                <c:pt idx="11">
                  <c:v>127.42872620785027</c:v>
                </c:pt>
                <c:pt idx="12">
                  <c:v>130.875909902084</c:v>
                </c:pt>
                <c:pt idx="13">
                  <c:v>132.50689234150337</c:v>
                </c:pt>
                <c:pt idx="14">
                  <c:v>136.45704699012541</c:v>
                </c:pt>
                <c:pt idx="15">
                  <c:v>138.73985305061257</c:v>
                </c:pt>
                <c:pt idx="16">
                  <c:v>139.92444312222563</c:v>
                </c:pt>
                <c:pt idx="17">
                  <c:v>144.03269788488836</c:v>
                </c:pt>
                <c:pt idx="18">
                  <c:v>147.397687098159</c:v>
                </c:pt>
                <c:pt idx="19">
                  <c:v>150.42435923633624</c:v>
                </c:pt>
                <c:pt idx="20">
                  <c:v>151.82373107768592</c:v>
                </c:pt>
                <c:pt idx="21">
                  <c:v>155.48534291112566</c:v>
                </c:pt>
                <c:pt idx="22">
                  <c:v>157.48204640687018</c:v>
                </c:pt>
                <c:pt idx="23">
                  <c:v>159.09589504659979</c:v>
                </c:pt>
                <c:pt idx="24">
                  <c:v>162.16753499733636</c:v>
                </c:pt>
                <c:pt idx="25">
                  <c:v>163.59575269165194</c:v>
                </c:pt>
                <c:pt idx="26">
                  <c:v>165.63603846361255</c:v>
                </c:pt>
                <c:pt idx="27">
                  <c:v>167.39601893565666</c:v>
                </c:pt>
                <c:pt idx="28">
                  <c:v>169.23112838395826</c:v>
                </c:pt>
                <c:pt idx="29">
                  <c:v>172.57318129655241</c:v>
                </c:pt>
                <c:pt idx="30">
                  <c:v>178.40334003586455</c:v>
                </c:pt>
                <c:pt idx="31">
                  <c:v>180.66506985191106</c:v>
                </c:pt>
                <c:pt idx="32">
                  <c:v>183.77611515106548</c:v>
                </c:pt>
                <c:pt idx="33">
                  <c:v>187.83409255478739</c:v>
                </c:pt>
                <c:pt idx="34">
                  <c:v>194.29560476118763</c:v>
                </c:pt>
                <c:pt idx="35">
                  <c:v>197.40980006670114</c:v>
                </c:pt>
                <c:pt idx="36">
                  <c:v>198.72116060540111</c:v>
                </c:pt>
                <c:pt idx="37">
                  <c:v>203.6892102173602</c:v>
                </c:pt>
                <c:pt idx="38">
                  <c:v>220.22142306145221</c:v>
                </c:pt>
                <c:pt idx="39">
                  <c:v>221.30763812623374</c:v>
                </c:pt>
                <c:pt idx="40">
                  <c:v>253.25394443712935</c:v>
                </c:pt>
              </c:numCache>
            </c:numRef>
          </c:xVal>
          <c:yVal>
            <c:numRef>
              <c:f>'Risk Results 4'!$P$22:$P$62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C5A-41F6-8744-A537F5667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861583"/>
        <c:axId val="2093861999"/>
      </c:scatterChart>
      <c:valAx>
        <c:axId val="2093861583"/>
        <c:scaling>
          <c:orientation val="minMax"/>
          <c:min val="31"/>
        </c:scaling>
        <c:delete val="0"/>
        <c:axPos val="b"/>
        <c:numFmt formatCode="General" sourceLinked="1"/>
        <c:majorTickMark val="out"/>
        <c:minorTickMark val="none"/>
        <c:tickLblPos val="nextTo"/>
        <c:crossAx val="2093861999"/>
        <c:crosses val="autoZero"/>
        <c:crossBetween val="midCat"/>
      </c:valAx>
      <c:valAx>
        <c:axId val="2093861999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0938615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4'!$AP$6</c:f>
          <c:strCache>
            <c:ptCount val="1"/>
            <c:pt idx="0">
              <c:v>Tornado Diagram for LiveDate (Sheet1!$F$12)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4'!TornadoX</c:f>
              <c:strCache>
                <c:ptCount val="5"/>
                <c:pt idx="0">
                  <c:v>Sheet1!$F$11</c:v>
                </c:pt>
                <c:pt idx="1">
                  <c:v>Sheet1!$F$8</c:v>
                </c:pt>
                <c:pt idx="2">
                  <c:v>Sheet1!$F$7</c:v>
                </c:pt>
                <c:pt idx="3">
                  <c:v>Sheet1!$F$10</c:v>
                </c:pt>
                <c:pt idx="4">
                  <c:v>Sheet1!$F$9</c:v>
                </c:pt>
              </c:strCache>
            </c:strRef>
          </c:cat>
          <c:val>
            <c:numRef>
              <c:f>'Risk Results 4'!TornadoY</c:f>
              <c:numCache>
                <c:formatCode>General</c:formatCode>
                <c:ptCount val="5"/>
                <c:pt idx="0">
                  <c:v>0.13341573814937635</c:v>
                </c:pt>
                <c:pt idx="1">
                  <c:v>0.17410193229506787</c:v>
                </c:pt>
                <c:pt idx="2">
                  <c:v>0.38838997809388626</c:v>
                </c:pt>
                <c:pt idx="3">
                  <c:v>0.5031527063599085</c:v>
                </c:pt>
                <c:pt idx="4">
                  <c:v>0.66401323569270665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EE-4127-BA1F-7744B9C4E9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093712431"/>
        <c:axId val="2093713679"/>
      </c:barChart>
      <c:catAx>
        <c:axId val="20937124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2093713679"/>
        <c:crosses val="autoZero"/>
        <c:auto val="1"/>
        <c:lblAlgn val="ctr"/>
        <c:lblOffset val="100"/>
        <c:noMultiLvlLbl val="0"/>
      </c:catAx>
      <c:valAx>
        <c:axId val="209371367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93712431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LiveDate (Sheet1!$F$12)</cx:v>
        </cx:txData>
      </cx:tx>
    </cx:title>
    <cx:plotArea>
      <cx:plotAreaRegion>
        <cx:series layoutId="clusteredColumn" uniqueId="{227EFAAE-5AE1-4C3B-82C3-ED168BAF2B3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LiveDate (Sheet1!$F$12)</cx:v>
        </cx:txData>
      </cx:tx>
    </cx:title>
    <cx:plotArea>
      <cx:plotAreaRegion>
        <cx:series layoutId="clusteredColumn" uniqueId="{9DA8ABCC-9B3C-4554-A21C-1AE90155FA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LiveDate (Sheet1!$F$12)</cx:v>
        </cx:txData>
      </cx:tx>
    </cx:title>
    <cx:plotArea>
      <cx:plotAreaRegion>
        <cx:series layoutId="clusteredColumn" uniqueId="{28640866-2240-436A-94FE-A42B8893863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CorrelatedDate (Sheet1!$H$12)</cx:v>
        </cx:txData>
      </cx:tx>
    </cx:title>
    <cx:plotArea>
      <cx:plotAreaRegion>
        <cx:series layoutId="clusteredColumn" uniqueId="{185CBA01-C931-4C93-8AE9-6FB14387DE0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LiveDate (Sheet1!$F$12)</cx:v>
        </cx:txData>
      </cx:tx>
    </cx:title>
    <cx:plotArea>
      <cx:plotAreaRegion>
        <cx:series layoutId="clusteredColumn" uniqueId="{32AE3372-9EF1-422E-9439-A5A073B4AC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CorrelatedDate (Sheet1!$H$12)</cx:v>
        </cx:txData>
      </cx:tx>
    </cx:title>
    <cx:plotArea>
      <cx:plotAreaRegion>
        <cx:series layoutId="clusteredColumn" uniqueId="{40B4F4DA-80E7-439B-8ECC-3F27B2016CC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7.xml"/><Relationship Id="rId4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0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95250</xdr:rowOff>
    </xdr:from>
    <xdr:to>
      <xdr:col>11</xdr:col>
      <xdr:colOff>228600</xdr:colOff>
      <xdr:row>6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0311F0-8507-47C0-B0D4-11D34D1AF911}"/>
            </a:ext>
          </a:extLst>
        </xdr:cNvPr>
        <xdr:cNvCxnSpPr/>
      </xdr:nvCxnSpPr>
      <xdr:spPr>
        <a:xfrm flipV="1">
          <a:off x="6572250" y="1247775"/>
          <a:ext cx="2019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</xdr:row>
      <xdr:rowOff>85725</xdr:rowOff>
    </xdr:from>
    <xdr:to>
      <xdr:col>11</xdr:col>
      <xdr:colOff>247650</xdr:colOff>
      <xdr:row>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56E706-9A72-46A4-87DE-FF0397BD15EB}"/>
            </a:ext>
          </a:extLst>
        </xdr:cNvPr>
        <xdr:cNvCxnSpPr/>
      </xdr:nvCxnSpPr>
      <xdr:spPr>
        <a:xfrm>
          <a:off x="6572250" y="1428750"/>
          <a:ext cx="2038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DE55B-3F8B-48A5-8252-AA6AB5E22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4C5D123-9D1E-4D33-9CD4-020C8303D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40325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FFB1D5-4E21-469B-8DA0-9812AB021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4E451-CA67-43B6-A047-C4C416EB3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</xdr:row>
      <xdr:rowOff>0</xdr:rowOff>
    </xdr:from>
    <xdr:to>
      <xdr:col>38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8B6D3A-FED4-4801-951D-7D43262DC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4085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5</xdr:row>
      <xdr:rowOff>0</xdr:rowOff>
    </xdr:from>
    <xdr:to>
      <xdr:col>49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CA4A63-E0E3-4F81-AABB-1BFD9DC9C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29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7CFDC-830F-4D30-ACEE-00F82DFDE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29</xdr:col>
      <xdr:colOff>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58CF97-F7D1-49DC-9DC9-F4E21CD79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</xdr:row>
      <xdr:rowOff>0</xdr:rowOff>
    </xdr:from>
    <xdr:to>
      <xdr:col>40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E2EFACF-B36A-4323-900E-2B13C2D729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0</xdr:colOff>
      <xdr:row>25</xdr:row>
      <xdr:rowOff>0</xdr:rowOff>
    </xdr:from>
    <xdr:to>
      <xdr:col>40</xdr:col>
      <xdr:colOff>0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24D33E-40CB-451A-96B1-E337DCA471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0" y="4848225"/>
              <a:ext cx="60960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5</xdr:row>
      <xdr:rowOff>0</xdr:rowOff>
    </xdr:from>
    <xdr:to>
      <xdr:col>51</xdr:col>
      <xdr:colOff>0</xdr:colOff>
      <xdr:row>27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8BF34A-DCA7-47D0-9269-3048D3BCE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29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24FD6-2B3E-465B-B093-56F1084BF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29</xdr:col>
      <xdr:colOff>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C9DD2C-4708-4012-83FF-3EADD6E5E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</xdr:row>
      <xdr:rowOff>0</xdr:rowOff>
    </xdr:from>
    <xdr:to>
      <xdr:col>40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A5C2906-B305-4E57-BAB4-212441FD4E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0" y="390525"/>
              <a:ext cx="6096000" cy="4238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0</xdr:colOff>
      <xdr:row>25</xdr:row>
      <xdr:rowOff>0</xdr:rowOff>
    </xdr:from>
    <xdr:to>
      <xdr:col>40</xdr:col>
      <xdr:colOff>0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CF3E2E-69E2-46A7-B935-8D52F2C516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0" y="4819650"/>
              <a:ext cx="60960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5</xdr:row>
      <xdr:rowOff>0</xdr:rowOff>
    </xdr:from>
    <xdr:to>
      <xdr:col>51</xdr:col>
      <xdr:colOff>0</xdr:colOff>
      <xdr:row>27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589ACB-FB3D-410C-9EE7-63EDB8A2C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ug\AppData\Roaming\Microsoft\AddIns\Excel\XLRis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ressWithSheet"/>
      <definedName name="RiskCorrmat"/>
      <definedName name="RiskNormal"/>
      <definedName name="RiskTriang"/>
      <definedName name="SortedTab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265-1B2A-4178-8FF1-6B0DFD980D1A}">
  <dimension ref="A3:M19"/>
  <sheetViews>
    <sheetView showGridLines="0" tabSelected="1" workbookViewId="0">
      <selection activeCell="H7" sqref="H7"/>
    </sheetView>
  </sheetViews>
  <sheetFormatPr defaultRowHeight="15" x14ac:dyDescent="0.25"/>
  <cols>
    <col min="7" max="7" width="29.7109375" bestFit="1" customWidth="1"/>
    <col min="8" max="8" width="13.42578125" bestFit="1" customWidth="1"/>
  </cols>
  <sheetData>
    <row r="3" spans="2:13" ht="15.75" thickBot="1" x14ac:dyDescent="0.3"/>
    <row r="4" spans="2:13" x14ac:dyDescent="0.25">
      <c r="J4" t="s">
        <v>83</v>
      </c>
      <c r="L4" s="26" t="s">
        <v>73</v>
      </c>
      <c r="M4" s="16"/>
    </row>
    <row r="5" spans="2:13" x14ac:dyDescent="0.25">
      <c r="J5" t="s">
        <v>84</v>
      </c>
      <c r="L5" s="27"/>
      <c r="M5" s="17"/>
    </row>
    <row r="6" spans="2:13" x14ac:dyDescent="0.25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41" t="s">
        <v>72</v>
      </c>
      <c r="L6" s="27"/>
      <c r="M6" s="17"/>
    </row>
    <row r="7" spans="2:13" x14ac:dyDescent="0.25">
      <c r="B7" t="s">
        <v>5</v>
      </c>
      <c r="C7">
        <v>3</v>
      </c>
      <c r="D7">
        <v>4</v>
      </c>
      <c r="E7">
        <v>5</v>
      </c>
      <c r="F7" s="2">
        <f>[1]!RiskTriang(C7,D7,E7)</f>
        <v>4</v>
      </c>
      <c r="H7" s="2">
        <f>[1]!RiskNormal(100,20,[1]!RiskCorrmat($L$7:$M$8,1))</f>
        <v>100</v>
      </c>
      <c r="L7" s="27">
        <v>1</v>
      </c>
      <c r="M7" s="17"/>
    </row>
    <row r="8" spans="2:13" ht="15.75" thickBot="1" x14ac:dyDescent="0.3">
      <c r="B8" t="s">
        <v>6</v>
      </c>
      <c r="C8">
        <v>2</v>
      </c>
      <c r="D8">
        <v>3</v>
      </c>
      <c r="E8">
        <v>4</v>
      </c>
      <c r="F8" s="2">
        <f>[1]!RiskTriang(C8,D8,E8)</f>
        <v>3</v>
      </c>
      <c r="H8" s="2">
        <f>[1]!RiskNormal(40,20,[1]!RiskCorrmat($L$7:$M$8,2))</f>
        <v>40</v>
      </c>
      <c r="L8" s="12">
        <v>0.9</v>
      </c>
      <c r="M8" s="18">
        <v>1</v>
      </c>
    </row>
    <row r="9" spans="2:13" x14ac:dyDescent="0.25">
      <c r="B9" t="s">
        <v>7</v>
      </c>
      <c r="C9">
        <v>4</v>
      </c>
      <c r="D9">
        <v>5</v>
      </c>
      <c r="E9">
        <v>8</v>
      </c>
      <c r="F9" s="2">
        <f>[1]!RiskTriang(C9,D9,E9)</f>
        <v>5.666666666666667</v>
      </c>
      <c r="G9" t="s">
        <v>8</v>
      </c>
      <c r="H9" s="2">
        <f>[1]!RiskTriang(C9,D9,E9)</f>
        <v>5.666666666666667</v>
      </c>
    </row>
    <row r="10" spans="2:13" x14ac:dyDescent="0.25">
      <c r="B10" t="s">
        <v>9</v>
      </c>
      <c r="C10">
        <v>3</v>
      </c>
      <c r="D10">
        <v>3.5</v>
      </c>
      <c r="E10">
        <v>6</v>
      </c>
      <c r="F10" s="2">
        <f>[1]!RiskTriang(C10,D10,E10)</f>
        <v>4.166666666666667</v>
      </c>
      <c r="G10" t="s">
        <v>10</v>
      </c>
      <c r="H10" s="2">
        <f>[1]!RiskTriang(C10,D10,E10)</f>
        <v>4.166666666666667</v>
      </c>
    </row>
    <row r="11" spans="2:13" x14ac:dyDescent="0.25">
      <c r="B11" t="s">
        <v>11</v>
      </c>
      <c r="C11">
        <v>1</v>
      </c>
      <c r="D11">
        <v>1.5</v>
      </c>
      <c r="E11">
        <v>2</v>
      </c>
      <c r="F11" s="2">
        <f>[1]!RiskTriang(C11,D11,E11)</f>
        <v>1.5</v>
      </c>
      <c r="H11" s="2">
        <f>[1]!RiskTriang(C11,D11,E11)</f>
        <v>1.5</v>
      </c>
    </row>
    <row r="12" spans="2:13" ht="16.5" thickBot="1" x14ac:dyDescent="0.3">
      <c r="B12" s="3" t="s">
        <v>12</v>
      </c>
      <c r="C12" s="4"/>
      <c r="D12" s="4"/>
      <c r="E12" s="4"/>
      <c r="F12" s="5">
        <f>SUM(F7:F11)</f>
        <v>18.333333333333336</v>
      </c>
      <c r="G12" s="4"/>
      <c r="H12" s="2">
        <f>SUM(H7:H11)</f>
        <v>151.33333333333331</v>
      </c>
    </row>
    <row r="13" spans="2:13" ht="15.75" thickTop="1" x14ac:dyDescent="0.25"/>
    <row r="17" spans="1:2" x14ac:dyDescent="0.25">
      <c r="B17" t="s">
        <v>67</v>
      </c>
    </row>
    <row r="18" spans="1:2" x14ac:dyDescent="0.25">
      <c r="A18" t="s">
        <v>69</v>
      </c>
      <c r="B18" t="s">
        <v>68</v>
      </c>
    </row>
    <row r="19" spans="1:2" x14ac:dyDescent="0.25">
      <c r="A19" t="s">
        <v>70</v>
      </c>
      <c r="B19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CA6B-73BD-4DE2-8D2C-A61E3166CFE2}">
  <dimension ref="A1:H13"/>
  <sheetViews>
    <sheetView workbookViewId="0"/>
  </sheetViews>
  <sheetFormatPr defaultRowHeight="15" x14ac:dyDescent="0.25"/>
  <cols>
    <col min="1" max="1" width="36.5703125" bestFit="1" customWidth="1"/>
    <col min="4" max="4" width="13.28515625" bestFit="1" customWidth="1"/>
    <col min="5" max="5" width="42.7109375" bestFit="1" customWidth="1"/>
    <col min="7" max="7" width="13.28515625" bestFit="1" customWidth="1"/>
    <col min="8" max="8" width="14.7109375" bestFit="1" customWidth="1"/>
  </cols>
  <sheetData>
    <row r="1" spans="1:8" x14ac:dyDescent="0.25">
      <c r="A1" s="6" t="s">
        <v>13</v>
      </c>
      <c r="D1" t="s">
        <v>21</v>
      </c>
      <c r="G1" t="s">
        <v>24</v>
      </c>
    </row>
    <row r="2" spans="1:8" x14ac:dyDescent="0.25">
      <c r="A2" t="s">
        <v>14</v>
      </c>
      <c r="B2">
        <v>0</v>
      </c>
    </row>
    <row r="3" spans="1:8" x14ac:dyDescent="0.25">
      <c r="A3" t="s">
        <v>15</v>
      </c>
      <c r="B3" t="b">
        <v>0</v>
      </c>
      <c r="D3" t="s">
        <v>22</v>
      </c>
      <c r="E3" t="s">
        <v>23</v>
      </c>
      <c r="G3" t="s">
        <v>22</v>
      </c>
      <c r="H3" t="s">
        <v>25</v>
      </c>
    </row>
    <row r="4" spans="1:8" x14ac:dyDescent="0.25">
      <c r="A4" t="s">
        <v>16</v>
      </c>
      <c r="B4">
        <v>100</v>
      </c>
      <c r="D4" t="s">
        <v>26</v>
      </c>
      <c r="E4" t="s">
        <v>27</v>
      </c>
      <c r="G4" t="str">
        <f>[1]!AddressWithSheet(Sheet1!$F$12)</f>
        <v>Sheet1!$F$12</v>
      </c>
      <c r="H4" t="s">
        <v>36</v>
      </c>
    </row>
    <row r="5" spans="1:8" x14ac:dyDescent="0.25">
      <c r="A5" t="s">
        <v>17</v>
      </c>
      <c r="B5" t="b">
        <v>1</v>
      </c>
      <c r="D5" t="s">
        <v>28</v>
      </c>
      <c r="E5" t="s">
        <v>29</v>
      </c>
      <c r="G5" t="str">
        <f>[1]!AddressWithSheet(Sheet1!$H$12)</f>
        <v>Sheet1!$H$12</v>
      </c>
      <c r="H5" t="s">
        <v>81</v>
      </c>
    </row>
    <row r="6" spans="1:8" x14ac:dyDescent="0.25">
      <c r="A6" t="s">
        <v>18</v>
      </c>
      <c r="B6" t="b">
        <v>1</v>
      </c>
      <c r="D6" t="s">
        <v>30</v>
      </c>
      <c r="E6" t="s">
        <v>31</v>
      </c>
    </row>
    <row r="7" spans="1:8" x14ac:dyDescent="0.25">
      <c r="D7" t="s">
        <v>32</v>
      </c>
      <c r="E7" t="s">
        <v>33</v>
      </c>
    </row>
    <row r="8" spans="1:8" x14ac:dyDescent="0.25">
      <c r="D8" t="s">
        <v>34</v>
      </c>
      <c r="E8" t="s">
        <v>35</v>
      </c>
    </row>
    <row r="9" spans="1:8" x14ac:dyDescent="0.25">
      <c r="D9" t="s">
        <v>74</v>
      </c>
      <c r="E9" t="s">
        <v>79</v>
      </c>
    </row>
    <row r="10" spans="1:8" x14ac:dyDescent="0.25">
      <c r="A10" t="s">
        <v>19</v>
      </c>
      <c r="D10" t="s">
        <v>75</v>
      </c>
      <c r="E10" t="s">
        <v>80</v>
      </c>
    </row>
    <row r="11" spans="1:8" x14ac:dyDescent="0.25">
      <c r="A11" t="s">
        <v>20</v>
      </c>
      <c r="D11" t="s">
        <v>76</v>
      </c>
      <c r="E11" t="s">
        <v>31</v>
      </c>
    </row>
    <row r="12" spans="1:8" x14ac:dyDescent="0.25">
      <c r="D12" t="s">
        <v>77</v>
      </c>
      <c r="E12" t="s">
        <v>33</v>
      </c>
    </row>
    <row r="13" spans="1:8" x14ac:dyDescent="0.25">
      <c r="D13" t="s">
        <v>78</v>
      </c>
      <c r="E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DA1C-D589-4763-89E4-3670E3A3E178}">
  <dimension ref="A1:AU103"/>
  <sheetViews>
    <sheetView zoomScale="70" zoomScaleNormal="70" workbookViewId="0">
      <selection activeCell="A47" sqref="A47"/>
    </sheetView>
  </sheetViews>
  <sheetFormatPr defaultRowHeight="15" x14ac:dyDescent="0.25"/>
  <cols>
    <col min="1" max="1" width="30.42578125" bestFit="1" customWidth="1"/>
    <col min="3" max="5" width="11.85546875" customWidth="1"/>
    <col min="6" max="7" width="12.85546875" customWidth="1"/>
    <col min="8" max="8" width="12.85546875" bestFit="1" customWidth="1"/>
    <col min="10" max="10" width="22.140625" bestFit="1" customWidth="1"/>
    <col min="11" max="11" width="12.85546875" bestFit="1" customWidth="1"/>
    <col min="35" max="35" width="13.85546875" bestFit="1" customWidth="1"/>
    <col min="36" max="36" width="12.85546875" bestFit="1" customWidth="1"/>
    <col min="46" max="47" width="12.85546875" hidden="1" customWidth="1"/>
  </cols>
  <sheetData>
    <row r="1" spans="1:47" ht="15.75" thickBot="1" x14ac:dyDescent="0.3">
      <c r="A1" s="6" t="s">
        <v>44</v>
      </c>
      <c r="C1" s="44" t="s">
        <v>37</v>
      </c>
      <c r="D1" s="46"/>
      <c r="E1" s="46"/>
      <c r="F1" s="46"/>
      <c r="G1" s="47"/>
      <c r="H1" s="22" t="s">
        <v>38</v>
      </c>
      <c r="J1" s="44" t="s">
        <v>40</v>
      </c>
      <c r="K1" s="45"/>
      <c r="M1" s="48" t="s">
        <v>41</v>
      </c>
      <c r="N1" s="48"/>
      <c r="O1" s="48"/>
      <c r="P1" s="48"/>
      <c r="Q1" s="48"/>
      <c r="R1" s="48"/>
      <c r="S1" s="48"/>
      <c r="T1" s="48"/>
      <c r="U1" s="48"/>
      <c r="V1" s="48"/>
      <c r="X1" s="48" t="s">
        <v>42</v>
      </c>
      <c r="Y1" s="48"/>
      <c r="Z1" s="48"/>
      <c r="AA1" s="48"/>
      <c r="AB1" s="48"/>
      <c r="AC1" s="48"/>
      <c r="AD1" s="48"/>
      <c r="AE1" s="48"/>
      <c r="AF1" s="48"/>
      <c r="AG1" s="48"/>
      <c r="AI1" s="48" t="s">
        <v>43</v>
      </c>
      <c r="AJ1" s="48"/>
      <c r="AK1" s="48"/>
      <c r="AL1" s="48"/>
      <c r="AM1" s="48"/>
      <c r="AN1" s="48"/>
      <c r="AO1" s="48"/>
      <c r="AP1" s="48"/>
      <c r="AQ1" s="48"/>
      <c r="AR1" s="48"/>
    </row>
    <row r="2" spans="1:47" ht="15.75" thickBot="1" x14ac:dyDescent="0.3">
      <c r="A2" s="31" t="s">
        <v>45</v>
      </c>
      <c r="B2" s="13"/>
      <c r="C2" s="19" t="s">
        <v>26</v>
      </c>
      <c r="D2" s="20" t="s">
        <v>28</v>
      </c>
      <c r="E2" s="20" t="s">
        <v>30</v>
      </c>
      <c r="F2" s="20" t="s">
        <v>32</v>
      </c>
      <c r="G2" s="21" t="s">
        <v>34</v>
      </c>
      <c r="H2" s="24" t="s">
        <v>39</v>
      </c>
      <c r="J2" s="26"/>
      <c r="K2" s="24" t="s">
        <v>39</v>
      </c>
      <c r="AT2" s="44" t="str">
        <f>"Correlations - Column "&amp;$AI$5&amp;" sorted"</f>
        <v>Correlations - Column 1 sorted</v>
      </c>
      <c r="AU2" s="45"/>
    </row>
    <row r="3" spans="1:47" ht="15.75" thickBot="1" x14ac:dyDescent="0.3">
      <c r="A3" s="31" t="s">
        <v>40</v>
      </c>
      <c r="B3" s="15" t="s">
        <v>16</v>
      </c>
      <c r="C3" s="12" t="s">
        <v>27</v>
      </c>
      <c r="D3" s="9" t="s">
        <v>29</v>
      </c>
      <c r="E3" s="9" t="s">
        <v>31</v>
      </c>
      <c r="F3" s="9" t="s">
        <v>33</v>
      </c>
      <c r="G3" s="18" t="s">
        <v>35</v>
      </c>
      <c r="H3" s="25" t="s">
        <v>36</v>
      </c>
      <c r="J3" s="27"/>
      <c r="K3" s="25" t="s">
        <v>36</v>
      </c>
      <c r="AI3" t="s">
        <v>65</v>
      </c>
      <c r="AJ3" s="39" t="s">
        <v>39</v>
      </c>
      <c r="AT3" s="26"/>
      <c r="AU3" s="24" t="s">
        <v>39</v>
      </c>
    </row>
    <row r="4" spans="1:47" ht="15.75" thickBot="1" x14ac:dyDescent="0.3">
      <c r="A4" s="31" t="s">
        <v>46</v>
      </c>
      <c r="B4" s="13">
        <v>1</v>
      </c>
      <c r="C4" s="10">
        <v>3.9836393065503501</v>
      </c>
      <c r="D4" s="8">
        <v>3.6772239778048093</v>
      </c>
      <c r="E4" s="8">
        <v>6.9472560734377105</v>
      </c>
      <c r="F4" s="8">
        <v>3.655759502237927</v>
      </c>
      <c r="G4" s="16">
        <v>1.8662177974482665</v>
      </c>
      <c r="H4" s="13">
        <v>20.130096657479065</v>
      </c>
      <c r="J4" s="28" t="s">
        <v>49</v>
      </c>
      <c r="K4" s="13">
        <f>_xlfn.AGGREGATE(1,6,H$4:H$103)</f>
        <v>18.333216566954427</v>
      </c>
      <c r="AI4" t="s">
        <v>66</v>
      </c>
      <c r="AJ4" t="str">
        <f>HLOOKUP($AJ$3,$AU$3:$AU$4,2,0)</f>
        <v>LiveDate</v>
      </c>
      <c r="AT4" s="27" t="s">
        <v>64</v>
      </c>
      <c r="AU4" s="25" t="s">
        <v>36</v>
      </c>
    </row>
    <row r="5" spans="1:47" x14ac:dyDescent="0.25">
      <c r="A5" s="31" t="s">
        <v>47</v>
      </c>
      <c r="B5" s="14">
        <v>2</v>
      </c>
      <c r="C5" s="11">
        <v>3.821140734401733</v>
      </c>
      <c r="D5" s="7">
        <v>2.897792669675427</v>
      </c>
      <c r="E5" s="7">
        <v>5.6907862005887591</v>
      </c>
      <c r="F5" s="7">
        <v>3.7400009694539311</v>
      </c>
      <c r="G5" s="17">
        <v>1.5572049742292098</v>
      </c>
      <c r="H5" s="14">
        <v>17.706925548349062</v>
      </c>
      <c r="J5" s="29" t="s">
        <v>50</v>
      </c>
      <c r="K5" s="14">
        <f>_xlfn.AGGREGATE(12,6,H$4:H$103)</f>
        <v>18.211535673664436</v>
      </c>
      <c r="AI5" s="40">
        <f>MATCH($AJ$3,$AU$3,0)</f>
        <v>1</v>
      </c>
      <c r="AT5" s="13" t="str">
        <f t="array" ref="AT5:AU9">[1]!SortedTable($J$73:$K$77,$AI$5+1,1,1)</f>
        <v>Sheet1!$F$11</v>
      </c>
      <c r="AU5" s="13">
        <v>-3.0052298063890866E-2</v>
      </c>
    </row>
    <row r="6" spans="1:47" x14ac:dyDescent="0.25">
      <c r="A6" s="31" t="s">
        <v>48</v>
      </c>
      <c r="B6" s="14">
        <v>3</v>
      </c>
      <c r="C6" s="11">
        <v>4.7097661260966008</v>
      </c>
      <c r="D6" s="7">
        <v>2.7835694937788293</v>
      </c>
      <c r="E6" s="7">
        <v>4.6760557783522163</v>
      </c>
      <c r="F6" s="7">
        <v>3.8909353230179993</v>
      </c>
      <c r="G6" s="17">
        <v>1.152352751441488</v>
      </c>
      <c r="H6" s="14">
        <v>17.212679472687132</v>
      </c>
      <c r="J6" s="29" t="s">
        <v>51</v>
      </c>
      <c r="K6" s="14" t="e">
        <f>_xlfn.AGGREGATE(13,6,H$4:H$103)</f>
        <v>#N/A</v>
      </c>
      <c r="AI6" t="str">
        <f>"Tornado Diagram for "&amp;$AJ$4&amp;" ("&amp;$AJ$3&amp;")"</f>
        <v>Tornado Diagram for LiveDate (Sheet1!$F$12)</v>
      </c>
      <c r="AT6" s="14" t="str">
        <v>Sheet1!$F$7</v>
      </c>
      <c r="AU6" s="14">
        <v>0.17147249091990918</v>
      </c>
    </row>
    <row r="7" spans="1:47" x14ac:dyDescent="0.25">
      <c r="A7" s="31" t="s">
        <v>41</v>
      </c>
      <c r="B7" s="14">
        <v>4</v>
      </c>
      <c r="C7" s="11">
        <v>4.7664285166454254</v>
      </c>
      <c r="D7" s="7">
        <v>3.1827012934596155</v>
      </c>
      <c r="E7" s="7">
        <v>4.8884012106059762</v>
      </c>
      <c r="F7" s="7">
        <v>3.9243409130652065</v>
      </c>
      <c r="G7" s="17">
        <v>1.4185489954986386</v>
      </c>
      <c r="H7" s="14">
        <v>18.180420929274863</v>
      </c>
      <c r="J7" s="29" t="s">
        <v>52</v>
      </c>
      <c r="K7" s="14">
        <f>_xlfn.AGGREGATE(7,6,H$4:H$103)</f>
        <v>1.1527705184139385</v>
      </c>
      <c r="AT7" s="14" t="str">
        <v>Sheet1!$F$8</v>
      </c>
      <c r="AU7" s="14">
        <v>0.29146511395424674</v>
      </c>
    </row>
    <row r="8" spans="1:47" x14ac:dyDescent="0.25">
      <c r="A8" s="31" t="s">
        <v>42</v>
      </c>
      <c r="B8" s="14">
        <v>5</v>
      </c>
      <c r="C8" s="11">
        <v>4.2114771620538818</v>
      </c>
      <c r="D8" s="7">
        <v>3.5259243095286705</v>
      </c>
      <c r="E8" s="7">
        <v>5.3883780015522564</v>
      </c>
      <c r="F8" s="7">
        <v>4.5667594721162432</v>
      </c>
      <c r="G8" s="17">
        <v>1.2548812755085288</v>
      </c>
      <c r="H8" s="14">
        <v>18.947420220759579</v>
      </c>
      <c r="J8" s="29" t="s">
        <v>53</v>
      </c>
      <c r="K8" s="14">
        <f>_xlfn.AGGREGATE(10,6,H$4:H$103)</f>
        <v>1.3288798681243408</v>
      </c>
      <c r="AT8" s="14" t="str">
        <v>Sheet1!$F$10</v>
      </c>
      <c r="AU8" s="14">
        <v>0.51726484789112559</v>
      </c>
    </row>
    <row r="9" spans="1:47" ht="15.75" thickBot="1" x14ac:dyDescent="0.3">
      <c r="A9" s="31" t="s">
        <v>43</v>
      </c>
      <c r="B9" s="14">
        <v>6</v>
      </c>
      <c r="C9" s="11">
        <v>3.9768504287450894</v>
      </c>
      <c r="D9" s="7">
        <v>3.2087024081713817</v>
      </c>
      <c r="E9" s="7">
        <v>6.1731941267805412</v>
      </c>
      <c r="F9" s="7">
        <v>4.0180368959942072</v>
      </c>
      <c r="G9" s="17">
        <v>1.6950362347801984</v>
      </c>
      <c r="H9" s="14">
        <v>19.071820094471416</v>
      </c>
      <c r="J9" s="29" t="s">
        <v>54</v>
      </c>
      <c r="K9" s="14">
        <f>KURT(H$4:H$103)</f>
        <v>-0.17739926525327743</v>
      </c>
      <c r="AT9" s="15" t="str">
        <v>Sheet1!$F$9</v>
      </c>
      <c r="AU9" s="15">
        <v>0.73588532875256329</v>
      </c>
    </row>
    <row r="10" spans="1:47" x14ac:dyDescent="0.25">
      <c r="B10" s="14">
        <v>7</v>
      </c>
      <c r="C10" s="11">
        <v>4.5427472590950453</v>
      </c>
      <c r="D10" s="7">
        <v>3.8398189954582524</v>
      </c>
      <c r="E10" s="7">
        <v>5.9936631105646416</v>
      </c>
      <c r="F10" s="7">
        <v>4.3177334159421905</v>
      </c>
      <c r="G10" s="17">
        <v>1.4626019085267283</v>
      </c>
      <c r="H10" s="14">
        <v>20.156564689586858</v>
      </c>
      <c r="J10" s="29" t="s">
        <v>55</v>
      </c>
      <c r="K10" s="14">
        <f>SKEW(H$4:H$103)</f>
        <v>0.31785784082229945</v>
      </c>
    </row>
    <row r="11" spans="1:47" x14ac:dyDescent="0.25">
      <c r="B11" s="14">
        <v>8</v>
      </c>
      <c r="C11" s="11">
        <v>3.7764045915530264</v>
      </c>
      <c r="D11" s="7">
        <v>2.7204631465842048</v>
      </c>
      <c r="E11" s="7">
        <v>6.42950691464406</v>
      </c>
      <c r="F11" s="7">
        <v>3.6233438130322644</v>
      </c>
      <c r="G11" s="17">
        <v>1.7174022852627269</v>
      </c>
      <c r="H11" s="14">
        <v>18.267120751076281</v>
      </c>
      <c r="J11" s="29" t="s">
        <v>0</v>
      </c>
      <c r="K11" s="14">
        <f>_xlfn.AGGREGATE(5,6,H$4:H$103)</f>
        <v>15.713796873143364</v>
      </c>
    </row>
    <row r="12" spans="1:47" x14ac:dyDescent="0.25">
      <c r="B12" s="14">
        <v>9</v>
      </c>
      <c r="C12" s="11">
        <v>3.6732334128644371</v>
      </c>
      <c r="D12" s="7">
        <v>2.8883956359113299</v>
      </c>
      <c r="E12" s="7">
        <v>4.1044286117378439</v>
      </c>
      <c r="F12" s="7">
        <v>4.1335167608894867</v>
      </c>
      <c r="G12" s="17">
        <v>1.8065944742119857</v>
      </c>
      <c r="H12" s="14">
        <v>16.606168895615085</v>
      </c>
      <c r="J12" s="29" t="s">
        <v>2</v>
      </c>
      <c r="K12" s="14">
        <f>_xlfn.AGGREGATE(4,6,H$4:H$103)</f>
        <v>21.503707743410967</v>
      </c>
    </row>
    <row r="13" spans="1:47" x14ac:dyDescent="0.25">
      <c r="B13" s="14">
        <v>10</v>
      </c>
      <c r="C13" s="11">
        <v>4.5697510950101332</v>
      </c>
      <c r="D13" s="7">
        <v>2.3276419526320264</v>
      </c>
      <c r="E13" s="7">
        <v>6.0564344211500574</v>
      </c>
      <c r="F13" s="7">
        <v>4.2884068843786105</v>
      </c>
      <c r="G13" s="17">
        <v>1.3733395899024159</v>
      </c>
      <c r="H13" s="14">
        <v>18.61557394307324</v>
      </c>
      <c r="J13" s="29" t="s">
        <v>22</v>
      </c>
      <c r="K13" s="14">
        <f>K12-K11</f>
        <v>5.7899108702676028</v>
      </c>
    </row>
    <row r="14" spans="1:47" x14ac:dyDescent="0.25">
      <c r="B14" s="14">
        <v>11</v>
      </c>
      <c r="C14" s="11">
        <v>3.7740546351846778</v>
      </c>
      <c r="D14" s="7">
        <v>3.4639999615203103</v>
      </c>
      <c r="E14" s="7">
        <v>5.96694384311792</v>
      </c>
      <c r="F14" s="7">
        <v>4.1479708740470551</v>
      </c>
      <c r="G14" s="17">
        <v>1.0116802218005598</v>
      </c>
      <c r="H14" s="14">
        <v>18.364649535670523</v>
      </c>
      <c r="J14" s="29" t="s">
        <v>56</v>
      </c>
      <c r="K14" s="14">
        <f>COUNT(H$4:H$103)</f>
        <v>100</v>
      </c>
    </row>
    <row r="15" spans="1:47" x14ac:dyDescent="0.25">
      <c r="B15" s="14">
        <v>12</v>
      </c>
      <c r="C15" s="11">
        <v>4.176987971829444</v>
      </c>
      <c r="D15" s="7">
        <v>3.6406907597873976</v>
      </c>
      <c r="E15" s="7">
        <v>5.1131083386165539</v>
      </c>
      <c r="F15" s="7">
        <v>4.5395503420050849</v>
      </c>
      <c r="G15" s="17">
        <v>1.3970604861085445</v>
      </c>
      <c r="H15" s="14">
        <v>18.867397898347026</v>
      </c>
      <c r="J15" s="29" t="s">
        <v>57</v>
      </c>
      <c r="K15" s="14">
        <f t="array" ref="K15">COUNT(IF(ISERROR(H$4:H$103), 1, ""))</f>
        <v>0</v>
      </c>
    </row>
    <row r="16" spans="1:47" x14ac:dyDescent="0.25">
      <c r="B16" s="14">
        <v>13</v>
      </c>
      <c r="C16" s="11">
        <v>3.3797099981981358</v>
      </c>
      <c r="D16" s="7">
        <v>3.692932672654635</v>
      </c>
      <c r="E16" s="7">
        <v>7.2558757441361168</v>
      </c>
      <c r="F16" s="7">
        <v>3.9757674247510071</v>
      </c>
      <c r="G16" s="17">
        <v>1.452019722992981</v>
      </c>
      <c r="H16" s="14">
        <v>19.756305562732877</v>
      </c>
      <c r="J16" s="29" t="s">
        <v>58</v>
      </c>
      <c r="K16" s="14">
        <f>K7/SQRT(K14)</f>
        <v>0.11527705184139385</v>
      </c>
    </row>
    <row r="17" spans="2:11" ht="15.75" thickBot="1" x14ac:dyDescent="0.3">
      <c r="B17" s="14">
        <v>14</v>
      </c>
      <c r="C17" s="11">
        <v>3.4017054485194644</v>
      </c>
      <c r="D17" s="7">
        <v>3.1274655863435785</v>
      </c>
      <c r="E17" s="7">
        <v>4.7682627102700117</v>
      </c>
      <c r="F17" s="7">
        <v>5.7775095402426935</v>
      </c>
      <c r="G17" s="17">
        <v>1.6035429696177814</v>
      </c>
      <c r="H17" s="14">
        <v>18.67848625499353</v>
      </c>
      <c r="J17" s="30" t="s">
        <v>59</v>
      </c>
      <c r="K17" s="15">
        <f>_xlfn.CONFIDENCE.T(5%,K7,K14)</f>
        <v>0.22873468039259981</v>
      </c>
    </row>
    <row r="18" spans="2:11" ht="15.75" thickBot="1" x14ac:dyDescent="0.3">
      <c r="B18" s="14">
        <v>15</v>
      </c>
      <c r="C18" s="11">
        <v>3.7399775640849668</v>
      </c>
      <c r="D18" s="7">
        <v>2.9721911091064639</v>
      </c>
      <c r="E18" s="7">
        <v>6.0850792516269925</v>
      </c>
      <c r="F18" s="7">
        <v>4.9908941051898221</v>
      </c>
      <c r="G18" s="17">
        <v>1.7448763019094085</v>
      </c>
      <c r="H18" s="14">
        <v>19.533018331917653</v>
      </c>
    </row>
    <row r="19" spans="2:11" ht="15.75" thickBot="1" x14ac:dyDescent="0.3">
      <c r="B19" s="14">
        <v>16</v>
      </c>
      <c r="C19" s="11">
        <v>3.8276500945234133</v>
      </c>
      <c r="D19" s="7">
        <v>3.1514625615201002</v>
      </c>
      <c r="E19" s="7">
        <v>5.8984476343562342</v>
      </c>
      <c r="F19" s="7">
        <v>4.649112185704273</v>
      </c>
      <c r="G19" s="17">
        <v>1.7058658397923989</v>
      </c>
      <c r="H19" s="14">
        <v>19.23253831589642</v>
      </c>
      <c r="J19" s="44" t="s">
        <v>60</v>
      </c>
      <c r="K19" s="45"/>
    </row>
    <row r="20" spans="2:11" x14ac:dyDescent="0.25">
      <c r="B20" s="14">
        <v>17</v>
      </c>
      <c r="C20" s="11">
        <v>3.33656142734934</v>
      </c>
      <c r="D20" s="7">
        <v>2.8036375213872251</v>
      </c>
      <c r="E20" s="7">
        <v>4.4459493400001708</v>
      </c>
      <c r="F20" s="7">
        <v>3.3518098952535307</v>
      </c>
      <c r="G20" s="17">
        <v>1.7758386891530979</v>
      </c>
      <c r="H20" s="14">
        <v>15.713796873143364</v>
      </c>
      <c r="J20" s="26"/>
      <c r="K20" s="24" t="s">
        <v>39</v>
      </c>
    </row>
    <row r="21" spans="2:11" ht="15.75" thickBot="1" x14ac:dyDescent="0.3">
      <c r="B21" s="14">
        <v>18</v>
      </c>
      <c r="C21" s="11">
        <v>3.8550702948144209</v>
      </c>
      <c r="D21" s="7">
        <v>3.4202401455692319</v>
      </c>
      <c r="E21" s="7">
        <v>5.6206458737903429</v>
      </c>
      <c r="F21" s="7">
        <v>3.4531913593634531</v>
      </c>
      <c r="G21" s="17">
        <v>1.5649104352644239</v>
      </c>
      <c r="H21" s="14">
        <v>17.914058108801871</v>
      </c>
      <c r="J21" s="27"/>
      <c r="K21" s="25" t="s">
        <v>36</v>
      </c>
    </row>
    <row r="22" spans="2:11" x14ac:dyDescent="0.25">
      <c r="B22" s="14">
        <v>19</v>
      </c>
      <c r="C22" s="11">
        <v>4.8701596712455286</v>
      </c>
      <c r="D22" s="7">
        <v>2.9944430741434465</v>
      </c>
      <c r="E22" s="7">
        <v>5.7676620170756934</v>
      </c>
      <c r="F22" s="7">
        <v>3.4088538598304456</v>
      </c>
      <c r="G22" s="17">
        <v>1.2080718916930224</v>
      </c>
      <c r="H22" s="14">
        <v>18.24919051398814</v>
      </c>
      <c r="J22" s="32">
        <v>0</v>
      </c>
      <c r="K22" s="13">
        <f>_xlfn.AGGREGATE(16,6,H$4:H$103,$J22)</f>
        <v>15.713796873143364</v>
      </c>
    </row>
    <row r="23" spans="2:11" x14ac:dyDescent="0.25">
      <c r="B23" s="14">
        <v>20</v>
      </c>
      <c r="C23" s="11">
        <v>3.8843355931644874</v>
      </c>
      <c r="D23" s="7">
        <v>2.9502008608492383</v>
      </c>
      <c r="E23" s="7">
        <v>4.8969712913473726</v>
      </c>
      <c r="F23" s="7">
        <v>4.8893268758942012</v>
      </c>
      <c r="G23" s="17">
        <v>1.3402471914406704</v>
      </c>
      <c r="H23" s="14">
        <v>17.961081812695973</v>
      </c>
      <c r="J23" s="33">
        <v>2.5000000000000001E-2</v>
      </c>
      <c r="K23" s="14">
        <f t="shared" ref="K23:K62" si="0">_xlfn.AGGREGATE(16,6,H$4:H$103,$J23)</f>
        <v>16.450309928636251</v>
      </c>
    </row>
    <row r="24" spans="2:11" x14ac:dyDescent="0.25">
      <c r="B24" s="14">
        <v>21</v>
      </c>
      <c r="C24" s="11">
        <v>4.3396555438645485</v>
      </c>
      <c r="D24" s="7">
        <v>2.2491264602878647</v>
      </c>
      <c r="E24" s="7">
        <v>6.0314091083696635</v>
      </c>
      <c r="F24" s="7">
        <v>4.8320237947784852</v>
      </c>
      <c r="G24" s="17">
        <v>1.7106575316389441</v>
      </c>
      <c r="H24" s="14">
        <v>19.162872438939505</v>
      </c>
      <c r="J24" s="33">
        <v>0.05</v>
      </c>
      <c r="K24" s="14">
        <f t="shared" si="0"/>
        <v>16.524475657350532</v>
      </c>
    </row>
    <row r="25" spans="2:11" x14ac:dyDescent="0.25">
      <c r="B25" s="14">
        <v>22</v>
      </c>
      <c r="C25" s="11">
        <v>3.9141635714999863</v>
      </c>
      <c r="D25" s="7">
        <v>2.109402647611252</v>
      </c>
      <c r="E25" s="7">
        <v>5.1608680909935813</v>
      </c>
      <c r="F25" s="7">
        <v>3.9945314953473146</v>
      </c>
      <c r="G25" s="17">
        <v>1.4941761251370487</v>
      </c>
      <c r="H25" s="14">
        <v>16.673141930589182</v>
      </c>
      <c r="J25" s="33">
        <v>7.4999999999999997E-2</v>
      </c>
      <c r="K25" s="14">
        <f t="shared" si="0"/>
        <v>16.632208883943793</v>
      </c>
    </row>
    <row r="26" spans="2:11" x14ac:dyDescent="0.25">
      <c r="B26" s="14">
        <v>23</v>
      </c>
      <c r="C26" s="11">
        <v>4.5242450727656784</v>
      </c>
      <c r="D26" s="7">
        <v>2.8383432121876622</v>
      </c>
      <c r="E26" s="7">
        <v>6.1236820332627859</v>
      </c>
      <c r="F26" s="7">
        <v>3.8360663018530645</v>
      </c>
      <c r="G26" s="17">
        <v>1.7302155807417914</v>
      </c>
      <c r="H26" s="14">
        <v>19.052552200810982</v>
      </c>
      <c r="J26" s="33">
        <v>0.1</v>
      </c>
      <c r="K26" s="14">
        <f t="shared" si="0"/>
        <v>16.82045429979118</v>
      </c>
    </row>
    <row r="27" spans="2:11" x14ac:dyDescent="0.25">
      <c r="B27" s="14">
        <v>24</v>
      </c>
      <c r="C27" s="11">
        <v>3.5393419166311428</v>
      </c>
      <c r="D27" s="7">
        <v>3.6174229407797593</v>
      </c>
      <c r="E27" s="7">
        <v>7.0950354333300663</v>
      </c>
      <c r="F27" s="7">
        <v>5.6582666641438824</v>
      </c>
      <c r="G27" s="17">
        <v>1.5936407885261172</v>
      </c>
      <c r="H27" s="14">
        <v>21.503707743410967</v>
      </c>
      <c r="J27" s="33">
        <v>0.125</v>
      </c>
      <c r="K27" s="14">
        <f t="shared" si="0"/>
        <v>17.133604909292217</v>
      </c>
    </row>
    <row r="28" spans="2:11" x14ac:dyDescent="0.25">
      <c r="B28" s="14">
        <v>25</v>
      </c>
      <c r="C28" s="11">
        <v>4.0568256719203504</v>
      </c>
      <c r="D28" s="7">
        <v>3.3848990574769688</v>
      </c>
      <c r="E28" s="7">
        <v>4.5815233900231984</v>
      </c>
      <c r="F28" s="7">
        <v>3.9325642138003061</v>
      </c>
      <c r="G28" s="17">
        <v>1.4356522635325464</v>
      </c>
      <c r="H28" s="14">
        <v>17.391464596753373</v>
      </c>
      <c r="J28" s="33">
        <v>0.15</v>
      </c>
      <c r="K28" s="14">
        <f t="shared" si="0"/>
        <v>17.279200406921209</v>
      </c>
    </row>
    <row r="29" spans="2:11" x14ac:dyDescent="0.25">
      <c r="B29" s="14">
        <v>26</v>
      </c>
      <c r="C29" s="11">
        <v>4.0970927253417111</v>
      </c>
      <c r="D29" s="7">
        <v>3.0749896649345203</v>
      </c>
      <c r="E29" s="7">
        <v>6.6269166771637789</v>
      </c>
      <c r="F29" s="7">
        <v>4.6710839731081579</v>
      </c>
      <c r="G29" s="17">
        <v>1.5479796318680976</v>
      </c>
      <c r="H29" s="14">
        <v>20.018062672416267</v>
      </c>
      <c r="J29" s="33">
        <v>0.17499999999999999</v>
      </c>
      <c r="K29" s="14">
        <f t="shared" si="0"/>
        <v>17.321809222084255</v>
      </c>
    </row>
    <row r="30" spans="2:11" x14ac:dyDescent="0.25">
      <c r="B30" s="14">
        <v>27</v>
      </c>
      <c r="C30" s="11">
        <v>3.1395761454804929</v>
      </c>
      <c r="D30" s="7">
        <v>3.0925319648886576</v>
      </c>
      <c r="E30" s="7">
        <v>6.4898873680323774</v>
      </c>
      <c r="F30" s="7">
        <v>4.7777862106298681</v>
      </c>
      <c r="G30" s="17">
        <v>1.5399401683172185</v>
      </c>
      <c r="H30" s="14">
        <v>19.039721857348614</v>
      </c>
      <c r="J30" s="33">
        <v>0.2</v>
      </c>
      <c r="K30" s="14">
        <f t="shared" si="0"/>
        <v>17.384485542179839</v>
      </c>
    </row>
    <row r="31" spans="2:11" x14ac:dyDescent="0.25">
      <c r="B31" s="14">
        <v>28</v>
      </c>
      <c r="C31" s="11">
        <v>4.0408096503600035</v>
      </c>
      <c r="D31" s="7">
        <v>3.3675566235734351</v>
      </c>
      <c r="E31" s="7">
        <v>5.8752011702897313</v>
      </c>
      <c r="F31" s="7">
        <v>3.4264409070103188</v>
      </c>
      <c r="G31" s="17">
        <v>1.3374860959367909</v>
      </c>
      <c r="H31" s="14">
        <v>18.04749444717028</v>
      </c>
      <c r="J31" s="33">
        <v>0.22500000000000001</v>
      </c>
      <c r="K31" s="14">
        <f t="shared" si="0"/>
        <v>17.508421094120177</v>
      </c>
    </row>
    <row r="32" spans="2:11" x14ac:dyDescent="0.25">
      <c r="B32" s="14">
        <v>29</v>
      </c>
      <c r="C32" s="11">
        <v>4.0136592039412298</v>
      </c>
      <c r="D32" s="7">
        <v>2.3087036362095574</v>
      </c>
      <c r="E32" s="7">
        <v>6.2563636057954772</v>
      </c>
      <c r="F32" s="7">
        <v>5.3180602426710504</v>
      </c>
      <c r="G32" s="17">
        <v>1.5996741355607549</v>
      </c>
      <c r="H32" s="14">
        <v>19.496460824178069</v>
      </c>
      <c r="J32" s="33">
        <v>0.25</v>
      </c>
      <c r="K32" s="14">
        <f t="shared" si="0"/>
        <v>17.525678663658493</v>
      </c>
    </row>
    <row r="33" spans="2:11" x14ac:dyDescent="0.25">
      <c r="B33" s="14">
        <v>30</v>
      </c>
      <c r="C33" s="11">
        <v>3.5565690443627664</v>
      </c>
      <c r="D33" s="7">
        <v>3.0556126195329312</v>
      </c>
      <c r="E33" s="7">
        <v>5.3173220575447484</v>
      </c>
      <c r="F33" s="7">
        <v>3.1505085044704346</v>
      </c>
      <c r="G33" s="17">
        <v>1.4027971986449477</v>
      </c>
      <c r="H33" s="14">
        <v>16.482809424555828</v>
      </c>
      <c r="J33" s="33">
        <v>0.27500000000000002</v>
      </c>
      <c r="K33" s="14">
        <f t="shared" si="0"/>
        <v>17.565323307484363</v>
      </c>
    </row>
    <row r="34" spans="2:11" x14ac:dyDescent="0.25">
      <c r="B34" s="14">
        <v>31</v>
      </c>
      <c r="C34" s="11">
        <v>4.2707463559754046</v>
      </c>
      <c r="D34" s="7">
        <v>2.5364976985771825</v>
      </c>
      <c r="E34" s="7">
        <v>5.6297552773516593</v>
      </c>
      <c r="F34" s="7">
        <v>3.6875383509130195</v>
      </c>
      <c r="G34" s="17">
        <v>1.5240341460094604</v>
      </c>
      <c r="H34" s="14">
        <v>17.648571828826725</v>
      </c>
      <c r="J34" s="33">
        <v>0.3</v>
      </c>
      <c r="K34" s="14">
        <f t="shared" si="0"/>
        <v>17.6724289764283</v>
      </c>
    </row>
    <row r="35" spans="2:11" x14ac:dyDescent="0.25">
      <c r="B35" s="14">
        <v>32</v>
      </c>
      <c r="C35" s="11">
        <v>3.9470916242162466</v>
      </c>
      <c r="D35" s="7">
        <v>2.5505004242645071</v>
      </c>
      <c r="E35" s="7">
        <v>4.8115105766810533</v>
      </c>
      <c r="F35" s="7">
        <v>4.4298523448526783</v>
      </c>
      <c r="G35" s="17">
        <v>1.6176143538712231</v>
      </c>
      <c r="H35" s="14">
        <v>17.356569323885708</v>
      </c>
      <c r="J35" s="33">
        <v>0.32500000000000001</v>
      </c>
      <c r="K35" s="14">
        <f t="shared" si="0"/>
        <v>17.71310927108523</v>
      </c>
    </row>
    <row r="36" spans="2:11" x14ac:dyDescent="0.25">
      <c r="B36" s="14">
        <v>33</v>
      </c>
      <c r="C36" s="11">
        <v>3.5984355936443353</v>
      </c>
      <c r="D36" s="7">
        <v>2.3789436227516791</v>
      </c>
      <c r="E36" s="7">
        <v>4.8361007388440731</v>
      </c>
      <c r="F36" s="7">
        <v>4.2343557721737666</v>
      </c>
      <c r="G36" s="17">
        <v>1.4788328895574536</v>
      </c>
      <c r="H36" s="14">
        <v>16.526668616971307</v>
      </c>
      <c r="J36" s="33">
        <v>0.35</v>
      </c>
      <c r="K36" s="14">
        <f t="shared" si="0"/>
        <v>17.819777662891827</v>
      </c>
    </row>
    <row r="37" spans="2:11" x14ac:dyDescent="0.25">
      <c r="B37" s="14">
        <v>34</v>
      </c>
      <c r="C37" s="11">
        <v>4.4072720349327703</v>
      </c>
      <c r="D37" s="7">
        <v>3.3395012618718733</v>
      </c>
      <c r="E37" s="7">
        <v>7.0813170515900232</v>
      </c>
      <c r="F37" s="7">
        <v>3.6322013765696139</v>
      </c>
      <c r="G37" s="17">
        <v>1.4382273747995622</v>
      </c>
      <c r="H37" s="14">
        <v>19.898519099763845</v>
      </c>
      <c r="J37" s="33">
        <v>0.375</v>
      </c>
      <c r="K37" s="14">
        <f t="shared" si="0"/>
        <v>17.876517868569174</v>
      </c>
    </row>
    <row r="38" spans="2:11" x14ac:dyDescent="0.25">
      <c r="B38" s="14">
        <v>35</v>
      </c>
      <c r="C38" s="11">
        <v>4.0507323082248519</v>
      </c>
      <c r="D38" s="7">
        <v>3.7747224638577364</v>
      </c>
      <c r="E38" s="7">
        <v>6.2812732365184889</v>
      </c>
      <c r="F38" s="7">
        <v>4.1801880910853217</v>
      </c>
      <c r="G38" s="17">
        <v>1.3835341545162221</v>
      </c>
      <c r="H38" s="14">
        <v>19.670450254202624</v>
      </c>
      <c r="J38" s="33">
        <v>0.4</v>
      </c>
      <c r="K38" s="14">
        <f t="shared" si="0"/>
        <v>18.012929393380556</v>
      </c>
    </row>
    <row r="39" spans="2:11" x14ac:dyDescent="0.25">
      <c r="B39" s="14">
        <v>36</v>
      </c>
      <c r="C39" s="11">
        <v>4.2470774784255969</v>
      </c>
      <c r="D39" s="7">
        <v>2.9689374582364092</v>
      </c>
      <c r="E39" s="7">
        <v>5.373846251768601</v>
      </c>
      <c r="F39" s="7">
        <v>3.5875411258259691</v>
      </c>
      <c r="G39" s="17">
        <v>1.3566759549510565</v>
      </c>
      <c r="H39" s="14">
        <v>17.534078269207633</v>
      </c>
      <c r="J39" s="33">
        <v>0.42499999999999999</v>
      </c>
      <c r="K39" s="14">
        <f t="shared" si="0"/>
        <v>18.080759858064688</v>
      </c>
    </row>
    <row r="40" spans="2:11" x14ac:dyDescent="0.25">
      <c r="B40" s="14">
        <v>37</v>
      </c>
      <c r="C40" s="11">
        <v>4.3315853371403898</v>
      </c>
      <c r="D40" s="7">
        <v>2.3509011656243093</v>
      </c>
      <c r="E40" s="7">
        <v>6.1570153133989196</v>
      </c>
      <c r="F40" s="7">
        <v>3.4855938039428946</v>
      </c>
      <c r="G40" s="17">
        <v>1.787769961035401</v>
      </c>
      <c r="H40" s="14">
        <v>18.112865581141914</v>
      </c>
      <c r="J40" s="33">
        <v>0.45</v>
      </c>
      <c r="K40" s="14">
        <f t="shared" si="0"/>
        <v>18.111333458556654</v>
      </c>
    </row>
    <row r="41" spans="2:11" x14ac:dyDescent="0.25">
      <c r="B41" s="14">
        <v>38</v>
      </c>
      <c r="C41" s="11">
        <v>4.1198810463262285</v>
      </c>
      <c r="D41" s="7">
        <v>2.8257108024928175</v>
      </c>
      <c r="E41" s="7">
        <v>4.7079590651995353</v>
      </c>
      <c r="F41" s="7">
        <v>4.5933700740959447</v>
      </c>
      <c r="G41" s="17">
        <v>1.3045426836406955</v>
      </c>
      <c r="H41" s="14">
        <v>17.551463671755219</v>
      </c>
      <c r="J41" s="33">
        <v>0.47499999999999998</v>
      </c>
      <c r="K41" s="14">
        <f t="shared" si="0"/>
        <v>18.142168010803193</v>
      </c>
    </row>
    <row r="42" spans="2:11" x14ac:dyDescent="0.25">
      <c r="B42" s="14">
        <v>39</v>
      </c>
      <c r="C42" s="11">
        <v>4.112834804851575</v>
      </c>
      <c r="D42" s="7">
        <v>3.2648772146968281</v>
      </c>
      <c r="E42" s="7">
        <v>4.9864087666697419</v>
      </c>
      <c r="F42" s="7">
        <v>3.8976024262461744</v>
      </c>
      <c r="G42" s="17">
        <v>1.5419056796371458</v>
      </c>
      <c r="H42" s="14">
        <v>17.803628892101464</v>
      </c>
      <c r="J42" s="33">
        <v>0.5</v>
      </c>
      <c r="K42" s="14">
        <f t="shared" si="0"/>
        <v>18.211535673664436</v>
      </c>
    </row>
    <row r="43" spans="2:11" x14ac:dyDescent="0.25">
      <c r="B43" s="14">
        <v>40</v>
      </c>
      <c r="C43" s="11">
        <v>4.4387378824348431</v>
      </c>
      <c r="D43" s="7">
        <v>2.736787538361086</v>
      </c>
      <c r="E43" s="7">
        <v>4.7211775874607032</v>
      </c>
      <c r="F43" s="7">
        <v>4.0768766201064546</v>
      </c>
      <c r="G43" s="17">
        <v>1.347915603679853</v>
      </c>
      <c r="H43" s="14">
        <v>17.321495232042938</v>
      </c>
      <c r="J43" s="33">
        <v>0.52500000000000002</v>
      </c>
      <c r="K43" s="14">
        <f t="shared" si="0"/>
        <v>18.266672495149077</v>
      </c>
    </row>
    <row r="44" spans="2:11" x14ac:dyDescent="0.25">
      <c r="B44" s="14">
        <v>41</v>
      </c>
      <c r="C44" s="11">
        <v>3.6149994019373644</v>
      </c>
      <c r="D44" s="7">
        <v>3.5538756746792624</v>
      </c>
      <c r="E44" s="7">
        <v>6.6758315590481629</v>
      </c>
      <c r="F44" s="7">
        <v>5.2692855105941732</v>
      </c>
      <c r="G44" s="17">
        <v>1.8856675012269557</v>
      </c>
      <c r="H44" s="14">
        <v>20.999659647485917</v>
      </c>
      <c r="J44" s="33">
        <v>0.55000000000000004</v>
      </c>
      <c r="K44" s="14">
        <f t="shared" si="0"/>
        <v>18.383884999328117</v>
      </c>
    </row>
    <row r="45" spans="2:11" x14ac:dyDescent="0.25">
      <c r="B45" s="14">
        <v>42</v>
      </c>
      <c r="C45" s="11">
        <v>4.4869024004335705</v>
      </c>
      <c r="D45" s="7">
        <v>2.7914619983495523</v>
      </c>
      <c r="E45" s="7">
        <v>6.2051024117104872</v>
      </c>
      <c r="F45" s="7">
        <v>4.7145628410011886</v>
      </c>
      <c r="G45" s="17">
        <v>1.4466616354606776</v>
      </c>
      <c r="H45" s="14">
        <v>19.644691286955478</v>
      </c>
      <c r="J45" s="33">
        <v>0.57499999999999996</v>
      </c>
      <c r="K45" s="14">
        <f t="shared" si="0"/>
        <v>18.414862794604463</v>
      </c>
    </row>
    <row r="46" spans="2:11" x14ac:dyDescent="0.25">
      <c r="B46" s="14">
        <v>43</v>
      </c>
      <c r="C46" s="11">
        <v>3.7503144360080003</v>
      </c>
      <c r="D46" s="7">
        <v>3.0683712353451651</v>
      </c>
      <c r="E46" s="7">
        <v>5.5470415111124343</v>
      </c>
      <c r="F46" s="7">
        <v>4.4876223661921912</v>
      </c>
      <c r="G46" s="17">
        <v>1.5618031322907637</v>
      </c>
      <c r="H46" s="14">
        <v>18.415152680948552</v>
      </c>
      <c r="J46" s="33">
        <v>0.6</v>
      </c>
      <c r="K46" s="14">
        <f t="shared" si="0"/>
        <v>18.522126343387264</v>
      </c>
    </row>
    <row r="47" spans="2:11" x14ac:dyDescent="0.25">
      <c r="B47" s="14">
        <v>44</v>
      </c>
      <c r="C47" s="11">
        <v>3.367146086285</v>
      </c>
      <c r="D47" s="7">
        <v>3.238639318654374</v>
      </c>
      <c r="E47" s="7">
        <v>7.3373742690724564</v>
      </c>
      <c r="F47" s="7">
        <v>4.8409620607910551</v>
      </c>
      <c r="G47" s="17">
        <v>1.1395396543835929</v>
      </c>
      <c r="H47" s="14">
        <v>19.923661389186481</v>
      </c>
      <c r="J47" s="33">
        <v>0.625</v>
      </c>
      <c r="K47" s="14">
        <f t="shared" si="0"/>
        <v>18.610335801157309</v>
      </c>
    </row>
    <row r="48" spans="2:11" x14ac:dyDescent="0.25">
      <c r="B48" s="14">
        <v>45</v>
      </c>
      <c r="C48" s="11">
        <v>3.8697234771557283</v>
      </c>
      <c r="D48" s="7">
        <v>2.7069974286330751</v>
      </c>
      <c r="E48" s="7">
        <v>4.6630443118349136</v>
      </c>
      <c r="F48" s="7">
        <v>4.3950167129954494</v>
      </c>
      <c r="G48" s="17">
        <v>1.6238018358014783</v>
      </c>
      <c r="H48" s="14">
        <v>17.258583766420646</v>
      </c>
      <c r="J48" s="33">
        <v>0.65</v>
      </c>
      <c r="K48" s="14">
        <f t="shared" si="0"/>
        <v>18.66747579340322</v>
      </c>
    </row>
    <row r="49" spans="2:11" x14ac:dyDescent="0.25">
      <c r="B49" s="14">
        <v>46</v>
      </c>
      <c r="C49" s="11">
        <v>4.4314870049612285</v>
      </c>
      <c r="D49" s="7">
        <v>3.0260884748748915</v>
      </c>
      <c r="E49" s="7">
        <v>5.4626390359004731</v>
      </c>
      <c r="F49" s="7">
        <v>5.3435308890328042</v>
      </c>
      <c r="G49" s="17">
        <v>1.6317659751119062</v>
      </c>
      <c r="H49" s="14">
        <v>19.895511379881302</v>
      </c>
      <c r="J49" s="33">
        <v>0.67500000000000004</v>
      </c>
      <c r="K49" s="14">
        <f t="shared" si="0"/>
        <v>18.715844621664282</v>
      </c>
    </row>
    <row r="50" spans="2:11" x14ac:dyDescent="0.25">
      <c r="B50" s="14">
        <v>47</v>
      </c>
      <c r="C50" s="11">
        <v>4.2622282908565872</v>
      </c>
      <c r="D50" s="7">
        <v>3.2788424345503637</v>
      </c>
      <c r="E50" s="7">
        <v>4.9555620636059183</v>
      </c>
      <c r="F50" s="7">
        <v>4.0321989757114611</v>
      </c>
      <c r="G50" s="17">
        <v>1.5266600001047941</v>
      </c>
      <c r="H50" s="14">
        <v>18.055491764829124</v>
      </c>
      <c r="J50" s="33">
        <v>0.7</v>
      </c>
      <c r="K50" s="14">
        <f t="shared" si="0"/>
        <v>18.828893762120181</v>
      </c>
    </row>
    <row r="51" spans="2:11" x14ac:dyDescent="0.25">
      <c r="B51" s="14">
        <v>48</v>
      </c>
      <c r="C51" s="11">
        <v>3.8779704171684419</v>
      </c>
      <c r="D51" s="7">
        <v>3.5040587159405123</v>
      </c>
      <c r="E51" s="7">
        <v>5.0541012120628048</v>
      </c>
      <c r="F51" s="7">
        <v>5.0350604170542468</v>
      </c>
      <c r="G51" s="17">
        <v>1.1024780455197924</v>
      </c>
      <c r="H51" s="14">
        <v>18.573668807745797</v>
      </c>
      <c r="J51" s="33">
        <v>0.72499999999999998</v>
      </c>
      <c r="K51" s="14">
        <f t="shared" si="0"/>
        <v>18.929415198216752</v>
      </c>
    </row>
    <row r="52" spans="2:11" x14ac:dyDescent="0.25">
      <c r="B52" s="14">
        <v>49</v>
      </c>
      <c r="C52" s="11">
        <v>3.7313705581337171</v>
      </c>
      <c r="D52" s="7">
        <v>3.5988102056090803</v>
      </c>
      <c r="E52" s="7">
        <v>5.5866478670748849</v>
      </c>
      <c r="F52" s="7">
        <v>3.3144070031123216</v>
      </c>
      <c r="G52" s="17">
        <v>1.0912257213169894</v>
      </c>
      <c r="H52" s="14">
        <v>17.322461355246993</v>
      </c>
      <c r="J52" s="33">
        <v>0.75</v>
      </c>
      <c r="K52" s="14">
        <f t="shared" si="0"/>
        <v>19.051017385062352</v>
      </c>
    </row>
    <row r="53" spans="2:11" x14ac:dyDescent="0.25">
      <c r="B53" s="14">
        <v>50</v>
      </c>
      <c r="C53" s="11">
        <v>3.5766483842518659</v>
      </c>
      <c r="D53" s="7">
        <v>3.7216861680099318</v>
      </c>
      <c r="E53" s="7">
        <v>4.2600593088435996</v>
      </c>
      <c r="F53" s="7">
        <v>3.7145811984919201</v>
      </c>
      <c r="G53" s="17">
        <v>1.6860933752332754</v>
      </c>
      <c r="H53" s="14">
        <v>16.959068434830595</v>
      </c>
      <c r="J53" s="33">
        <v>0.77500000000000002</v>
      </c>
      <c r="K53" s="14">
        <f t="shared" si="0"/>
        <v>19.137833044210783</v>
      </c>
    </row>
    <row r="54" spans="2:11" x14ac:dyDescent="0.25">
      <c r="B54" s="14">
        <v>51</v>
      </c>
      <c r="C54" s="11">
        <v>3.2879770032887028</v>
      </c>
      <c r="D54" s="7">
        <v>3.1065959386154853</v>
      </c>
      <c r="E54" s="7">
        <v>6.3556951755721824</v>
      </c>
      <c r="F54" s="7">
        <v>4.2925398944115747</v>
      </c>
      <c r="G54" s="17">
        <v>1.6791409312905212</v>
      </c>
      <c r="H54" s="14">
        <v>18.721948943178468</v>
      </c>
      <c r="J54" s="33">
        <v>0.8</v>
      </c>
      <c r="K54" s="14">
        <f t="shared" si="0"/>
        <v>19.503772325725986</v>
      </c>
    </row>
    <row r="55" spans="2:11" x14ac:dyDescent="0.25">
      <c r="B55" s="14">
        <v>52</v>
      </c>
      <c r="C55" s="11">
        <v>4.0208947453244095</v>
      </c>
      <c r="D55" s="7">
        <v>3.0311612009938385</v>
      </c>
      <c r="E55" s="7">
        <v>4.4643101606116247</v>
      </c>
      <c r="F55" s="7">
        <v>3.8446058748725727</v>
      </c>
      <c r="G55" s="17">
        <v>1.9218666557953363</v>
      </c>
      <c r="H55" s="14">
        <v>17.282838637597781</v>
      </c>
      <c r="J55" s="33">
        <v>0.82499999999999996</v>
      </c>
      <c r="K55" s="14">
        <f t="shared" si="0"/>
        <v>19.619144924888186</v>
      </c>
    </row>
    <row r="56" spans="2:11" x14ac:dyDescent="0.25">
      <c r="B56" s="14">
        <v>53</v>
      </c>
      <c r="C56" s="11">
        <v>3.9046712047051488</v>
      </c>
      <c r="D56" s="7">
        <v>3.0978712481713768</v>
      </c>
      <c r="E56" s="7">
        <v>5.8376845444058478</v>
      </c>
      <c r="F56" s="7">
        <v>3.7496003783978118</v>
      </c>
      <c r="G56" s="17">
        <v>1.7484301550379575</v>
      </c>
      <c r="H56" s="14">
        <v>18.338257530718145</v>
      </c>
      <c r="J56" s="33">
        <v>0.85</v>
      </c>
      <c r="K56" s="14">
        <f t="shared" si="0"/>
        <v>19.671774123405864</v>
      </c>
    </row>
    <row r="57" spans="2:11" x14ac:dyDescent="0.25">
      <c r="B57" s="14">
        <v>54</v>
      </c>
      <c r="C57" s="11">
        <v>4.0911939880390715</v>
      </c>
      <c r="D57" s="7">
        <v>3.0504771828723802</v>
      </c>
      <c r="E57" s="7">
        <v>5.8093609966774622</v>
      </c>
      <c r="F57" s="7">
        <v>3.5048391267603254</v>
      </c>
      <c r="G57" s="17">
        <v>1.2599776597237007</v>
      </c>
      <c r="H57" s="14">
        <v>17.715848954072939</v>
      </c>
      <c r="J57" s="33">
        <v>0.875</v>
      </c>
      <c r="K57" s="14">
        <f t="shared" si="0"/>
        <v>19.747896125263324</v>
      </c>
    </row>
    <row r="58" spans="2:11" x14ac:dyDescent="0.25">
      <c r="B58" s="14">
        <v>55</v>
      </c>
      <c r="C58" s="11">
        <v>3.7037223643471782</v>
      </c>
      <c r="D58" s="7">
        <v>3.1287487990005869</v>
      </c>
      <c r="E58" s="7">
        <v>5.4085889561593685</v>
      </c>
      <c r="F58" s="7">
        <v>3.6928040984662065</v>
      </c>
      <c r="G58" s="17">
        <v>1.5744262837120369</v>
      </c>
      <c r="H58" s="14">
        <v>17.508290501685376</v>
      </c>
      <c r="J58" s="33">
        <v>0.9</v>
      </c>
      <c r="K58" s="14">
        <f t="shared" si="0"/>
        <v>19.901033328706109</v>
      </c>
    </row>
    <row r="59" spans="2:11" x14ac:dyDescent="0.25">
      <c r="B59" s="14">
        <v>56</v>
      </c>
      <c r="C59" s="11">
        <v>4.4973784080455843</v>
      </c>
      <c r="D59" s="7">
        <v>2.8487526928124387</v>
      </c>
      <c r="E59" s="7">
        <v>6.3791567230693058</v>
      </c>
      <c r="F59" s="7">
        <v>4.0604625927663207</v>
      </c>
      <c r="G59" s="17">
        <v>1.2647553631191593</v>
      </c>
      <c r="H59" s="14">
        <v>19.050505779812809</v>
      </c>
      <c r="J59" s="33">
        <v>0.92500000000000004</v>
      </c>
      <c r="K59" s="14">
        <f t="shared" si="0"/>
        <v>19.981771236831129</v>
      </c>
    </row>
    <row r="60" spans="2:11" x14ac:dyDescent="0.25">
      <c r="B60" s="14">
        <v>57</v>
      </c>
      <c r="C60" s="11">
        <v>3.9329537698427606</v>
      </c>
      <c r="D60" s="7">
        <v>2.6442917608893284</v>
      </c>
      <c r="E60" s="7">
        <v>5.2450112055921583</v>
      </c>
      <c r="F60" s="7">
        <v>4.9240069695453812</v>
      </c>
      <c r="G60" s="17">
        <v>1.3655985639258306</v>
      </c>
      <c r="H60" s="14">
        <v>18.111862269795459</v>
      </c>
      <c r="J60" s="33">
        <v>0.95</v>
      </c>
      <c r="K60" s="14">
        <f t="shared" si="0"/>
        <v>20.131420059084455</v>
      </c>
    </row>
    <row r="61" spans="2:11" x14ac:dyDescent="0.25">
      <c r="B61" s="14">
        <v>58</v>
      </c>
      <c r="C61" s="11">
        <v>3.6269617573271571</v>
      </c>
      <c r="D61" s="7">
        <v>2.8192229099084392</v>
      </c>
      <c r="E61" s="7">
        <v>5.0722165672335544</v>
      </c>
      <c r="F61" s="7">
        <v>4.7519577259273893</v>
      </c>
      <c r="G61" s="17">
        <v>1.4122945078610059</v>
      </c>
      <c r="H61" s="14">
        <v>17.682653468257545</v>
      </c>
      <c r="J61" s="33">
        <v>0.97499999999999998</v>
      </c>
      <c r="K61" s="14">
        <f t="shared" si="0"/>
        <v>20.762991035240226</v>
      </c>
    </row>
    <row r="62" spans="2:11" ht="15.75" thickBot="1" x14ac:dyDescent="0.3">
      <c r="B62" s="14">
        <v>59</v>
      </c>
      <c r="C62" s="11">
        <v>3.639848056541175</v>
      </c>
      <c r="D62" s="7">
        <v>2.9446332713925134</v>
      </c>
      <c r="E62" s="7">
        <v>6.7095798470266361</v>
      </c>
      <c r="F62" s="7">
        <v>3.0261727176359803</v>
      </c>
      <c r="G62" s="17">
        <v>1.7904532411129201</v>
      </c>
      <c r="H62" s="14">
        <v>18.110687133709227</v>
      </c>
      <c r="J62" s="34">
        <v>1</v>
      </c>
      <c r="K62" s="15">
        <f t="shared" si="0"/>
        <v>21.503707743410967</v>
      </c>
    </row>
    <row r="63" spans="2:11" ht="15.75" thickBot="1" x14ac:dyDescent="0.3">
      <c r="B63" s="14">
        <v>60</v>
      </c>
      <c r="C63" s="11">
        <v>3.5171851604673825</v>
      </c>
      <c r="D63" s="7">
        <v>2.9225224771836826</v>
      </c>
      <c r="E63" s="7">
        <v>5.0055975969836339</v>
      </c>
      <c r="F63" s="7">
        <v>4.2249705804824966</v>
      </c>
      <c r="G63" s="17">
        <v>1.4158843561380712</v>
      </c>
      <c r="H63" s="14">
        <v>17.086160171255266</v>
      </c>
    </row>
    <row r="64" spans="2:11" ht="15.75" thickBot="1" x14ac:dyDescent="0.3">
      <c r="B64" s="14">
        <v>61</v>
      </c>
      <c r="C64" s="11">
        <v>4.6367526195276652</v>
      </c>
      <c r="D64" s="7">
        <v>2.5935333669887131</v>
      </c>
      <c r="E64" s="7">
        <v>6.9629191843290483</v>
      </c>
      <c r="F64" s="7">
        <v>5.193888233080779</v>
      </c>
      <c r="G64" s="17">
        <v>1.3119074257638439</v>
      </c>
      <c r="H64" s="14">
        <v>20.699000829690053</v>
      </c>
      <c r="J64" s="44" t="s">
        <v>63</v>
      </c>
      <c r="K64" s="45"/>
    </row>
    <row r="65" spans="2:11" x14ac:dyDescent="0.25">
      <c r="B65" s="14">
        <v>62</v>
      </c>
      <c r="C65" s="11">
        <v>3.4467141001813943</v>
      </c>
      <c r="D65" s="7">
        <v>2.4553841671017027</v>
      </c>
      <c r="E65" s="7">
        <v>5.1315363783820027</v>
      </c>
      <c r="F65" s="7">
        <v>3.5633043295781301</v>
      </c>
      <c r="G65" s="17">
        <v>1.8477898895328431</v>
      </c>
      <c r="H65" s="14">
        <v>16.444728864776074</v>
      </c>
      <c r="J65" s="26"/>
      <c r="K65" s="24" t="s">
        <v>39</v>
      </c>
    </row>
    <row r="66" spans="2:11" ht="15.75" thickBot="1" x14ac:dyDescent="0.3">
      <c r="B66" s="14">
        <v>63</v>
      </c>
      <c r="C66" s="11">
        <v>4.1938537960182325</v>
      </c>
      <c r="D66" s="7">
        <v>2.7630062462949745</v>
      </c>
      <c r="E66" s="7">
        <v>7.8171912951741103</v>
      </c>
      <c r="F66" s="7">
        <v>3.5299594178280684</v>
      </c>
      <c r="G66" s="17">
        <v>1.6402313866257912</v>
      </c>
      <c r="H66" s="14">
        <v>19.944242141941178</v>
      </c>
      <c r="J66" s="27"/>
      <c r="K66" s="25" t="s">
        <v>36</v>
      </c>
    </row>
    <row r="67" spans="2:11" x14ac:dyDescent="0.25">
      <c r="B67" s="14">
        <v>64</v>
      </c>
      <c r="C67" s="11">
        <v>4.3155593476802183</v>
      </c>
      <c r="D67" s="7">
        <v>3.1962159089277731</v>
      </c>
      <c r="E67" s="7">
        <v>7.1701985195024172</v>
      </c>
      <c r="F67" s="7">
        <v>4.6071018164125856</v>
      </c>
      <c r="G67" s="17">
        <v>1.5318113429769122</v>
      </c>
      <c r="H67" s="14">
        <v>20.820886935499907</v>
      </c>
      <c r="J67" s="35" t="s">
        <v>61</v>
      </c>
      <c r="K67" s="13">
        <v>16.524475657350532</v>
      </c>
    </row>
    <row r="68" spans="2:11" ht="15.75" thickBot="1" x14ac:dyDescent="0.3">
      <c r="B68" s="14">
        <v>65</v>
      </c>
      <c r="C68" s="11">
        <v>3.6897273482792272</v>
      </c>
      <c r="D68" s="7">
        <v>3.3233632584355037</v>
      </c>
      <c r="E68" s="7">
        <v>5.3166334569904983</v>
      </c>
      <c r="F68" s="7">
        <v>3.2900923847543186</v>
      </c>
      <c r="G68" s="17">
        <v>1.8172146336403814</v>
      </c>
      <c r="H68" s="14">
        <v>17.437031082099928</v>
      </c>
      <c r="J68" s="36" t="s">
        <v>62</v>
      </c>
      <c r="K68" s="38">
        <f>_xlfn.PERCENTRANK.INC(H$4:H$103,K$67)</f>
        <v>4.9000000000000002E-2</v>
      </c>
    </row>
    <row r="69" spans="2:11" ht="15.75" thickBot="1" x14ac:dyDescent="0.3">
      <c r="B69" s="14">
        <v>66</v>
      </c>
      <c r="C69" s="11">
        <v>4.0648181246362149</v>
      </c>
      <c r="D69" s="7">
        <v>3.162334050065871</v>
      </c>
      <c r="E69" s="7">
        <v>4.7970239567380899</v>
      </c>
      <c r="F69" s="7">
        <v>5.1634037812779416</v>
      </c>
      <c r="G69" s="17">
        <v>1.4739671705980106</v>
      </c>
      <c r="H69" s="14">
        <v>18.66154708331613</v>
      </c>
    </row>
    <row r="70" spans="2:11" ht="15.75" thickBot="1" x14ac:dyDescent="0.3">
      <c r="B70" s="14">
        <v>67</v>
      </c>
      <c r="C70" s="11">
        <v>3.6568148207750992</v>
      </c>
      <c r="D70" s="7">
        <v>3.1660231043416198</v>
      </c>
      <c r="E70" s="7">
        <v>4.9690374600085594</v>
      </c>
      <c r="F70" s="7">
        <v>4.946766119368176</v>
      </c>
      <c r="G70" s="17">
        <v>1.4834633070450911</v>
      </c>
      <c r="H70" s="14">
        <v>18.222104811538546</v>
      </c>
      <c r="J70" s="44" t="s">
        <v>48</v>
      </c>
      <c r="K70" s="45"/>
    </row>
    <row r="71" spans="2:11" x14ac:dyDescent="0.25">
      <c r="B71" s="14">
        <v>68</v>
      </c>
      <c r="C71" s="11">
        <v>3.9637942647354851</v>
      </c>
      <c r="D71" s="7">
        <v>2.6785792354442988</v>
      </c>
      <c r="E71" s="7">
        <v>5.8077975947260754</v>
      </c>
      <c r="F71" s="7">
        <v>5.5489486409421866</v>
      </c>
      <c r="G71" s="17">
        <v>1.6350028195228785</v>
      </c>
      <c r="H71" s="14">
        <v>19.634122555370922</v>
      </c>
      <c r="J71" s="26"/>
      <c r="K71" s="24" t="s">
        <v>39</v>
      </c>
    </row>
    <row r="72" spans="2:11" ht="15.75" thickBot="1" x14ac:dyDescent="0.3">
      <c r="B72" s="14">
        <v>69</v>
      </c>
      <c r="C72" s="11">
        <v>3.8028453020735116</v>
      </c>
      <c r="D72" s="7">
        <v>2.8825039808923774</v>
      </c>
      <c r="E72" s="7">
        <v>5.2695363895317282</v>
      </c>
      <c r="F72" s="7">
        <v>3.2100222887404306</v>
      </c>
      <c r="G72" s="17">
        <v>1.6719143795755735</v>
      </c>
      <c r="H72" s="14">
        <v>16.836822340813622</v>
      </c>
      <c r="J72" s="27" t="s">
        <v>64</v>
      </c>
      <c r="K72" s="25" t="s">
        <v>36</v>
      </c>
    </row>
    <row r="73" spans="2:11" x14ac:dyDescent="0.25">
      <c r="B73" s="14">
        <v>70</v>
      </c>
      <c r="C73" s="11">
        <v>3.2259090840474154</v>
      </c>
      <c r="D73" s="7">
        <v>3.0147229425263662</v>
      </c>
      <c r="E73" s="7">
        <v>6.8846707519694235</v>
      </c>
      <c r="F73" s="7">
        <v>4.1067971519539999</v>
      </c>
      <c r="G73" s="17">
        <v>1.2789832983794707</v>
      </c>
      <c r="H73" s="14">
        <v>18.511083228876679</v>
      </c>
      <c r="J73" s="13" t="s">
        <v>26</v>
      </c>
      <c r="K73" s="13">
        <f>CORREL($C$4:$C$103,H$4:H$103)</f>
        <v>0.17147249091990918</v>
      </c>
    </row>
    <row r="74" spans="2:11" x14ac:dyDescent="0.25">
      <c r="B74" s="14">
        <v>71</v>
      </c>
      <c r="C74" s="11">
        <v>3.4719480950539463</v>
      </c>
      <c r="D74" s="7">
        <v>2.6701195570332086</v>
      </c>
      <c r="E74" s="7">
        <v>7.6338213197800471</v>
      </c>
      <c r="F74" s="7">
        <v>3.5660791035289785</v>
      </c>
      <c r="G74" s="17">
        <v>1.5165114700579254</v>
      </c>
      <c r="H74" s="14">
        <v>18.858479545454106</v>
      </c>
      <c r="J74" s="14" t="s">
        <v>28</v>
      </c>
      <c r="K74" s="14">
        <f>CORREL($D$4:$D$103,H$4:H$103)</f>
        <v>0.29146511395424674</v>
      </c>
    </row>
    <row r="75" spans="2:11" x14ac:dyDescent="0.25">
      <c r="B75" s="14">
        <v>72</v>
      </c>
      <c r="C75" s="11">
        <v>3.954157786904096</v>
      </c>
      <c r="D75" s="7">
        <v>2.4205571054925299</v>
      </c>
      <c r="E75" s="7">
        <v>5.9459350177147883</v>
      </c>
      <c r="F75" s="7">
        <v>3.8741189101089897</v>
      </c>
      <c r="G75" s="17">
        <v>1.331152458044655</v>
      </c>
      <c r="H75" s="14">
        <v>17.525921278265059</v>
      </c>
      <c r="J75" s="14" t="s">
        <v>30</v>
      </c>
      <c r="K75" s="14">
        <f>CORREL($E$4:$E$103,H$4:H$103)</f>
        <v>0.73588532875256329</v>
      </c>
    </row>
    <row r="76" spans="2:11" x14ac:dyDescent="0.25">
      <c r="B76" s="14">
        <v>73</v>
      </c>
      <c r="C76" s="11">
        <v>3.5051756290455471</v>
      </c>
      <c r="D76" s="7">
        <v>3.2963003269052118</v>
      </c>
      <c r="E76" s="7">
        <v>4.3241117480092344</v>
      </c>
      <c r="F76" s="7">
        <v>4.7335729138289908</v>
      </c>
      <c r="G76" s="17">
        <v>1.6657902020498112</v>
      </c>
      <c r="H76" s="14">
        <v>17.524950819838796</v>
      </c>
      <c r="J76" s="14" t="s">
        <v>32</v>
      </c>
      <c r="K76" s="14">
        <f>CORREL($F$4:$F$103,H$4:H$103)</f>
        <v>0.51726484789112559</v>
      </c>
    </row>
    <row r="77" spans="2:11" ht="15.75" thickBot="1" x14ac:dyDescent="0.3">
      <c r="B77" s="14">
        <v>74</v>
      </c>
      <c r="C77" s="11">
        <v>3.7885799118167176</v>
      </c>
      <c r="D77" s="7">
        <v>2.1963566844856333</v>
      </c>
      <c r="E77" s="7">
        <v>6.3313444892974529</v>
      </c>
      <c r="F77" s="7">
        <v>5.5160706447442776</v>
      </c>
      <c r="G77" s="17">
        <v>1.7556858081568805</v>
      </c>
      <c r="H77" s="14">
        <v>19.588037538500963</v>
      </c>
      <c r="J77" s="15" t="s">
        <v>34</v>
      </c>
      <c r="K77" s="15">
        <f>CORREL($G$4:$G$103,H$4:H$103)</f>
        <v>-3.0052298063890866E-2</v>
      </c>
    </row>
    <row r="78" spans="2:11" x14ac:dyDescent="0.25">
      <c r="B78" s="14">
        <v>75</v>
      </c>
      <c r="C78" s="11">
        <v>4.8118497457377751</v>
      </c>
      <c r="D78" s="7">
        <v>3.5427249156914233</v>
      </c>
      <c r="E78" s="7">
        <v>4.6167335559893363</v>
      </c>
      <c r="F78" s="7">
        <v>3.3435372279308195</v>
      </c>
      <c r="G78" s="17">
        <v>1.1939199379171139</v>
      </c>
      <c r="H78" s="14">
        <v>17.508765383266471</v>
      </c>
    </row>
    <row r="79" spans="2:11" x14ac:dyDescent="0.25">
      <c r="B79" s="14">
        <v>76</v>
      </c>
      <c r="C79" s="11">
        <v>4.2919103200955293</v>
      </c>
      <c r="D79" s="7">
        <v>3.4062094491450652</v>
      </c>
      <c r="E79" s="7">
        <v>6.4930230846084775</v>
      </c>
      <c r="F79" s="7">
        <v>4.2602562218359488</v>
      </c>
      <c r="G79" s="17">
        <v>1.2278769732058705</v>
      </c>
      <c r="H79" s="14">
        <v>19.679276048890891</v>
      </c>
    </row>
    <row r="80" spans="2:11" x14ac:dyDescent="0.25">
      <c r="B80" s="14">
        <v>77</v>
      </c>
      <c r="C80" s="11">
        <v>4.2343288832559782</v>
      </c>
      <c r="D80" s="7">
        <v>3.2828679889544921</v>
      </c>
      <c r="E80" s="7">
        <v>4.5256306697616777</v>
      </c>
      <c r="F80" s="7">
        <v>3.7853260872376127</v>
      </c>
      <c r="G80" s="17">
        <v>1.4639690639052605</v>
      </c>
      <c r="H80" s="14">
        <v>17.292122693115022</v>
      </c>
    </row>
    <row r="81" spans="2:8" x14ac:dyDescent="0.25">
      <c r="B81" s="14">
        <v>78</v>
      </c>
      <c r="C81" s="11">
        <v>4.2993928136716608</v>
      </c>
      <c r="D81" s="7">
        <v>2.7294476819537525</v>
      </c>
      <c r="E81" s="7">
        <v>5.7397105061433358</v>
      </c>
      <c r="F81" s="7">
        <v>3.6723535911228811</v>
      </c>
      <c r="G81" s="17">
        <v>1.3875685619642366</v>
      </c>
      <c r="H81" s="14">
        <v>17.828473154855867</v>
      </c>
    </row>
    <row r="82" spans="2:8" x14ac:dyDescent="0.25">
      <c r="B82" s="14">
        <v>79</v>
      </c>
      <c r="C82" s="11">
        <v>3.9212467839768483</v>
      </c>
      <c r="D82" s="7">
        <v>2.6618538827742313</v>
      </c>
      <c r="E82" s="7">
        <v>5.1956473688040461</v>
      </c>
      <c r="F82" s="7">
        <v>5.4188388992428322</v>
      </c>
      <c r="G82" s="17">
        <v>1.4894801711565799</v>
      </c>
      <c r="H82" s="14">
        <v>18.687067105954537</v>
      </c>
    </row>
    <row r="83" spans="2:8" x14ac:dyDescent="0.25">
      <c r="B83" s="14">
        <v>80</v>
      </c>
      <c r="C83" s="11">
        <v>3.8466333079587298</v>
      </c>
      <c r="D83" s="7">
        <v>3.9052602183333747</v>
      </c>
      <c r="E83" s="7">
        <v>5.6628782369261979</v>
      </c>
      <c r="F83" s="7">
        <v>3.7939058193383097</v>
      </c>
      <c r="G83" s="17">
        <v>1.6075365581347458</v>
      </c>
      <c r="H83" s="14">
        <v>18.816214140691358</v>
      </c>
    </row>
    <row r="84" spans="2:8" x14ac:dyDescent="0.25">
      <c r="B84" s="14">
        <v>81</v>
      </c>
      <c r="C84" s="11">
        <v>3.7177398599049862</v>
      </c>
      <c r="D84" s="7">
        <v>3.2184036450433462</v>
      </c>
      <c r="E84" s="7">
        <v>6.6023776677399946</v>
      </c>
      <c r="F84" s="7">
        <v>3.6096059433907191</v>
      </c>
      <c r="G84" s="17">
        <v>1.5118494422340434</v>
      </c>
      <c r="H84" s="14">
        <v>18.65997655831309</v>
      </c>
    </row>
    <row r="85" spans="2:8" x14ac:dyDescent="0.25">
      <c r="B85" s="14">
        <v>82</v>
      </c>
      <c r="C85" s="11">
        <v>4.224533155521641</v>
      </c>
      <c r="D85" s="7">
        <v>2.9890914659642784</v>
      </c>
      <c r="E85" s="7">
        <v>5.3482445790973898</v>
      </c>
      <c r="F85" s="7">
        <v>3.2207671263402951</v>
      </c>
      <c r="G85" s="17">
        <v>1.8304257258500354</v>
      </c>
      <c r="H85" s="14">
        <v>17.613062052773639</v>
      </c>
    </row>
    <row r="86" spans="2:8" x14ac:dyDescent="0.25">
      <c r="B86" s="14">
        <v>83</v>
      </c>
      <c r="C86" s="11">
        <v>4.3867157079687065</v>
      </c>
      <c r="D86" s="7">
        <v>3.2376715118190766</v>
      </c>
      <c r="E86" s="7">
        <v>5.4837952982038107</v>
      </c>
      <c r="F86" s="7">
        <v>4.3748357213969307</v>
      </c>
      <c r="G86" s="17">
        <v>1.2885099165739338</v>
      </c>
      <c r="H86" s="14">
        <v>18.771528155962457</v>
      </c>
    </row>
    <row r="87" spans="2:8" x14ac:dyDescent="0.25">
      <c r="B87" s="14">
        <v>84</v>
      </c>
      <c r="C87" s="11">
        <v>3.4583833292944766</v>
      </c>
      <c r="D87" s="7">
        <v>2.484029795783695</v>
      </c>
      <c r="E87" s="7">
        <v>4.3507324252738675</v>
      </c>
      <c r="F87" s="7">
        <v>4.1990265309610963</v>
      </c>
      <c r="G87" s="17">
        <v>1.9517339356239587</v>
      </c>
      <c r="H87" s="14">
        <v>16.443906016937095</v>
      </c>
    </row>
    <row r="88" spans="2:8" x14ac:dyDescent="0.25">
      <c r="B88" s="14">
        <v>85</v>
      </c>
      <c r="C88" s="11">
        <v>4.1719058564374638</v>
      </c>
      <c r="D88" s="7">
        <v>2.5186483777712851</v>
      </c>
      <c r="E88" s="7">
        <v>6.5355432713416342</v>
      </c>
      <c r="F88" s="7">
        <v>3.4725190516824087</v>
      </c>
      <c r="G88" s="17">
        <v>1.1585034775909007</v>
      </c>
      <c r="H88" s="14">
        <v>17.857120034823694</v>
      </c>
    </row>
    <row r="89" spans="2:8" x14ac:dyDescent="0.25">
      <c r="B89" s="14">
        <v>86</v>
      </c>
      <c r="C89" s="11">
        <v>4.4653519396721588</v>
      </c>
      <c r="D89" s="7">
        <v>3.4863614795911162</v>
      </c>
      <c r="E89" s="7">
        <v>4.9169460778226819</v>
      </c>
      <c r="F89" s="7">
        <v>3.7693342603164219</v>
      </c>
      <c r="G89" s="17">
        <v>1.4551595649375901</v>
      </c>
      <c r="H89" s="14">
        <v>18.093153322339973</v>
      </c>
    </row>
    <row r="90" spans="2:8" x14ac:dyDescent="0.25">
      <c r="B90" s="14">
        <v>87</v>
      </c>
      <c r="C90" s="11">
        <v>3.2738530081028818</v>
      </c>
      <c r="D90" s="7">
        <v>3.006725893068817</v>
      </c>
      <c r="E90" s="7">
        <v>6.7588373172274654</v>
      </c>
      <c r="F90" s="7">
        <v>3.5143183158875795</v>
      </c>
      <c r="G90" s="17">
        <v>1.6472320015035826</v>
      </c>
      <c r="H90" s="14">
        <v>18.200966535790325</v>
      </c>
    </row>
    <row r="91" spans="2:8" x14ac:dyDescent="0.25">
      <c r="B91" s="14">
        <v>88</v>
      </c>
      <c r="C91" s="11">
        <v>4.6768157937227475</v>
      </c>
      <c r="D91" s="7">
        <v>2.5759940490448359</v>
      </c>
      <c r="E91" s="7">
        <v>5.1763255840959195</v>
      </c>
      <c r="F91" s="7">
        <v>4.4741771182160024</v>
      </c>
      <c r="G91" s="17">
        <v>1.5786119739115143</v>
      </c>
      <c r="H91" s="14">
        <v>18.481924518991018</v>
      </c>
    </row>
    <row r="92" spans="2:8" x14ac:dyDescent="0.25">
      <c r="B92" s="14">
        <v>89</v>
      </c>
      <c r="C92" s="11">
        <v>4.0057436361777903</v>
      </c>
      <c r="D92" s="7">
        <v>3.3648631710004606</v>
      </c>
      <c r="E92" s="7">
        <v>5.0285460556784098</v>
      </c>
      <c r="F92" s="7">
        <v>4.0965225022359437</v>
      </c>
      <c r="G92" s="17">
        <v>1.3754796120147583</v>
      </c>
      <c r="H92" s="14">
        <v>17.871154977107359</v>
      </c>
    </row>
    <row r="93" spans="2:8" x14ac:dyDescent="0.25">
      <c r="B93" s="14">
        <v>90</v>
      </c>
      <c r="C93" s="11">
        <v>4.1436532096158087</v>
      </c>
      <c r="D93" s="7">
        <v>3.4502974425833535</v>
      </c>
      <c r="E93" s="7">
        <v>7.4093242364325285</v>
      </c>
      <c r="F93" s="7">
        <v>3.8201630182147777</v>
      </c>
      <c r="G93" s="17">
        <v>1.1860722262076719</v>
      </c>
      <c r="H93" s="14">
        <v>20.009510133054139</v>
      </c>
    </row>
    <row r="94" spans="2:8" x14ac:dyDescent="0.25">
      <c r="B94" s="14">
        <v>91</v>
      </c>
      <c r="C94" s="11">
        <v>4.3828903314919785</v>
      </c>
      <c r="D94" s="7">
        <v>2.9153380331617762</v>
      </c>
      <c r="E94" s="7">
        <v>5.0974150257572841</v>
      </c>
      <c r="F94" s="7">
        <v>4.5248577620908428</v>
      </c>
      <c r="G94" s="17">
        <v>1.2206860142379352</v>
      </c>
      <c r="H94" s="14">
        <v>18.141187166739815</v>
      </c>
    </row>
    <row r="95" spans="2:8" x14ac:dyDescent="0.25">
      <c r="B95" s="14">
        <v>92</v>
      </c>
      <c r="C95" s="11">
        <v>4.1624043953364636</v>
      </c>
      <c r="D95" s="7">
        <v>2.7538243240353921</v>
      </c>
      <c r="E95" s="7">
        <v>6.8206047116858723</v>
      </c>
      <c r="F95" s="7">
        <v>4.3389734493920136</v>
      </c>
      <c r="G95" s="17">
        <v>1.6580735156976543</v>
      </c>
      <c r="H95" s="14">
        <v>19.733880396147399</v>
      </c>
    </row>
    <row r="96" spans="2:8" x14ac:dyDescent="0.25">
      <c r="B96" s="14">
        <v>93</v>
      </c>
      <c r="C96" s="11">
        <v>3.1495172600494801</v>
      </c>
      <c r="D96" s="7">
        <v>2.9347001973842186</v>
      </c>
      <c r="E96" s="7">
        <v>5.5524362751428136</v>
      </c>
      <c r="F96" s="7">
        <v>3.3955317985890723</v>
      </c>
      <c r="G96" s="17">
        <v>1.5027318988990552</v>
      </c>
      <c r="H96" s="14">
        <v>16.534917430064638</v>
      </c>
    </row>
    <row r="97" spans="2:8" x14ac:dyDescent="0.25">
      <c r="B97" s="14">
        <v>94</v>
      </c>
      <c r="C97" s="11">
        <v>4.077545502035151</v>
      </c>
      <c r="D97" s="7">
        <v>2.6102725144123968</v>
      </c>
      <c r="E97" s="7">
        <v>5.2080567358406569</v>
      </c>
      <c r="F97" s="7">
        <v>3.2627583730799006</v>
      </c>
      <c r="G97" s="17">
        <v>1.5088063310204081</v>
      </c>
      <c r="H97" s="14">
        <v>16.667439456388514</v>
      </c>
    </row>
    <row r="98" spans="2:8" x14ac:dyDescent="0.25">
      <c r="B98" s="14">
        <v>95</v>
      </c>
      <c r="C98" s="11">
        <v>4.1299446643417053</v>
      </c>
      <c r="D98" s="7">
        <v>2.626696636463195</v>
      </c>
      <c r="E98" s="7">
        <v>5.2941526298409265</v>
      </c>
      <c r="F98" s="7">
        <v>5.0613564884884932</v>
      </c>
      <c r="G98" s="17">
        <v>1.4265405960188193</v>
      </c>
      <c r="H98" s="14">
        <v>18.538691015153141</v>
      </c>
    </row>
    <row r="99" spans="2:8" x14ac:dyDescent="0.25">
      <c r="B99" s="14">
        <v>96</v>
      </c>
      <c r="C99" s="11">
        <v>4.7484559131039674</v>
      </c>
      <c r="D99" s="7">
        <v>2.4378333551965676</v>
      </c>
      <c r="E99" s="7">
        <v>4.8561380452384597</v>
      </c>
      <c r="F99" s="7">
        <v>5.1252793221464445</v>
      </c>
      <c r="G99" s="17">
        <v>1.2435808940086241</v>
      </c>
      <c r="H99" s="14">
        <v>18.411287529694061</v>
      </c>
    </row>
    <row r="100" spans="2:8" x14ac:dyDescent="0.25">
      <c r="B100" s="14">
        <v>97</v>
      </c>
      <c r="C100" s="11">
        <v>4.5841775775065274</v>
      </c>
      <c r="D100" s="7">
        <v>2.8685381768323426</v>
      </c>
      <c r="E100" s="7">
        <v>5.7038453854232944</v>
      </c>
      <c r="F100" s="7">
        <v>3.9513170524663344</v>
      </c>
      <c r="G100" s="17">
        <v>1.299516818236679</v>
      </c>
      <c r="H100" s="14">
        <v>18.407395010465176</v>
      </c>
    </row>
    <row r="101" spans="2:8" x14ac:dyDescent="0.25">
      <c r="B101" s="14">
        <v>98</v>
      </c>
      <c r="C101" s="11">
        <v>4.3549605792655361</v>
      </c>
      <c r="D101" s="7">
        <v>2.5066515966211238</v>
      </c>
      <c r="E101" s="7">
        <v>4.5561349599799073</v>
      </c>
      <c r="F101" s="7">
        <v>3.5429374293517846</v>
      </c>
      <c r="G101" s="17">
        <v>1.4957939076844131</v>
      </c>
      <c r="H101" s="14">
        <v>16.456478472902763</v>
      </c>
    </row>
    <row r="102" spans="2:8" x14ac:dyDescent="0.25">
      <c r="B102" s="14">
        <v>99</v>
      </c>
      <c r="C102" s="11">
        <v>4.6238283642604241</v>
      </c>
      <c r="D102" s="7">
        <v>3.3178220419474185</v>
      </c>
      <c r="E102" s="7">
        <v>5.443016633115823</v>
      </c>
      <c r="F102" s="7">
        <v>3.3712174705260458</v>
      </c>
      <c r="G102" s="17">
        <v>1.323870472733198</v>
      </c>
      <c r="H102" s="14">
        <v>18.079754982582909</v>
      </c>
    </row>
    <row r="103" spans="2:8" ht="15.75" thickBot="1" x14ac:dyDescent="0.3">
      <c r="B103" s="15">
        <v>100</v>
      </c>
      <c r="C103" s="12">
        <v>3.9930694204902348</v>
      </c>
      <c r="D103" s="9">
        <v>2.213409374165594</v>
      </c>
      <c r="E103" s="9">
        <v>5.5199254083891418</v>
      </c>
      <c r="F103" s="9">
        <v>4.4043403818185425</v>
      </c>
      <c r="G103" s="18">
        <v>1.5817835413455346</v>
      </c>
      <c r="H103" s="15">
        <v>17.712528126209047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3883DE37-74EC-499C-B37A-3457D33AE51E}">
      <formula1>$AU$3</formula1>
    </dataValidation>
  </dataValidations>
  <hyperlinks>
    <hyperlink ref="A2" location="$H$1" display="Risk Outputs" xr:uid="{D209771B-D689-4A5A-AF33-B9E0399BBDE3}"/>
    <hyperlink ref="A3" location="$J$1" display="Simulation Statistics" xr:uid="{BF7C29B5-9D21-44DB-91C4-524852F0B329}"/>
    <hyperlink ref="A4" location="Percentiles" display="Risk Output Percentiles" xr:uid="{5A94514E-B43E-4D97-A71A-F2BB8204CBCF}"/>
    <hyperlink ref="A5" location="PercentRank" display="Calculate Percent Rank" xr:uid="{C36CF0AF-08CF-4F59-A3A0-EB0925CF3DD3}"/>
    <hyperlink ref="A6" location="Correlations" display="Correlations" xr:uid="{74213B43-961F-40C9-AC12-34B941C2864B}"/>
    <hyperlink ref="A7" location="$M$1" display="Output Cumulative Distributions" xr:uid="{037573BC-8671-4949-B1A0-67D3C24DBEBE}"/>
    <hyperlink ref="A8" location="$X$1" display="Output Distributions" xr:uid="{3DDB0611-90E2-48BE-8A5C-A7722AA9A5CC}"/>
    <hyperlink ref="A9" location="$AI$1" display="Risk Tornado Diagram" xr:uid="{4CE56EED-5355-4FB6-B115-80ECC95E153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2100-AD11-4102-B63D-ADA33B9FD3F2}">
  <dimension ref="A1:AZ103"/>
  <sheetViews>
    <sheetView zoomScale="10" zoomScaleNormal="10" workbookViewId="0"/>
  </sheetViews>
  <sheetFormatPr defaultRowHeight="15" x14ac:dyDescent="0.25"/>
  <cols>
    <col min="1" max="1" width="30.42578125" bestFit="1" customWidth="1"/>
    <col min="3" max="5" width="11.85546875" customWidth="1"/>
    <col min="6" max="7" width="12.85546875" customWidth="1"/>
    <col min="8" max="10" width="12.140625" customWidth="1"/>
    <col min="11" max="12" width="13.28515625" customWidth="1"/>
    <col min="13" max="13" width="12.85546875" bestFit="1" customWidth="1"/>
    <col min="15" max="15" width="22.140625" bestFit="1" customWidth="1"/>
    <col min="16" max="16" width="12.85546875" bestFit="1" customWidth="1"/>
    <col min="40" max="40" width="13.85546875" bestFit="1" customWidth="1"/>
    <col min="41" max="41" width="12.85546875" bestFit="1" customWidth="1"/>
    <col min="51" max="51" width="13.28515625" hidden="1" customWidth="1"/>
    <col min="52" max="52" width="12.85546875" hidden="1" customWidth="1"/>
  </cols>
  <sheetData>
    <row r="1" spans="1:52" ht="15.75" thickBot="1" x14ac:dyDescent="0.3">
      <c r="A1" s="6" t="s">
        <v>44</v>
      </c>
      <c r="C1" s="44" t="s">
        <v>37</v>
      </c>
      <c r="D1" s="46"/>
      <c r="E1" s="46"/>
      <c r="F1" s="46"/>
      <c r="G1" s="46"/>
      <c r="H1" s="46"/>
      <c r="I1" s="46"/>
      <c r="J1" s="46"/>
      <c r="K1" s="46"/>
      <c r="L1" s="47"/>
      <c r="M1" s="22" t="s">
        <v>38</v>
      </c>
      <c r="O1" s="44" t="s">
        <v>40</v>
      </c>
      <c r="P1" s="45"/>
      <c r="R1" s="48" t="s">
        <v>41</v>
      </c>
      <c r="S1" s="48"/>
      <c r="T1" s="48"/>
      <c r="U1" s="48"/>
      <c r="V1" s="48"/>
      <c r="W1" s="48"/>
      <c r="X1" s="48"/>
      <c r="Y1" s="48"/>
      <c r="Z1" s="48"/>
      <c r="AA1" s="48"/>
      <c r="AC1" s="48" t="s">
        <v>42</v>
      </c>
      <c r="AD1" s="48"/>
      <c r="AE1" s="48"/>
      <c r="AF1" s="48"/>
      <c r="AG1" s="48"/>
      <c r="AH1" s="48"/>
      <c r="AI1" s="48"/>
      <c r="AJ1" s="48"/>
      <c r="AK1" s="48"/>
      <c r="AL1" s="48"/>
      <c r="AN1" s="48" t="s">
        <v>43</v>
      </c>
      <c r="AO1" s="48"/>
      <c r="AP1" s="48"/>
      <c r="AQ1" s="48"/>
      <c r="AR1" s="48"/>
      <c r="AS1" s="48"/>
      <c r="AT1" s="48"/>
      <c r="AU1" s="48"/>
      <c r="AV1" s="48"/>
      <c r="AW1" s="48"/>
    </row>
    <row r="2" spans="1:52" ht="15.75" thickBot="1" x14ac:dyDescent="0.3">
      <c r="A2" s="31" t="s">
        <v>45</v>
      </c>
      <c r="B2" s="13"/>
      <c r="C2" s="19" t="s">
        <v>26</v>
      </c>
      <c r="D2" s="20" t="s">
        <v>28</v>
      </c>
      <c r="E2" s="20" t="s">
        <v>30</v>
      </c>
      <c r="F2" s="20" t="s">
        <v>32</v>
      </c>
      <c r="G2" s="20" t="s">
        <v>34</v>
      </c>
      <c r="H2" s="20" t="s">
        <v>74</v>
      </c>
      <c r="I2" s="20" t="s">
        <v>75</v>
      </c>
      <c r="J2" s="20" t="s">
        <v>76</v>
      </c>
      <c r="K2" s="20" t="s">
        <v>77</v>
      </c>
      <c r="L2" s="21" t="s">
        <v>78</v>
      </c>
      <c r="M2" s="24" t="s">
        <v>39</v>
      </c>
      <c r="O2" s="26"/>
      <c r="P2" s="24" t="s">
        <v>39</v>
      </c>
      <c r="AY2" s="44" t="str">
        <f>"Correlations - Column "&amp;$AN$5&amp;" sorted"</f>
        <v>Correlations - Column 1 sorted</v>
      </c>
      <c r="AZ2" s="45"/>
    </row>
    <row r="3" spans="1:52" ht="15.75" thickBot="1" x14ac:dyDescent="0.3">
      <c r="A3" s="31" t="s">
        <v>40</v>
      </c>
      <c r="B3" s="15" t="s">
        <v>16</v>
      </c>
      <c r="C3" s="12" t="s">
        <v>27</v>
      </c>
      <c r="D3" s="9" t="s">
        <v>29</v>
      </c>
      <c r="E3" s="9" t="s">
        <v>31</v>
      </c>
      <c r="F3" s="9" t="s">
        <v>33</v>
      </c>
      <c r="G3" s="9" t="s">
        <v>35</v>
      </c>
      <c r="H3" s="9" t="s">
        <v>79</v>
      </c>
      <c r="I3" s="9" t="s">
        <v>80</v>
      </c>
      <c r="J3" s="9" t="s">
        <v>31</v>
      </c>
      <c r="K3" s="9" t="s">
        <v>33</v>
      </c>
      <c r="L3" s="18" t="s">
        <v>35</v>
      </c>
      <c r="M3" s="25" t="s">
        <v>36</v>
      </c>
      <c r="O3" s="27"/>
      <c r="P3" s="25" t="s">
        <v>36</v>
      </c>
      <c r="AN3" t="s">
        <v>65</v>
      </c>
      <c r="AO3" s="39" t="s">
        <v>39</v>
      </c>
      <c r="AY3" s="26"/>
      <c r="AZ3" s="24" t="s">
        <v>39</v>
      </c>
    </row>
    <row r="4" spans="1:52" ht="15.75" thickBot="1" x14ac:dyDescent="0.3">
      <c r="A4" s="31" t="s">
        <v>46</v>
      </c>
      <c r="B4" s="13">
        <v>1</v>
      </c>
      <c r="C4" s="10">
        <v>3.3246450503285865</v>
      </c>
      <c r="D4" s="8">
        <v>2.9195077852611355</v>
      </c>
      <c r="E4" s="8">
        <v>6.8661074821102019</v>
      </c>
      <c r="F4" s="8">
        <v>3.7972161120848167</v>
      </c>
      <c r="G4" s="8">
        <v>1.3416127407541709</v>
      </c>
      <c r="H4" s="8">
        <v>92.999906314400064</v>
      </c>
      <c r="I4" s="8">
        <v>22.202708492481626</v>
      </c>
      <c r="J4" s="8">
        <v>4.9974509330383734</v>
      </c>
      <c r="K4" s="8">
        <v>4.0048420466304009</v>
      </c>
      <c r="L4" s="16">
        <v>1.3944995674782426</v>
      </c>
      <c r="M4" s="13">
        <v>18.249089170538912</v>
      </c>
      <c r="O4" s="28" t="s">
        <v>49</v>
      </c>
      <c r="P4" s="13">
        <f>_xlfn.AGGREGATE(1,6,M$4:M$103)</f>
        <v>18.337488596013159</v>
      </c>
      <c r="AN4" t="s">
        <v>66</v>
      </c>
      <c r="AO4" t="str">
        <f>HLOOKUP($AO$3,$AZ$3:$AZ$4,2,0)</f>
        <v>LiveDate</v>
      </c>
      <c r="AY4" s="27" t="s">
        <v>64</v>
      </c>
      <c r="AZ4" s="25" t="s">
        <v>36</v>
      </c>
    </row>
    <row r="5" spans="1:52" x14ac:dyDescent="0.25">
      <c r="A5" s="31" t="s">
        <v>47</v>
      </c>
      <c r="B5" s="14">
        <v>2</v>
      </c>
      <c r="C5" s="11">
        <v>3.8322006511616009</v>
      </c>
      <c r="D5" s="7">
        <v>3.405570097248976</v>
      </c>
      <c r="E5" s="7">
        <v>5.8052733419034244</v>
      </c>
      <c r="F5" s="7">
        <v>4.8856259278778928</v>
      </c>
      <c r="G5" s="7">
        <v>1.5120898682070645</v>
      </c>
      <c r="H5" s="7">
        <v>98.684322967707814</v>
      </c>
      <c r="I5" s="7">
        <v>27.581433880286355</v>
      </c>
      <c r="J5" s="7">
        <v>6.4016196633097842</v>
      </c>
      <c r="K5" s="7">
        <v>3.8793923402815578</v>
      </c>
      <c r="L5" s="17">
        <v>1.0710833678157883</v>
      </c>
      <c r="M5" s="14">
        <v>19.440759886398958</v>
      </c>
      <c r="O5" s="29" t="s">
        <v>50</v>
      </c>
      <c r="P5" s="14">
        <f>_xlfn.AGGREGATE(12,6,M$4:M$103)</f>
        <v>18.175014696954499</v>
      </c>
      <c r="AN5" s="40">
        <f>MATCH($AO$3,$AZ$3,0)</f>
        <v>1</v>
      </c>
      <c r="AY5" s="13" t="str">
        <f t="array" ref="AY5:AZ14">[1]!SortedTable($O$73:$P$82,$AN$5+1,1,1)</f>
        <v>Sheet1!$H$8</v>
      </c>
      <c r="AZ5" s="13" t="str">
        <v/>
      </c>
    </row>
    <row r="6" spans="1:52" x14ac:dyDescent="0.25">
      <c r="A6" s="31" t="s">
        <v>48</v>
      </c>
      <c r="B6" s="14">
        <v>3</v>
      </c>
      <c r="C6" s="11">
        <v>4.0566465225562034</v>
      </c>
      <c r="D6" s="7">
        <v>2.8660843501440305</v>
      </c>
      <c r="E6" s="7">
        <v>5.2908087769636314</v>
      </c>
      <c r="F6" s="7">
        <v>3.3894420140096178</v>
      </c>
      <c r="G6" s="7">
        <v>1.7977340744804648</v>
      </c>
      <c r="H6" s="7">
        <v>101.72164218799321</v>
      </c>
      <c r="I6" s="7">
        <v>36.53060008681804</v>
      </c>
      <c r="J6" s="7">
        <v>5.2478355702180002</v>
      </c>
      <c r="K6" s="7">
        <v>4.9000025483724459</v>
      </c>
      <c r="L6" s="17">
        <v>1.1531315072292376</v>
      </c>
      <c r="M6" s="14">
        <v>17.400715738153949</v>
      </c>
      <c r="O6" s="29" t="s">
        <v>51</v>
      </c>
      <c r="P6" s="14" t="e">
        <f>_xlfn.AGGREGATE(13,6,M$4:M$103)</f>
        <v>#N/A</v>
      </c>
      <c r="AN6" t="str">
        <f>"Tornado Diagram for "&amp;$AO$4&amp;" ("&amp;$AO$3&amp;")"</f>
        <v>Tornado Diagram for LiveDate (Sheet1!$F$12)</v>
      </c>
      <c r="AY6" s="14" t="str">
        <v>Sheet1!$H$7</v>
      </c>
      <c r="AZ6" s="14" t="str">
        <v/>
      </c>
    </row>
    <row r="7" spans="1:52" x14ac:dyDescent="0.25">
      <c r="A7" s="31" t="s">
        <v>41</v>
      </c>
      <c r="B7" s="14">
        <v>4</v>
      </c>
      <c r="C7" s="11">
        <v>3.6193954857788295</v>
      </c>
      <c r="D7" s="7">
        <v>3.0385832410841465</v>
      </c>
      <c r="E7" s="7">
        <v>4.8603198707450499</v>
      </c>
      <c r="F7" s="7">
        <v>3.1561542303318477</v>
      </c>
      <c r="G7" s="7">
        <v>1.548148655461949</v>
      </c>
      <c r="H7" s="7">
        <v>95.610791170234478</v>
      </c>
      <c r="I7" s="7">
        <v>33.51052825206758</v>
      </c>
      <c r="J7" s="7">
        <v>4.4365319495683302</v>
      </c>
      <c r="K7" s="7">
        <v>3.7659423293191119</v>
      </c>
      <c r="L7" s="17">
        <v>1.2984517074119117</v>
      </c>
      <c r="M7" s="14">
        <v>16.222601483401824</v>
      </c>
      <c r="O7" s="29" t="s">
        <v>52</v>
      </c>
      <c r="P7" s="14">
        <f>_xlfn.AGGREGATE(7,6,M$4:M$103)</f>
        <v>1.4772127751574695</v>
      </c>
      <c r="AY7" s="14" t="str">
        <v>Sheet1!$H$9</v>
      </c>
      <c r="AZ7" s="14" t="str">
        <v/>
      </c>
    </row>
    <row r="8" spans="1:52" x14ac:dyDescent="0.25">
      <c r="A8" s="31" t="s">
        <v>42</v>
      </c>
      <c r="B8" s="14">
        <v>5</v>
      </c>
      <c r="C8" s="11">
        <v>4.2358118811900249</v>
      </c>
      <c r="D8" s="7">
        <v>3.0462194033439656</v>
      </c>
      <c r="E8" s="7">
        <v>6.7447395920112774</v>
      </c>
      <c r="F8" s="7">
        <v>5.1762067121163424</v>
      </c>
      <c r="G8" s="7">
        <v>1.3858926021081825</v>
      </c>
      <c r="H8" s="7">
        <v>89.329155988004743</v>
      </c>
      <c r="I8" s="7">
        <v>33.14080767425456</v>
      </c>
      <c r="J8" s="7">
        <v>5.4005896718875146</v>
      </c>
      <c r="K8" s="7">
        <v>4.2698442953229971</v>
      </c>
      <c r="L8" s="17">
        <v>1.269752327187746</v>
      </c>
      <c r="M8" s="14">
        <v>20.588870190769793</v>
      </c>
      <c r="O8" s="29" t="s">
        <v>53</v>
      </c>
      <c r="P8" s="14">
        <f>_xlfn.AGGREGATE(10,6,M$4:M$103)</f>
        <v>2.1821575830884323</v>
      </c>
      <c r="AY8" s="14" t="str">
        <v>Sheet1!$H$11</v>
      </c>
      <c r="AZ8" s="14" t="str">
        <v/>
      </c>
    </row>
    <row r="9" spans="1:52" x14ac:dyDescent="0.25">
      <c r="A9" s="31" t="s">
        <v>43</v>
      </c>
      <c r="B9" s="14">
        <v>6</v>
      </c>
      <c r="C9" s="11">
        <v>3.2976249097610073</v>
      </c>
      <c r="D9" s="7">
        <v>2.6520962447776242</v>
      </c>
      <c r="E9" s="7">
        <v>5.1577015282399383</v>
      </c>
      <c r="F9" s="7">
        <v>3.3078480274010538</v>
      </c>
      <c r="G9" s="7">
        <v>1.8095258981707112</v>
      </c>
      <c r="H9" s="7">
        <v>77.675421772418886</v>
      </c>
      <c r="I9" s="7">
        <v>21.681267744137529</v>
      </c>
      <c r="J9" s="7">
        <v>6.0014050310866445</v>
      </c>
      <c r="K9" s="7">
        <v>3.4058936522239103</v>
      </c>
      <c r="L9" s="17">
        <v>1.5816727818898677</v>
      </c>
      <c r="M9" s="14">
        <v>16.224796608350335</v>
      </c>
      <c r="O9" s="29" t="s">
        <v>54</v>
      </c>
      <c r="P9" s="14">
        <f>KURT(M$4:M$103)</f>
        <v>-0.6733406062483156</v>
      </c>
      <c r="AY9" s="14" t="str">
        <v>Sheet1!$H$10</v>
      </c>
      <c r="AZ9" s="14" t="str">
        <v/>
      </c>
    </row>
    <row r="10" spans="1:52" x14ac:dyDescent="0.25">
      <c r="B10" s="14">
        <v>7</v>
      </c>
      <c r="C10" s="11">
        <v>4.4088583466037639</v>
      </c>
      <c r="D10" s="7">
        <v>3.2521869827763279</v>
      </c>
      <c r="E10" s="7">
        <v>5.5273368770459861</v>
      </c>
      <c r="F10" s="7">
        <v>5.2566438589802864</v>
      </c>
      <c r="G10" s="7">
        <v>1.7539227748545532</v>
      </c>
      <c r="H10" s="7">
        <v>141.69239100054034</v>
      </c>
      <c r="I10" s="7">
        <v>73.36989042009003</v>
      </c>
      <c r="J10" s="7">
        <v>5.3066527059160702</v>
      </c>
      <c r="K10" s="7">
        <v>5.0562750440724722</v>
      </c>
      <c r="L10" s="17">
        <v>1.2153080746565488</v>
      </c>
      <c r="M10" s="14">
        <v>20.198948840260918</v>
      </c>
      <c r="O10" s="29" t="s">
        <v>55</v>
      </c>
      <c r="P10" s="14">
        <f>SKEW(M$4:M$103)</f>
        <v>0.1973494669899693</v>
      </c>
      <c r="AY10" s="14" t="str">
        <v>Sheet1!$F$11</v>
      </c>
      <c r="AZ10" s="14">
        <v>0.39302537997153592</v>
      </c>
    </row>
    <row r="11" spans="1:52" x14ac:dyDescent="0.25">
      <c r="B11" s="14">
        <v>8</v>
      </c>
      <c r="C11" s="11">
        <v>4.6993766703820583</v>
      </c>
      <c r="D11" s="7">
        <v>3.5050030206040348</v>
      </c>
      <c r="E11" s="7">
        <v>7.8637564060422243</v>
      </c>
      <c r="F11" s="7">
        <v>4.3505266637255735</v>
      </c>
      <c r="G11" s="7">
        <v>1.7769186991787862</v>
      </c>
      <c r="H11" s="7">
        <v>111.31438781713634</v>
      </c>
      <c r="I11" s="7">
        <v>55.982468219492219</v>
      </c>
      <c r="J11" s="7">
        <v>4.5567054277143457</v>
      </c>
      <c r="K11" s="7">
        <v>4.4646751146992729</v>
      </c>
      <c r="L11" s="17">
        <v>1.5211030643615939</v>
      </c>
      <c r="M11" s="14">
        <v>22.195581459932676</v>
      </c>
      <c r="O11" s="29" t="s">
        <v>0</v>
      </c>
      <c r="P11" s="14">
        <f>_xlfn.AGGREGATE(5,6,M$4:M$103)</f>
        <v>15.384863040982797</v>
      </c>
      <c r="AY11" s="14" t="str">
        <v>Sheet1!$F$8</v>
      </c>
      <c r="AZ11" s="14">
        <v>0.48403495213958364</v>
      </c>
    </row>
    <row r="12" spans="1:52" x14ac:dyDescent="0.25">
      <c r="B12" s="14">
        <v>9</v>
      </c>
      <c r="C12" s="11">
        <v>4.1477146507851028</v>
      </c>
      <c r="D12" s="7">
        <v>2.6218843861930656</v>
      </c>
      <c r="E12" s="7">
        <v>6.5766675567034154</v>
      </c>
      <c r="F12" s="7">
        <v>3.070428441142957</v>
      </c>
      <c r="G12" s="7">
        <v>1.2418107936224108</v>
      </c>
      <c r="H12" s="7">
        <v>79.166378727506469</v>
      </c>
      <c r="I12" s="7">
        <v>15.578242342163854</v>
      </c>
      <c r="J12" s="7">
        <v>4.8393012490327658</v>
      </c>
      <c r="K12" s="7">
        <v>3.7521544081770291</v>
      </c>
      <c r="L12" s="17">
        <v>1.7093254495633226</v>
      </c>
      <c r="M12" s="14">
        <v>17.658505828446952</v>
      </c>
      <c r="O12" s="29" t="s">
        <v>2</v>
      </c>
      <c r="P12" s="14">
        <f>_xlfn.AGGREGATE(4,6,M$4:M$103)</f>
        <v>22.195581459932676</v>
      </c>
      <c r="AY12" s="14" t="str">
        <v>Sheet1!$F$7</v>
      </c>
      <c r="AZ12" s="14">
        <v>0.51488276065905403</v>
      </c>
    </row>
    <row r="13" spans="1:52" x14ac:dyDescent="0.25">
      <c r="B13" s="14">
        <v>10</v>
      </c>
      <c r="C13" s="11">
        <v>3.15331249824583</v>
      </c>
      <c r="D13" s="7">
        <v>3.0983634575847905</v>
      </c>
      <c r="E13" s="7">
        <v>5.4984672209809373</v>
      </c>
      <c r="F13" s="7">
        <v>3.8511802267830832</v>
      </c>
      <c r="G13" s="7">
        <v>1.5734981237600347</v>
      </c>
      <c r="H13" s="7">
        <v>94.582804101931046</v>
      </c>
      <c r="I13" s="7">
        <v>29.100346259225724</v>
      </c>
      <c r="J13" s="7">
        <v>6.5654701790184671</v>
      </c>
      <c r="K13" s="7">
        <v>4.3162200765146457</v>
      </c>
      <c r="L13" s="17">
        <v>1.6230635315617132</v>
      </c>
      <c r="M13" s="14">
        <v>17.174821527354677</v>
      </c>
      <c r="O13" s="29" t="s">
        <v>22</v>
      </c>
      <c r="P13" s="14">
        <f>P12-P11</f>
        <v>6.8107184189498788</v>
      </c>
      <c r="AY13" s="14" t="str">
        <v>Sheet1!$F$10</v>
      </c>
      <c r="AZ13" s="14">
        <v>0.55364437201696859</v>
      </c>
    </row>
    <row r="14" spans="1:52" ht="15.75" thickBot="1" x14ac:dyDescent="0.3">
      <c r="B14" s="14">
        <v>11</v>
      </c>
      <c r="C14" s="11">
        <v>4.372282091794693</v>
      </c>
      <c r="D14" s="7">
        <v>3.6431993173059443</v>
      </c>
      <c r="E14" s="7">
        <v>6.9915919728266847</v>
      </c>
      <c r="F14" s="7">
        <v>4.2214480945241695</v>
      </c>
      <c r="G14" s="7">
        <v>1.6309806263964595</v>
      </c>
      <c r="H14" s="7">
        <v>116.37082649656824</v>
      </c>
      <c r="I14" s="7">
        <v>56.262668775081195</v>
      </c>
      <c r="J14" s="7">
        <v>4.3399909216005366</v>
      </c>
      <c r="K14" s="7">
        <v>3.2967551521522469</v>
      </c>
      <c r="L14" s="17">
        <v>1.6114301403258522</v>
      </c>
      <c r="M14" s="14">
        <v>20.859502102847951</v>
      </c>
      <c r="O14" s="29" t="s">
        <v>56</v>
      </c>
      <c r="P14" s="14">
        <f>COUNT(M$4:M$103)</f>
        <v>100</v>
      </c>
      <c r="AY14" s="15" t="str">
        <v>Sheet1!$F$9</v>
      </c>
      <c r="AZ14" s="15">
        <v>0.72461320456397094</v>
      </c>
    </row>
    <row r="15" spans="1:52" x14ac:dyDescent="0.25">
      <c r="B15" s="14">
        <v>12</v>
      </c>
      <c r="C15" s="11">
        <v>3.9515043933083422</v>
      </c>
      <c r="D15" s="7">
        <v>3.0650397822484639</v>
      </c>
      <c r="E15" s="7">
        <v>6.1818911237176017</v>
      </c>
      <c r="F15" s="7">
        <v>4.227101957134713</v>
      </c>
      <c r="G15" s="7">
        <v>1.1779904727555994</v>
      </c>
      <c r="H15" s="7">
        <v>126.515491085988</v>
      </c>
      <c r="I15" s="7">
        <v>65.113939912346481</v>
      </c>
      <c r="J15" s="7">
        <v>4.2523885161666515</v>
      </c>
      <c r="K15" s="7">
        <v>4.5422866474761587</v>
      </c>
      <c r="L15" s="17">
        <v>1.2299955514550192</v>
      </c>
      <c r="M15" s="14">
        <v>18.603527729164721</v>
      </c>
      <c r="O15" s="29" t="s">
        <v>57</v>
      </c>
      <c r="P15" s="14">
        <f t="array" ref="P15">COUNT(IF(ISERROR(M$4:M$103), 1, ""))</f>
        <v>0</v>
      </c>
    </row>
    <row r="16" spans="1:52" x14ac:dyDescent="0.25">
      <c r="B16" s="14">
        <v>13</v>
      </c>
      <c r="C16" s="11">
        <v>3.4636351984650289</v>
      </c>
      <c r="D16" s="7">
        <v>2.7004328419801173</v>
      </c>
      <c r="E16" s="7">
        <v>5.2244367191723216</v>
      </c>
      <c r="F16" s="7">
        <v>3.7657649027334448</v>
      </c>
      <c r="G16" s="7">
        <v>1.539061230806708</v>
      </c>
      <c r="H16" s="7">
        <v>122.84343630736896</v>
      </c>
      <c r="I16" s="7">
        <v>44.066602973048184</v>
      </c>
      <c r="J16" s="7">
        <v>7.8907687777981153</v>
      </c>
      <c r="K16" s="7">
        <v>3.9076314772274241</v>
      </c>
      <c r="L16" s="17">
        <v>1.4490082511308322</v>
      </c>
      <c r="M16" s="14">
        <v>16.693330893157622</v>
      </c>
      <c r="O16" s="29" t="s">
        <v>58</v>
      </c>
      <c r="P16" s="14">
        <f>P7/SQRT(P14)</f>
        <v>0.14772127751574696</v>
      </c>
    </row>
    <row r="17" spans="2:16" ht="15.75" thickBot="1" x14ac:dyDescent="0.3">
      <c r="B17" s="14">
        <v>14</v>
      </c>
      <c r="C17" s="11">
        <v>4.72817649452033</v>
      </c>
      <c r="D17" s="7">
        <v>3.5415858566835809</v>
      </c>
      <c r="E17" s="7">
        <v>5.8738921461575249</v>
      </c>
      <c r="F17" s="7">
        <v>5.0482993160478831</v>
      </c>
      <c r="G17" s="7">
        <v>1.8644604093986401</v>
      </c>
      <c r="H17" s="7">
        <v>96.237839838000582</v>
      </c>
      <c r="I17" s="7">
        <v>30.289041958192403</v>
      </c>
      <c r="J17" s="7">
        <v>5.8173778526823341</v>
      </c>
      <c r="K17" s="7">
        <v>5.5704523973188405</v>
      </c>
      <c r="L17" s="17">
        <v>1.6567947955143514</v>
      </c>
      <c r="M17" s="14">
        <v>21.056414222807959</v>
      </c>
      <c r="O17" s="30" t="s">
        <v>59</v>
      </c>
      <c r="P17" s="15">
        <f>_xlfn.CONFIDENCE.T(5%,P7,P14)</f>
        <v>0.29311106295674649</v>
      </c>
    </row>
    <row r="18" spans="2:16" ht="15.75" thickBot="1" x14ac:dyDescent="0.3">
      <c r="B18" s="14">
        <v>15</v>
      </c>
      <c r="C18" s="11">
        <v>3.8440500291102908</v>
      </c>
      <c r="D18" s="7">
        <v>3.0020644857345502</v>
      </c>
      <c r="E18" s="7">
        <v>5.4137732169159527</v>
      </c>
      <c r="F18" s="7">
        <v>3.7198226266058048</v>
      </c>
      <c r="G18" s="7">
        <v>1.3075534340325179</v>
      </c>
      <c r="H18" s="7">
        <v>104.43136045376664</v>
      </c>
      <c r="I18" s="7">
        <v>54.173869174828816</v>
      </c>
      <c r="J18" s="7">
        <v>6.0173402615136773</v>
      </c>
      <c r="K18" s="7">
        <v>3.2459121106431419</v>
      </c>
      <c r="L18" s="17">
        <v>1.1648315488449037</v>
      </c>
      <c r="M18" s="14">
        <v>17.287263792399116</v>
      </c>
    </row>
    <row r="19" spans="2:16" ht="15.75" thickBot="1" x14ac:dyDescent="0.3">
      <c r="B19" s="14">
        <v>16</v>
      </c>
      <c r="C19" s="11">
        <v>4.04730325157702</v>
      </c>
      <c r="D19" s="7">
        <v>3.7562255504839319</v>
      </c>
      <c r="E19" s="7">
        <v>6.0976987921049197</v>
      </c>
      <c r="F19" s="7">
        <v>4.3920162367212647</v>
      </c>
      <c r="G19" s="7">
        <v>1.4243629624930647</v>
      </c>
      <c r="H19" s="7">
        <v>103.61638447845885</v>
      </c>
      <c r="I19" s="7">
        <v>50.729964099304382</v>
      </c>
      <c r="J19" s="7">
        <v>4.5850782049512411</v>
      </c>
      <c r="K19" s="7">
        <v>4.7075382523690976</v>
      </c>
      <c r="L19" s="17">
        <v>1.5390983695716214</v>
      </c>
      <c r="M19" s="14">
        <v>19.717606793380199</v>
      </c>
      <c r="O19" s="44" t="s">
        <v>60</v>
      </c>
      <c r="P19" s="45"/>
    </row>
    <row r="20" spans="2:16" x14ac:dyDescent="0.25">
      <c r="B20" s="14">
        <v>17</v>
      </c>
      <c r="C20" s="11">
        <v>4.5257984623269856</v>
      </c>
      <c r="D20" s="7">
        <v>2.8444450179123884</v>
      </c>
      <c r="E20" s="7">
        <v>4.1509676556840711</v>
      </c>
      <c r="F20" s="7">
        <v>4.3099050592146266</v>
      </c>
      <c r="G20" s="7">
        <v>1.253176725071194</v>
      </c>
      <c r="H20" s="7">
        <v>79.323346244596337</v>
      </c>
      <c r="I20" s="7">
        <v>12.448206784893408</v>
      </c>
      <c r="J20" s="7">
        <v>6.1719858623765438</v>
      </c>
      <c r="K20" s="7">
        <v>5.3911474413385845</v>
      </c>
      <c r="L20" s="17">
        <v>1.3644824896264209</v>
      </c>
      <c r="M20" s="14">
        <v>17.084292920209265</v>
      </c>
      <c r="O20" s="26"/>
      <c r="P20" s="24" t="s">
        <v>39</v>
      </c>
    </row>
    <row r="21" spans="2:16" ht="15.75" thickBot="1" x14ac:dyDescent="0.3">
      <c r="B21" s="14">
        <v>18</v>
      </c>
      <c r="C21" s="11">
        <v>3.8780586068246756</v>
      </c>
      <c r="D21" s="7">
        <v>2.8183859336021273</v>
      </c>
      <c r="E21" s="7">
        <v>6.3378590161183457</v>
      </c>
      <c r="F21" s="7">
        <v>4.960571027432092</v>
      </c>
      <c r="G21" s="7">
        <v>1.4665909936409729</v>
      </c>
      <c r="H21" s="7">
        <v>86.299220603327512</v>
      </c>
      <c r="I21" s="7">
        <v>36.458384952009375</v>
      </c>
      <c r="J21" s="7">
        <v>5.8646672260047161</v>
      </c>
      <c r="K21" s="7">
        <v>3.5789165375181224</v>
      </c>
      <c r="L21" s="17">
        <v>1.772551302537394</v>
      </c>
      <c r="M21" s="14">
        <v>19.461465577618217</v>
      </c>
      <c r="O21" s="27"/>
      <c r="P21" s="25" t="s">
        <v>36</v>
      </c>
    </row>
    <row r="22" spans="2:16" x14ac:dyDescent="0.25">
      <c r="B22" s="14">
        <v>19</v>
      </c>
      <c r="C22" s="11">
        <v>3.9353301037254322</v>
      </c>
      <c r="D22" s="7">
        <v>2.6756368326214925</v>
      </c>
      <c r="E22" s="7">
        <v>5.7416677261486404</v>
      </c>
      <c r="F22" s="7">
        <v>3.5361063982443754</v>
      </c>
      <c r="G22" s="7">
        <v>1.855021503744037</v>
      </c>
      <c r="H22" s="7">
        <v>105.86429594016549</v>
      </c>
      <c r="I22" s="7">
        <v>43.589388422615713</v>
      </c>
      <c r="J22" s="7">
        <v>6.9042622160655815</v>
      </c>
      <c r="K22" s="7">
        <v>3.978937169780806</v>
      </c>
      <c r="L22" s="17">
        <v>1.5153203750035105</v>
      </c>
      <c r="M22" s="14">
        <v>17.743762564483976</v>
      </c>
      <c r="O22" s="32">
        <v>0</v>
      </c>
      <c r="P22" s="13">
        <f>_xlfn.AGGREGATE(16,6,M$4:M$103,$O22)</f>
        <v>15.384863040982797</v>
      </c>
    </row>
    <row r="23" spans="2:16" x14ac:dyDescent="0.25">
      <c r="B23" s="14">
        <v>20</v>
      </c>
      <c r="C23" s="11">
        <v>4.0904703999219585</v>
      </c>
      <c r="D23" s="7">
        <v>3.3054905014097171</v>
      </c>
      <c r="E23" s="7">
        <v>4.9984937099818358</v>
      </c>
      <c r="F23" s="7">
        <v>3.7811231034931514</v>
      </c>
      <c r="G23" s="7">
        <v>1.2693976571540515</v>
      </c>
      <c r="H23" s="7">
        <v>50.293906209367819</v>
      </c>
      <c r="I23" s="7">
        <v>-0.5569348223335453</v>
      </c>
      <c r="J23" s="7">
        <v>7.4999603644821988</v>
      </c>
      <c r="K23" s="7">
        <v>4.4877596845585357</v>
      </c>
      <c r="L23" s="17">
        <v>1.4243488593470586</v>
      </c>
      <c r="M23" s="14">
        <v>17.444975371960716</v>
      </c>
      <c r="O23" s="33">
        <v>2.5000000000000001E-2</v>
      </c>
      <c r="P23" s="14">
        <f t="shared" ref="P23:P62" si="0">_xlfn.AGGREGATE(16,6,M$4:M$103,$O23)</f>
        <v>15.859273583083455</v>
      </c>
    </row>
    <row r="24" spans="2:16" x14ac:dyDescent="0.25">
      <c r="B24" s="14">
        <v>21</v>
      </c>
      <c r="C24" s="11">
        <v>4.4483089758861407</v>
      </c>
      <c r="D24" s="7">
        <v>2.373337776244214</v>
      </c>
      <c r="E24" s="7">
        <v>4.9493198067830129</v>
      </c>
      <c r="F24" s="7">
        <v>3.3345523154634273</v>
      </c>
      <c r="G24" s="7">
        <v>1.5094832017267532</v>
      </c>
      <c r="H24" s="7">
        <v>107.23058130082845</v>
      </c>
      <c r="I24" s="7">
        <v>48.717733584900145</v>
      </c>
      <c r="J24" s="7">
        <v>6.0935266738134404</v>
      </c>
      <c r="K24" s="7">
        <v>3.4839142940297316</v>
      </c>
      <c r="L24" s="17">
        <v>1.2105966477314323</v>
      </c>
      <c r="M24" s="14">
        <v>16.615002076103547</v>
      </c>
      <c r="O24" s="33">
        <v>0.05</v>
      </c>
      <c r="P24" s="14">
        <f t="shared" si="0"/>
        <v>16.190691341156178</v>
      </c>
    </row>
    <row r="25" spans="2:16" x14ac:dyDescent="0.25">
      <c r="B25" s="14">
        <v>22</v>
      </c>
      <c r="C25" s="11">
        <v>4.50133630748818</v>
      </c>
      <c r="D25" s="7">
        <v>2.2758552452000824</v>
      </c>
      <c r="E25" s="7">
        <v>4.6447333815386509</v>
      </c>
      <c r="F25" s="7">
        <v>3.9955068934492064</v>
      </c>
      <c r="G25" s="7">
        <v>1.6366684724877405</v>
      </c>
      <c r="H25" s="7">
        <v>92.312709803476992</v>
      </c>
      <c r="I25" s="7">
        <v>38.086656524692856</v>
      </c>
      <c r="J25" s="7">
        <v>6.6592330607613501</v>
      </c>
      <c r="K25" s="7">
        <v>3.9164743672746822</v>
      </c>
      <c r="L25" s="17">
        <v>1.3678345482083389</v>
      </c>
      <c r="M25" s="14">
        <v>17.05410030016386</v>
      </c>
      <c r="O25" s="33">
        <v>7.4999999999999997E-2</v>
      </c>
      <c r="P25" s="14">
        <f t="shared" si="0"/>
        <v>16.327904608471474</v>
      </c>
    </row>
    <row r="26" spans="2:16" x14ac:dyDescent="0.25">
      <c r="B26" s="14">
        <v>23</v>
      </c>
      <c r="C26" s="11">
        <v>3.9099408817476027</v>
      </c>
      <c r="D26" s="7">
        <v>3.1837814860845048</v>
      </c>
      <c r="E26" s="7">
        <v>5.9055127704469665</v>
      </c>
      <c r="F26" s="7">
        <v>4.4605862940753571</v>
      </c>
      <c r="G26" s="7">
        <v>1.4633592363047645</v>
      </c>
      <c r="H26" s="7">
        <v>118.71134048058727</v>
      </c>
      <c r="I26" s="7">
        <v>51.115508139663177</v>
      </c>
      <c r="J26" s="7">
        <v>4.9353641505179944</v>
      </c>
      <c r="K26" s="7">
        <v>3.6443171773989702</v>
      </c>
      <c r="L26" s="17">
        <v>1.3050025050068217</v>
      </c>
      <c r="M26" s="14">
        <v>18.923180668659196</v>
      </c>
      <c r="O26" s="33">
        <v>0.1</v>
      </c>
      <c r="P26" s="14">
        <f t="shared" si="0"/>
        <v>16.52630980141921</v>
      </c>
    </row>
    <row r="27" spans="2:16" x14ac:dyDescent="0.25">
      <c r="B27" s="14">
        <v>24</v>
      </c>
      <c r="C27" s="11">
        <v>3.4767630808475491</v>
      </c>
      <c r="D27" s="7">
        <v>3.3635637678413541</v>
      </c>
      <c r="E27" s="7">
        <v>5.5899232691400025</v>
      </c>
      <c r="F27" s="7">
        <v>5.3006827748770489</v>
      </c>
      <c r="G27" s="7">
        <v>1.3334506163300976</v>
      </c>
      <c r="H27" s="7">
        <v>55.560829457433613</v>
      </c>
      <c r="I27" s="7">
        <v>7.1730217555821838</v>
      </c>
      <c r="J27" s="7">
        <v>5.4795305914628738</v>
      </c>
      <c r="K27" s="7">
        <v>3.9666051729633893</v>
      </c>
      <c r="L27" s="17">
        <v>1.7631267982239145</v>
      </c>
      <c r="M27" s="14">
        <v>19.064383509036052</v>
      </c>
      <c r="O27" s="33">
        <v>0.125</v>
      </c>
      <c r="P27" s="14">
        <f t="shared" si="0"/>
        <v>16.621664478790816</v>
      </c>
    </row>
    <row r="28" spans="2:16" x14ac:dyDescent="0.25">
      <c r="B28" s="14">
        <v>25</v>
      </c>
      <c r="C28" s="11">
        <v>4.1319041004485602</v>
      </c>
      <c r="D28" s="7">
        <v>3.422373592826677</v>
      </c>
      <c r="E28" s="7">
        <v>6.4100891217431215</v>
      </c>
      <c r="F28" s="7">
        <v>5.4046139131805822</v>
      </c>
      <c r="G28" s="7">
        <v>1.6558162867732054</v>
      </c>
      <c r="H28" s="7">
        <v>68.861271555093765</v>
      </c>
      <c r="I28" s="7">
        <v>9.6227856388289403</v>
      </c>
      <c r="J28" s="7">
        <v>4.9612426335383635</v>
      </c>
      <c r="K28" s="7">
        <v>3.62317603155768</v>
      </c>
      <c r="L28" s="17">
        <v>1.25913023315147</v>
      </c>
      <c r="M28" s="14">
        <v>21.024797014972147</v>
      </c>
      <c r="O28" s="33">
        <v>0.15</v>
      </c>
      <c r="P28" s="14">
        <f t="shared" si="0"/>
        <v>16.690789324698812</v>
      </c>
    </row>
    <row r="29" spans="2:16" x14ac:dyDescent="0.25">
      <c r="B29" s="14">
        <v>26</v>
      </c>
      <c r="C29" s="11">
        <v>3.9760892151467253</v>
      </c>
      <c r="D29" s="7">
        <v>3.7109201488031971</v>
      </c>
      <c r="E29" s="7">
        <v>7.31838118711027</v>
      </c>
      <c r="F29" s="7">
        <v>3.2764783100714423</v>
      </c>
      <c r="G29" s="7">
        <v>1.5039443485741895</v>
      </c>
      <c r="H29" s="7">
        <v>88.349556678572938</v>
      </c>
      <c r="I29" s="7">
        <v>24.054065668497877</v>
      </c>
      <c r="J29" s="7">
        <v>5.2644098608030143</v>
      </c>
      <c r="K29" s="7">
        <v>4.0771919794009275</v>
      </c>
      <c r="L29" s="17">
        <v>1.2795616969824724</v>
      </c>
      <c r="M29" s="14">
        <v>19.785813209705825</v>
      </c>
      <c r="O29" s="33">
        <v>0.17499999999999999</v>
      </c>
      <c r="P29" s="14">
        <f t="shared" si="0"/>
        <v>17.002990644513083</v>
      </c>
    </row>
    <row r="30" spans="2:16" x14ac:dyDescent="0.25">
      <c r="B30" s="14">
        <v>27</v>
      </c>
      <c r="C30" s="11">
        <v>4.6128086919717806</v>
      </c>
      <c r="D30" s="7">
        <v>3.2459082520359619</v>
      </c>
      <c r="E30" s="7">
        <v>6.5333044322289346</v>
      </c>
      <c r="F30" s="7">
        <v>3.6291961070954528</v>
      </c>
      <c r="G30" s="7">
        <v>1.8858111232470998</v>
      </c>
      <c r="H30" s="7">
        <v>95.1015565948437</v>
      </c>
      <c r="I30" s="7">
        <v>31.57530563249653</v>
      </c>
      <c r="J30" s="7">
        <v>4.9101787947453417</v>
      </c>
      <c r="K30" s="7">
        <v>5.3572893783676019</v>
      </c>
      <c r="L30" s="17">
        <v>1.4402260939488576</v>
      </c>
      <c r="M30" s="14">
        <v>19.907028606579228</v>
      </c>
      <c r="O30" s="33">
        <v>0.2</v>
      </c>
      <c r="P30" s="14">
        <f t="shared" si="0"/>
        <v>17.049112461015376</v>
      </c>
    </row>
    <row r="31" spans="2:16" x14ac:dyDescent="0.25">
      <c r="B31" s="14">
        <v>28</v>
      </c>
      <c r="C31" s="11">
        <v>3.7585349361669729</v>
      </c>
      <c r="D31" s="7">
        <v>3.1655891461878518</v>
      </c>
      <c r="E31" s="7">
        <v>4.7106217238485728</v>
      </c>
      <c r="F31" s="7">
        <v>3.4722669530428631</v>
      </c>
      <c r="G31" s="7">
        <v>1.3722738971571675</v>
      </c>
      <c r="H31" s="7">
        <v>106.14159206102015</v>
      </c>
      <c r="I31" s="7">
        <v>44.904365159854315</v>
      </c>
      <c r="J31" s="7">
        <v>4.6846140074015441</v>
      </c>
      <c r="K31" s="7">
        <v>3.2374814954877147</v>
      </c>
      <c r="L31" s="17">
        <v>1.682860590911383</v>
      </c>
      <c r="M31" s="14">
        <v>16.479286656403428</v>
      </c>
      <c r="O31" s="33">
        <v>0.22500000000000001</v>
      </c>
      <c r="P31" s="14">
        <f t="shared" si="0"/>
        <v>17.103501336035933</v>
      </c>
    </row>
    <row r="32" spans="2:16" x14ac:dyDescent="0.25">
      <c r="B32" s="14">
        <v>29</v>
      </c>
      <c r="C32" s="11">
        <v>3.4003054376555424</v>
      </c>
      <c r="D32" s="7">
        <v>2.6118895554102028</v>
      </c>
      <c r="E32" s="7">
        <v>5.4075535384494708</v>
      </c>
      <c r="F32" s="7">
        <v>3.6689032994298012</v>
      </c>
      <c r="G32" s="7">
        <v>1.0908616396489741</v>
      </c>
      <c r="H32" s="7">
        <v>80.312571723162307</v>
      </c>
      <c r="I32" s="7">
        <v>5.3036887988796551</v>
      </c>
      <c r="J32" s="7">
        <v>5.5429277078390262</v>
      </c>
      <c r="K32" s="7">
        <v>3.6111305586764928</v>
      </c>
      <c r="L32" s="17">
        <v>1.487339313324219</v>
      </c>
      <c r="M32" s="14">
        <v>16.179513470593992</v>
      </c>
      <c r="O32" s="33">
        <v>0.25</v>
      </c>
      <c r="P32" s="14">
        <f t="shared" si="0"/>
        <v>17.152167113055924</v>
      </c>
    </row>
    <row r="33" spans="2:16" x14ac:dyDescent="0.25">
      <c r="B33" s="14">
        <v>30</v>
      </c>
      <c r="C33" s="11">
        <v>3.6569297303865467</v>
      </c>
      <c r="D33" s="7">
        <v>2.5273109991005454</v>
      </c>
      <c r="E33" s="7">
        <v>4.8243552376068068</v>
      </c>
      <c r="F33" s="7">
        <v>4.6537811298702039</v>
      </c>
      <c r="G33" s="7">
        <v>1.4755113189876337</v>
      </c>
      <c r="H33" s="7">
        <v>100.67030189424831</v>
      </c>
      <c r="I33" s="7">
        <v>60.485069902275796</v>
      </c>
      <c r="J33" s="7">
        <v>5.6786894338124947</v>
      </c>
      <c r="K33" s="7">
        <v>4.022667586209506</v>
      </c>
      <c r="L33" s="17">
        <v>1.5980527557565978</v>
      </c>
      <c r="M33" s="14">
        <v>17.137888415951736</v>
      </c>
      <c r="O33" s="33">
        <v>0.27500000000000002</v>
      </c>
      <c r="P33" s="14">
        <f t="shared" si="0"/>
        <v>17.175152284150485</v>
      </c>
    </row>
    <row r="34" spans="2:16" x14ac:dyDescent="0.25">
      <c r="B34" s="14">
        <v>31</v>
      </c>
      <c r="C34" s="11">
        <v>3.7373533119184708</v>
      </c>
      <c r="D34" s="7">
        <v>2.1394881730689082</v>
      </c>
      <c r="E34" s="7">
        <v>5.4441736026671883</v>
      </c>
      <c r="F34" s="7">
        <v>4.6116721712240061</v>
      </c>
      <c r="G34" s="7">
        <v>1.5921605561194148</v>
      </c>
      <c r="H34" s="7">
        <v>123.65694320533464</v>
      </c>
      <c r="I34" s="7">
        <v>58.908705359468357</v>
      </c>
      <c r="J34" s="7">
        <v>4.9392253169679137</v>
      </c>
      <c r="K34" s="7">
        <v>4.3687812972604743</v>
      </c>
      <c r="L34" s="17">
        <v>1.3364666904773677</v>
      </c>
      <c r="M34" s="14">
        <v>17.524847814997987</v>
      </c>
      <c r="O34" s="33">
        <v>0.3</v>
      </c>
      <c r="P34" s="14">
        <f t="shared" si="0"/>
        <v>17.30251677577639</v>
      </c>
    </row>
    <row r="35" spans="2:16" x14ac:dyDescent="0.25">
      <c r="B35" s="14">
        <v>32</v>
      </c>
      <c r="C35" s="11">
        <v>4.5504936462231891</v>
      </c>
      <c r="D35" s="7">
        <v>3.4604989517140785</v>
      </c>
      <c r="E35" s="7">
        <v>6.1398983620141356</v>
      </c>
      <c r="F35" s="7">
        <v>4.3144226788632771</v>
      </c>
      <c r="G35" s="7">
        <v>1.6417796439651355</v>
      </c>
      <c r="H35" s="7">
        <v>69.845859674142218</v>
      </c>
      <c r="I35" s="7">
        <v>-25.747871647560473</v>
      </c>
      <c r="J35" s="7">
        <v>5.4204201506462244</v>
      </c>
      <c r="K35" s="7">
        <v>4.1257696062253322</v>
      </c>
      <c r="L35" s="17">
        <v>1.0401408729352528</v>
      </c>
      <c r="M35" s="14">
        <v>20.107093282779818</v>
      </c>
      <c r="O35" s="33">
        <v>0.32500000000000001</v>
      </c>
      <c r="P35" s="14">
        <f t="shared" si="0"/>
        <v>17.408461174070133</v>
      </c>
    </row>
    <row r="36" spans="2:16" x14ac:dyDescent="0.25">
      <c r="B36" s="14">
        <v>33</v>
      </c>
      <c r="C36" s="11">
        <v>4.2124052301543706</v>
      </c>
      <c r="D36" s="7">
        <v>2.9119992391024727</v>
      </c>
      <c r="E36" s="7">
        <v>5.8513371478272518</v>
      </c>
      <c r="F36" s="7">
        <v>4.5620828492637884</v>
      </c>
      <c r="G36" s="7">
        <v>1.3465345352833107</v>
      </c>
      <c r="H36" s="7">
        <v>83.902692192639421</v>
      </c>
      <c r="I36" s="7">
        <v>34.895704393390645</v>
      </c>
      <c r="J36" s="7">
        <v>6.1280163670699039</v>
      </c>
      <c r="K36" s="7">
        <v>4.619312839914417</v>
      </c>
      <c r="L36" s="17">
        <v>1.3189840761585503</v>
      </c>
      <c r="M36" s="14">
        <v>18.884359001631196</v>
      </c>
      <c r="O36" s="33">
        <v>0.35</v>
      </c>
      <c r="P36" s="14">
        <f t="shared" si="0"/>
        <v>17.560346388856328</v>
      </c>
    </row>
    <row r="37" spans="2:16" x14ac:dyDescent="0.25">
      <c r="B37" s="14">
        <v>34</v>
      </c>
      <c r="C37" s="11">
        <v>3.7147538842585703</v>
      </c>
      <c r="D37" s="7">
        <v>2.7903897270883027</v>
      </c>
      <c r="E37" s="7">
        <v>5.5689384984617369</v>
      </c>
      <c r="F37" s="7">
        <v>3.9059383428569894</v>
      </c>
      <c r="G37" s="7">
        <v>1.1962711048926746</v>
      </c>
      <c r="H37" s="7">
        <v>129.73201047517148</v>
      </c>
      <c r="I37" s="7">
        <v>67.757868197696084</v>
      </c>
      <c r="J37" s="7">
        <v>5.6524928749972601</v>
      </c>
      <c r="K37" s="7">
        <v>4.2317341206709571</v>
      </c>
      <c r="L37" s="17">
        <v>1.7050100074259118</v>
      </c>
      <c r="M37" s="14">
        <v>17.176291557558276</v>
      </c>
      <c r="O37" s="33">
        <v>0.375</v>
      </c>
      <c r="P37" s="14">
        <f t="shared" si="0"/>
        <v>17.757160834127674</v>
      </c>
    </row>
    <row r="38" spans="2:16" x14ac:dyDescent="0.25">
      <c r="B38" s="14">
        <v>35</v>
      </c>
      <c r="C38" s="11">
        <v>3.9013339845569881</v>
      </c>
      <c r="D38" s="7">
        <v>3.4870989542710165</v>
      </c>
      <c r="E38" s="7">
        <v>5.7686947997694427</v>
      </c>
      <c r="F38" s="7">
        <v>5.6318133070233696</v>
      </c>
      <c r="G38" s="7">
        <v>1.4500408690490567</v>
      </c>
      <c r="H38" s="7">
        <v>108.40546274150854</v>
      </c>
      <c r="I38" s="7">
        <v>48.915743181853266</v>
      </c>
      <c r="J38" s="7">
        <v>4.5196543268109304</v>
      </c>
      <c r="K38" s="7">
        <v>4.3933522175197748</v>
      </c>
      <c r="L38" s="17">
        <v>1.7281283362363111</v>
      </c>
      <c r="M38" s="14">
        <v>20.238981914669875</v>
      </c>
      <c r="O38" s="33">
        <v>0.4</v>
      </c>
      <c r="P38" s="14">
        <f t="shared" si="0"/>
        <v>17.937979327206918</v>
      </c>
    </row>
    <row r="39" spans="2:16" x14ac:dyDescent="0.25">
      <c r="B39" s="14">
        <v>36</v>
      </c>
      <c r="C39" s="11">
        <v>4.3669398418013756</v>
      </c>
      <c r="D39" s="7">
        <v>3.3369192051138876</v>
      </c>
      <c r="E39" s="7">
        <v>5.3052723545541962</v>
      </c>
      <c r="F39" s="7">
        <v>5.3475346124720069</v>
      </c>
      <c r="G39" s="7">
        <v>1.360399319758657</v>
      </c>
      <c r="H39" s="7">
        <v>109.39380763718299</v>
      </c>
      <c r="I39" s="7">
        <v>53.812127341383324</v>
      </c>
      <c r="J39" s="7">
        <v>7.2977742821534628</v>
      </c>
      <c r="K39" s="7">
        <v>5.0382565133543658</v>
      </c>
      <c r="L39" s="17">
        <v>1.6943875658048064</v>
      </c>
      <c r="M39" s="14">
        <v>19.717065333700123</v>
      </c>
      <c r="O39" s="33">
        <v>0.42499999999999999</v>
      </c>
      <c r="P39" s="14">
        <f t="shared" si="0"/>
        <v>18.004415876444092</v>
      </c>
    </row>
    <row r="40" spans="2:16" x14ac:dyDescent="0.25">
      <c r="B40" s="14">
        <v>37</v>
      </c>
      <c r="C40" s="11">
        <v>4.1101673304416249</v>
      </c>
      <c r="D40" s="7">
        <v>3.1217798366049658</v>
      </c>
      <c r="E40" s="7">
        <v>4.928399371041837</v>
      </c>
      <c r="F40" s="7">
        <v>3.2468626001117058</v>
      </c>
      <c r="G40" s="7">
        <v>1.6125518872021853</v>
      </c>
      <c r="H40" s="7">
        <v>74.8830587031878</v>
      </c>
      <c r="I40" s="7">
        <v>20.907649458337715</v>
      </c>
      <c r="J40" s="7">
        <v>5.1933582906386651</v>
      </c>
      <c r="K40" s="7">
        <v>3.6325484205945755</v>
      </c>
      <c r="L40" s="17">
        <v>1.7540831938583157</v>
      </c>
      <c r="M40" s="14">
        <v>17.019761025402318</v>
      </c>
      <c r="O40" s="33">
        <v>0.45</v>
      </c>
      <c r="P40" s="14">
        <f t="shared" si="0"/>
        <v>18.042403345411323</v>
      </c>
    </row>
    <row r="41" spans="2:16" x14ac:dyDescent="0.25">
      <c r="B41" s="14">
        <v>38</v>
      </c>
      <c r="C41" s="11">
        <v>3.2639066292560712</v>
      </c>
      <c r="D41" s="7">
        <v>3.2695540593898449</v>
      </c>
      <c r="E41" s="7">
        <v>5.6038084803211756</v>
      </c>
      <c r="F41" s="7">
        <v>4.737564366749238</v>
      </c>
      <c r="G41" s="7">
        <v>1.1295809687411988</v>
      </c>
      <c r="H41" s="7">
        <v>90.591778395004539</v>
      </c>
      <c r="I41" s="7">
        <v>34.384797135691457</v>
      </c>
      <c r="J41" s="7">
        <v>6.7744174075229289</v>
      </c>
      <c r="K41" s="7">
        <v>4.2596597568848482</v>
      </c>
      <c r="L41" s="17">
        <v>1.5083324814591001</v>
      </c>
      <c r="M41" s="14">
        <v>18.004414504457525</v>
      </c>
      <c r="O41" s="33">
        <v>0.47499999999999998</v>
      </c>
      <c r="P41" s="14">
        <f t="shared" si="0"/>
        <v>18.111271319598988</v>
      </c>
    </row>
    <row r="42" spans="2:16" x14ac:dyDescent="0.25">
      <c r="B42" s="14">
        <v>39</v>
      </c>
      <c r="C42" s="11">
        <v>4.2730391136391077</v>
      </c>
      <c r="D42" s="7">
        <v>3.6139549389813586</v>
      </c>
      <c r="E42" s="7">
        <v>7.2297620333503705</v>
      </c>
      <c r="F42" s="7">
        <v>4.1394736100290794</v>
      </c>
      <c r="G42" s="7">
        <v>1.5233905608983833</v>
      </c>
      <c r="H42" s="7">
        <v>99.473143759752134</v>
      </c>
      <c r="I42" s="7">
        <v>49.727995060152089</v>
      </c>
      <c r="J42" s="7">
        <v>5.0586938457118533</v>
      </c>
      <c r="K42" s="7">
        <v>4.8625659086646458</v>
      </c>
      <c r="L42" s="17">
        <v>1.1382177767580264</v>
      </c>
      <c r="M42" s="14">
        <v>20.779620256898301</v>
      </c>
      <c r="O42" s="33">
        <v>0.5</v>
      </c>
      <c r="P42" s="14">
        <f t="shared" si="0"/>
        <v>18.175014696954499</v>
      </c>
    </row>
    <row r="43" spans="2:16" x14ac:dyDescent="0.25">
      <c r="B43" s="14">
        <v>40</v>
      </c>
      <c r="C43" s="11">
        <v>4.0321043804167322</v>
      </c>
      <c r="D43" s="7">
        <v>2.9742127400742868</v>
      </c>
      <c r="E43" s="7">
        <v>5.6957779038504572</v>
      </c>
      <c r="F43" s="7">
        <v>4.2005097293874325</v>
      </c>
      <c r="G43" s="7">
        <v>1.7411819105772599</v>
      </c>
      <c r="H43" s="7">
        <v>117.69415002890683</v>
      </c>
      <c r="I43" s="7">
        <v>66.071340510327474</v>
      </c>
      <c r="J43" s="7">
        <v>5.0609684910803496</v>
      </c>
      <c r="K43" s="7">
        <v>5.1962789876834661</v>
      </c>
      <c r="L43" s="17">
        <v>1.4990472606489158</v>
      </c>
      <c r="M43" s="14">
        <v>18.64378666430617</v>
      </c>
      <c r="O43" s="33">
        <v>0.52500000000000002</v>
      </c>
      <c r="P43" s="14">
        <f t="shared" si="0"/>
        <v>18.238694869753754</v>
      </c>
    </row>
    <row r="44" spans="2:16" x14ac:dyDescent="0.25">
      <c r="B44" s="14">
        <v>41</v>
      </c>
      <c r="C44" s="11">
        <v>4.1592230370472576</v>
      </c>
      <c r="D44" s="7">
        <v>2.8062820849577137</v>
      </c>
      <c r="E44" s="7">
        <v>5.8293289777305812</v>
      </c>
      <c r="F44" s="7">
        <v>5.0000984605445371</v>
      </c>
      <c r="G44" s="7">
        <v>1.6627590794141813</v>
      </c>
      <c r="H44" s="7">
        <v>84.945034207732149</v>
      </c>
      <c r="I44" s="7">
        <v>28.127722718323255</v>
      </c>
      <c r="J44" s="7">
        <v>6.3127750811669747</v>
      </c>
      <c r="K44" s="7">
        <v>3.6709462258305203</v>
      </c>
      <c r="L44" s="17">
        <v>1.6398795582167009</v>
      </c>
      <c r="M44" s="14">
        <v>19.457691639694268</v>
      </c>
      <c r="O44" s="33">
        <v>0.55000000000000004</v>
      </c>
      <c r="P44" s="14">
        <f t="shared" si="0"/>
        <v>18.352230432496896</v>
      </c>
    </row>
    <row r="45" spans="2:16" x14ac:dyDescent="0.25">
      <c r="B45" s="14">
        <v>42</v>
      </c>
      <c r="C45" s="11">
        <v>4.1258929899308479</v>
      </c>
      <c r="D45" s="7">
        <v>3.1063064973188275</v>
      </c>
      <c r="E45" s="7">
        <v>6.4648668037573103</v>
      </c>
      <c r="F45" s="7">
        <v>4.3620729818459347</v>
      </c>
      <c r="G45" s="7">
        <v>1.2748596320841492</v>
      </c>
      <c r="H45" s="7">
        <v>85.600299985801342</v>
      </c>
      <c r="I45" s="7">
        <v>18.724613604416188</v>
      </c>
      <c r="J45" s="7">
        <v>5.9727190307459317</v>
      </c>
      <c r="K45" s="7">
        <v>5.6531418005398164</v>
      </c>
      <c r="L45" s="17">
        <v>1.1882554341262672</v>
      </c>
      <c r="M45" s="14">
        <v>19.333998904937069</v>
      </c>
      <c r="O45" s="33">
        <v>0.57499999999999996</v>
      </c>
      <c r="P45" s="14">
        <f t="shared" si="0"/>
        <v>18.522733661157709</v>
      </c>
    </row>
    <row r="46" spans="2:16" x14ac:dyDescent="0.25">
      <c r="B46" s="14">
        <v>43</v>
      </c>
      <c r="C46" s="11">
        <v>4.1964184511307296</v>
      </c>
      <c r="D46" s="7">
        <v>2.636696860282338</v>
      </c>
      <c r="E46" s="7">
        <v>5.0250116332465913</v>
      </c>
      <c r="F46" s="7">
        <v>3.1768001754324571</v>
      </c>
      <c r="G46" s="7">
        <v>1.5978413631774746</v>
      </c>
      <c r="H46" s="7">
        <v>119.94787368292828</v>
      </c>
      <c r="I46" s="7">
        <v>72.005143650327199</v>
      </c>
      <c r="J46" s="7">
        <v>7.3737889369345799</v>
      </c>
      <c r="K46" s="7">
        <v>3.5350424585749218</v>
      </c>
      <c r="L46" s="17">
        <v>1.5742815897005651</v>
      </c>
      <c r="M46" s="14">
        <v>16.632768483269594</v>
      </c>
      <c r="O46" s="33">
        <v>0.6</v>
      </c>
      <c r="P46" s="14">
        <f t="shared" si="0"/>
        <v>18.619631303221301</v>
      </c>
    </row>
    <row r="47" spans="2:16" x14ac:dyDescent="0.25">
      <c r="B47" s="14">
        <v>44</v>
      </c>
      <c r="C47" s="11">
        <v>3.9976042122290032</v>
      </c>
      <c r="D47" s="7">
        <v>3.1594865560988414</v>
      </c>
      <c r="E47" s="7">
        <v>5.9466320582205938</v>
      </c>
      <c r="F47" s="7">
        <v>3.6003319461352112</v>
      </c>
      <c r="G47" s="7">
        <v>1.4059499608301189</v>
      </c>
      <c r="H47" s="7">
        <v>87.203124932477735</v>
      </c>
      <c r="I47" s="7">
        <v>16.523443892390965</v>
      </c>
      <c r="J47" s="7">
        <v>6.0677413407888832</v>
      </c>
      <c r="K47" s="7">
        <v>3.590722565455537</v>
      </c>
      <c r="L47" s="17">
        <v>1.5595814447900582</v>
      </c>
      <c r="M47" s="14">
        <v>18.110004733513765</v>
      </c>
      <c r="O47" s="33">
        <v>0.625</v>
      </c>
      <c r="P47" s="14">
        <f t="shared" si="0"/>
        <v>18.714742485836013</v>
      </c>
    </row>
    <row r="48" spans="2:16" x14ac:dyDescent="0.25">
      <c r="B48" s="14">
        <v>45</v>
      </c>
      <c r="C48" s="11">
        <v>3.8600036527312129</v>
      </c>
      <c r="D48" s="7">
        <v>2.9862618379885668</v>
      </c>
      <c r="E48" s="7">
        <v>5.375917071728292</v>
      </c>
      <c r="F48" s="7">
        <v>3.5954023364973922</v>
      </c>
      <c r="G48" s="7">
        <v>1.21157620547597</v>
      </c>
      <c r="H48" s="7">
        <v>112.50207058022269</v>
      </c>
      <c r="I48" s="7">
        <v>48.078938755580424</v>
      </c>
      <c r="J48" s="7">
        <v>5.3371480355055105</v>
      </c>
      <c r="K48" s="7">
        <v>3.4318566864701783</v>
      </c>
      <c r="L48" s="17">
        <v>1.6855204295977766</v>
      </c>
      <c r="M48" s="14">
        <v>17.029161104421433</v>
      </c>
      <c r="O48" s="33">
        <v>0.65</v>
      </c>
      <c r="P48" s="14">
        <f t="shared" si="0"/>
        <v>18.897946585090995</v>
      </c>
    </row>
    <row r="49" spans="2:16" x14ac:dyDescent="0.25">
      <c r="B49" s="14">
        <v>46</v>
      </c>
      <c r="C49" s="11">
        <v>4.8400437650335419</v>
      </c>
      <c r="D49" s="7">
        <v>2.9427555181310949</v>
      </c>
      <c r="E49" s="7">
        <v>6.9523764937565886</v>
      </c>
      <c r="F49" s="7">
        <v>4.7514553776079076</v>
      </c>
      <c r="G49" s="7">
        <v>1.6845277315423837</v>
      </c>
      <c r="H49" s="7">
        <v>102.14592061382115</v>
      </c>
      <c r="I49" s="7">
        <v>39.512614788792604</v>
      </c>
      <c r="J49" s="7">
        <v>6.750545322159426</v>
      </c>
      <c r="K49" s="7">
        <v>4.1705523898189121</v>
      </c>
      <c r="L49" s="17">
        <v>1.5672046151773706</v>
      </c>
      <c r="M49" s="14">
        <v>21.17115888607152</v>
      </c>
      <c r="O49" s="33">
        <v>0.67500000000000004</v>
      </c>
      <c r="P49" s="14">
        <f t="shared" si="0"/>
        <v>19.120133868660208</v>
      </c>
    </row>
    <row r="50" spans="2:16" x14ac:dyDescent="0.25">
      <c r="B50" s="14">
        <v>47</v>
      </c>
      <c r="C50" s="11">
        <v>3.771070626481249</v>
      </c>
      <c r="D50" s="7">
        <v>2.7436066826010173</v>
      </c>
      <c r="E50" s="7">
        <v>4.5872212012234055</v>
      </c>
      <c r="F50" s="7">
        <v>4.4507144218119175</v>
      </c>
      <c r="G50" s="7">
        <v>1.6043137466397279</v>
      </c>
      <c r="H50" s="7">
        <v>102.94125751150213</v>
      </c>
      <c r="I50" s="7">
        <v>52.518957003483393</v>
      </c>
      <c r="J50" s="7">
        <v>5.5827979805216685</v>
      </c>
      <c r="K50" s="7">
        <v>3.3495124708169168</v>
      </c>
      <c r="L50" s="17">
        <v>1.4810869755133227</v>
      </c>
      <c r="M50" s="14">
        <v>17.156926678757319</v>
      </c>
      <c r="O50" s="33">
        <v>0.7</v>
      </c>
      <c r="P50" s="14">
        <f t="shared" si="0"/>
        <v>19.399754762213014</v>
      </c>
    </row>
    <row r="51" spans="2:16" x14ac:dyDescent="0.25">
      <c r="B51" s="14">
        <v>48</v>
      </c>
      <c r="C51" s="11">
        <v>4.3987639820193998</v>
      </c>
      <c r="D51" s="7">
        <v>2.3922339438488587</v>
      </c>
      <c r="E51" s="7">
        <v>4.6691650243654284</v>
      </c>
      <c r="F51" s="7">
        <v>4.412329064677297</v>
      </c>
      <c r="G51" s="7">
        <v>1.1224240017665419</v>
      </c>
      <c r="H51" s="7">
        <v>89.907791823193122</v>
      </c>
      <c r="I51" s="7">
        <v>37.143632483114018</v>
      </c>
      <c r="J51" s="7">
        <v>6.4866757636791803</v>
      </c>
      <c r="K51" s="7">
        <v>3.4602653400013499</v>
      </c>
      <c r="L51" s="17">
        <v>1.6176205647904427</v>
      </c>
      <c r="M51" s="14">
        <v>16.994916016677529</v>
      </c>
      <c r="O51" s="33">
        <v>0.72499999999999998</v>
      </c>
      <c r="P51" s="14">
        <f t="shared" si="0"/>
        <v>19.453881995202824</v>
      </c>
    </row>
    <row r="52" spans="2:16" x14ac:dyDescent="0.25">
      <c r="B52" s="14">
        <v>49</v>
      </c>
      <c r="C52" s="11">
        <v>4.3413574073956092</v>
      </c>
      <c r="D52" s="7">
        <v>2.4983466959547065</v>
      </c>
      <c r="E52" s="7">
        <v>4.3262013167382189</v>
      </c>
      <c r="F52" s="7">
        <v>5.6006314720982688</v>
      </c>
      <c r="G52" s="7">
        <v>1.3140934079651987</v>
      </c>
      <c r="H52" s="7">
        <v>136.8528098886575</v>
      </c>
      <c r="I52" s="7">
        <v>77.520375673815408</v>
      </c>
      <c r="J52" s="7">
        <v>5.7197439812420852</v>
      </c>
      <c r="K52" s="7">
        <v>3.5607611292910848</v>
      </c>
      <c r="L52" s="17">
        <v>1.7174269699501155</v>
      </c>
      <c r="M52" s="14">
        <v>18.080630300152002</v>
      </c>
      <c r="O52" s="33">
        <v>0.75</v>
      </c>
      <c r="P52" s="14">
        <f t="shared" si="0"/>
        <v>19.67568497234166</v>
      </c>
    </row>
    <row r="53" spans="2:16" x14ac:dyDescent="0.25">
      <c r="B53" s="14">
        <v>50</v>
      </c>
      <c r="C53" s="11">
        <v>4.5961357182774139</v>
      </c>
      <c r="D53" s="7">
        <v>2.8838497050855909</v>
      </c>
      <c r="E53" s="7">
        <v>5.2596089827268688</v>
      </c>
      <c r="F53" s="7">
        <v>3.9201501708326956</v>
      </c>
      <c r="G53" s="7">
        <v>1.3207071106601473</v>
      </c>
      <c r="H53" s="7">
        <v>94.135014734224555</v>
      </c>
      <c r="I53" s="7">
        <v>30.760043063239195</v>
      </c>
      <c r="J53" s="7">
        <v>6.4963999010061739</v>
      </c>
      <c r="K53" s="7">
        <v>4.9503692884665327</v>
      </c>
      <c r="L53" s="17">
        <v>1.2526808427013432</v>
      </c>
      <c r="M53" s="14">
        <v>17.980451687582718</v>
      </c>
      <c r="O53" s="33">
        <v>0.77500000000000002</v>
      </c>
      <c r="P53" s="14">
        <f t="shared" si="0"/>
        <v>19.715811408265406</v>
      </c>
    </row>
    <row r="54" spans="2:16" x14ac:dyDescent="0.25">
      <c r="B54" s="14">
        <v>51</v>
      </c>
      <c r="C54" s="11">
        <v>4.7874305558075703</v>
      </c>
      <c r="D54" s="7">
        <v>3.3086527678252304</v>
      </c>
      <c r="E54" s="7">
        <v>6.6203139031872054</v>
      </c>
      <c r="F54" s="7">
        <v>3.6785325997909175</v>
      </c>
      <c r="G54" s="7">
        <v>1.7605464978866685</v>
      </c>
      <c r="H54" s="7">
        <v>87.909702203854863</v>
      </c>
      <c r="I54" s="7">
        <v>23.685577582706198</v>
      </c>
      <c r="J54" s="7">
        <v>5.099640986451071</v>
      </c>
      <c r="K54" s="7">
        <v>4.6555151597739712</v>
      </c>
      <c r="L54" s="17">
        <v>1.741511588792642</v>
      </c>
      <c r="M54" s="14">
        <v>20.155476324497592</v>
      </c>
      <c r="O54" s="33">
        <v>0.8</v>
      </c>
      <c r="P54" s="14">
        <f t="shared" si="0"/>
        <v>19.753008266668914</v>
      </c>
    </row>
    <row r="55" spans="2:16" x14ac:dyDescent="0.25">
      <c r="B55" s="14">
        <v>52</v>
      </c>
      <c r="C55" s="11">
        <v>4.2439091037994086</v>
      </c>
      <c r="D55" s="7">
        <v>3.0800783226191575</v>
      </c>
      <c r="E55" s="7">
        <v>5.517327623618355</v>
      </c>
      <c r="F55" s="7">
        <v>3.8706904105700954</v>
      </c>
      <c r="G55" s="7">
        <v>1.6191967259179649</v>
      </c>
      <c r="H55" s="7">
        <v>92.197446560001026</v>
      </c>
      <c r="I55" s="7">
        <v>23.109734407439856</v>
      </c>
      <c r="J55" s="7">
        <v>7.2168814931713996</v>
      </c>
      <c r="K55" s="7">
        <v>4.3467738187923155</v>
      </c>
      <c r="L55" s="17">
        <v>1.4562759937432732</v>
      </c>
      <c r="M55" s="14">
        <v>18.331202186524983</v>
      </c>
      <c r="O55" s="33">
        <v>0.82499999999999996</v>
      </c>
      <c r="P55" s="14">
        <f t="shared" si="0"/>
        <v>19.881573414221311</v>
      </c>
    </row>
    <row r="56" spans="2:16" x14ac:dyDescent="0.25">
      <c r="B56" s="14">
        <v>53</v>
      </c>
      <c r="C56" s="11">
        <v>4.4650812851631603</v>
      </c>
      <c r="D56" s="7">
        <v>3.289239719387397</v>
      </c>
      <c r="E56" s="7">
        <v>4.4721013416829569</v>
      </c>
      <c r="F56" s="7">
        <v>4.2789231397718988</v>
      </c>
      <c r="G56" s="7">
        <v>1.7334791558582088</v>
      </c>
      <c r="H56" s="7">
        <v>109.35221133521274</v>
      </c>
      <c r="I56" s="7">
        <v>42.504466125993318</v>
      </c>
      <c r="J56" s="7">
        <v>4.7672868606026038</v>
      </c>
      <c r="K56" s="7">
        <v>3.5174215118565009</v>
      </c>
      <c r="L56" s="17">
        <v>1.8717793135783418</v>
      </c>
      <c r="M56" s="14">
        <v>18.238824641863623</v>
      </c>
      <c r="O56" s="33">
        <v>0.85</v>
      </c>
      <c r="P56" s="14">
        <f t="shared" si="0"/>
        <v>19.935257449279781</v>
      </c>
    </row>
    <row r="57" spans="2:16" x14ac:dyDescent="0.25">
      <c r="B57" s="14">
        <v>54</v>
      </c>
      <c r="C57" s="11">
        <v>4.0723042758359655</v>
      </c>
      <c r="D57" s="7">
        <v>2.9338895327581405</v>
      </c>
      <c r="E57" s="7">
        <v>4.7773429157501806</v>
      </c>
      <c r="F57" s="7">
        <v>3.7323761099374448</v>
      </c>
      <c r="G57" s="7">
        <v>1.5774534138568808</v>
      </c>
      <c r="H57" s="7">
        <v>110.50437564923551</v>
      </c>
      <c r="I57" s="7">
        <v>42.746220924172661</v>
      </c>
      <c r="J57" s="7">
        <v>6.9484044243174683</v>
      </c>
      <c r="K57" s="7">
        <v>3.8310530152857605</v>
      </c>
      <c r="L57" s="17">
        <v>1.9202712502375407</v>
      </c>
      <c r="M57" s="14">
        <v>17.093366248138611</v>
      </c>
      <c r="O57" s="33">
        <v>0.875</v>
      </c>
      <c r="P57" s="14">
        <f t="shared" si="0"/>
        <v>20.078485676705249</v>
      </c>
    </row>
    <row r="58" spans="2:16" x14ac:dyDescent="0.25">
      <c r="B58" s="14">
        <v>55</v>
      </c>
      <c r="C58" s="11">
        <v>3.4283916979235509</v>
      </c>
      <c r="D58" s="7">
        <v>3.3220322619900911</v>
      </c>
      <c r="E58" s="7">
        <v>6.2652692345194216</v>
      </c>
      <c r="F58" s="7">
        <v>3.4901767411112208</v>
      </c>
      <c r="G58" s="7">
        <v>1.6764057161638581</v>
      </c>
      <c r="H58" s="7">
        <v>101.16879479239245</v>
      </c>
      <c r="I58" s="7">
        <v>40.832117354236885</v>
      </c>
      <c r="J58" s="7">
        <v>5.1603050180648982</v>
      </c>
      <c r="K58" s="7">
        <v>4.717065060565921</v>
      </c>
      <c r="L58" s="17">
        <v>1.3265940121682585</v>
      </c>
      <c r="M58" s="14">
        <v>18.182275651708142</v>
      </c>
      <c r="O58" s="33">
        <v>0.9</v>
      </c>
      <c r="P58" s="14">
        <f t="shared" si="0"/>
        <v>20.201320905141436</v>
      </c>
    </row>
    <row r="59" spans="2:16" x14ac:dyDescent="0.25">
      <c r="B59" s="14">
        <v>56</v>
      </c>
      <c r="C59" s="11">
        <v>3.701919429184708</v>
      </c>
      <c r="D59" s="7">
        <v>3.0177259607234763</v>
      </c>
      <c r="E59" s="7">
        <v>5.6297851824032543</v>
      </c>
      <c r="F59" s="7">
        <v>3.4844429143854803</v>
      </c>
      <c r="G59" s="7">
        <v>1.2963476265228644</v>
      </c>
      <c r="H59" s="7">
        <v>127.59697362476668</v>
      </c>
      <c r="I59" s="7">
        <v>57.249672287293421</v>
      </c>
      <c r="J59" s="7">
        <v>5.1018725846403283</v>
      </c>
      <c r="K59" s="7">
        <v>3.1314527444311393</v>
      </c>
      <c r="L59" s="17">
        <v>1.4599636377469962</v>
      </c>
      <c r="M59" s="14">
        <v>17.130221113219783</v>
      </c>
      <c r="O59" s="33">
        <v>0.92500000000000004</v>
      </c>
      <c r="P59" s="14">
        <f t="shared" si="0"/>
        <v>20.440167673427329</v>
      </c>
    </row>
    <row r="60" spans="2:16" x14ac:dyDescent="0.25">
      <c r="B60" s="14">
        <v>57</v>
      </c>
      <c r="C60" s="11">
        <v>3.817442388516866</v>
      </c>
      <c r="D60" s="7">
        <v>3.9329733800819873</v>
      </c>
      <c r="E60" s="7">
        <v>6.1186790352959157</v>
      </c>
      <c r="F60" s="7">
        <v>3.5598765287141734</v>
      </c>
      <c r="G60" s="7">
        <v>1.7029883699109327</v>
      </c>
      <c r="H60" s="7">
        <v>96.473845469043439</v>
      </c>
      <c r="I60" s="7">
        <v>39.048911048814787</v>
      </c>
      <c r="J60" s="7">
        <v>5.2906572878428433</v>
      </c>
      <c r="K60" s="7">
        <v>4.8088649145315729</v>
      </c>
      <c r="L60" s="17">
        <v>1.8567376062035943</v>
      </c>
      <c r="M60" s="14">
        <v>19.131959702519875</v>
      </c>
      <c r="O60" s="33">
        <v>0.95</v>
      </c>
      <c r="P60" s="14">
        <f t="shared" si="0"/>
        <v>20.783614349195783</v>
      </c>
    </row>
    <row r="61" spans="2:16" x14ac:dyDescent="0.25">
      <c r="B61" s="14">
        <v>58</v>
      </c>
      <c r="C61" s="11">
        <v>4.9303971048924344</v>
      </c>
      <c r="D61" s="7">
        <v>3.3775572421260267</v>
      </c>
      <c r="E61" s="7">
        <v>5.9741099582848509</v>
      </c>
      <c r="F61" s="7">
        <v>3.8859117173288995</v>
      </c>
      <c r="G61" s="7">
        <v>1.7680492669264514</v>
      </c>
      <c r="H61" s="7">
        <v>111.97910179937321</v>
      </c>
      <c r="I61" s="7">
        <v>41.048401811735062</v>
      </c>
      <c r="J61" s="7">
        <v>6.9982125795202599</v>
      </c>
      <c r="K61" s="7">
        <v>3.6944853621434399</v>
      </c>
      <c r="L61" s="17">
        <v>1.3524484546492477</v>
      </c>
      <c r="M61" s="14">
        <v>19.93602528955866</v>
      </c>
      <c r="O61" s="33">
        <v>0.97499999999999998</v>
      </c>
      <c r="P61" s="14">
        <f t="shared" si="0"/>
        <v>21.041396049085947</v>
      </c>
    </row>
    <row r="62" spans="2:16" ht="15.75" thickBot="1" x14ac:dyDescent="0.3">
      <c r="B62" s="14">
        <v>59</v>
      </c>
      <c r="C62" s="11">
        <v>3.5048389857028113</v>
      </c>
      <c r="D62" s="7">
        <v>2.8352635549297744</v>
      </c>
      <c r="E62" s="7">
        <v>4.3548315889869009</v>
      </c>
      <c r="F62" s="7">
        <v>3.7566291027574223</v>
      </c>
      <c r="G62" s="7">
        <v>1.0406446042809478</v>
      </c>
      <c r="H62" s="7">
        <v>98.19721887150439</v>
      </c>
      <c r="I62" s="7">
        <v>37.521170757667967</v>
      </c>
      <c r="J62" s="7">
        <v>6.4449904387237504</v>
      </c>
      <c r="K62" s="7">
        <v>3.7125246791920161</v>
      </c>
      <c r="L62" s="17">
        <v>1.3891924105001028</v>
      </c>
      <c r="M62" s="14">
        <v>15.492207836657856</v>
      </c>
      <c r="O62" s="34">
        <v>1</v>
      </c>
      <c r="P62" s="15">
        <f t="shared" si="0"/>
        <v>22.195581459932676</v>
      </c>
    </row>
    <row r="63" spans="2:16" ht="15.75" thickBot="1" x14ac:dyDescent="0.3">
      <c r="B63" s="14">
        <v>60</v>
      </c>
      <c r="C63" s="11">
        <v>4.4232186316763986</v>
      </c>
      <c r="D63" s="7">
        <v>2.8547526897835507</v>
      </c>
      <c r="E63" s="7">
        <v>6.0110695282673356</v>
      </c>
      <c r="F63" s="7">
        <v>3.5068978941532465</v>
      </c>
      <c r="G63" s="7">
        <v>1.4376950135883229</v>
      </c>
      <c r="H63" s="7">
        <v>65.767875587360706</v>
      </c>
      <c r="I63" s="7">
        <v>13.666098848983893</v>
      </c>
      <c r="J63" s="7">
        <v>5.5639849872699383</v>
      </c>
      <c r="K63" s="7">
        <v>3.3847413201570675</v>
      </c>
      <c r="L63" s="17">
        <v>1.2421016756392487</v>
      </c>
      <c r="M63" s="14">
        <v>18.233633757468855</v>
      </c>
    </row>
    <row r="64" spans="2:16" ht="15.75" thickBot="1" x14ac:dyDescent="0.3">
      <c r="B64" s="14">
        <v>61</v>
      </c>
      <c r="C64" s="11">
        <v>4.6656887471722763</v>
      </c>
      <c r="D64" s="7">
        <v>3.1351352056704895</v>
      </c>
      <c r="E64" s="7">
        <v>5.0720345783868357</v>
      </c>
      <c r="F64" s="7">
        <v>4.79633157357347</v>
      </c>
      <c r="G64" s="7">
        <v>1.7253183310805409</v>
      </c>
      <c r="H64" s="7">
        <v>60.814462580922772</v>
      </c>
      <c r="I64" s="7">
        <v>14.85170630052464</v>
      </c>
      <c r="J64" s="7">
        <v>5.0150400716988877</v>
      </c>
      <c r="K64" s="7">
        <v>4.0987415362439261</v>
      </c>
      <c r="L64" s="17">
        <v>1.6489110410174299</v>
      </c>
      <c r="M64" s="14">
        <v>19.394508435883612</v>
      </c>
      <c r="O64" s="44" t="s">
        <v>63</v>
      </c>
      <c r="P64" s="45"/>
    </row>
    <row r="65" spans="2:16" x14ac:dyDescent="0.25">
      <c r="B65" s="14">
        <v>62</v>
      </c>
      <c r="C65" s="11">
        <v>4.0098603664478345</v>
      </c>
      <c r="D65" s="7">
        <v>2.5532128916162327</v>
      </c>
      <c r="E65" s="7">
        <v>7.0827929003338568</v>
      </c>
      <c r="F65" s="7">
        <v>5.4751428994448395</v>
      </c>
      <c r="G65" s="7">
        <v>1.4872468223693247</v>
      </c>
      <c r="H65" s="7">
        <v>151.76741785014474</v>
      </c>
      <c r="I65" s="7">
        <v>91.05809687284696</v>
      </c>
      <c r="J65" s="7">
        <v>4.3519796414394207</v>
      </c>
      <c r="K65" s="7">
        <v>4.0281878126206863</v>
      </c>
      <c r="L65" s="17">
        <v>1.4047829294546099</v>
      </c>
      <c r="M65" s="14">
        <v>20.608255880212088</v>
      </c>
      <c r="O65" s="26"/>
      <c r="P65" s="24" t="s">
        <v>39</v>
      </c>
    </row>
    <row r="66" spans="2:16" ht="15.75" thickBot="1" x14ac:dyDescent="0.3">
      <c r="B66" s="14">
        <v>63</v>
      </c>
      <c r="C66" s="11">
        <v>3.6146201806956895</v>
      </c>
      <c r="D66" s="7">
        <v>2.4790148874748694</v>
      </c>
      <c r="E66" s="7">
        <v>6.2065228393919929</v>
      </c>
      <c r="F66" s="7">
        <v>4.6017263972037226</v>
      </c>
      <c r="G66" s="7">
        <v>1.2587838721564557</v>
      </c>
      <c r="H66" s="7">
        <v>131.59947252389173</v>
      </c>
      <c r="I66" s="7">
        <v>70.541500457111468</v>
      </c>
      <c r="J66" s="7">
        <v>4.821583321163498</v>
      </c>
      <c r="K66" s="7">
        <v>5.2508536786510707</v>
      </c>
      <c r="L66" s="17">
        <v>1.5890109652934323</v>
      </c>
      <c r="M66" s="14">
        <v>18.16066817692273</v>
      </c>
      <c r="O66" s="27"/>
      <c r="P66" s="25" t="s">
        <v>36</v>
      </c>
    </row>
    <row r="67" spans="2:16" x14ac:dyDescent="0.25">
      <c r="B67" s="14">
        <v>64</v>
      </c>
      <c r="C67" s="11">
        <v>3.9637918386023951</v>
      </c>
      <c r="D67" s="7">
        <v>3.5804343821929665</v>
      </c>
      <c r="E67" s="7">
        <v>5.4720544187934443</v>
      </c>
      <c r="F67" s="7">
        <v>5.1277266556107213</v>
      </c>
      <c r="G67" s="7">
        <v>1.5684983096470795</v>
      </c>
      <c r="H67" s="7">
        <v>114.27080571289848</v>
      </c>
      <c r="I67" s="7">
        <v>45.910113791634807</v>
      </c>
      <c r="J67" s="7">
        <v>6.2699473634634924</v>
      </c>
      <c r="K67" s="7">
        <v>4.1524769046688732</v>
      </c>
      <c r="L67" s="17">
        <v>1.2854303578877515</v>
      </c>
      <c r="M67" s="14">
        <v>19.712505604846609</v>
      </c>
      <c r="O67" s="35" t="s">
        <v>61</v>
      </c>
      <c r="P67" s="13">
        <v>16.190691341156178</v>
      </c>
    </row>
    <row r="68" spans="2:16" ht="15.75" thickBot="1" x14ac:dyDescent="0.3">
      <c r="B68" s="14">
        <v>65</v>
      </c>
      <c r="C68" s="11">
        <v>3.5297754062862907</v>
      </c>
      <c r="D68" s="7">
        <v>2.7665363111971559</v>
      </c>
      <c r="E68" s="7">
        <v>4.2164118025855792</v>
      </c>
      <c r="F68" s="7">
        <v>4.2608849255779191</v>
      </c>
      <c r="G68" s="7">
        <v>1.3977771844943083</v>
      </c>
      <c r="H68" s="7">
        <v>125.3899027344797</v>
      </c>
      <c r="I68" s="7">
        <v>63.447019957705038</v>
      </c>
      <c r="J68" s="7">
        <v>5.9188297132343974</v>
      </c>
      <c r="K68" s="7">
        <v>3.3407152721231377</v>
      </c>
      <c r="L68" s="17">
        <v>1.4448487845545617</v>
      </c>
      <c r="M68" s="14">
        <v>16.171385630141252</v>
      </c>
      <c r="O68" s="36" t="s">
        <v>62</v>
      </c>
      <c r="P68" s="38">
        <f>_xlfn.PERCENTRANK.INC(M$4:M$103,P$67)</f>
        <v>4.9000000000000002E-2</v>
      </c>
    </row>
    <row r="69" spans="2:16" ht="15.75" thickBot="1" x14ac:dyDescent="0.3">
      <c r="B69" s="14">
        <v>66</v>
      </c>
      <c r="C69" s="11">
        <v>3.8056914516532871</v>
      </c>
      <c r="D69" s="7">
        <v>3.3891110656607126</v>
      </c>
      <c r="E69" s="7">
        <v>5.654639749930471</v>
      </c>
      <c r="F69" s="7">
        <v>3.4572730290504161</v>
      </c>
      <c r="G69" s="7">
        <v>1.6977175013168573</v>
      </c>
      <c r="H69" s="7">
        <v>63.456187824988071</v>
      </c>
      <c r="I69" s="7">
        <v>-4.5894720145244534</v>
      </c>
      <c r="J69" s="7">
        <v>4.7914959795470793</v>
      </c>
      <c r="K69" s="7">
        <v>3.543892566799836</v>
      </c>
      <c r="L69" s="17">
        <v>1.4678523480906487</v>
      </c>
      <c r="M69" s="14">
        <v>18.004432797611742</v>
      </c>
    </row>
    <row r="70" spans="2:16" ht="15.75" thickBot="1" x14ac:dyDescent="0.3">
      <c r="B70" s="14">
        <v>67</v>
      </c>
      <c r="C70" s="11">
        <v>3.5924319183089888</v>
      </c>
      <c r="D70" s="7">
        <v>2.4470447364647447</v>
      </c>
      <c r="E70" s="7">
        <v>7.4499688244031823</v>
      </c>
      <c r="F70" s="7">
        <v>4.9293548885003053</v>
      </c>
      <c r="G70" s="7">
        <v>1.5163215803768755</v>
      </c>
      <c r="H70" s="7">
        <v>103.2427131740215</v>
      </c>
      <c r="I70" s="7">
        <v>32.444739738759878</v>
      </c>
      <c r="J70" s="7">
        <v>6.8180587520435889</v>
      </c>
      <c r="K70" s="7">
        <v>4.773850419367788</v>
      </c>
      <c r="L70" s="17">
        <v>1.3456414459723689</v>
      </c>
      <c r="M70" s="14">
        <v>19.935121948054096</v>
      </c>
      <c r="O70" s="44" t="s">
        <v>48</v>
      </c>
      <c r="P70" s="45"/>
    </row>
    <row r="71" spans="2:16" x14ac:dyDescent="0.25">
      <c r="B71" s="14">
        <v>68</v>
      </c>
      <c r="C71" s="11">
        <v>3.513327221720508</v>
      </c>
      <c r="D71" s="7">
        <v>2.751310279224104</v>
      </c>
      <c r="E71" s="7">
        <v>6.5279082050957182</v>
      </c>
      <c r="F71" s="7">
        <v>4.021318511910934</v>
      </c>
      <c r="G71" s="7">
        <v>1.7104270338866787</v>
      </c>
      <c r="H71" s="7">
        <v>110.0913843623071</v>
      </c>
      <c r="I71" s="7">
        <v>43.383942761573778</v>
      </c>
      <c r="J71" s="7">
        <v>5.5128301441805529</v>
      </c>
      <c r="K71" s="7">
        <v>3.7802749371984725</v>
      </c>
      <c r="L71" s="17">
        <v>1.7771568353414835</v>
      </c>
      <c r="M71" s="14">
        <v>18.524291251837941</v>
      </c>
      <c r="O71" s="26"/>
      <c r="P71" s="24" t="s">
        <v>39</v>
      </c>
    </row>
    <row r="72" spans="2:16" ht="15.75" thickBot="1" x14ac:dyDescent="0.3">
      <c r="B72" s="14">
        <v>69</v>
      </c>
      <c r="C72" s="11">
        <v>3.3794086798308971</v>
      </c>
      <c r="D72" s="7">
        <v>2.535053942848652</v>
      </c>
      <c r="E72" s="7">
        <v>5.2463990465933872</v>
      </c>
      <c r="F72" s="7">
        <v>3.5352253003127116</v>
      </c>
      <c r="G72" s="7">
        <v>1.4951926805474871</v>
      </c>
      <c r="H72" s="7">
        <v>119.3191865419596</v>
      </c>
      <c r="I72" s="7">
        <v>50.085228083832483</v>
      </c>
      <c r="J72" s="7">
        <v>7.1333863749901907</v>
      </c>
      <c r="K72" s="7">
        <v>4.6762626172523856</v>
      </c>
      <c r="L72" s="17">
        <v>1.5325777468203876</v>
      </c>
      <c r="M72" s="14">
        <v>16.191279650133136</v>
      </c>
      <c r="O72" s="27" t="s">
        <v>64</v>
      </c>
      <c r="P72" s="25" t="s">
        <v>36</v>
      </c>
    </row>
    <row r="73" spans="2:16" x14ac:dyDescent="0.25">
      <c r="B73" s="14">
        <v>70</v>
      </c>
      <c r="C73" s="11">
        <v>3.7270658443573712</v>
      </c>
      <c r="D73" s="7">
        <v>3.2299454453522705</v>
      </c>
      <c r="E73" s="7">
        <v>4.4217203718721709</v>
      </c>
      <c r="F73" s="7">
        <v>4.8154457646868929</v>
      </c>
      <c r="G73" s="7">
        <v>1.8337319979698217</v>
      </c>
      <c r="H73" s="7">
        <v>108.16789850675814</v>
      </c>
      <c r="I73" s="7">
        <v>63.540959635139636</v>
      </c>
      <c r="J73" s="7">
        <v>6.3663344564574693</v>
      </c>
      <c r="K73" s="7">
        <v>5.3022016364580091</v>
      </c>
      <c r="L73" s="17">
        <v>1.4350889441524703</v>
      </c>
      <c r="M73" s="14">
        <v>18.027909424238526</v>
      </c>
      <c r="O73" s="13" t="s">
        <v>26</v>
      </c>
      <c r="P73" s="13">
        <f>CORREL($C$4:$C$103,M$4:M$103)</f>
        <v>0.51488276065905403</v>
      </c>
    </row>
    <row r="74" spans="2:16" x14ac:dyDescent="0.25">
      <c r="B74" s="14">
        <v>71</v>
      </c>
      <c r="C74" s="11">
        <v>3.6840295398730341</v>
      </c>
      <c r="D74" s="7">
        <v>3.2035391241811508</v>
      </c>
      <c r="E74" s="7">
        <v>4.7300204642575876</v>
      </c>
      <c r="F74" s="7">
        <v>3.416824563348217</v>
      </c>
      <c r="G74" s="7">
        <v>1.4329899757989111</v>
      </c>
      <c r="H74" s="7">
        <v>105.15510452410376</v>
      </c>
      <c r="I74" s="7">
        <v>57.790509968368113</v>
      </c>
      <c r="J74" s="7">
        <v>5.4388684679679082</v>
      </c>
      <c r="K74" s="7">
        <v>4.5825967008786801</v>
      </c>
      <c r="L74" s="17">
        <v>1.5029734953453566</v>
      </c>
      <c r="M74" s="14">
        <v>16.4674036674589</v>
      </c>
      <c r="O74" s="14" t="s">
        <v>28</v>
      </c>
      <c r="P74" s="14">
        <f>CORREL($D$4:$D$103,M$4:M$103)</f>
        <v>0.48403495213958364</v>
      </c>
    </row>
    <row r="75" spans="2:16" x14ac:dyDescent="0.25">
      <c r="B75" s="14">
        <v>72</v>
      </c>
      <c r="C75" s="11">
        <v>3.2349970941161006</v>
      </c>
      <c r="D75" s="7">
        <v>2.3178994311755701</v>
      </c>
      <c r="E75" s="7">
        <v>5.1792639917722196</v>
      </c>
      <c r="F75" s="7">
        <v>3.7024196724852119</v>
      </c>
      <c r="G75" s="7">
        <v>1.1423063033392051</v>
      </c>
      <c r="H75" s="7">
        <v>77.323129018576481</v>
      </c>
      <c r="I75" s="7">
        <v>24.824399301340989</v>
      </c>
      <c r="J75" s="7">
        <v>4.1638914906390445</v>
      </c>
      <c r="K75" s="7">
        <v>3.4445619904359548</v>
      </c>
      <c r="L75" s="17">
        <v>1.6311422986183155</v>
      </c>
      <c r="M75" s="14">
        <v>15.576886492888306</v>
      </c>
      <c r="O75" s="14" t="s">
        <v>30</v>
      </c>
      <c r="P75" s="14">
        <f>CORREL($E$4:$E$103,M$4:M$103)</f>
        <v>0.72461320456397094</v>
      </c>
    </row>
    <row r="76" spans="2:16" x14ac:dyDescent="0.25">
      <c r="B76" s="14">
        <v>73</v>
      </c>
      <c r="C76" s="11">
        <v>3.8703358878206915</v>
      </c>
      <c r="D76" s="7">
        <v>3.5690558495318938</v>
      </c>
      <c r="E76" s="7">
        <v>6.0483838396447887</v>
      </c>
      <c r="F76" s="7">
        <v>3.9686000002712247</v>
      </c>
      <c r="G76" s="7">
        <v>1.9556206130463527</v>
      </c>
      <c r="H76" s="7">
        <v>70.952595773393554</v>
      </c>
      <c r="I76" s="7">
        <v>11.211462380328022</v>
      </c>
      <c r="J76" s="7">
        <v>5.3636591158887512</v>
      </c>
      <c r="K76" s="7">
        <v>4.4075020659413706</v>
      </c>
      <c r="L76" s="17">
        <v>1.3833600822303831</v>
      </c>
      <c r="M76" s="14">
        <v>19.411996190314952</v>
      </c>
      <c r="O76" s="14" t="s">
        <v>32</v>
      </c>
      <c r="P76" s="14">
        <f>CORREL($F$4:$F$103,M$4:M$103)</f>
        <v>0.55364437201696859</v>
      </c>
    </row>
    <row r="77" spans="2:16" x14ac:dyDescent="0.25">
      <c r="B77" s="14">
        <v>74</v>
      </c>
      <c r="C77" s="11">
        <v>3.7979074215332629</v>
      </c>
      <c r="D77" s="7">
        <v>2.9679344195789015</v>
      </c>
      <c r="E77" s="7">
        <v>5.105463877075838</v>
      </c>
      <c r="F77" s="7">
        <v>3.8426785881478973</v>
      </c>
      <c r="G77" s="7">
        <v>1.6506541481303101</v>
      </c>
      <c r="H77" s="7">
        <v>83.032468440804465</v>
      </c>
      <c r="I77" s="7">
        <v>32.136594031322332</v>
      </c>
      <c r="J77" s="7">
        <v>5.6314759128169474</v>
      </c>
      <c r="K77" s="7">
        <v>4.5577312475839378</v>
      </c>
      <c r="L77" s="17">
        <v>1.9770376364835041</v>
      </c>
      <c r="M77" s="14">
        <v>17.36463845446621</v>
      </c>
      <c r="O77" s="14" t="s">
        <v>34</v>
      </c>
      <c r="P77" s="14">
        <f>CORREL($G$4:$G$103,M$4:M$103)</f>
        <v>0.39302537997153592</v>
      </c>
    </row>
    <row r="78" spans="2:16" x14ac:dyDescent="0.25">
      <c r="B78" s="14">
        <v>75</v>
      </c>
      <c r="C78" s="11">
        <v>3.5814288100161451</v>
      </c>
      <c r="D78" s="7">
        <v>3.8069248045170911</v>
      </c>
      <c r="E78" s="7">
        <v>5.3436443681963919</v>
      </c>
      <c r="F78" s="7">
        <v>4.0436164271615809</v>
      </c>
      <c r="G78" s="7">
        <v>1.3921393323096423</v>
      </c>
      <c r="H78" s="7">
        <v>133.71076338520862</v>
      </c>
      <c r="I78" s="7">
        <v>85.219090009025962</v>
      </c>
      <c r="J78" s="7">
        <v>7.6469404939605221</v>
      </c>
      <c r="K78" s="7">
        <v>3.2031257423974187</v>
      </c>
      <c r="L78" s="17">
        <v>1.5461885216354987</v>
      </c>
      <c r="M78" s="14">
        <v>18.167753742200851</v>
      </c>
      <c r="O78" s="14" t="s">
        <v>74</v>
      </c>
      <c r="P78" s="14"/>
    </row>
    <row r="79" spans="2:16" x14ac:dyDescent="0.25">
      <c r="B79" s="14">
        <v>76</v>
      </c>
      <c r="C79" s="11">
        <v>4.260827462643638</v>
      </c>
      <c r="D79" s="7">
        <v>3.5245056428512074</v>
      </c>
      <c r="E79" s="7">
        <v>7.1919437857249866</v>
      </c>
      <c r="F79" s="7">
        <v>3.6600688718193086</v>
      </c>
      <c r="G79" s="7">
        <v>1.5853237260269653</v>
      </c>
      <c r="H79" s="7">
        <v>82.097115171620388</v>
      </c>
      <c r="I79" s="7">
        <v>29.804696793375484</v>
      </c>
      <c r="J79" s="7">
        <v>5.2281643596119212</v>
      </c>
      <c r="K79" s="7">
        <v>5.1755744398060726</v>
      </c>
      <c r="L79" s="17">
        <v>1.4107779563025944</v>
      </c>
      <c r="M79" s="14">
        <v>20.222669489066103</v>
      </c>
      <c r="O79" s="14" t="s">
        <v>75</v>
      </c>
      <c r="P79" s="14"/>
    </row>
    <row r="80" spans="2:16" x14ac:dyDescent="0.25">
      <c r="B80" s="14">
        <v>77</v>
      </c>
      <c r="C80" s="11">
        <v>4.0948815128796223</v>
      </c>
      <c r="D80" s="7">
        <v>2.599006451097563</v>
      </c>
      <c r="E80" s="7">
        <v>6.4192585552929131</v>
      </c>
      <c r="F80" s="7">
        <v>3.3754736995966086</v>
      </c>
      <c r="G80" s="7">
        <v>1.3623285027668599</v>
      </c>
      <c r="H80" s="7">
        <v>128.51545134282492</v>
      </c>
      <c r="I80" s="7">
        <v>68.806841876057376</v>
      </c>
      <c r="J80" s="7">
        <v>5.0225846066232291</v>
      </c>
      <c r="K80" s="7">
        <v>5.8523223044816302</v>
      </c>
      <c r="L80" s="17">
        <v>1.4242431152399921</v>
      </c>
      <c r="M80" s="14">
        <v>17.850948721633568</v>
      </c>
      <c r="O80" s="14" t="s">
        <v>76</v>
      </c>
      <c r="P80" s="14"/>
    </row>
    <row r="81" spans="2:16" x14ac:dyDescent="0.25">
      <c r="B81" s="14">
        <v>78</v>
      </c>
      <c r="C81" s="11">
        <v>4.0207235161158108</v>
      </c>
      <c r="D81" s="7">
        <v>2.1963798502778964</v>
      </c>
      <c r="E81" s="7">
        <v>4.7651086802357048</v>
      </c>
      <c r="F81" s="7">
        <v>3.2411198722893331</v>
      </c>
      <c r="G81" s="7">
        <v>1.161531122064051</v>
      </c>
      <c r="H81" s="7">
        <v>81.145694257280496</v>
      </c>
      <c r="I81" s="7">
        <v>26.236742673041533</v>
      </c>
      <c r="J81" s="7">
        <v>4.8771998476818039</v>
      </c>
      <c r="K81" s="7">
        <v>5.001272788015334</v>
      </c>
      <c r="L81" s="17">
        <v>1.5520758050989367</v>
      </c>
      <c r="M81" s="14">
        <v>15.384863040982797</v>
      </c>
      <c r="O81" s="14" t="s">
        <v>77</v>
      </c>
      <c r="P81" s="14"/>
    </row>
    <row r="82" spans="2:16" ht="15.75" thickBot="1" x14ac:dyDescent="0.3">
      <c r="B82" s="14">
        <v>79</v>
      </c>
      <c r="C82" s="11">
        <v>4.0181424545683697</v>
      </c>
      <c r="D82" s="7">
        <v>3.2138426714626798</v>
      </c>
      <c r="E82" s="7">
        <v>4.543519069698549</v>
      </c>
      <c r="F82" s="7">
        <v>3.3496538498363373</v>
      </c>
      <c r="G82" s="7">
        <v>1.4063765497439171</v>
      </c>
      <c r="H82" s="7">
        <v>137.79366545623822</v>
      </c>
      <c r="I82" s="7">
        <v>79.419997174826875</v>
      </c>
      <c r="J82" s="7">
        <v>6.6045449042483719</v>
      </c>
      <c r="K82" s="7">
        <v>4.2239347575047397</v>
      </c>
      <c r="L82" s="17">
        <v>1.4166663236219266</v>
      </c>
      <c r="M82" s="14">
        <v>16.531534595309854</v>
      </c>
      <c r="O82" s="15" t="s">
        <v>78</v>
      </c>
      <c r="P82" s="15"/>
    </row>
    <row r="83" spans="2:16" x14ac:dyDescent="0.25">
      <c r="B83" s="14">
        <v>80</v>
      </c>
      <c r="C83" s="11">
        <v>3.783355303889107</v>
      </c>
      <c r="D83" s="7">
        <v>2.9956934614524457</v>
      </c>
      <c r="E83" s="7">
        <v>6.8425622967538375</v>
      </c>
      <c r="F83" s="7">
        <v>4.6787242188032172</v>
      </c>
      <c r="G83" s="7">
        <v>1.5283696568870349</v>
      </c>
      <c r="H83" s="7">
        <v>113.38213763342527</v>
      </c>
      <c r="I83" s="7">
        <v>53.420830941009527</v>
      </c>
      <c r="J83" s="7">
        <v>5.6068063884577128</v>
      </c>
      <c r="K83" s="7">
        <v>3.692176796402697</v>
      </c>
      <c r="L83" s="17">
        <v>1.184092870742234</v>
      </c>
      <c r="M83" s="14">
        <v>19.828704937785641</v>
      </c>
    </row>
    <row r="84" spans="2:16" x14ac:dyDescent="0.25">
      <c r="B84" s="14">
        <v>81</v>
      </c>
      <c r="C84" s="11">
        <v>4.6484128257085437</v>
      </c>
      <c r="D84" s="7">
        <v>2.457145284136435</v>
      </c>
      <c r="E84" s="7">
        <v>5.9846092608651835</v>
      </c>
      <c r="F84" s="7">
        <v>3.6154208272579433</v>
      </c>
      <c r="G84" s="7">
        <v>1.6723434240500161</v>
      </c>
      <c r="H84" s="7">
        <v>122.30822193837909</v>
      </c>
      <c r="I84" s="7">
        <v>38.701560243906876</v>
      </c>
      <c r="J84" s="7">
        <v>4.4880603528653937</v>
      </c>
      <c r="K84" s="7">
        <v>4.1212558887672959</v>
      </c>
      <c r="L84" s="17">
        <v>1.4937078913707795</v>
      </c>
      <c r="M84" s="14">
        <v>18.377931622018121</v>
      </c>
    </row>
    <row r="85" spans="2:16" x14ac:dyDescent="0.25">
      <c r="B85" s="14">
        <v>82</v>
      </c>
      <c r="C85" s="11">
        <v>3.6445623494361414</v>
      </c>
      <c r="D85" s="7">
        <v>3.6562587548417116</v>
      </c>
      <c r="E85" s="7">
        <v>4.8866247885238714</v>
      </c>
      <c r="F85" s="7">
        <v>3.4242686995716358</v>
      </c>
      <c r="G85" s="7">
        <v>1.5572635465838682</v>
      </c>
      <c r="H85" s="7">
        <v>86.537711061694793</v>
      </c>
      <c r="I85" s="7">
        <v>19.838337801631759</v>
      </c>
      <c r="J85" s="7">
        <v>5.1290169686626568</v>
      </c>
      <c r="K85" s="7">
        <v>4.507610979755853</v>
      </c>
      <c r="L85" s="17">
        <v>1.1058856087023183</v>
      </c>
      <c r="M85" s="14">
        <v>17.168978138957229</v>
      </c>
    </row>
    <row r="86" spans="2:16" x14ac:dyDescent="0.25">
      <c r="B86" s="14">
        <v>83</v>
      </c>
      <c r="C86" s="11">
        <v>3.1193559046147286</v>
      </c>
      <c r="D86" s="7">
        <v>3.0222600317523289</v>
      </c>
      <c r="E86" s="7">
        <v>4.4997697490780189</v>
      </c>
      <c r="F86" s="7">
        <v>4.5079266102468001</v>
      </c>
      <c r="G86" s="7">
        <v>1.4237003854665202</v>
      </c>
      <c r="H86" s="7">
        <v>97.289277774313675</v>
      </c>
      <c r="I86" s="7">
        <v>55.174493705189278</v>
      </c>
      <c r="J86" s="7">
        <v>5.7839522873948788</v>
      </c>
      <c r="K86" s="7">
        <v>3.8019582791521902</v>
      </c>
      <c r="L86" s="17">
        <v>1.5771114511785727</v>
      </c>
      <c r="M86" s="14">
        <v>16.573012681158396</v>
      </c>
    </row>
    <row r="87" spans="2:16" x14ac:dyDescent="0.25">
      <c r="B87" s="14">
        <v>84</v>
      </c>
      <c r="C87" s="11">
        <v>3.9244227992680019</v>
      </c>
      <c r="D87" s="7">
        <v>3.1509818200764945</v>
      </c>
      <c r="E87" s="7">
        <v>4.6254291434402104</v>
      </c>
      <c r="F87" s="7">
        <v>4.5482345095760124</v>
      </c>
      <c r="G87" s="7">
        <v>1.3303927331885592</v>
      </c>
      <c r="H87" s="7">
        <v>115.90661987649948</v>
      </c>
      <c r="I87" s="7">
        <v>61.259834862321647</v>
      </c>
      <c r="J87" s="7">
        <v>6.1584986850837478</v>
      </c>
      <c r="K87" s="7">
        <v>5.1101240899033984</v>
      </c>
      <c r="L87" s="17">
        <v>1.3786937499216045</v>
      </c>
      <c r="M87" s="14">
        <v>17.57946100554928</v>
      </c>
    </row>
    <row r="88" spans="2:16" x14ac:dyDescent="0.25">
      <c r="B88" s="14">
        <v>85</v>
      </c>
      <c r="C88" s="11">
        <v>3.6722131756321796</v>
      </c>
      <c r="D88" s="7">
        <v>2.8995144335546663</v>
      </c>
      <c r="E88" s="7">
        <v>5.7111063840497218</v>
      </c>
      <c r="F88" s="7">
        <v>4.066451558730642</v>
      </c>
      <c r="G88" s="7">
        <v>1.5433825737782172</v>
      </c>
      <c r="H88" s="7">
        <v>97.75325298870321</v>
      </c>
      <c r="I88" s="7">
        <v>59.159210846240313</v>
      </c>
      <c r="J88" s="7">
        <v>4.7296000409859307</v>
      </c>
      <c r="K88" s="7">
        <v>3.8480692752626706</v>
      </c>
      <c r="L88" s="17">
        <v>1.6022221415815119</v>
      </c>
      <c r="M88" s="14">
        <v>17.892668125745427</v>
      </c>
    </row>
    <row r="89" spans="2:16" x14ac:dyDescent="0.25">
      <c r="B89" s="14">
        <v>86</v>
      </c>
      <c r="C89" s="11">
        <v>3.9836074391837286</v>
      </c>
      <c r="D89" s="7">
        <v>2.4126611698179463</v>
      </c>
      <c r="E89" s="7">
        <v>6.7862566214839308</v>
      </c>
      <c r="F89" s="7">
        <v>4.1181252187116453</v>
      </c>
      <c r="G89" s="7">
        <v>1.4154148524208716</v>
      </c>
      <c r="H89" s="7">
        <v>115.09302047039895</v>
      </c>
      <c r="I89" s="7">
        <v>40.066831498868183</v>
      </c>
      <c r="J89" s="7">
        <v>5.1852492793302902</v>
      </c>
      <c r="K89" s="7">
        <v>4.4323097430708422</v>
      </c>
      <c r="L89" s="17">
        <v>1.5135974910278271</v>
      </c>
      <c r="M89" s="14">
        <v>18.716065301618119</v>
      </c>
    </row>
    <row r="90" spans="2:16" x14ac:dyDescent="0.25">
      <c r="B90" s="14">
        <v>87</v>
      </c>
      <c r="C90" s="11">
        <v>3.5525649063684459</v>
      </c>
      <c r="D90" s="7">
        <v>2.9580198682673924</v>
      </c>
      <c r="E90" s="7">
        <v>5.0058319893314538</v>
      </c>
      <c r="F90" s="7">
        <v>3.9428765790257763</v>
      </c>
      <c r="G90" s="7">
        <v>1.3778423932020931</v>
      </c>
      <c r="H90" s="7">
        <v>93.681518031993363</v>
      </c>
      <c r="I90" s="7">
        <v>46.274365013449277</v>
      </c>
      <c r="J90" s="7">
        <v>4.6369215435207547</v>
      </c>
      <c r="K90" s="7">
        <v>3.4064347111328965</v>
      </c>
      <c r="L90" s="17">
        <v>1.3139998753108548</v>
      </c>
      <c r="M90" s="14">
        <v>16.837135736195162</v>
      </c>
    </row>
    <row r="91" spans="2:16" x14ac:dyDescent="0.25">
      <c r="B91" s="14">
        <v>88</v>
      </c>
      <c r="C91" s="11">
        <v>4.0806944612853107</v>
      </c>
      <c r="D91" s="7">
        <v>2.7842119092960251</v>
      </c>
      <c r="E91" s="7">
        <v>6.2808351441721273</v>
      </c>
      <c r="F91" s="7">
        <v>5.0604837617244742</v>
      </c>
      <c r="G91" s="7">
        <v>1.8245810567696996</v>
      </c>
      <c r="H91" s="7">
        <v>100.19807287924881</v>
      </c>
      <c r="I91" s="7">
        <v>45.489013500194019</v>
      </c>
      <c r="J91" s="7">
        <v>5.7552582910820202</v>
      </c>
      <c r="K91" s="7">
        <v>3.5039683569096458</v>
      </c>
      <c r="L91" s="17">
        <v>1.6361265644767582</v>
      </c>
      <c r="M91" s="14">
        <v>20.030806333247636</v>
      </c>
    </row>
    <row r="92" spans="2:16" x14ac:dyDescent="0.25">
      <c r="B92" s="14">
        <v>89</v>
      </c>
      <c r="C92" s="11">
        <v>3.8925287118669099</v>
      </c>
      <c r="D92" s="7">
        <v>3.4481655294281621</v>
      </c>
      <c r="E92" s="7">
        <v>4.8998964991925646</v>
      </c>
      <c r="F92" s="7">
        <v>5.9417516205853449</v>
      </c>
      <c r="G92" s="7">
        <v>1.5624646698367026</v>
      </c>
      <c r="H92" s="7">
        <v>73.097438577736895</v>
      </c>
      <c r="I92" s="7">
        <v>26.673421412172324</v>
      </c>
      <c r="J92" s="7">
        <v>4.8517457607355254</v>
      </c>
      <c r="K92" s="7">
        <v>4.0449925682204251</v>
      </c>
      <c r="L92" s="17">
        <v>1.4722179956769039</v>
      </c>
      <c r="M92" s="14">
        <v>19.744807030909687</v>
      </c>
    </row>
    <row r="93" spans="2:16" x14ac:dyDescent="0.25">
      <c r="B93" s="14">
        <v>90</v>
      </c>
      <c r="C93" s="11">
        <v>4.5594884463860907</v>
      </c>
      <c r="D93" s="7">
        <v>2.2331428207049657</v>
      </c>
      <c r="E93" s="7">
        <v>6.6762788286187353</v>
      </c>
      <c r="F93" s="7">
        <v>4.0553086721055527</v>
      </c>
      <c r="G93" s="7">
        <v>1.2263647768881332</v>
      </c>
      <c r="H93" s="7">
        <v>73.883660259329474</v>
      </c>
      <c r="I93" s="7">
        <v>3.5514420092060135</v>
      </c>
      <c r="J93" s="7">
        <v>5.3513724727780403</v>
      </c>
      <c r="K93" s="7">
        <v>3.0311904530627389</v>
      </c>
      <c r="L93" s="17">
        <v>1.3597921748931747</v>
      </c>
      <c r="M93" s="14">
        <v>18.750583544703478</v>
      </c>
    </row>
    <row r="94" spans="2:16" x14ac:dyDescent="0.25">
      <c r="B94" s="14">
        <v>91</v>
      </c>
      <c r="C94" s="11">
        <v>4.2939152109065155</v>
      </c>
      <c r="D94" s="7">
        <v>3.0584143193082287</v>
      </c>
      <c r="E94" s="7">
        <v>5.204293207946769</v>
      </c>
      <c r="F94" s="7">
        <v>4.4767302429408966</v>
      </c>
      <c r="G94" s="7">
        <v>1.4701703949990845</v>
      </c>
      <c r="H94" s="7">
        <v>104.78177830698479</v>
      </c>
      <c r="I94" s="7">
        <v>47.218956961507935</v>
      </c>
      <c r="J94" s="7">
        <v>5.9453853298084187</v>
      </c>
      <c r="K94" s="7">
        <v>3.3131206395650823</v>
      </c>
      <c r="L94" s="17">
        <v>1.8046788812631616</v>
      </c>
      <c r="M94" s="14">
        <v>18.503523376101494</v>
      </c>
    </row>
    <row r="95" spans="2:16" x14ac:dyDescent="0.25">
      <c r="B95" s="14">
        <v>92</v>
      </c>
      <c r="C95" s="11">
        <v>4.4726763399913319</v>
      </c>
      <c r="D95" s="7">
        <v>2.7074208378060129</v>
      </c>
      <c r="E95" s="7">
        <v>5.327883922008807</v>
      </c>
      <c r="F95" s="7">
        <v>4.160935715244352</v>
      </c>
      <c r="G95" s="7">
        <v>1.9180250124641374</v>
      </c>
      <c r="H95" s="7">
        <v>114.0572926348248</v>
      </c>
      <c r="I95" s="7">
        <v>35.036129948143987</v>
      </c>
      <c r="J95" s="7">
        <v>6.2054093679206446</v>
      </c>
      <c r="K95" s="7">
        <v>4.1882993701493731</v>
      </c>
      <c r="L95" s="17">
        <v>1.5556918253087597</v>
      </c>
      <c r="M95" s="14">
        <v>18.586941827514643</v>
      </c>
    </row>
    <row r="96" spans="2:16" x14ac:dyDescent="0.25">
      <c r="B96" s="14">
        <v>93</v>
      </c>
      <c r="C96" s="11">
        <v>4.1705314321627007</v>
      </c>
      <c r="D96" s="7">
        <v>2.8756667682507033</v>
      </c>
      <c r="E96" s="7">
        <v>7.5778055002156082</v>
      </c>
      <c r="F96" s="7">
        <v>3.8237060496891644</v>
      </c>
      <c r="G96" s="7">
        <v>1.4804688548266289</v>
      </c>
      <c r="H96" s="7">
        <v>83.522105911467406</v>
      </c>
      <c r="I96" s="7">
        <v>25.437499845082385</v>
      </c>
      <c r="J96" s="7">
        <v>6.2648577371651797</v>
      </c>
      <c r="K96" s="7">
        <v>3.9422338582179455</v>
      </c>
      <c r="L96" s="17">
        <v>1.8943793239575666</v>
      </c>
      <c r="M96" s="14">
        <v>19.928178605144804</v>
      </c>
    </row>
    <row r="97" spans="2:13" x14ac:dyDescent="0.25">
      <c r="B97" s="14">
        <v>94</v>
      </c>
      <c r="C97" s="11">
        <v>4.326411761096483</v>
      </c>
      <c r="D97" s="7">
        <v>2.6889610449390862</v>
      </c>
      <c r="E97" s="7">
        <v>4.8422793308222465</v>
      </c>
      <c r="F97" s="7">
        <v>4.7020793631789388</v>
      </c>
      <c r="G97" s="7">
        <v>1.4945305081523135</v>
      </c>
      <c r="H97" s="7">
        <v>117.21530104840284</v>
      </c>
      <c r="I97" s="7">
        <v>47.152731081848856</v>
      </c>
      <c r="J97" s="7">
        <v>4.713007369841999</v>
      </c>
      <c r="K97" s="7">
        <v>4.2986138479855978</v>
      </c>
      <c r="L97" s="17">
        <v>1.6686409243643807</v>
      </c>
      <c r="M97" s="14">
        <v>18.054262008189067</v>
      </c>
    </row>
    <row r="98" spans="2:13" x14ac:dyDescent="0.25">
      <c r="B98" s="14">
        <v>95</v>
      </c>
      <c r="C98" s="11">
        <v>4.2811258290613505</v>
      </c>
      <c r="D98" s="7">
        <v>2.2972654505564996</v>
      </c>
      <c r="E98" s="7">
        <v>5.0913230938622078</v>
      </c>
      <c r="F98" s="7">
        <v>4.8403953457096831</v>
      </c>
      <c r="G98" s="7">
        <v>1.4580770756581667</v>
      </c>
      <c r="H98" s="7">
        <v>76.484555337874014</v>
      </c>
      <c r="I98" s="7">
        <v>18.052559451006545</v>
      </c>
      <c r="J98" s="7">
        <v>5.7463915530082765</v>
      </c>
      <c r="K98" s="7">
        <v>3.8200380682659998</v>
      </c>
      <c r="L98" s="17">
        <v>1.8202116933888335</v>
      </c>
      <c r="M98" s="14">
        <v>17.968186794847909</v>
      </c>
    </row>
    <row r="99" spans="2:13" x14ac:dyDescent="0.25">
      <c r="B99" s="14">
        <v>96</v>
      </c>
      <c r="C99" s="11">
        <v>3.3674504251842814</v>
      </c>
      <c r="D99" s="7">
        <v>3.1955692449002897</v>
      </c>
      <c r="E99" s="7">
        <v>5.1310085423178879</v>
      </c>
      <c r="F99" s="7">
        <v>4.1718776250515734</v>
      </c>
      <c r="G99" s="7">
        <v>1.443147931198332</v>
      </c>
      <c r="H99" s="7">
        <v>99.638189043010655</v>
      </c>
      <c r="I99" s="7">
        <v>51.973081231393394</v>
      </c>
      <c r="J99" s="7">
        <v>4.610184393122589</v>
      </c>
      <c r="K99" s="7">
        <v>3.8749584580723395</v>
      </c>
      <c r="L99" s="17">
        <v>1.5264046076189841</v>
      </c>
      <c r="M99" s="14">
        <v>17.309053768652365</v>
      </c>
    </row>
    <row r="100" spans="2:13" x14ac:dyDescent="0.25">
      <c r="B100" s="14">
        <v>97</v>
      </c>
      <c r="C100" s="11">
        <v>4.2181030800383041</v>
      </c>
      <c r="D100" s="7">
        <v>3.0936643187150064</v>
      </c>
      <c r="E100" s="7">
        <v>7.0924055088780333</v>
      </c>
      <c r="F100" s="7">
        <v>3.9802194749179711</v>
      </c>
      <c r="G100" s="7">
        <v>1.2866343038656836</v>
      </c>
      <c r="H100" s="7">
        <v>90.926734701226323</v>
      </c>
      <c r="I100" s="7">
        <v>41.876513772796862</v>
      </c>
      <c r="J100" s="7">
        <v>5.472599426153649</v>
      </c>
      <c r="K100" s="7">
        <v>4.9230305354348154</v>
      </c>
      <c r="L100" s="17">
        <v>1.8387043161196919</v>
      </c>
      <c r="M100" s="14">
        <v>19.671026686414997</v>
      </c>
    </row>
    <row r="101" spans="2:13" x14ac:dyDescent="0.25">
      <c r="B101" s="14">
        <v>98</v>
      </c>
      <c r="C101" s="11">
        <v>4.3075460615225047</v>
      </c>
      <c r="D101" s="7">
        <v>2.7318720014333175</v>
      </c>
      <c r="E101" s="7">
        <v>6.3526045461665754</v>
      </c>
      <c r="F101" s="7">
        <v>4.0950691445107106</v>
      </c>
      <c r="G101" s="7">
        <v>1.2183910217281553</v>
      </c>
      <c r="H101" s="7">
        <v>91.578812395930981</v>
      </c>
      <c r="I101" s="7">
        <v>28.458123047876995</v>
      </c>
      <c r="J101" s="7">
        <v>7.0497907254185312</v>
      </c>
      <c r="K101" s="7">
        <v>4.7973765068456169</v>
      </c>
      <c r="L101" s="17">
        <v>1.7902470533909853</v>
      </c>
      <c r="M101" s="14">
        <v>18.705482775361265</v>
      </c>
    </row>
    <row r="102" spans="2:13" x14ac:dyDescent="0.25">
      <c r="B102" s="14">
        <v>99</v>
      </c>
      <c r="C102" s="11">
        <v>4.1869530845914085</v>
      </c>
      <c r="D102" s="7">
        <v>3.7350396269610688</v>
      </c>
      <c r="E102" s="7">
        <v>4.9667245474839294</v>
      </c>
      <c r="F102" s="7">
        <v>5.1813982764769113</v>
      </c>
      <c r="G102" s="7">
        <v>1.6195442946083367</v>
      </c>
      <c r="H102" s="7">
        <v>107.04382277632619</v>
      </c>
      <c r="I102" s="7">
        <v>35.936268769087569</v>
      </c>
      <c r="J102" s="7">
        <v>5.8540763547452155</v>
      </c>
      <c r="K102" s="7">
        <v>3.739800274472953</v>
      </c>
      <c r="L102" s="17">
        <v>1.6612989000480489</v>
      </c>
      <c r="M102" s="14">
        <v>19.689659830121652</v>
      </c>
    </row>
    <row r="103" spans="2:13" ht="15.75" thickBot="1" x14ac:dyDescent="0.3">
      <c r="B103" s="15">
        <v>100</v>
      </c>
      <c r="C103" s="12">
        <v>3.9450681045756566</v>
      </c>
      <c r="D103" s="9">
        <v>2.5706770654012039</v>
      </c>
      <c r="E103" s="9">
        <v>5.0559571235710656</v>
      </c>
      <c r="F103" s="9">
        <v>3.5714649618457481</v>
      </c>
      <c r="G103" s="9">
        <v>1.5332198480385444</v>
      </c>
      <c r="H103" s="9">
        <v>120.7417213857191</v>
      </c>
      <c r="I103" s="9">
        <v>61.751482767115142</v>
      </c>
      <c r="J103" s="9">
        <v>6.6460603263564968</v>
      </c>
      <c r="K103" s="9">
        <v>5.5057027891475832</v>
      </c>
      <c r="L103" s="18">
        <v>1.4795059528433789</v>
      </c>
      <c r="M103" s="15">
        <v>16.676387103432219</v>
      </c>
    </row>
  </sheetData>
  <mergeCells count="9">
    <mergeCell ref="O64:P64"/>
    <mergeCell ref="O70:P70"/>
    <mergeCell ref="AY2:AZ2"/>
    <mergeCell ref="C1:L1"/>
    <mergeCell ref="O1:P1"/>
    <mergeCell ref="R1:AA1"/>
    <mergeCell ref="AC1:AL1"/>
    <mergeCell ref="AN1:AW1"/>
    <mergeCell ref="O19:P19"/>
  </mergeCells>
  <dataValidations count="1">
    <dataValidation type="list" allowBlank="1" showInputMessage="1" showErrorMessage="1" promptTitle="Select Output Cell" sqref="AO3" xr:uid="{A7E35A4A-B3C5-4F80-89F9-2301E163F543}">
      <formula1>$AZ$3</formula1>
    </dataValidation>
  </dataValidations>
  <hyperlinks>
    <hyperlink ref="A2" location="$M$1" display="Risk Outputs" xr:uid="{68AAB244-1313-4683-91B0-EBF8583F2D0D}"/>
    <hyperlink ref="A3" location="$O$1" display="Simulation Statistics" xr:uid="{C78C2B04-306A-4476-BC46-4621CCFA79C6}"/>
    <hyperlink ref="A4" location="Percentiles" display="Risk Output Percentiles" xr:uid="{C53FB57D-3E0C-48A3-8A48-4B36D3E3CA29}"/>
    <hyperlink ref="A5" location="PercentRank" display="Calculate Percent Rank" xr:uid="{C6A97804-5B3C-4402-8CAA-F382422B2580}"/>
    <hyperlink ref="A6" location="Correlations" display="Correlations" xr:uid="{8C71AC17-FC22-4940-B3CA-A560DEEA16E5}"/>
    <hyperlink ref="A7" location="$R$1" display="Output Cumulative Distributions" xr:uid="{28BBABAF-4D0F-413D-B065-565EFBAB7F7E}"/>
    <hyperlink ref="A8" location="$AC$1" display="Output Distributions" xr:uid="{B33570F0-4524-49E7-B8EC-D87A8291162E}"/>
    <hyperlink ref="A9" location="$AN$1" display="Risk Tornado Diagram" xr:uid="{DEC26350-D178-48FA-B215-D5559B88BCB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DA6-095D-4A3B-80F1-5FDFB7673880}">
  <dimension ref="A1:BC103"/>
  <sheetViews>
    <sheetView topLeftCell="O1" zoomScale="40" zoomScaleNormal="40" workbookViewId="0"/>
  </sheetViews>
  <sheetFormatPr defaultRowHeight="15" x14ac:dyDescent="0.25"/>
  <cols>
    <col min="1" max="1" width="30.42578125" bestFit="1" customWidth="1"/>
    <col min="3" max="5" width="11.85546875" customWidth="1"/>
    <col min="6" max="7" width="12.85546875" customWidth="1"/>
    <col min="8" max="10" width="12.140625" customWidth="1"/>
    <col min="11" max="12" width="13.28515625" customWidth="1"/>
    <col min="13" max="13" width="12.85546875" bestFit="1" customWidth="1"/>
    <col min="14" max="14" width="14.7109375" bestFit="1" customWidth="1"/>
    <col min="16" max="16" width="22.140625" bestFit="1" customWidth="1"/>
    <col min="17" max="17" width="12.85546875" bestFit="1" customWidth="1"/>
    <col min="18" max="18" width="14.7109375" bestFit="1" customWidth="1"/>
    <col min="42" max="42" width="13.85546875" bestFit="1" customWidth="1"/>
    <col min="43" max="43" width="12.85546875" bestFit="1" customWidth="1"/>
    <col min="53" max="53" width="13.28515625" hidden="1" customWidth="1"/>
    <col min="54" max="54" width="12.85546875" hidden="1" customWidth="1"/>
    <col min="55" max="55" width="14.7109375" hidden="1" customWidth="1"/>
  </cols>
  <sheetData>
    <row r="1" spans="1:55" ht="15.75" thickBot="1" x14ac:dyDescent="0.3">
      <c r="A1" s="6" t="s">
        <v>44</v>
      </c>
      <c r="C1" s="44" t="s">
        <v>37</v>
      </c>
      <c r="D1" s="46"/>
      <c r="E1" s="46"/>
      <c r="F1" s="46"/>
      <c r="G1" s="46"/>
      <c r="H1" s="46"/>
      <c r="I1" s="46"/>
      <c r="J1" s="46"/>
      <c r="K1" s="46"/>
      <c r="L1" s="47"/>
      <c r="M1" s="44" t="s">
        <v>38</v>
      </c>
      <c r="N1" s="47"/>
      <c r="P1" s="44" t="s">
        <v>40</v>
      </c>
      <c r="Q1" s="46"/>
      <c r="R1" s="47"/>
      <c r="T1" s="48" t="s">
        <v>41</v>
      </c>
      <c r="U1" s="48"/>
      <c r="V1" s="48"/>
      <c r="W1" s="48"/>
      <c r="X1" s="48"/>
      <c r="Y1" s="48"/>
      <c r="Z1" s="48"/>
      <c r="AA1" s="48"/>
      <c r="AB1" s="48"/>
      <c r="AC1" s="48"/>
      <c r="AE1" s="48" t="s">
        <v>42</v>
      </c>
      <c r="AF1" s="48"/>
      <c r="AG1" s="48"/>
      <c r="AH1" s="48"/>
      <c r="AI1" s="48"/>
      <c r="AJ1" s="48"/>
      <c r="AK1" s="48"/>
      <c r="AL1" s="48"/>
      <c r="AM1" s="48"/>
      <c r="AN1" s="48"/>
      <c r="AP1" s="48" t="s">
        <v>43</v>
      </c>
      <c r="AQ1" s="48"/>
      <c r="AR1" s="48"/>
      <c r="AS1" s="48"/>
      <c r="AT1" s="48"/>
      <c r="AU1" s="48"/>
      <c r="AV1" s="48"/>
      <c r="AW1" s="48"/>
      <c r="AX1" s="48"/>
      <c r="AY1" s="48"/>
    </row>
    <row r="2" spans="1:55" ht="15.75" thickBot="1" x14ac:dyDescent="0.3">
      <c r="A2" s="31" t="s">
        <v>45</v>
      </c>
      <c r="B2" s="13"/>
      <c r="C2" s="19" t="s">
        <v>26</v>
      </c>
      <c r="D2" s="20" t="s">
        <v>28</v>
      </c>
      <c r="E2" s="20" t="s">
        <v>30</v>
      </c>
      <c r="F2" s="20" t="s">
        <v>32</v>
      </c>
      <c r="G2" s="20" t="s">
        <v>34</v>
      </c>
      <c r="H2" s="20" t="s">
        <v>74</v>
      </c>
      <c r="I2" s="20" t="s">
        <v>75</v>
      </c>
      <c r="J2" s="20" t="s">
        <v>76</v>
      </c>
      <c r="K2" s="20" t="s">
        <v>77</v>
      </c>
      <c r="L2" s="21" t="s">
        <v>78</v>
      </c>
      <c r="M2" s="19" t="s">
        <v>39</v>
      </c>
      <c r="N2" s="21" t="s">
        <v>82</v>
      </c>
      <c r="P2" s="26"/>
      <c r="Q2" s="19" t="s">
        <v>39</v>
      </c>
      <c r="R2" s="21" t="s">
        <v>82</v>
      </c>
      <c r="BA2" s="44" t="str">
        <f>"Correlations - Column "&amp;$AP$5&amp;" sorted"</f>
        <v>Correlations - Column 1 sorted</v>
      </c>
      <c r="BB2" s="46"/>
      <c r="BC2" s="47"/>
    </row>
    <row r="3" spans="1:55" ht="15.75" thickBot="1" x14ac:dyDescent="0.3">
      <c r="A3" s="31" t="s">
        <v>40</v>
      </c>
      <c r="B3" s="15" t="s">
        <v>16</v>
      </c>
      <c r="C3" s="12" t="s">
        <v>27</v>
      </c>
      <c r="D3" s="9" t="s">
        <v>29</v>
      </c>
      <c r="E3" s="9" t="s">
        <v>31</v>
      </c>
      <c r="F3" s="9" t="s">
        <v>33</v>
      </c>
      <c r="G3" s="9" t="s">
        <v>35</v>
      </c>
      <c r="H3" s="9" t="s">
        <v>79</v>
      </c>
      <c r="I3" s="9" t="s">
        <v>80</v>
      </c>
      <c r="J3" s="9" t="s">
        <v>31</v>
      </c>
      <c r="K3" s="9" t="s">
        <v>33</v>
      </c>
      <c r="L3" s="18" t="s">
        <v>35</v>
      </c>
      <c r="M3" s="23" t="s">
        <v>36</v>
      </c>
      <c r="N3" s="42" t="s">
        <v>81</v>
      </c>
      <c r="P3" s="27"/>
      <c r="Q3" s="23" t="s">
        <v>36</v>
      </c>
      <c r="R3" s="42" t="s">
        <v>81</v>
      </c>
      <c r="AP3" t="s">
        <v>65</v>
      </c>
      <c r="AQ3" s="39" t="s">
        <v>39</v>
      </c>
      <c r="BA3" s="26"/>
      <c r="BB3" s="19" t="s">
        <v>39</v>
      </c>
      <c r="BC3" s="21" t="s">
        <v>82</v>
      </c>
    </row>
    <row r="4" spans="1:55" ht="15.75" thickBot="1" x14ac:dyDescent="0.3">
      <c r="A4" s="31" t="s">
        <v>46</v>
      </c>
      <c r="B4" s="13">
        <v>1</v>
      </c>
      <c r="C4" s="10">
        <v>4.0131249655010288</v>
      </c>
      <c r="D4" s="8">
        <v>3.72445837602895</v>
      </c>
      <c r="E4" s="8">
        <v>5.7668259621726721</v>
      </c>
      <c r="F4" s="8">
        <v>3.8302123416001228</v>
      </c>
      <c r="G4" s="8">
        <v>1.5042693281801078</v>
      </c>
      <c r="H4" s="8">
        <v>110.71984052592047</v>
      </c>
      <c r="I4" s="8">
        <v>39.984279396799714</v>
      </c>
      <c r="J4" s="8">
        <v>5.3908268957523084</v>
      </c>
      <c r="K4" s="8">
        <v>3.0417517516516801</v>
      </c>
      <c r="L4" s="16">
        <v>1.499953121431493</v>
      </c>
      <c r="M4" s="10">
        <v>18.838890973482883</v>
      </c>
      <c r="N4" s="16">
        <v>160.63665169155567</v>
      </c>
      <c r="P4" s="28" t="s">
        <v>49</v>
      </c>
      <c r="Q4" s="10">
        <f>_xlfn.AGGREGATE(1,6,M$4:M$103)</f>
        <v>18.335576627685793</v>
      </c>
      <c r="R4" s="16">
        <f>_xlfn.AGGREGATE(1,6,N$4:N$103)</f>
        <v>151.21610501918514</v>
      </c>
      <c r="AP4" t="s">
        <v>66</v>
      </c>
      <c r="AQ4" t="str">
        <f>HLOOKUP($AQ$3,$BB$3:$BC$4,2,0)</f>
        <v>LiveDate</v>
      </c>
      <c r="BA4" s="27" t="s">
        <v>64</v>
      </c>
      <c r="BB4" s="23" t="s">
        <v>36</v>
      </c>
      <c r="BC4" s="42" t="s">
        <v>81</v>
      </c>
    </row>
    <row r="5" spans="1:55" x14ac:dyDescent="0.25">
      <c r="A5" s="31" t="s">
        <v>47</v>
      </c>
      <c r="B5" s="14">
        <v>2</v>
      </c>
      <c r="C5" s="11">
        <v>3.1276154036991284</v>
      </c>
      <c r="D5" s="7">
        <v>3.37180999693659</v>
      </c>
      <c r="E5" s="7">
        <v>6.9531417916349296</v>
      </c>
      <c r="F5" s="7">
        <v>4.9862104561365586</v>
      </c>
      <c r="G5" s="7">
        <v>1.2976911389186347</v>
      </c>
      <c r="H5" s="7">
        <v>119.47712453618809</v>
      </c>
      <c r="I5" s="7">
        <v>65.580553835260304</v>
      </c>
      <c r="J5" s="7">
        <v>5.4894563277570523</v>
      </c>
      <c r="K5" s="7">
        <v>3.1771439742059138</v>
      </c>
      <c r="L5" s="17">
        <v>1.5379671410055509</v>
      </c>
      <c r="M5" s="11">
        <v>19.73646878732584</v>
      </c>
      <c r="N5" s="17">
        <v>195.26224581441687</v>
      </c>
      <c r="P5" s="29" t="s">
        <v>50</v>
      </c>
      <c r="Q5" s="11">
        <f>_xlfn.AGGREGATE(12,6,M$4:M$103)</f>
        <v>18.295880299845347</v>
      </c>
      <c r="R5" s="17">
        <f>_xlfn.AGGREGATE(12,6,N$4:N$103)</f>
        <v>152.40156982186994</v>
      </c>
      <c r="AP5" s="40">
        <f>MATCH($AQ$3,$BB$3:$BC$3,0)</f>
        <v>1</v>
      </c>
      <c r="BA5" s="13" t="str">
        <f t="array" ref="BA5:BC14">[1]!SortedTable($P$73:$R$82,$AP$5+1,1,1)</f>
        <v>Sheet1!$H$8</v>
      </c>
      <c r="BB5" s="10" t="str">
        <v/>
      </c>
      <c r="BC5" s="16">
        <v>0.97290373188747181</v>
      </c>
    </row>
    <row r="6" spans="1:55" x14ac:dyDescent="0.25">
      <c r="A6" s="31" t="s">
        <v>48</v>
      </c>
      <c r="B6" s="14">
        <v>3</v>
      </c>
      <c r="C6" s="11">
        <v>3.8599928670409942</v>
      </c>
      <c r="D6" s="7">
        <v>3.4818316572346704</v>
      </c>
      <c r="E6" s="7">
        <v>6.9630037565566063</v>
      </c>
      <c r="F6" s="7">
        <v>4.813342023400339</v>
      </c>
      <c r="G6" s="7">
        <v>1.4365028270660474</v>
      </c>
      <c r="H6" s="7">
        <v>70.523748357206429</v>
      </c>
      <c r="I6" s="7">
        <v>-6.0860165222517537</v>
      </c>
      <c r="J6" s="7">
        <v>7.8828658263421012</v>
      </c>
      <c r="K6" s="7">
        <v>4.7089471161602088</v>
      </c>
      <c r="L6" s="17">
        <v>1.133349355713454</v>
      </c>
      <c r="M6" s="11">
        <v>20.554673131298657</v>
      </c>
      <c r="N6" s="17">
        <v>78.162894133170425</v>
      </c>
      <c r="P6" s="29" t="s">
        <v>51</v>
      </c>
      <c r="Q6" s="11" t="e">
        <f>_xlfn.AGGREGATE(13,6,M$4:M$103)</f>
        <v>#N/A</v>
      </c>
      <c r="R6" s="17" t="e">
        <f>_xlfn.AGGREGATE(13,6,N$4:N$103)</f>
        <v>#N/A</v>
      </c>
      <c r="AP6" t="str">
        <f>"Tornado Diagram for "&amp;$AQ$4&amp;" ("&amp;$AQ$3&amp;")"</f>
        <v>Tornado Diagram for LiveDate (Sheet1!$F$12)</v>
      </c>
      <c r="BA6" s="14" t="str">
        <v>Sheet1!$H$7</v>
      </c>
      <c r="BB6" s="11" t="str">
        <v/>
      </c>
      <c r="BC6" s="17">
        <v>0.97457161082403931</v>
      </c>
    </row>
    <row r="7" spans="1:55" x14ac:dyDescent="0.25">
      <c r="A7" s="31" t="s">
        <v>41</v>
      </c>
      <c r="B7" s="14">
        <v>4</v>
      </c>
      <c r="C7" s="11">
        <v>3.8134777084653919</v>
      </c>
      <c r="D7" s="7">
        <v>3.0883180646966162</v>
      </c>
      <c r="E7" s="7">
        <v>6.4574002941459776</v>
      </c>
      <c r="F7" s="7">
        <v>3.5501060002131068</v>
      </c>
      <c r="G7" s="7">
        <v>1.5523776721325704</v>
      </c>
      <c r="H7" s="7">
        <v>113.93795030568356</v>
      </c>
      <c r="I7" s="7">
        <v>46.60719646348744</v>
      </c>
      <c r="J7" s="7">
        <v>6.1613137843227497</v>
      </c>
      <c r="K7" s="7">
        <v>3.9096270045957464</v>
      </c>
      <c r="L7" s="17">
        <v>1.4676615899466512</v>
      </c>
      <c r="M7" s="11">
        <v>18.461679739653665</v>
      </c>
      <c r="N7" s="17">
        <v>172.08374914803613</v>
      </c>
      <c r="P7" s="29" t="s">
        <v>52</v>
      </c>
      <c r="Q7" s="11">
        <f>_xlfn.AGGREGATE(7,6,M$4:M$103)</f>
        <v>1.2019291156053733</v>
      </c>
      <c r="R7" s="17">
        <f>_xlfn.AGGREGATE(7,6,N$4:N$103)</f>
        <v>39.070363573743066</v>
      </c>
      <c r="BA7" s="14" t="str">
        <v>Sheet1!$H$9</v>
      </c>
      <c r="BB7" s="11" t="str">
        <v/>
      </c>
      <c r="BC7" s="17">
        <v>-6.8889777977107006E-2</v>
      </c>
    </row>
    <row r="8" spans="1:55" x14ac:dyDescent="0.25">
      <c r="A8" s="31" t="s">
        <v>42</v>
      </c>
      <c r="B8" s="14">
        <v>5</v>
      </c>
      <c r="C8" s="11">
        <v>4.2509215708084103</v>
      </c>
      <c r="D8" s="7">
        <v>3.2204570766702898</v>
      </c>
      <c r="E8" s="7">
        <v>6.4174688425464677</v>
      </c>
      <c r="F8" s="7">
        <v>3.32068327262663</v>
      </c>
      <c r="G8" s="7">
        <v>1.5145403865990099</v>
      </c>
      <c r="H8" s="7">
        <v>110.17565580243181</v>
      </c>
      <c r="I8" s="7">
        <v>57.013810745271435</v>
      </c>
      <c r="J8" s="7">
        <v>7.6121304244022134</v>
      </c>
      <c r="K8" s="7">
        <v>4.3868264213451216</v>
      </c>
      <c r="L8" s="17">
        <v>1.5700222277980351</v>
      </c>
      <c r="M8" s="11">
        <v>18.724071149250808</v>
      </c>
      <c r="N8" s="17">
        <v>180.7584456212486</v>
      </c>
      <c r="P8" s="29" t="s">
        <v>53</v>
      </c>
      <c r="Q8" s="11">
        <f>_xlfn.AGGREGATE(10,6,M$4:M$103)</f>
        <v>1.4446335989399148</v>
      </c>
      <c r="R8" s="17">
        <f>_xlfn.AGGREGATE(10,6,N$4:N$103)</f>
        <v>1526.4933097844689</v>
      </c>
      <c r="BA8" s="14" t="str">
        <v>Sheet1!$H$11</v>
      </c>
      <c r="BB8" s="11" t="str">
        <v/>
      </c>
      <c r="BC8" s="17">
        <v>3.8478183096352259E-2</v>
      </c>
    </row>
    <row r="9" spans="1:55" x14ac:dyDescent="0.25">
      <c r="A9" s="31" t="s">
        <v>43</v>
      </c>
      <c r="B9" s="14">
        <v>6</v>
      </c>
      <c r="C9" s="11">
        <v>4.3824950018401632</v>
      </c>
      <c r="D9" s="7">
        <v>3.6286088500887828</v>
      </c>
      <c r="E9" s="7">
        <v>6.7502630224385562</v>
      </c>
      <c r="F9" s="7">
        <v>3.5023140205360437</v>
      </c>
      <c r="G9" s="7">
        <v>1.6756189113887014</v>
      </c>
      <c r="H9" s="7">
        <v>78.253646441086104</v>
      </c>
      <c r="I9" s="7">
        <v>26.08705269151082</v>
      </c>
      <c r="J9" s="7">
        <v>5.2502995814598608</v>
      </c>
      <c r="K9" s="7">
        <v>4.3362398368506732</v>
      </c>
      <c r="L9" s="17">
        <v>1.4487788629016141</v>
      </c>
      <c r="M9" s="11">
        <v>19.939299806292247</v>
      </c>
      <c r="N9" s="17">
        <v>115.37601741380907</v>
      </c>
      <c r="P9" s="29" t="s">
        <v>54</v>
      </c>
      <c r="Q9" s="11">
        <f>KURT(M$4:M$103)</f>
        <v>-0.6312134497048123</v>
      </c>
      <c r="R9" s="17">
        <f>KURT(N$4:N$103)</f>
        <v>8.0344819783419563E-2</v>
      </c>
      <c r="BA9" s="14" t="str">
        <v>Sheet1!$H$10</v>
      </c>
      <c r="BB9" s="11" t="str">
        <v/>
      </c>
      <c r="BC9" s="17">
        <v>-0.13884424778664209</v>
      </c>
    </row>
    <row r="10" spans="1:55" x14ac:dyDescent="0.25">
      <c r="B10" s="14">
        <v>7</v>
      </c>
      <c r="C10" s="11">
        <v>4.1206641864628422</v>
      </c>
      <c r="D10" s="7">
        <v>3.1806998834267617</v>
      </c>
      <c r="E10" s="7">
        <v>5.6180736841360908</v>
      </c>
      <c r="F10" s="7">
        <v>4.020207068955747</v>
      </c>
      <c r="G10" s="7">
        <v>1.1955887572624466</v>
      </c>
      <c r="H10" s="7">
        <v>92.719051015060231</v>
      </c>
      <c r="I10" s="7">
        <v>45.916974365553472</v>
      </c>
      <c r="J10" s="7">
        <v>6.6663675565248877</v>
      </c>
      <c r="K10" s="7">
        <v>4.0322203189011798</v>
      </c>
      <c r="L10" s="17">
        <v>1.7125490173371571</v>
      </c>
      <c r="M10" s="11">
        <v>18.135233580243888</v>
      </c>
      <c r="N10" s="17">
        <v>151.04716227337693</v>
      </c>
      <c r="P10" s="29" t="s">
        <v>55</v>
      </c>
      <c r="Q10" s="11">
        <f>SKEW(M$4:M$103)</f>
        <v>-0.12161056636703434</v>
      </c>
      <c r="R10" s="17">
        <f>SKEW(N$4:N$103)</f>
        <v>-7.3296220204108836E-2</v>
      </c>
      <c r="BA10" s="14" t="str">
        <v>Sheet1!$F$11</v>
      </c>
      <c r="BB10" s="11">
        <v>6.2136235994245661E-3</v>
      </c>
      <c r="BC10" s="17" t="str">
        <v/>
      </c>
    </row>
    <row r="11" spans="1:55" x14ac:dyDescent="0.25">
      <c r="B11" s="14">
        <v>8</v>
      </c>
      <c r="C11" s="11">
        <v>3.8719164137763493</v>
      </c>
      <c r="D11" s="7">
        <v>2.1027216043983814</v>
      </c>
      <c r="E11" s="7">
        <v>5.7441297021114686</v>
      </c>
      <c r="F11" s="7">
        <v>3.5729856529203103</v>
      </c>
      <c r="G11" s="7">
        <v>1.3727140881581157</v>
      </c>
      <c r="H11" s="7">
        <v>109.2661826589338</v>
      </c>
      <c r="I11" s="7">
        <v>32.859293234979191</v>
      </c>
      <c r="J11" s="7">
        <v>5.2756404828841692</v>
      </c>
      <c r="K11" s="7">
        <v>3.6115344450902707</v>
      </c>
      <c r="L11" s="17">
        <v>1.5499938663927169</v>
      </c>
      <c r="M11" s="11">
        <v>16.664467461364623</v>
      </c>
      <c r="N11" s="17">
        <v>152.56264468828016</v>
      </c>
      <c r="P11" s="29" t="s">
        <v>0</v>
      </c>
      <c r="Q11" s="11">
        <f>_xlfn.AGGREGATE(5,6,M$4:M$103)</f>
        <v>15.555343460739431</v>
      </c>
      <c r="R11" s="17">
        <f>_xlfn.AGGREGATE(5,6,N$4:N$103)</f>
        <v>35.825631904861375</v>
      </c>
      <c r="BA11" s="14" t="str">
        <v>Sheet1!$F$8</v>
      </c>
      <c r="BB11" s="11">
        <v>0.32612417551779171</v>
      </c>
      <c r="BC11" s="17" t="str">
        <v/>
      </c>
    </row>
    <row r="12" spans="1:55" x14ac:dyDescent="0.25">
      <c r="B12" s="14">
        <v>9</v>
      </c>
      <c r="C12" s="11">
        <v>3.7009009319669861</v>
      </c>
      <c r="D12" s="7">
        <v>2.7668836182138796</v>
      </c>
      <c r="E12" s="7">
        <v>4.8547330659369869</v>
      </c>
      <c r="F12" s="7">
        <v>3.3854038529800556</v>
      </c>
      <c r="G12" s="7">
        <v>1.3600971959617998</v>
      </c>
      <c r="H12" s="7">
        <v>94.596564547611834</v>
      </c>
      <c r="I12" s="7">
        <v>44.427795444366893</v>
      </c>
      <c r="J12" s="7">
        <v>5.3804763521008399</v>
      </c>
      <c r="K12" s="7">
        <v>3.6503828338980533</v>
      </c>
      <c r="L12" s="17">
        <v>1.4194081063570212</v>
      </c>
      <c r="M12" s="11">
        <v>16.068018665059707</v>
      </c>
      <c r="N12" s="17">
        <v>149.47462728433462</v>
      </c>
      <c r="P12" s="29" t="s">
        <v>2</v>
      </c>
      <c r="Q12" s="11">
        <f>_xlfn.AGGREGATE(4,6,M$4:M$103)</f>
        <v>20.74452394740733</v>
      </c>
      <c r="R12" s="17">
        <f>_xlfn.AGGREGATE(4,6,N$4:N$103)</f>
        <v>251.08847134447691</v>
      </c>
      <c r="BA12" s="14" t="str">
        <v>Sheet1!$F$7</v>
      </c>
      <c r="BB12" s="11">
        <v>0.34536033766527857</v>
      </c>
      <c r="BC12" s="17" t="str">
        <v/>
      </c>
    </row>
    <row r="13" spans="1:55" x14ac:dyDescent="0.25">
      <c r="B13" s="14">
        <v>10</v>
      </c>
      <c r="C13" s="11">
        <v>4.3455371923617614</v>
      </c>
      <c r="D13" s="7">
        <v>2.6535125157749162</v>
      </c>
      <c r="E13" s="7">
        <v>4.809101800947551</v>
      </c>
      <c r="F13" s="7">
        <v>3.6828973266709797</v>
      </c>
      <c r="G13" s="7">
        <v>1.8790647300906114</v>
      </c>
      <c r="H13" s="7">
        <v>75.802736557625934</v>
      </c>
      <c r="I13" s="7">
        <v>14.31743547957797</v>
      </c>
      <c r="J13" s="7">
        <v>5.9073270607361064</v>
      </c>
      <c r="K13" s="7">
        <v>5.1501764869890136</v>
      </c>
      <c r="L13" s="17">
        <v>1.8521904394026705</v>
      </c>
      <c r="M13" s="11">
        <v>17.37011356584582</v>
      </c>
      <c r="N13" s="17">
        <v>103.0298660243317</v>
      </c>
      <c r="P13" s="29" t="s">
        <v>22</v>
      </c>
      <c r="Q13" s="11">
        <f>Q12-Q11</f>
        <v>5.1891804866678992</v>
      </c>
      <c r="R13" s="17">
        <f>R12-R11</f>
        <v>215.26283943961553</v>
      </c>
      <c r="BA13" s="14" t="str">
        <v>Sheet1!$F$10</v>
      </c>
      <c r="BB13" s="11">
        <v>0.50689653977355709</v>
      </c>
      <c r="BC13" s="17" t="str">
        <v/>
      </c>
    </row>
    <row r="14" spans="1:55" ht="15.75" thickBot="1" x14ac:dyDescent="0.3">
      <c r="B14" s="14">
        <v>11</v>
      </c>
      <c r="C14" s="11">
        <v>3.6770585248265797</v>
      </c>
      <c r="D14" s="7">
        <v>2.5930651268520464</v>
      </c>
      <c r="E14" s="7">
        <v>5.0937025775471563</v>
      </c>
      <c r="F14" s="7">
        <v>3.6741652889200549</v>
      </c>
      <c r="G14" s="7">
        <v>1.6784261315875244</v>
      </c>
      <c r="H14" s="7">
        <v>102.63664607668299</v>
      </c>
      <c r="I14" s="7">
        <v>39.067457493277089</v>
      </c>
      <c r="J14" s="7">
        <v>5.569025662808313</v>
      </c>
      <c r="K14" s="7">
        <v>3.9962241432718355</v>
      </c>
      <c r="L14" s="17">
        <v>1.5322514706675021</v>
      </c>
      <c r="M14" s="11">
        <v>16.716417649733362</v>
      </c>
      <c r="N14" s="17">
        <v>152.8016048467077</v>
      </c>
      <c r="P14" s="29" t="s">
        <v>56</v>
      </c>
      <c r="Q14" s="11">
        <f>COUNT(M$4:M$103)</f>
        <v>100</v>
      </c>
      <c r="R14" s="17">
        <f>COUNT(N$4:N$103)</f>
        <v>100</v>
      </c>
      <c r="BA14" s="15" t="str">
        <v>Sheet1!$F$9</v>
      </c>
      <c r="BB14" s="12">
        <v>0.69215271605417861</v>
      </c>
      <c r="BC14" s="18" t="str">
        <v/>
      </c>
    </row>
    <row r="15" spans="1:55" x14ac:dyDescent="0.25">
      <c r="B15" s="14">
        <v>12</v>
      </c>
      <c r="C15" s="11">
        <v>3.6786633407040372</v>
      </c>
      <c r="D15" s="7">
        <v>3.657098699437336</v>
      </c>
      <c r="E15" s="7">
        <v>7.2589270582230965</v>
      </c>
      <c r="F15" s="7">
        <v>3.202286473566716</v>
      </c>
      <c r="G15" s="7">
        <v>1.7469277425071799</v>
      </c>
      <c r="H15" s="7">
        <v>104.43555302251173</v>
      </c>
      <c r="I15" s="7">
        <v>37.60026876580546</v>
      </c>
      <c r="J15" s="7">
        <v>4.564774291858142</v>
      </c>
      <c r="K15" s="7">
        <v>3.2617238457027105</v>
      </c>
      <c r="L15" s="17">
        <v>1.6087530056547863</v>
      </c>
      <c r="M15" s="11">
        <v>19.543903314438364</v>
      </c>
      <c r="N15" s="17">
        <v>151.4710729315328</v>
      </c>
      <c r="P15" s="29" t="s">
        <v>57</v>
      </c>
      <c r="Q15" s="11">
        <f t="array" ref="Q15">COUNT(IF(ISERROR(M$4:M$103), 1, ""))</f>
        <v>0</v>
      </c>
      <c r="R15" s="17">
        <f>COUNT(IF(ISERROR(N$4:N$103), 1, ""))</f>
        <v>0</v>
      </c>
    </row>
    <row r="16" spans="1:55" x14ac:dyDescent="0.25">
      <c r="B16" s="14">
        <v>13</v>
      </c>
      <c r="C16" s="11">
        <v>4.1585286398518093</v>
      </c>
      <c r="D16" s="7">
        <v>2.9586359209082009</v>
      </c>
      <c r="E16" s="7">
        <v>6.1011876869506869</v>
      </c>
      <c r="F16" s="7">
        <v>4.7642300261161736</v>
      </c>
      <c r="G16" s="7">
        <v>1.6066003693132918</v>
      </c>
      <c r="H16" s="7">
        <v>87.56133760376926</v>
      </c>
      <c r="I16" s="7">
        <v>26.854269466868832</v>
      </c>
      <c r="J16" s="7">
        <v>4.861344925420318</v>
      </c>
      <c r="K16" s="7">
        <v>3.5159292101425494</v>
      </c>
      <c r="L16" s="17">
        <v>1.4531861431699682</v>
      </c>
      <c r="M16" s="11">
        <v>19.589182643140163</v>
      </c>
      <c r="N16" s="17">
        <v>124.24606734937092</v>
      </c>
      <c r="P16" s="29" t="s">
        <v>58</v>
      </c>
      <c r="Q16" s="11">
        <f>Q7/SQRT(Q14)</f>
        <v>0.12019291156053732</v>
      </c>
      <c r="R16" s="17">
        <f>R7/SQRT(R14)</f>
        <v>3.9070363573743068</v>
      </c>
    </row>
    <row r="17" spans="2:18" ht="15.75" thickBot="1" x14ac:dyDescent="0.3">
      <c r="B17" s="14">
        <v>14</v>
      </c>
      <c r="C17" s="11">
        <v>3.5616299618727449</v>
      </c>
      <c r="D17" s="7">
        <v>3.0417611795535655</v>
      </c>
      <c r="E17" s="7">
        <v>5.5150400727968263</v>
      </c>
      <c r="F17" s="7">
        <v>5.6005011893273391</v>
      </c>
      <c r="G17" s="7">
        <v>1.2643511396602496</v>
      </c>
      <c r="H17" s="7">
        <v>105.25452987232583</v>
      </c>
      <c r="I17" s="7">
        <v>34.863370047829576</v>
      </c>
      <c r="J17" s="7">
        <v>4.8314695183149725</v>
      </c>
      <c r="K17" s="7">
        <v>3.2374521094273692</v>
      </c>
      <c r="L17" s="17">
        <v>1.3485066764313796</v>
      </c>
      <c r="M17" s="11">
        <v>18.983283543210725</v>
      </c>
      <c r="N17" s="17">
        <v>149.53532822432916</v>
      </c>
      <c r="P17" s="30" t="s">
        <v>59</v>
      </c>
      <c r="Q17" s="12">
        <f>_xlfn.CONFIDENCE.T(5%,Q7,Q14)</f>
        <v>0.23848881257894514</v>
      </c>
      <c r="R17" s="18">
        <f>_xlfn.CONFIDENCE.T(5%,R7,R14)</f>
        <v>7.7524077707665437</v>
      </c>
    </row>
    <row r="18" spans="2:18" ht="15.75" thickBot="1" x14ac:dyDescent="0.3">
      <c r="B18" s="14">
        <v>15</v>
      </c>
      <c r="C18" s="11">
        <v>4.2294937253708706</v>
      </c>
      <c r="D18" s="7">
        <v>2.6651072525713575</v>
      </c>
      <c r="E18" s="7">
        <v>6.1969291457136002</v>
      </c>
      <c r="F18" s="7">
        <v>4.4172800291658385</v>
      </c>
      <c r="G18" s="7">
        <v>1.6397334832371548</v>
      </c>
      <c r="H18" s="7">
        <v>91.972727604371755</v>
      </c>
      <c r="I18" s="7">
        <v>33.446037946986408</v>
      </c>
      <c r="J18" s="7">
        <v>4.5042155016217302</v>
      </c>
      <c r="K18" s="7">
        <v>3.7714937623177405</v>
      </c>
      <c r="L18" s="17">
        <v>1.4163450489552194</v>
      </c>
      <c r="M18" s="11">
        <v>19.148543636058822</v>
      </c>
      <c r="N18" s="17">
        <v>135.11081986425285</v>
      </c>
    </row>
    <row r="19" spans="2:18" ht="15.75" thickBot="1" x14ac:dyDescent="0.3">
      <c r="B19" s="14">
        <v>16</v>
      </c>
      <c r="C19" s="11">
        <v>3.8098299640392561</v>
      </c>
      <c r="D19" s="7">
        <v>3.3095601247975264</v>
      </c>
      <c r="E19" s="7">
        <v>6.5690743176626896</v>
      </c>
      <c r="F19" s="7">
        <v>3.555109920668841</v>
      </c>
      <c r="G19" s="7">
        <v>1.5298475518828814</v>
      </c>
      <c r="H19" s="7">
        <v>130.5246523943396</v>
      </c>
      <c r="I19" s="7">
        <v>67.287314532969305</v>
      </c>
      <c r="J19" s="7">
        <v>6.2980302840807951</v>
      </c>
      <c r="K19" s="7">
        <v>3.329500956438439</v>
      </c>
      <c r="L19" s="17">
        <v>1.4275008995342271</v>
      </c>
      <c r="M19" s="11">
        <v>18.773421879051195</v>
      </c>
      <c r="N19" s="17">
        <v>208.86699906736237</v>
      </c>
      <c r="P19" s="44" t="s">
        <v>60</v>
      </c>
      <c r="Q19" s="46"/>
      <c r="R19" s="47"/>
    </row>
    <row r="20" spans="2:18" x14ac:dyDescent="0.25">
      <c r="B20" s="14">
        <v>17</v>
      </c>
      <c r="C20" s="11">
        <v>4.8348580115926172</v>
      </c>
      <c r="D20" s="7">
        <v>3.0744094356113996</v>
      </c>
      <c r="E20" s="7">
        <v>7.2151388056584533</v>
      </c>
      <c r="F20" s="7">
        <v>3.3988063148714778</v>
      </c>
      <c r="G20" s="7">
        <v>1.0664946382985487</v>
      </c>
      <c r="H20" s="7">
        <v>97.873262968312005</v>
      </c>
      <c r="I20" s="7">
        <v>30.491490666681237</v>
      </c>
      <c r="J20" s="7">
        <v>5.6718894032149407</v>
      </c>
      <c r="K20" s="7">
        <v>4.3052186514721678</v>
      </c>
      <c r="L20" s="17">
        <v>1.3118067743789217</v>
      </c>
      <c r="M20" s="11">
        <v>19.5897072060325</v>
      </c>
      <c r="N20" s="17">
        <v>139.65366846405925</v>
      </c>
      <c r="P20" s="26"/>
      <c r="Q20" s="19" t="s">
        <v>39</v>
      </c>
      <c r="R20" s="21" t="s">
        <v>82</v>
      </c>
    </row>
    <row r="21" spans="2:18" ht="15.75" thickBot="1" x14ac:dyDescent="0.3">
      <c r="B21" s="14">
        <v>18</v>
      </c>
      <c r="C21" s="11">
        <v>3.7136937865185757</v>
      </c>
      <c r="D21" s="7">
        <v>2.8185597082123803</v>
      </c>
      <c r="E21" s="7">
        <v>5.0295041730326062</v>
      </c>
      <c r="F21" s="7">
        <v>4.0059192375029395</v>
      </c>
      <c r="G21" s="7">
        <v>1.5344452750990556</v>
      </c>
      <c r="H21" s="7">
        <v>100.81192858246389</v>
      </c>
      <c r="I21" s="7">
        <v>51.75350456333274</v>
      </c>
      <c r="J21" s="7">
        <v>5.0857380744508545</v>
      </c>
      <c r="K21" s="7">
        <v>4.2705425203468401</v>
      </c>
      <c r="L21" s="17">
        <v>1.375586856755616</v>
      </c>
      <c r="M21" s="11">
        <v>17.102122180365559</v>
      </c>
      <c r="N21" s="17">
        <v>163.29730059734996</v>
      </c>
      <c r="P21" s="27"/>
      <c r="Q21" s="23" t="s">
        <v>36</v>
      </c>
      <c r="R21" s="42" t="s">
        <v>81</v>
      </c>
    </row>
    <row r="22" spans="2:18" x14ac:dyDescent="0.25">
      <c r="B22" s="14">
        <v>19</v>
      </c>
      <c r="C22" s="11">
        <v>3.571388500460551</v>
      </c>
      <c r="D22" s="7">
        <v>2.8971665862066449</v>
      </c>
      <c r="E22" s="7">
        <v>5.1090599809071424</v>
      </c>
      <c r="F22" s="7">
        <v>4.4903715657414374</v>
      </c>
      <c r="G22" s="7">
        <v>1.6586325626044638</v>
      </c>
      <c r="H22" s="7">
        <v>107.51973134768046</v>
      </c>
      <c r="I22" s="7">
        <v>50.804346706675723</v>
      </c>
      <c r="J22" s="7">
        <v>6.4259092207830992</v>
      </c>
      <c r="K22" s="7">
        <v>3.7462883588688021</v>
      </c>
      <c r="L22" s="17">
        <v>1.3239826772299006</v>
      </c>
      <c r="M22" s="11">
        <v>17.726619195920239</v>
      </c>
      <c r="N22" s="17">
        <v>169.82025831123801</v>
      </c>
      <c r="P22" s="32">
        <v>0</v>
      </c>
      <c r="Q22" s="10">
        <f>_xlfn.AGGREGATE(16,6,M$4:M$103,$P22)</f>
        <v>15.555343460739431</v>
      </c>
      <c r="R22" s="16">
        <f t="shared" ref="R22:R62" si="0">_xlfn.AGGREGATE(16,6,N$4:N$103,$P22)</f>
        <v>35.825631904861375</v>
      </c>
    </row>
    <row r="23" spans="2:18" x14ac:dyDescent="0.25">
      <c r="B23" s="14">
        <v>20</v>
      </c>
      <c r="C23" s="11">
        <v>4.0084497025859251</v>
      </c>
      <c r="D23" s="7">
        <v>2.9244982976232423</v>
      </c>
      <c r="E23" s="7">
        <v>5.1262411997275681</v>
      </c>
      <c r="F23" s="7">
        <v>3.9038613134758529</v>
      </c>
      <c r="G23" s="7">
        <v>1.5411171571741415</v>
      </c>
      <c r="H23" s="7">
        <v>139.04087219285822</v>
      </c>
      <c r="I23" s="7">
        <v>82.511141472693339</v>
      </c>
      <c r="J23" s="7">
        <v>5.5825112770327809</v>
      </c>
      <c r="K23" s="7">
        <v>3.1483800977845107</v>
      </c>
      <c r="L23" s="17">
        <v>1.7396404688252465</v>
      </c>
      <c r="M23" s="11">
        <v>17.504167670586728</v>
      </c>
      <c r="N23" s="17">
        <v>232.02254550919412</v>
      </c>
      <c r="P23" s="33">
        <v>2.5000000000000001E-2</v>
      </c>
      <c r="Q23" s="11">
        <f t="shared" ref="Q23:Q62" si="1">_xlfn.AGGREGATE(16,6,M$4:M$103,$P23)</f>
        <v>16.129539860753436</v>
      </c>
      <c r="R23" s="17">
        <f t="shared" si="0"/>
        <v>80.535118243076369</v>
      </c>
    </row>
    <row r="24" spans="2:18" x14ac:dyDescent="0.25">
      <c r="B24" s="14">
        <v>21</v>
      </c>
      <c r="C24" s="11">
        <v>4.4140143289657932</v>
      </c>
      <c r="D24" s="7">
        <v>2.5594964423028164</v>
      </c>
      <c r="E24" s="7">
        <v>5.6598718383624584</v>
      </c>
      <c r="F24" s="7">
        <v>3.9622842182583122</v>
      </c>
      <c r="G24" s="7">
        <v>1.5632928348228468</v>
      </c>
      <c r="H24" s="7">
        <v>40.081308019094081</v>
      </c>
      <c r="I24" s="7">
        <v>-14.207548832946557</v>
      </c>
      <c r="J24" s="7">
        <v>4.7025321851939363</v>
      </c>
      <c r="K24" s="7">
        <v>3.4464681246946638</v>
      </c>
      <c r="L24" s="17">
        <v>1.8028724088252528</v>
      </c>
      <c r="M24" s="11">
        <v>18.158959662712224</v>
      </c>
      <c r="N24" s="17">
        <v>35.825631904861375</v>
      </c>
      <c r="P24" s="33">
        <v>0.05</v>
      </c>
      <c r="Q24" s="11">
        <f t="shared" si="1"/>
        <v>16.307148660268336</v>
      </c>
      <c r="R24" s="17">
        <f t="shared" si="0"/>
        <v>87.699715772586345</v>
      </c>
    </row>
    <row r="25" spans="2:18" x14ac:dyDescent="0.25">
      <c r="B25" s="14">
        <v>22</v>
      </c>
      <c r="C25" s="11">
        <v>3.7230854438374905</v>
      </c>
      <c r="D25" s="7">
        <v>3.5755572086934242</v>
      </c>
      <c r="E25" s="7">
        <v>5.1886838810657512</v>
      </c>
      <c r="F25" s="7">
        <v>3.6404445903482352</v>
      </c>
      <c r="G25" s="7">
        <v>1.9123769399337993</v>
      </c>
      <c r="H25" s="7">
        <v>65.793667979186935</v>
      </c>
      <c r="I25" s="7">
        <v>11.109679319343613</v>
      </c>
      <c r="J25" s="7">
        <v>5.6450329501640928</v>
      </c>
      <c r="K25" s="7">
        <v>3.6918928649533909</v>
      </c>
      <c r="L25" s="17">
        <v>1.4704140426795136</v>
      </c>
      <c r="M25" s="11">
        <v>18.0401480638787</v>
      </c>
      <c r="N25" s="17">
        <v>87.710687156327538</v>
      </c>
      <c r="P25" s="33">
        <v>7.4999999999999997E-2</v>
      </c>
      <c r="Q25" s="11">
        <f t="shared" si="1"/>
        <v>16.499316112507817</v>
      </c>
      <c r="R25" s="17">
        <f t="shared" si="0"/>
        <v>91.344488525267508</v>
      </c>
    </row>
    <row r="26" spans="2:18" x14ac:dyDescent="0.25">
      <c r="B26" s="14">
        <v>23</v>
      </c>
      <c r="C26" s="11">
        <v>3.6518293863286089</v>
      </c>
      <c r="D26" s="7">
        <v>3.3962202384733704</v>
      </c>
      <c r="E26" s="7">
        <v>4.6708799401277821</v>
      </c>
      <c r="F26" s="7">
        <v>4.8411218323496277</v>
      </c>
      <c r="G26" s="7">
        <v>1.5947029197878986</v>
      </c>
      <c r="H26" s="7">
        <v>114.22690738732724</v>
      </c>
      <c r="I26" s="7">
        <v>28.49168368014449</v>
      </c>
      <c r="J26" s="7">
        <v>7.4754789288974095</v>
      </c>
      <c r="K26" s="7">
        <v>4.2363907454445471</v>
      </c>
      <c r="L26" s="17">
        <v>1.2514058146404814</v>
      </c>
      <c r="M26" s="11">
        <v>18.15475431706729</v>
      </c>
      <c r="N26" s="17">
        <v>155.68186655645417</v>
      </c>
      <c r="P26" s="33">
        <v>0.1</v>
      </c>
      <c r="Q26" s="11">
        <f t="shared" si="1"/>
        <v>16.71122263089649</v>
      </c>
      <c r="R26" s="17">
        <f t="shared" si="0"/>
        <v>97.601320335913883</v>
      </c>
    </row>
    <row r="27" spans="2:18" x14ac:dyDescent="0.25">
      <c r="B27" s="14">
        <v>24</v>
      </c>
      <c r="C27" s="11">
        <v>3.1861673297079101</v>
      </c>
      <c r="D27" s="7">
        <v>3.4958801615738304</v>
      </c>
      <c r="E27" s="7">
        <v>5.4782832964692671</v>
      </c>
      <c r="F27" s="7">
        <v>4.1280567301843281</v>
      </c>
      <c r="G27" s="7">
        <v>1.5682237739731031</v>
      </c>
      <c r="H27" s="7">
        <v>134.75691876691334</v>
      </c>
      <c r="I27" s="7">
        <v>69.834182955948222</v>
      </c>
      <c r="J27" s="7">
        <v>4.992052342377935</v>
      </c>
      <c r="K27" s="7">
        <v>4.7742798399238326</v>
      </c>
      <c r="L27" s="17">
        <v>1.5010951391705967</v>
      </c>
      <c r="M27" s="11">
        <v>17.856611291908436</v>
      </c>
      <c r="N27" s="17">
        <v>215.85852904433392</v>
      </c>
      <c r="P27" s="33">
        <v>0.125</v>
      </c>
      <c r="Q27" s="11">
        <f t="shared" si="1"/>
        <v>16.870715262467808</v>
      </c>
      <c r="R27" s="17">
        <f t="shared" si="0"/>
        <v>105.38879615873086</v>
      </c>
    </row>
    <row r="28" spans="2:18" x14ac:dyDescent="0.25">
      <c r="B28" s="14">
        <v>25</v>
      </c>
      <c r="C28" s="11">
        <v>3.7571378335631871</v>
      </c>
      <c r="D28" s="7">
        <v>2.6290085978185709</v>
      </c>
      <c r="E28" s="7">
        <v>5.3255126205416907</v>
      </c>
      <c r="F28" s="7">
        <v>4.5097312096286286</v>
      </c>
      <c r="G28" s="7">
        <v>1.4834349265150286</v>
      </c>
      <c r="H28" s="7">
        <v>109.77416214653363</v>
      </c>
      <c r="I28" s="7">
        <v>53.718948615131318</v>
      </c>
      <c r="J28" s="7">
        <v>6.7670099857623303</v>
      </c>
      <c r="K28" s="7">
        <v>3.4270243921158445</v>
      </c>
      <c r="L28" s="17">
        <v>1.7785646718288102</v>
      </c>
      <c r="M28" s="11">
        <v>17.704825188067105</v>
      </c>
      <c r="N28" s="17">
        <v>175.46570981137194</v>
      </c>
      <c r="P28" s="33">
        <v>0.15</v>
      </c>
      <c r="Q28" s="11">
        <f t="shared" si="1"/>
        <v>17.041598050013032</v>
      </c>
      <c r="R28" s="17">
        <f t="shared" si="0"/>
        <v>115.55081554801434</v>
      </c>
    </row>
    <row r="29" spans="2:18" x14ac:dyDescent="0.25">
      <c r="B29" s="14">
        <v>26</v>
      </c>
      <c r="C29" s="11">
        <v>4.3075516169811303</v>
      </c>
      <c r="D29" s="7">
        <v>2.9742162825270961</v>
      </c>
      <c r="E29" s="7">
        <v>5.2107798260290714</v>
      </c>
      <c r="F29" s="7">
        <v>3.2688311315765803</v>
      </c>
      <c r="G29" s="7">
        <v>1.394666416695447</v>
      </c>
      <c r="H29" s="7">
        <v>125.79825831154953</v>
      </c>
      <c r="I29" s="7">
        <v>75.132050186542699</v>
      </c>
      <c r="J29" s="7">
        <v>6.3925240894004638</v>
      </c>
      <c r="K29" s="7">
        <v>5.0986860181448863</v>
      </c>
      <c r="L29" s="17">
        <v>1.1566391152858517</v>
      </c>
      <c r="M29" s="11">
        <v>17.156045273809326</v>
      </c>
      <c r="N29" s="17">
        <v>213.57815772092346</v>
      </c>
      <c r="P29" s="33">
        <v>0.17499999999999999</v>
      </c>
      <c r="Q29" s="11">
        <f t="shared" si="1"/>
        <v>17.149990582347467</v>
      </c>
      <c r="R29" s="17">
        <f t="shared" si="0"/>
        <v>116.58505668210594</v>
      </c>
    </row>
    <row r="30" spans="2:18" x14ac:dyDescent="0.25">
      <c r="B30" s="14">
        <v>27</v>
      </c>
      <c r="C30" s="11">
        <v>4.2753167120696922</v>
      </c>
      <c r="D30" s="7">
        <v>3.3404387596964407</v>
      </c>
      <c r="E30" s="7">
        <v>6.8042722877156594</v>
      </c>
      <c r="F30" s="7">
        <v>3.4077266394456434</v>
      </c>
      <c r="G30" s="7">
        <v>1.49764837381547</v>
      </c>
      <c r="H30" s="7">
        <v>69.529162177483371</v>
      </c>
      <c r="I30" s="7">
        <v>15.95426712206153</v>
      </c>
      <c r="J30" s="7">
        <v>6.0774477835306744</v>
      </c>
      <c r="K30" s="7">
        <v>4.8836195426167084</v>
      </c>
      <c r="L30" s="17">
        <v>1.2803683241943562</v>
      </c>
      <c r="M30" s="11">
        <v>19.325402772742905</v>
      </c>
      <c r="N30" s="17">
        <v>97.724864949886637</v>
      </c>
      <c r="P30" s="33">
        <v>0.2</v>
      </c>
      <c r="Q30" s="11">
        <f t="shared" si="1"/>
        <v>17.262339959416529</v>
      </c>
      <c r="R30" s="17">
        <f t="shared" si="0"/>
        <v>118.98386719476035</v>
      </c>
    </row>
    <row r="31" spans="2:18" x14ac:dyDescent="0.25">
      <c r="B31" s="14">
        <v>28</v>
      </c>
      <c r="C31" s="11">
        <v>3.2764641624665969</v>
      </c>
      <c r="D31" s="7">
        <v>3.0029139003826577</v>
      </c>
      <c r="E31" s="7">
        <v>4.2489241817358625</v>
      </c>
      <c r="F31" s="7">
        <v>3.6002998876549146</v>
      </c>
      <c r="G31" s="7">
        <v>1.4267413284993995</v>
      </c>
      <c r="H31" s="7">
        <v>90.771574238569883</v>
      </c>
      <c r="I31" s="7">
        <v>21.888274389700115</v>
      </c>
      <c r="J31" s="7">
        <v>5.8715104520354053</v>
      </c>
      <c r="K31" s="7">
        <v>3.5691296522071543</v>
      </c>
      <c r="L31" s="17">
        <v>1.6878193374519566</v>
      </c>
      <c r="M31" s="11">
        <v>15.555343460739431</v>
      </c>
      <c r="N31" s="17">
        <v>123.78830806996451</v>
      </c>
      <c r="P31" s="33">
        <v>0.22500000000000001</v>
      </c>
      <c r="Q31" s="11">
        <f t="shared" si="1"/>
        <v>17.326272290383429</v>
      </c>
      <c r="R31" s="17">
        <f t="shared" si="0"/>
        <v>122.15397296985208</v>
      </c>
    </row>
    <row r="32" spans="2:18" x14ac:dyDescent="0.25">
      <c r="B32" s="14">
        <v>29</v>
      </c>
      <c r="C32" s="11">
        <v>4.2586594477057034</v>
      </c>
      <c r="D32" s="7">
        <v>3.8785016475757805</v>
      </c>
      <c r="E32" s="7">
        <v>5.264922984403845</v>
      </c>
      <c r="F32" s="7">
        <v>4.9476703487567546</v>
      </c>
      <c r="G32" s="7">
        <v>1.4219516091195028</v>
      </c>
      <c r="H32" s="7">
        <v>115.68492117704547</v>
      </c>
      <c r="I32" s="7">
        <v>49.201303556145547</v>
      </c>
      <c r="J32" s="7">
        <v>5.7148520054110463</v>
      </c>
      <c r="K32" s="7">
        <v>5.5031323649394457</v>
      </c>
      <c r="L32" s="17">
        <v>1.5089003523289564</v>
      </c>
      <c r="M32" s="11">
        <v>19.771706037561589</v>
      </c>
      <c r="N32" s="17">
        <v>177.61310945587044</v>
      </c>
      <c r="P32" s="33">
        <v>0.25</v>
      </c>
      <c r="Q32" s="11">
        <f t="shared" si="1"/>
        <v>17.439024834294258</v>
      </c>
      <c r="R32" s="17">
        <f t="shared" si="0"/>
        <v>122.94698274913917</v>
      </c>
    </row>
    <row r="33" spans="2:18" x14ac:dyDescent="0.25">
      <c r="B33" s="14">
        <v>30</v>
      </c>
      <c r="C33" s="11">
        <v>3.6321973999575787</v>
      </c>
      <c r="D33" s="7">
        <v>3.4196248054167864</v>
      </c>
      <c r="E33" s="7">
        <v>6.7019173621605059</v>
      </c>
      <c r="F33" s="7">
        <v>3.7103306747929814</v>
      </c>
      <c r="G33" s="7">
        <v>1.1835903540763888</v>
      </c>
      <c r="H33" s="7">
        <v>129.41888158795797</v>
      </c>
      <c r="I33" s="7">
        <v>69.331599730608744</v>
      </c>
      <c r="J33" s="7">
        <v>4.7966550321474273</v>
      </c>
      <c r="K33" s="7">
        <v>3.6366747590683524</v>
      </c>
      <c r="L33" s="17">
        <v>1.6621164827598254</v>
      </c>
      <c r="M33" s="11">
        <v>18.647660596404243</v>
      </c>
      <c r="N33" s="17">
        <v>208.8459275925423</v>
      </c>
      <c r="P33" s="33">
        <v>0.27500000000000002</v>
      </c>
      <c r="Q33" s="11">
        <f t="shared" si="1"/>
        <v>17.70904714237377</v>
      </c>
      <c r="R33" s="17">
        <f t="shared" si="0"/>
        <v>124.7813314950718</v>
      </c>
    </row>
    <row r="34" spans="2:18" x14ac:dyDescent="0.25">
      <c r="B34" s="14">
        <v>31</v>
      </c>
      <c r="C34" s="11">
        <v>3.3324121709140102</v>
      </c>
      <c r="D34" s="7">
        <v>2.6879478513102284</v>
      </c>
      <c r="E34" s="7">
        <v>6.7858660685811687</v>
      </c>
      <c r="F34" s="7">
        <v>4.2412450964229436</v>
      </c>
      <c r="G34" s="7">
        <v>1.2541359153238461</v>
      </c>
      <c r="H34" s="7">
        <v>91.594253286705367</v>
      </c>
      <c r="I34" s="7">
        <v>29.943066779401732</v>
      </c>
      <c r="J34" s="7">
        <v>7.0517252287093664</v>
      </c>
      <c r="K34" s="7">
        <v>3.369893353499652</v>
      </c>
      <c r="L34" s="17">
        <v>1.3434827862699219</v>
      </c>
      <c r="M34" s="11">
        <v>18.301607102552197</v>
      </c>
      <c r="N34" s="17">
        <v>133.30242143458605</v>
      </c>
      <c r="P34" s="33">
        <v>0.3</v>
      </c>
      <c r="Q34" s="11">
        <f t="shared" si="1"/>
        <v>17.757666181532567</v>
      </c>
      <c r="R34" s="17">
        <f t="shared" si="0"/>
        <v>128.25321025642606</v>
      </c>
    </row>
    <row r="35" spans="2:18" x14ac:dyDescent="0.25">
      <c r="B35" s="14">
        <v>32</v>
      </c>
      <c r="C35" s="11">
        <v>4.3621585750456813</v>
      </c>
      <c r="D35" s="7">
        <v>2.711686978013077</v>
      </c>
      <c r="E35" s="7">
        <v>4.7080209016839651</v>
      </c>
      <c r="F35" s="7">
        <v>4.933358608221817</v>
      </c>
      <c r="G35" s="7">
        <v>1.3461929282516789</v>
      </c>
      <c r="H35" s="7">
        <v>115.34127563837323</v>
      </c>
      <c r="I35" s="7">
        <v>55.32669936746791</v>
      </c>
      <c r="J35" s="7">
        <v>4.4285535324424652</v>
      </c>
      <c r="K35" s="7">
        <v>5.3858306584595468</v>
      </c>
      <c r="L35" s="17">
        <v>1.5159794649296292</v>
      </c>
      <c r="M35" s="11">
        <v>18.061417991216217</v>
      </c>
      <c r="N35" s="17">
        <v>181.99833866167279</v>
      </c>
      <c r="P35" s="33">
        <v>0.32500000000000001</v>
      </c>
      <c r="Q35" s="11">
        <f t="shared" si="1"/>
        <v>17.83251125626964</v>
      </c>
      <c r="R35" s="17">
        <f t="shared" si="0"/>
        <v>133.61889115977775</v>
      </c>
    </row>
    <row r="36" spans="2:18" x14ac:dyDescent="0.25">
      <c r="B36" s="14">
        <v>33</v>
      </c>
      <c r="C36" s="11">
        <v>4.1068531844692542</v>
      </c>
      <c r="D36" s="7">
        <v>3.303334493436517</v>
      </c>
      <c r="E36" s="7">
        <v>5.0409346076801409</v>
      </c>
      <c r="F36" s="7">
        <v>4.4680299131122521</v>
      </c>
      <c r="G36" s="7">
        <v>1.3615264744066884</v>
      </c>
      <c r="H36" s="7">
        <v>81.229804365407659</v>
      </c>
      <c r="I36" s="7">
        <v>2.6528350867782606</v>
      </c>
      <c r="J36" s="7">
        <v>7.2160860375518965</v>
      </c>
      <c r="K36" s="7">
        <v>4.0565973602970322</v>
      </c>
      <c r="L36" s="17">
        <v>1.3340959601243099</v>
      </c>
      <c r="M36" s="11">
        <v>18.280678673104852</v>
      </c>
      <c r="N36" s="17">
        <v>96.489418810159151</v>
      </c>
      <c r="P36" s="33">
        <v>0.35</v>
      </c>
      <c r="Q36" s="11">
        <f t="shared" si="1"/>
        <v>17.887418371097269</v>
      </c>
      <c r="R36" s="17">
        <f t="shared" si="0"/>
        <v>138.81141762385892</v>
      </c>
    </row>
    <row r="37" spans="2:18" x14ac:dyDescent="0.25">
      <c r="B37" s="14">
        <v>34</v>
      </c>
      <c r="C37" s="11">
        <v>4.0716804810986256</v>
      </c>
      <c r="D37" s="7">
        <v>2.6022438599798825</v>
      </c>
      <c r="E37" s="7">
        <v>4.8750736396319727</v>
      </c>
      <c r="F37" s="7">
        <v>4.1504673084497652</v>
      </c>
      <c r="G37" s="7">
        <v>1.3338356481088751</v>
      </c>
      <c r="H37" s="7">
        <v>98.345021993736594</v>
      </c>
      <c r="I37" s="7">
        <v>43.083193568530902</v>
      </c>
      <c r="J37" s="7">
        <v>5.1694978842831638</v>
      </c>
      <c r="K37" s="7">
        <v>4.1567671798040911</v>
      </c>
      <c r="L37" s="17">
        <v>1.4860143291049561</v>
      </c>
      <c r="M37" s="11">
        <v>17.033300937269122</v>
      </c>
      <c r="N37" s="17">
        <v>152.24049495545972</v>
      </c>
      <c r="P37" s="33">
        <v>0.375</v>
      </c>
      <c r="Q37" s="11">
        <f t="shared" si="1"/>
        <v>18.042806804795891</v>
      </c>
      <c r="R37" s="17">
        <f t="shared" si="0"/>
        <v>141.81933618120721</v>
      </c>
    </row>
    <row r="38" spans="2:18" x14ac:dyDescent="0.25">
      <c r="B38" s="14">
        <v>35</v>
      </c>
      <c r="C38" s="11">
        <v>3.9364755220854795</v>
      </c>
      <c r="D38" s="7">
        <v>3.2370130428851542</v>
      </c>
      <c r="E38" s="7">
        <v>7.1287589049828588</v>
      </c>
      <c r="F38" s="7">
        <v>3.7014979004618493</v>
      </c>
      <c r="G38" s="7">
        <v>1.5434091900275344</v>
      </c>
      <c r="H38" s="7">
        <v>103.80258598457156</v>
      </c>
      <c r="I38" s="7">
        <v>41.668676352550115</v>
      </c>
      <c r="J38" s="7">
        <v>7.3699537537155519</v>
      </c>
      <c r="K38" s="7">
        <v>4.1973295138387954</v>
      </c>
      <c r="L38" s="17">
        <v>1.7945335975752075</v>
      </c>
      <c r="M38" s="11">
        <v>19.547154560442877</v>
      </c>
      <c r="N38" s="17">
        <v>158.83307920225121</v>
      </c>
      <c r="P38" s="33">
        <v>0.4</v>
      </c>
      <c r="Q38" s="11">
        <f t="shared" si="1"/>
        <v>18.117751013081715</v>
      </c>
      <c r="R38" s="17">
        <f t="shared" si="0"/>
        <v>145.71737174703154</v>
      </c>
    </row>
    <row r="39" spans="2:18" x14ac:dyDescent="0.25">
      <c r="B39" s="14">
        <v>36</v>
      </c>
      <c r="C39" s="11">
        <v>3.95827097786648</v>
      </c>
      <c r="D39" s="7">
        <v>2.2061650621474587</v>
      </c>
      <c r="E39" s="7">
        <v>4.6411332621660275</v>
      </c>
      <c r="F39" s="7">
        <v>4.2584428580493343</v>
      </c>
      <c r="G39" s="7">
        <v>1.3078559999662838</v>
      </c>
      <c r="H39" s="7">
        <v>102.47438767237601</v>
      </c>
      <c r="I39" s="7">
        <v>61.89876302924425</v>
      </c>
      <c r="J39" s="7">
        <v>6.6211138770516031</v>
      </c>
      <c r="K39" s="7">
        <v>4.6167156474950684</v>
      </c>
      <c r="L39" s="17">
        <v>1.2692321516521563</v>
      </c>
      <c r="M39" s="11">
        <v>16.371868160195582</v>
      </c>
      <c r="N39" s="17">
        <v>176.88021237781908</v>
      </c>
      <c r="P39" s="33">
        <v>0.42499999999999999</v>
      </c>
      <c r="Q39" s="11">
        <f t="shared" si="1"/>
        <v>18.16258539840144</v>
      </c>
      <c r="R39" s="17">
        <f t="shared" si="0"/>
        <v>148.42688574054196</v>
      </c>
    </row>
    <row r="40" spans="2:18" x14ac:dyDescent="0.25">
      <c r="B40" s="14">
        <v>37</v>
      </c>
      <c r="C40" s="11">
        <v>4.1933034403615075</v>
      </c>
      <c r="D40" s="7">
        <v>3.1253190860812259</v>
      </c>
      <c r="E40" s="7">
        <v>5.5796351035207383</v>
      </c>
      <c r="F40" s="7">
        <v>4.163149934268163</v>
      </c>
      <c r="G40" s="7">
        <v>1.7699428496667977</v>
      </c>
      <c r="H40" s="7">
        <v>90.435625875036706</v>
      </c>
      <c r="I40" s="7">
        <v>19.585801073987227</v>
      </c>
      <c r="J40" s="7">
        <v>6.560158794237668</v>
      </c>
      <c r="K40" s="7">
        <v>4.9112324809028758</v>
      </c>
      <c r="L40" s="17">
        <v>1.4841926369853105</v>
      </c>
      <c r="M40" s="11">
        <v>18.831350413898431</v>
      </c>
      <c r="N40" s="17">
        <v>122.97701086114979</v>
      </c>
      <c r="P40" s="33">
        <v>0.45</v>
      </c>
      <c r="Q40" s="11">
        <f t="shared" si="1"/>
        <v>18.217259422946807</v>
      </c>
      <c r="R40" s="17">
        <f t="shared" si="0"/>
        <v>149.70743145427099</v>
      </c>
    </row>
    <row r="41" spans="2:18" x14ac:dyDescent="0.25">
      <c r="B41" s="14">
        <v>38</v>
      </c>
      <c r="C41" s="11">
        <v>3.58939105516655</v>
      </c>
      <c r="D41" s="7">
        <v>3.0402204931422352</v>
      </c>
      <c r="E41" s="7">
        <v>6.8831704047434075</v>
      </c>
      <c r="F41" s="7">
        <v>5.0492482848981588</v>
      </c>
      <c r="G41" s="7">
        <v>1.7244342857335462</v>
      </c>
      <c r="H41" s="7">
        <v>106.41604485914326</v>
      </c>
      <c r="I41" s="7">
        <v>47.527603512917331</v>
      </c>
      <c r="J41" s="7">
        <v>5.6026446534080314</v>
      </c>
      <c r="K41" s="7">
        <v>5.6980900675685566</v>
      </c>
      <c r="L41" s="17">
        <v>1.8908865718553705</v>
      </c>
      <c r="M41" s="11">
        <v>20.2864645236839</v>
      </c>
      <c r="N41" s="17">
        <v>167.13526966489252</v>
      </c>
      <c r="P41" s="33">
        <v>0.47499999999999998</v>
      </c>
      <c r="Q41" s="11">
        <f t="shared" si="1"/>
        <v>18.279150298795962</v>
      </c>
      <c r="R41" s="17">
        <f t="shared" si="0"/>
        <v>151.05776003983081</v>
      </c>
    </row>
    <row r="42" spans="2:18" x14ac:dyDescent="0.25">
      <c r="B42" s="14">
        <v>39</v>
      </c>
      <c r="C42" s="11">
        <v>4.3955847709971243</v>
      </c>
      <c r="D42" s="7">
        <v>3.0268192972875427</v>
      </c>
      <c r="E42" s="7">
        <v>4.51614512248781</v>
      </c>
      <c r="F42" s="7">
        <v>4.6432305692337073</v>
      </c>
      <c r="G42" s="7">
        <v>1.5097474023322686</v>
      </c>
      <c r="H42" s="7">
        <v>106.99199003032382</v>
      </c>
      <c r="I42" s="7">
        <v>52.828581719877086</v>
      </c>
      <c r="J42" s="7">
        <v>6.3520050505477093</v>
      </c>
      <c r="K42" s="7">
        <v>3.7220868326881194</v>
      </c>
      <c r="L42" s="17">
        <v>1.717711917494082</v>
      </c>
      <c r="M42" s="11">
        <v>18.091527162338455</v>
      </c>
      <c r="N42" s="17">
        <v>171.61237555093084</v>
      </c>
      <c r="P42" s="33">
        <v>0.5</v>
      </c>
      <c r="Q42" s="11">
        <f t="shared" si="1"/>
        <v>18.295880299845347</v>
      </c>
      <c r="R42" s="17">
        <f t="shared" si="0"/>
        <v>152.40156982186994</v>
      </c>
    </row>
    <row r="43" spans="2:18" x14ac:dyDescent="0.25">
      <c r="B43" s="14">
        <v>40</v>
      </c>
      <c r="C43" s="11">
        <v>3.8973138699081029</v>
      </c>
      <c r="D43" s="7">
        <v>2.9446783735293121</v>
      </c>
      <c r="E43" s="7">
        <v>5.9021375465515948</v>
      </c>
      <c r="F43" s="7">
        <v>5.7257136713467505</v>
      </c>
      <c r="G43" s="7">
        <v>1.8444743811561572</v>
      </c>
      <c r="H43" s="7">
        <v>124.06132157152452</v>
      </c>
      <c r="I43" s="7">
        <v>55.827246791630415</v>
      </c>
      <c r="J43" s="7">
        <v>5.2029605172215962</v>
      </c>
      <c r="K43" s="7">
        <v>3.5285579842389545</v>
      </c>
      <c r="L43" s="17">
        <v>1.5253316421425622</v>
      </c>
      <c r="M43" s="11">
        <v>20.314317842491917</v>
      </c>
      <c r="N43" s="17">
        <v>190.14541850675803</v>
      </c>
      <c r="P43" s="33">
        <v>0.52500000000000002</v>
      </c>
      <c r="Q43" s="11">
        <f t="shared" si="1"/>
        <v>18.381711928317067</v>
      </c>
      <c r="R43" s="17">
        <f t="shared" si="0"/>
        <v>153.24827374848311</v>
      </c>
    </row>
    <row r="44" spans="2:18" x14ac:dyDescent="0.25">
      <c r="B44" s="14">
        <v>41</v>
      </c>
      <c r="C44" s="11">
        <v>3.5364662031565564</v>
      </c>
      <c r="D44" s="7">
        <v>3.7149999068912858</v>
      </c>
      <c r="E44" s="7">
        <v>4.9423053092117959</v>
      </c>
      <c r="F44" s="7">
        <v>4.7122262651973381</v>
      </c>
      <c r="G44" s="7">
        <v>1.492854170020242</v>
      </c>
      <c r="H44" s="7">
        <v>56.96101167331846</v>
      </c>
      <c r="I44" s="7">
        <v>12.248516735267067</v>
      </c>
      <c r="J44" s="7">
        <v>4.3453930618417607</v>
      </c>
      <c r="K44" s="7">
        <v>3.8538418650694637</v>
      </c>
      <c r="L44" s="17">
        <v>1.7522444223258073</v>
      </c>
      <c r="M44" s="11">
        <v>18.398851854477215</v>
      </c>
      <c r="N44" s="17">
        <v>79.16100775782256</v>
      </c>
      <c r="P44" s="33">
        <v>0.55000000000000004</v>
      </c>
      <c r="Q44" s="11">
        <f t="shared" si="1"/>
        <v>18.454313901155317</v>
      </c>
      <c r="R44" s="17">
        <f t="shared" si="0"/>
        <v>155.89839031641247</v>
      </c>
    </row>
    <row r="45" spans="2:18" x14ac:dyDescent="0.25">
      <c r="B45" s="14">
        <v>42</v>
      </c>
      <c r="C45" s="11">
        <v>4.034894212482933</v>
      </c>
      <c r="D45" s="7">
        <v>2.8029617611235196</v>
      </c>
      <c r="E45" s="7">
        <v>5.6918914189368746</v>
      </c>
      <c r="F45" s="7">
        <v>3.6587012721360068</v>
      </c>
      <c r="G45" s="7">
        <v>1.6287375197276661</v>
      </c>
      <c r="H45" s="7">
        <v>119.03122658269665</v>
      </c>
      <c r="I45" s="7">
        <v>50.244097556367926</v>
      </c>
      <c r="J45" s="7">
        <v>6.9058501718261951</v>
      </c>
      <c r="K45" s="7">
        <v>3.741551851699108</v>
      </c>
      <c r="L45" s="17">
        <v>1.0663868168838282</v>
      </c>
      <c r="M45" s="11">
        <v>17.817186184406999</v>
      </c>
      <c r="N45" s="17">
        <v>180.9891129794737</v>
      </c>
      <c r="P45" s="33">
        <v>0.57499999999999996</v>
      </c>
      <c r="Q45" s="11">
        <f t="shared" si="1"/>
        <v>18.535354702091485</v>
      </c>
      <c r="R45" s="17">
        <f t="shared" si="0"/>
        <v>156.97846438568519</v>
      </c>
    </row>
    <row r="46" spans="2:18" x14ac:dyDescent="0.25">
      <c r="B46" s="14">
        <v>43</v>
      </c>
      <c r="C46" s="11">
        <v>4.4697383560171389</v>
      </c>
      <c r="D46" s="7">
        <v>2.3745928763693418</v>
      </c>
      <c r="E46" s="7">
        <v>4.8450514723545837</v>
      </c>
      <c r="F46" s="7">
        <v>3.7750257525032356</v>
      </c>
      <c r="G46" s="7">
        <v>1.6888986951901348</v>
      </c>
      <c r="H46" s="7">
        <v>94.125095946341858</v>
      </c>
      <c r="I46" s="7">
        <v>36.991081933112739</v>
      </c>
      <c r="J46" s="7">
        <v>7.143103595725516</v>
      </c>
      <c r="K46" s="7">
        <v>4.5059832246536811</v>
      </c>
      <c r="L46" s="17">
        <v>1.2934855574518176</v>
      </c>
      <c r="M46" s="11">
        <v>17.153307152434436</v>
      </c>
      <c r="N46" s="17">
        <v>144.0587502572856</v>
      </c>
      <c r="P46" s="33">
        <v>0.6</v>
      </c>
      <c r="Q46" s="11">
        <f t="shared" si="1"/>
        <v>18.671794566207506</v>
      </c>
      <c r="R46" s="17">
        <f t="shared" si="0"/>
        <v>160.40960966710244</v>
      </c>
    </row>
    <row r="47" spans="2:18" x14ac:dyDescent="0.25">
      <c r="B47" s="14">
        <v>44</v>
      </c>
      <c r="C47" s="11">
        <v>4.1419585403242323</v>
      </c>
      <c r="D47" s="7">
        <v>2.1687916421726232</v>
      </c>
      <c r="E47" s="7">
        <v>4.5329858894913748</v>
      </c>
      <c r="F47" s="7">
        <v>3.7894061551093334</v>
      </c>
      <c r="G47" s="7">
        <v>1.1515240099296959</v>
      </c>
      <c r="H47" s="7">
        <v>85.84560915323631</v>
      </c>
      <c r="I47" s="7">
        <v>23.233795005690055</v>
      </c>
      <c r="J47" s="7">
        <v>4.6109818366858208</v>
      </c>
      <c r="K47" s="7">
        <v>3.9232896177193384</v>
      </c>
      <c r="L47" s="17">
        <v>1.6591583717694127</v>
      </c>
      <c r="M47" s="11">
        <v>15.78466623702726</v>
      </c>
      <c r="N47" s="17">
        <v>119.27283398510093</v>
      </c>
      <c r="P47" s="33">
        <v>0.625</v>
      </c>
      <c r="Q47" s="11">
        <f t="shared" si="1"/>
        <v>18.753217456927516</v>
      </c>
      <c r="R47" s="17">
        <f t="shared" si="0"/>
        <v>161.62895094133543</v>
      </c>
    </row>
    <row r="48" spans="2:18" x14ac:dyDescent="0.25">
      <c r="B48" s="14">
        <v>45</v>
      </c>
      <c r="C48" s="11">
        <v>4.5118874363645745</v>
      </c>
      <c r="D48" s="7">
        <v>2.8309448994468114</v>
      </c>
      <c r="E48" s="7">
        <v>5.956286995898882</v>
      </c>
      <c r="F48" s="7">
        <v>3.8488655160773511</v>
      </c>
      <c r="G48" s="7">
        <v>1.3875526054114617</v>
      </c>
      <c r="H48" s="7">
        <v>84.159545162632995</v>
      </c>
      <c r="I48" s="7">
        <v>32.345705728887921</v>
      </c>
      <c r="J48" s="7">
        <v>6.3311121515353346</v>
      </c>
      <c r="K48" s="7">
        <v>4.0207331517963016</v>
      </c>
      <c r="L48" s="17">
        <v>1.5950029551796352</v>
      </c>
      <c r="M48" s="11">
        <v>18.53553745319908</v>
      </c>
      <c r="N48" s="17">
        <v>128.45209915003218</v>
      </c>
      <c r="P48" s="33">
        <v>0.65</v>
      </c>
      <c r="Q48" s="11">
        <f t="shared" si="1"/>
        <v>18.820226641583076</v>
      </c>
      <c r="R48" s="17">
        <f t="shared" si="0"/>
        <v>165.58898430733143</v>
      </c>
    </row>
    <row r="49" spans="2:18" x14ac:dyDescent="0.25">
      <c r="B49" s="14">
        <v>46</v>
      </c>
      <c r="C49" s="11">
        <v>4.0527979921289727</v>
      </c>
      <c r="D49" s="7">
        <v>2.3728665875883976</v>
      </c>
      <c r="E49" s="7">
        <v>5.4031207336020142</v>
      </c>
      <c r="F49" s="7">
        <v>3.3269168751627864</v>
      </c>
      <c r="G49" s="7">
        <v>1.8120723959023941</v>
      </c>
      <c r="H49" s="7">
        <v>86.039932171937068</v>
      </c>
      <c r="I49" s="7">
        <v>22.785481052665418</v>
      </c>
      <c r="J49" s="7">
        <v>6.2540391294105451</v>
      </c>
      <c r="K49" s="7">
        <v>4.9827825076046617</v>
      </c>
      <c r="L49" s="17">
        <v>1.9052679964035502</v>
      </c>
      <c r="M49" s="11">
        <v>16.967774584384564</v>
      </c>
      <c r="N49" s="17">
        <v>121.96750285802125</v>
      </c>
      <c r="P49" s="33">
        <v>0.67500000000000004</v>
      </c>
      <c r="Q49" s="11">
        <f t="shared" si="1"/>
        <v>18.844926116397751</v>
      </c>
      <c r="R49" s="17">
        <f t="shared" si="0"/>
        <v>166.98255300728732</v>
      </c>
    </row>
    <row r="50" spans="2:18" x14ac:dyDescent="0.25">
      <c r="B50" s="14">
        <v>47</v>
      </c>
      <c r="C50" s="11">
        <v>4.4809354012547251</v>
      </c>
      <c r="D50" s="7">
        <v>3.6226377614129834</v>
      </c>
      <c r="E50" s="7">
        <v>6.5080410142685974</v>
      </c>
      <c r="F50" s="7">
        <v>4.3550312773618423</v>
      </c>
      <c r="G50" s="7">
        <v>1.094535991455212</v>
      </c>
      <c r="H50" s="7">
        <v>81.87767003178007</v>
      </c>
      <c r="I50" s="7">
        <v>24.329094706290896</v>
      </c>
      <c r="J50" s="7">
        <v>4.2364743371552738</v>
      </c>
      <c r="K50" s="7">
        <v>4.3238695228441975</v>
      </c>
      <c r="L50" s="17">
        <v>1.4598417223990325</v>
      </c>
      <c r="M50" s="11">
        <v>20.061181445753359</v>
      </c>
      <c r="N50" s="17">
        <v>116.22695032046947</v>
      </c>
      <c r="P50" s="33">
        <v>0.7</v>
      </c>
      <c r="Q50" s="11">
        <f t="shared" si="1"/>
        <v>18.977749597525616</v>
      </c>
      <c r="R50" s="17">
        <f t="shared" si="0"/>
        <v>171.59647756199027</v>
      </c>
    </row>
    <row r="51" spans="2:18" x14ac:dyDescent="0.25">
      <c r="B51" s="14">
        <v>48</v>
      </c>
      <c r="C51" s="11">
        <v>3.8850852109544762</v>
      </c>
      <c r="D51" s="7">
        <v>2.8923579966684132</v>
      </c>
      <c r="E51" s="7">
        <v>5.9229548100358382</v>
      </c>
      <c r="F51" s="7">
        <v>5.4448459317470039</v>
      </c>
      <c r="G51" s="7">
        <v>1.3255724487073497</v>
      </c>
      <c r="H51" s="7">
        <v>108.20827227040533</v>
      </c>
      <c r="I51" s="7">
        <v>47.038043601310925</v>
      </c>
      <c r="J51" s="7">
        <v>5.8483646895484416</v>
      </c>
      <c r="K51" s="7">
        <v>3.9862493957754861</v>
      </c>
      <c r="L51" s="17">
        <v>1.1816730929654</v>
      </c>
      <c r="M51" s="11">
        <v>19.47081639811308</v>
      </c>
      <c r="N51" s="17">
        <v>166.26260305000559</v>
      </c>
      <c r="P51" s="33">
        <v>0.72499999999999998</v>
      </c>
      <c r="Q51" s="11">
        <f t="shared" si="1"/>
        <v>19.082011423074373</v>
      </c>
      <c r="R51" s="17">
        <f t="shared" si="0"/>
        <v>174.70476866212135</v>
      </c>
    </row>
    <row r="52" spans="2:18" x14ac:dyDescent="0.25">
      <c r="B52" s="14">
        <v>49</v>
      </c>
      <c r="C52" s="11">
        <v>3.7625212338101894</v>
      </c>
      <c r="D52" s="7">
        <v>3.1042884630747141</v>
      </c>
      <c r="E52" s="7">
        <v>6.6485696052329111</v>
      </c>
      <c r="F52" s="7">
        <v>3.243433734316219</v>
      </c>
      <c r="G52" s="7">
        <v>1.4532515145311757</v>
      </c>
      <c r="H52" s="7">
        <v>74.212456277545726</v>
      </c>
      <c r="I52" s="7">
        <v>0.40450416016471991</v>
      </c>
      <c r="J52" s="7">
        <v>5.679805854193825</v>
      </c>
      <c r="K52" s="7">
        <v>5.7643644471343523</v>
      </c>
      <c r="L52" s="17">
        <v>1.4301287424650291</v>
      </c>
      <c r="M52" s="11">
        <v>18.212064550965209</v>
      </c>
      <c r="N52" s="17">
        <v>87.491259481503661</v>
      </c>
      <c r="P52" s="33">
        <v>0.75</v>
      </c>
      <c r="Q52" s="11">
        <f t="shared" si="1"/>
        <v>19.199043329741944</v>
      </c>
      <c r="R52" s="17">
        <f t="shared" si="0"/>
        <v>176.49340139797658</v>
      </c>
    </row>
    <row r="53" spans="2:18" x14ac:dyDescent="0.25">
      <c r="B53" s="14">
        <v>50</v>
      </c>
      <c r="C53" s="11">
        <v>4.0493206871846192</v>
      </c>
      <c r="D53" s="7">
        <v>2.7001655714882604</v>
      </c>
      <c r="E53" s="7">
        <v>5.841296598255945</v>
      </c>
      <c r="F53" s="7">
        <v>3.9256735716498361</v>
      </c>
      <c r="G53" s="7">
        <v>1.7626546811324559</v>
      </c>
      <c r="H53" s="7">
        <v>84.686884941195444</v>
      </c>
      <c r="I53" s="7">
        <v>25.694311057532605</v>
      </c>
      <c r="J53" s="7">
        <v>5.2709774943077967</v>
      </c>
      <c r="K53" s="7">
        <v>5.5275769233498107</v>
      </c>
      <c r="L53" s="17">
        <v>1.677147996721609</v>
      </c>
      <c r="M53" s="11">
        <v>18.279111109711117</v>
      </c>
      <c r="N53" s="17">
        <v>122.85689841310727</v>
      </c>
      <c r="P53" s="33">
        <v>0.77500000000000002</v>
      </c>
      <c r="Q53" s="11">
        <f t="shared" si="1"/>
        <v>19.430827651136283</v>
      </c>
      <c r="R53" s="17">
        <f t="shared" si="0"/>
        <v>179.89347817576964</v>
      </c>
    </row>
    <row r="54" spans="2:18" x14ac:dyDescent="0.25">
      <c r="B54" s="14">
        <v>51</v>
      </c>
      <c r="C54" s="11">
        <v>3.9216657213501684</v>
      </c>
      <c r="D54" s="7">
        <v>3.2862445239262117</v>
      </c>
      <c r="E54" s="7">
        <v>6.1479632596247207</v>
      </c>
      <c r="F54" s="7">
        <v>3.4390598429399235</v>
      </c>
      <c r="G54" s="7">
        <v>1.4704586651043285</v>
      </c>
      <c r="H54" s="7">
        <v>136.69621441763476</v>
      </c>
      <c r="I54" s="7">
        <v>78.628297862587203</v>
      </c>
      <c r="J54" s="7">
        <v>5.7781480412128703</v>
      </c>
      <c r="K54" s="7">
        <v>4.1029494300847666</v>
      </c>
      <c r="L54" s="17">
        <v>1.5571417127145555</v>
      </c>
      <c r="M54" s="11">
        <v>18.265392012945352</v>
      </c>
      <c r="N54" s="17">
        <v>226.76275146423416</v>
      </c>
      <c r="P54" s="33">
        <v>0.8</v>
      </c>
      <c r="Q54" s="11">
        <f t="shared" si="1"/>
        <v>19.506983615934875</v>
      </c>
      <c r="R54" s="17">
        <f t="shared" si="0"/>
        <v>182.10077365699476</v>
      </c>
    </row>
    <row r="55" spans="2:18" x14ac:dyDescent="0.25">
      <c r="B55" s="14">
        <v>52</v>
      </c>
      <c r="C55" s="11">
        <v>3.945094132856628</v>
      </c>
      <c r="D55" s="7">
        <v>2.9278052803650336</v>
      </c>
      <c r="E55" s="7">
        <v>5.3007229474812005</v>
      </c>
      <c r="F55" s="7">
        <v>5.0948126898691157</v>
      </c>
      <c r="G55" s="7">
        <v>1.7069428559457323</v>
      </c>
      <c r="H55" s="7">
        <v>89.180227823785032</v>
      </c>
      <c r="I55" s="7">
        <v>21.257290033309552</v>
      </c>
      <c r="J55" s="7">
        <v>5.729438135409012</v>
      </c>
      <c r="K55" s="7">
        <v>4.8605299473902743</v>
      </c>
      <c r="L55" s="17">
        <v>1.6180900520576782</v>
      </c>
      <c r="M55" s="11">
        <v>18.975377906517711</v>
      </c>
      <c r="N55" s="17">
        <v>122.64557599195155</v>
      </c>
      <c r="P55" s="33">
        <v>0.82499999999999996</v>
      </c>
      <c r="Q55" s="11">
        <f t="shared" si="1"/>
        <v>19.575523516263544</v>
      </c>
      <c r="R55" s="17">
        <f t="shared" si="0"/>
        <v>187.23564493111533</v>
      </c>
    </row>
    <row r="56" spans="2:18" x14ac:dyDescent="0.25">
      <c r="B56" s="14">
        <v>53</v>
      </c>
      <c r="C56" s="11">
        <v>4.7893080381437567</v>
      </c>
      <c r="D56" s="7">
        <v>2.2719722858748321</v>
      </c>
      <c r="E56" s="7">
        <v>5.7970696555563999</v>
      </c>
      <c r="F56" s="7">
        <v>5.8301987780390867</v>
      </c>
      <c r="G56" s="7">
        <v>1.3510570062442113</v>
      </c>
      <c r="H56" s="7">
        <v>113.27559462087632</v>
      </c>
      <c r="I56" s="7">
        <v>59.516044400669301</v>
      </c>
      <c r="J56" s="7">
        <v>4.0954815850003978</v>
      </c>
      <c r="K56" s="7">
        <v>4.1831108612083163</v>
      </c>
      <c r="L56" s="17">
        <v>1.4402821705283486</v>
      </c>
      <c r="M56" s="11">
        <v>20.039605763858287</v>
      </c>
      <c r="N56" s="17">
        <v>182.51051363828267</v>
      </c>
      <c r="P56" s="33">
        <v>0.85</v>
      </c>
      <c r="Q56" s="11">
        <f t="shared" si="1"/>
        <v>19.740668907304766</v>
      </c>
      <c r="R56" s="17">
        <f t="shared" si="0"/>
        <v>190.18852284528498</v>
      </c>
    </row>
    <row r="57" spans="2:18" x14ac:dyDescent="0.25">
      <c r="B57" s="14">
        <v>54</v>
      </c>
      <c r="C57" s="11">
        <v>4.1782056753787629</v>
      </c>
      <c r="D57" s="7">
        <v>2.791219157089369</v>
      </c>
      <c r="E57" s="7">
        <v>6.2785388384593004</v>
      </c>
      <c r="F57" s="7">
        <v>4.3779792269578497</v>
      </c>
      <c r="G57" s="7">
        <v>1.4747937306717316</v>
      </c>
      <c r="H57" s="7">
        <v>153.08539859414472</v>
      </c>
      <c r="I57" s="7">
        <v>88.479979806860541</v>
      </c>
      <c r="J57" s="7">
        <v>4.4874950775484841</v>
      </c>
      <c r="K57" s="7">
        <v>3.4119613012627035</v>
      </c>
      <c r="L57" s="17">
        <v>1.6236365646604769</v>
      </c>
      <c r="M57" s="11">
        <v>19.100736628557012</v>
      </c>
      <c r="N57" s="17">
        <v>251.08847134447691</v>
      </c>
      <c r="P57" s="33">
        <v>0.875</v>
      </c>
      <c r="Q57" s="11">
        <f t="shared" si="1"/>
        <v>19.787923375032605</v>
      </c>
      <c r="R57" s="17">
        <f t="shared" si="0"/>
        <v>194.66049650139405</v>
      </c>
    </row>
    <row r="58" spans="2:18" x14ac:dyDescent="0.25">
      <c r="B58" s="14">
        <v>55</v>
      </c>
      <c r="C58" s="11">
        <v>4.552719870723374</v>
      </c>
      <c r="D58" s="7">
        <v>3.1883160970345621</v>
      </c>
      <c r="E58" s="7">
        <v>4.3002797332576099</v>
      </c>
      <c r="F58" s="7">
        <v>5.2383060195255107</v>
      </c>
      <c r="G58" s="7">
        <v>1.1039659027727917</v>
      </c>
      <c r="H58" s="7">
        <v>99.521327231363642</v>
      </c>
      <c r="I58" s="7">
        <v>30.932196292312881</v>
      </c>
      <c r="J58" s="7">
        <v>5.1493928790512022</v>
      </c>
      <c r="K58" s="7">
        <v>4.2499039940261509</v>
      </c>
      <c r="L58" s="17">
        <v>1.6696247481095592</v>
      </c>
      <c r="M58" s="11">
        <v>18.383587623313847</v>
      </c>
      <c r="N58" s="17">
        <v>141.52244514486341</v>
      </c>
      <c r="P58" s="33">
        <v>0.9</v>
      </c>
      <c r="Q58" s="11">
        <f t="shared" si="1"/>
        <v>19.949330402048851</v>
      </c>
      <c r="R58" s="17">
        <f t="shared" si="0"/>
        <v>198.6328603819978</v>
      </c>
    </row>
    <row r="59" spans="2:18" x14ac:dyDescent="0.25">
      <c r="B59" s="14">
        <v>56</v>
      </c>
      <c r="C59" s="11">
        <v>4.2048644287015708</v>
      </c>
      <c r="D59" s="7">
        <v>3.4399758881838158</v>
      </c>
      <c r="E59" s="7">
        <v>5.0702737282838974</v>
      </c>
      <c r="F59" s="7">
        <v>3.4895945677246112</v>
      </c>
      <c r="G59" s="7">
        <v>1.6992981854588991</v>
      </c>
      <c r="H59" s="7">
        <v>62.94917104711697</v>
      </c>
      <c r="I59" s="7">
        <v>17.603889034526112</v>
      </c>
      <c r="J59" s="7">
        <v>4.5941826679470221</v>
      </c>
      <c r="K59" s="7">
        <v>3.5953069515924345</v>
      </c>
      <c r="L59" s="17">
        <v>1.7328216671424888</v>
      </c>
      <c r="M59" s="11">
        <v>17.904006798352796</v>
      </c>
      <c r="N59" s="17">
        <v>90.475371368325028</v>
      </c>
      <c r="P59" s="33">
        <v>0.92500000000000004</v>
      </c>
      <c r="Q59" s="11">
        <f t="shared" si="1"/>
        <v>20.074013419928999</v>
      </c>
      <c r="R59" s="17">
        <f t="shared" si="0"/>
        <v>208.85804369056385</v>
      </c>
    </row>
    <row r="60" spans="2:18" x14ac:dyDescent="0.25">
      <c r="B60" s="14">
        <v>57</v>
      </c>
      <c r="C60" s="11">
        <v>4.2240337580866214</v>
      </c>
      <c r="D60" s="7">
        <v>3.5313619302235448</v>
      </c>
      <c r="E60" s="7">
        <v>5.4490042302605248</v>
      </c>
      <c r="F60" s="7">
        <v>4.8044108860467993</v>
      </c>
      <c r="G60" s="7">
        <v>1.4889428866915113</v>
      </c>
      <c r="H60" s="7">
        <v>79.979910741900625</v>
      </c>
      <c r="I60" s="7">
        <v>27.880360673123246</v>
      </c>
      <c r="J60" s="7">
        <v>5.1095779873748608</v>
      </c>
      <c r="K60" s="7">
        <v>3.6998824858365666</v>
      </c>
      <c r="L60" s="17">
        <v>1.1582681451627528</v>
      </c>
      <c r="M60" s="11">
        <v>19.497753691309001</v>
      </c>
      <c r="N60" s="17">
        <v>117.82800003339806</v>
      </c>
      <c r="P60" s="33">
        <v>0.95</v>
      </c>
      <c r="Q60" s="11">
        <f t="shared" si="1"/>
        <v>20.248403296661941</v>
      </c>
      <c r="R60" s="17">
        <f t="shared" si="0"/>
        <v>213.69217628709399</v>
      </c>
    </row>
    <row r="61" spans="2:18" x14ac:dyDescent="0.25">
      <c r="B61" s="14">
        <v>58</v>
      </c>
      <c r="C61" s="11">
        <v>4.4392471192255769</v>
      </c>
      <c r="D61" s="7">
        <v>3.1311601801862596</v>
      </c>
      <c r="E61" s="7">
        <v>5.5425642793433312</v>
      </c>
      <c r="F61" s="7">
        <v>4.5434486437996515</v>
      </c>
      <c r="G61" s="7">
        <v>1.8336635467335189</v>
      </c>
      <c r="H61" s="7">
        <v>93.395464542010913</v>
      </c>
      <c r="I61" s="7">
        <v>49.835311550484164</v>
      </c>
      <c r="J61" s="7">
        <v>4.6573801735737694</v>
      </c>
      <c r="K61" s="7">
        <v>3.8962481214324307</v>
      </c>
      <c r="L61" s="17">
        <v>1.4753224097453428</v>
      </c>
      <c r="M61" s="11">
        <v>19.49008376928834</v>
      </c>
      <c r="N61" s="17">
        <v>153.2597267972466</v>
      </c>
      <c r="P61" s="33">
        <v>0.97499999999999998</v>
      </c>
      <c r="Q61" s="11">
        <f t="shared" si="1"/>
        <v>20.398687969145964</v>
      </c>
      <c r="R61" s="17">
        <f t="shared" si="0"/>
        <v>226.84316297647521</v>
      </c>
    </row>
    <row r="62" spans="2:18" ht="15.75" thickBot="1" x14ac:dyDescent="0.3">
      <c r="B62" s="14">
        <v>59</v>
      </c>
      <c r="C62" s="11">
        <v>4.3023700065470249</v>
      </c>
      <c r="D62" s="7">
        <v>2.4767605316947208</v>
      </c>
      <c r="E62" s="7">
        <v>6.3376931740119389</v>
      </c>
      <c r="F62" s="7">
        <v>4.5788284548494094</v>
      </c>
      <c r="G62" s="7">
        <v>1.5749604355771476</v>
      </c>
      <c r="H62" s="7">
        <v>95.898393666684342</v>
      </c>
      <c r="I62" s="7">
        <v>36.825063624110349</v>
      </c>
      <c r="J62" s="7">
        <v>4.7676539772352555</v>
      </c>
      <c r="K62" s="7">
        <v>3.3602711880996368</v>
      </c>
      <c r="L62" s="17">
        <v>1.389432394610437</v>
      </c>
      <c r="M62" s="11">
        <v>19.270612602680238</v>
      </c>
      <c r="N62" s="17">
        <v>142.24081485074001</v>
      </c>
      <c r="P62" s="34">
        <v>1</v>
      </c>
      <c r="Q62" s="12">
        <f t="shared" si="1"/>
        <v>20.74452394740733</v>
      </c>
      <c r="R62" s="18">
        <f t="shared" si="0"/>
        <v>251.08847134447691</v>
      </c>
    </row>
    <row r="63" spans="2:18" ht="15.75" thickBot="1" x14ac:dyDescent="0.3">
      <c r="B63" s="14">
        <v>60</v>
      </c>
      <c r="C63" s="11">
        <v>3.6396974463870584</v>
      </c>
      <c r="D63" s="7">
        <v>3.202100942804349</v>
      </c>
      <c r="E63" s="7">
        <v>7.04288673472041</v>
      </c>
      <c r="F63" s="7">
        <v>3.1626987150095212</v>
      </c>
      <c r="G63" s="7">
        <v>1.5935033549251325</v>
      </c>
      <c r="H63" s="7">
        <v>104.82055373604743</v>
      </c>
      <c r="I63" s="7">
        <v>40.287442455666131</v>
      </c>
      <c r="J63" s="7">
        <v>4.930718518612319</v>
      </c>
      <c r="K63" s="7">
        <v>5.2740844222614758</v>
      </c>
      <c r="L63" s="17">
        <v>1.2034075232070502</v>
      </c>
      <c r="M63" s="11">
        <v>18.640887193846471</v>
      </c>
      <c r="N63" s="17">
        <v>156.51620665579441</v>
      </c>
    </row>
    <row r="64" spans="2:18" ht="15.75" thickBot="1" x14ac:dyDescent="0.3">
      <c r="B64" s="14">
        <v>61</v>
      </c>
      <c r="C64" s="11">
        <v>4.5015978356333379</v>
      </c>
      <c r="D64" s="7">
        <v>3.2467392652006009</v>
      </c>
      <c r="E64" s="7">
        <v>4.924601770715423</v>
      </c>
      <c r="F64" s="7">
        <v>4.3291113630233307</v>
      </c>
      <c r="G64" s="7">
        <v>1.2052525706623898</v>
      </c>
      <c r="H64" s="7">
        <v>68.506750800860772</v>
      </c>
      <c r="I64" s="7">
        <v>10.261516748649044</v>
      </c>
      <c r="J64" s="7">
        <v>6.8958385560021274</v>
      </c>
      <c r="K64" s="7">
        <v>5.2832066652972678</v>
      </c>
      <c r="L64" s="17">
        <v>1.3987969684293577</v>
      </c>
      <c r="M64" s="11">
        <v>18.207302805235081</v>
      </c>
      <c r="N64" s="17">
        <v>92.346109739238571</v>
      </c>
      <c r="P64" s="44" t="s">
        <v>63</v>
      </c>
      <c r="Q64" s="46"/>
      <c r="R64" s="47"/>
    </row>
    <row r="65" spans="2:18" x14ac:dyDescent="0.25">
      <c r="B65" s="14">
        <v>62</v>
      </c>
      <c r="C65" s="11">
        <v>4.6099773504036197</v>
      </c>
      <c r="D65" s="7">
        <v>2.4573331217415451</v>
      </c>
      <c r="E65" s="7">
        <v>4.8969565510640773</v>
      </c>
      <c r="F65" s="7">
        <v>5.3343385390744462</v>
      </c>
      <c r="G65" s="7">
        <v>1.8765813431454881</v>
      </c>
      <c r="H65" s="7">
        <v>86.819383503043866</v>
      </c>
      <c r="I65" s="7">
        <v>16.808104919790683</v>
      </c>
      <c r="J65" s="7">
        <v>5.8095252775620212</v>
      </c>
      <c r="K65" s="7">
        <v>5.0216492432015336</v>
      </c>
      <c r="L65" s="17">
        <v>1.4450080784723389</v>
      </c>
      <c r="M65" s="11">
        <v>19.175186905429179</v>
      </c>
      <c r="N65" s="17">
        <v>115.90367102207044</v>
      </c>
      <c r="P65" s="26"/>
      <c r="Q65" s="19" t="s">
        <v>39</v>
      </c>
      <c r="R65" s="21" t="s">
        <v>82</v>
      </c>
    </row>
    <row r="66" spans="2:18" ht="15.75" thickBot="1" x14ac:dyDescent="0.3">
      <c r="B66" s="14">
        <v>63</v>
      </c>
      <c r="C66" s="11">
        <v>3.3929792034965698</v>
      </c>
      <c r="D66" s="7">
        <v>2.9877817108221771</v>
      </c>
      <c r="E66" s="7">
        <v>5.1570541319859871</v>
      </c>
      <c r="F66" s="7">
        <v>3.299522259417599</v>
      </c>
      <c r="G66" s="7">
        <v>1.5840731232793863</v>
      </c>
      <c r="H66" s="7">
        <v>112.26682924622951</v>
      </c>
      <c r="I66" s="7">
        <v>42.346159280136142</v>
      </c>
      <c r="J66" s="7">
        <v>4.9519800669943459</v>
      </c>
      <c r="K66" s="7">
        <v>4.5917423496934955</v>
      </c>
      <c r="L66" s="17">
        <v>1.5832809352840185</v>
      </c>
      <c r="M66" s="11">
        <v>16.421410429001718</v>
      </c>
      <c r="N66" s="17">
        <v>165.73999187833752</v>
      </c>
      <c r="P66" s="27"/>
      <c r="Q66" s="23" t="s">
        <v>36</v>
      </c>
      <c r="R66" s="42" t="s">
        <v>81</v>
      </c>
    </row>
    <row r="67" spans="2:18" x14ac:dyDescent="0.25">
      <c r="B67" s="14">
        <v>64</v>
      </c>
      <c r="C67" s="11">
        <v>3.8423510532419889</v>
      </c>
      <c r="D67" s="7">
        <v>2.7375788492951356</v>
      </c>
      <c r="E67" s="7">
        <v>5.3435208632622331</v>
      </c>
      <c r="F67" s="7">
        <v>5.4606452448744474</v>
      </c>
      <c r="G67" s="7">
        <v>1.4301409073548501</v>
      </c>
      <c r="H67" s="7">
        <v>96.327995095068133</v>
      </c>
      <c r="I67" s="7">
        <v>58.843314784987584</v>
      </c>
      <c r="J67" s="7">
        <v>5.1279954248381108</v>
      </c>
      <c r="K67" s="7">
        <v>3.3913458703347725</v>
      </c>
      <c r="L67" s="17">
        <v>1.8170213630995495</v>
      </c>
      <c r="M67" s="11">
        <v>18.814236918028655</v>
      </c>
      <c r="N67" s="17">
        <v>165.50767253832814</v>
      </c>
      <c r="P67" s="35" t="s">
        <v>61</v>
      </c>
      <c r="Q67" s="10">
        <v>16.307148660268336</v>
      </c>
      <c r="R67" s="16">
        <v>87.699715772586345</v>
      </c>
    </row>
    <row r="68" spans="2:18" ht="15.75" thickBot="1" x14ac:dyDescent="0.3">
      <c r="B68" s="14">
        <v>65</v>
      </c>
      <c r="C68" s="11">
        <v>4.5689047441443167</v>
      </c>
      <c r="D68" s="7">
        <v>2.3298839959800364</v>
      </c>
      <c r="E68" s="7">
        <v>7.6808528681359656</v>
      </c>
      <c r="F68" s="7">
        <v>4.2220218403142731</v>
      </c>
      <c r="G68" s="7">
        <v>1.2818344740059673</v>
      </c>
      <c r="H68" s="7">
        <v>120.95868986173743</v>
      </c>
      <c r="I68" s="7">
        <v>45.470413300611007</v>
      </c>
      <c r="J68" s="7">
        <v>5.0100409923448215</v>
      </c>
      <c r="K68" s="7">
        <v>3.4863393409998298</v>
      </c>
      <c r="L68" s="17">
        <v>1.2886309959983273</v>
      </c>
      <c r="M68" s="11">
        <v>20.083497922580559</v>
      </c>
      <c r="N68" s="17">
        <v>176.21411449169139</v>
      </c>
      <c r="P68" s="36" t="s">
        <v>62</v>
      </c>
      <c r="Q68" s="37">
        <f>_xlfn.PERCENTRANK.INC(M$4:M$103,Q$67)</f>
        <v>4.9000000000000002E-2</v>
      </c>
      <c r="R68" s="43">
        <f>_xlfn.PERCENTRANK.INC(N$4:N$103,R$67)</f>
        <v>0.05</v>
      </c>
    </row>
    <row r="69" spans="2:18" ht="15.75" thickBot="1" x14ac:dyDescent="0.3">
      <c r="B69" s="14">
        <v>66</v>
      </c>
      <c r="C69" s="11">
        <v>4.0787879741529389</v>
      </c>
      <c r="D69" s="7">
        <v>3.7857017284053596</v>
      </c>
      <c r="E69" s="7">
        <v>4.5772561591452963</v>
      </c>
      <c r="F69" s="7">
        <v>3.9451076548035782</v>
      </c>
      <c r="G69" s="7">
        <v>1.4493896769539516</v>
      </c>
      <c r="H69" s="7">
        <v>100.11186872136268</v>
      </c>
      <c r="I69" s="7">
        <v>38.440513072688027</v>
      </c>
      <c r="J69" s="7">
        <v>4.6911361028642204</v>
      </c>
      <c r="K69" s="7">
        <v>3.4678192989031138</v>
      </c>
      <c r="L69" s="17">
        <v>1.3730395782715759</v>
      </c>
      <c r="M69" s="11">
        <v>17.836243193461126</v>
      </c>
      <c r="N69" s="17">
        <v>148.08437677408963</v>
      </c>
    </row>
    <row r="70" spans="2:18" ht="15.75" thickBot="1" x14ac:dyDescent="0.3">
      <c r="B70" s="14">
        <v>67</v>
      </c>
      <c r="C70" s="11">
        <v>3.7968060003588997</v>
      </c>
      <c r="D70" s="7">
        <v>3.0562900166437608</v>
      </c>
      <c r="E70" s="7">
        <v>4.9809177273461627</v>
      </c>
      <c r="F70" s="7">
        <v>4.0263086036041216</v>
      </c>
      <c r="G70" s="7">
        <v>1.2880713673156077</v>
      </c>
      <c r="H70" s="7">
        <v>111.77752779176038</v>
      </c>
      <c r="I70" s="7">
        <v>38.938552566846624</v>
      </c>
      <c r="J70" s="7">
        <v>4.7477380386946724</v>
      </c>
      <c r="K70" s="7">
        <v>3.9681824252001205</v>
      </c>
      <c r="L70" s="17">
        <v>1.4025813899027202</v>
      </c>
      <c r="M70" s="11">
        <v>17.148393715268554</v>
      </c>
      <c r="N70" s="17">
        <v>160.83458221240451</v>
      </c>
      <c r="P70" s="44" t="s">
        <v>48</v>
      </c>
      <c r="Q70" s="46"/>
      <c r="R70" s="47"/>
    </row>
    <row r="71" spans="2:18" x14ac:dyDescent="0.25">
      <c r="B71" s="14">
        <v>68</v>
      </c>
      <c r="C71" s="11">
        <v>3.9107926765598129</v>
      </c>
      <c r="D71" s="7">
        <v>2.3115682042402246</v>
      </c>
      <c r="E71" s="7">
        <v>5.9942269829876462</v>
      </c>
      <c r="F71" s="7">
        <v>3.8166965012171201</v>
      </c>
      <c r="G71" s="7">
        <v>1.2702450221518118</v>
      </c>
      <c r="H71" s="7">
        <v>111.45864143674417</v>
      </c>
      <c r="I71" s="7">
        <v>48.429805641057762</v>
      </c>
      <c r="J71" s="7">
        <v>5.7929143705062511</v>
      </c>
      <c r="K71" s="7">
        <v>4.5516263593165016</v>
      </c>
      <c r="L71" s="17">
        <v>1.3566763305338978</v>
      </c>
      <c r="M71" s="11">
        <v>17.303529387156615</v>
      </c>
      <c r="N71" s="17">
        <v>171.58966413815861</v>
      </c>
      <c r="P71" s="26"/>
      <c r="Q71" s="19" t="s">
        <v>39</v>
      </c>
      <c r="R71" s="21" t="s">
        <v>82</v>
      </c>
    </row>
    <row r="72" spans="2:18" ht="15.75" thickBot="1" x14ac:dyDescent="0.3">
      <c r="B72" s="14">
        <v>69</v>
      </c>
      <c r="C72" s="11">
        <v>3.4201103149589693</v>
      </c>
      <c r="D72" s="7">
        <v>2.6401391610827147</v>
      </c>
      <c r="E72" s="7">
        <v>6.3678763569588206</v>
      </c>
      <c r="F72" s="7">
        <v>3.4530808535807891</v>
      </c>
      <c r="G72" s="7">
        <v>1.5807885705291069</v>
      </c>
      <c r="H72" s="7">
        <v>125.45008916208587</v>
      </c>
      <c r="I72" s="7">
        <v>65.807005016510161</v>
      </c>
      <c r="J72" s="7">
        <v>5.4595299729319295</v>
      </c>
      <c r="K72" s="7">
        <v>4.9500000280993328</v>
      </c>
      <c r="L72" s="17">
        <v>1.6334783434878095</v>
      </c>
      <c r="M72" s="11">
        <v>17.461995257110402</v>
      </c>
      <c r="N72" s="17">
        <v>203.30010252311513</v>
      </c>
      <c r="P72" s="27" t="s">
        <v>64</v>
      </c>
      <c r="Q72" s="23" t="s">
        <v>36</v>
      </c>
      <c r="R72" s="42" t="s">
        <v>81</v>
      </c>
    </row>
    <row r="73" spans="2:18" x14ac:dyDescent="0.25">
      <c r="B73" s="14">
        <v>70</v>
      </c>
      <c r="C73" s="11">
        <v>3.9819902992662852</v>
      </c>
      <c r="D73" s="7">
        <v>2.8470022626743021</v>
      </c>
      <c r="E73" s="7">
        <v>7.446351522103301</v>
      </c>
      <c r="F73" s="7">
        <v>3.7266541656805106</v>
      </c>
      <c r="G73" s="7">
        <v>1.7956555277908191</v>
      </c>
      <c r="H73" s="7">
        <v>122.21378261846266</v>
      </c>
      <c r="I73" s="7">
        <v>60.999128310779611</v>
      </c>
      <c r="J73" s="7">
        <v>6.186260579414121</v>
      </c>
      <c r="K73" s="7">
        <v>4.1356147174242777</v>
      </c>
      <c r="L73" s="17">
        <v>1.5591359851005802</v>
      </c>
      <c r="M73" s="11">
        <v>19.797653777515215</v>
      </c>
      <c r="N73" s="17">
        <v>195.09392221118125</v>
      </c>
      <c r="P73" s="13" t="s">
        <v>26</v>
      </c>
      <c r="Q73" s="10">
        <f>CORREL($C$4:$C$103,M$4:M$103)</f>
        <v>0.34536033766527857</v>
      </c>
      <c r="R73" s="16"/>
    </row>
    <row r="74" spans="2:18" x14ac:dyDescent="0.25">
      <c r="B74" s="14">
        <v>71</v>
      </c>
      <c r="C74" s="11">
        <v>4.3268688181644759</v>
      </c>
      <c r="D74" s="7">
        <v>2.7862115090353363</v>
      </c>
      <c r="E74" s="7">
        <v>6.0155631692261586</v>
      </c>
      <c r="F74" s="7">
        <v>3.8931465395786806</v>
      </c>
      <c r="G74" s="7">
        <v>1.824416262223526</v>
      </c>
      <c r="H74" s="7">
        <v>120.72764229281105</v>
      </c>
      <c r="I74" s="7">
        <v>51.263032690160685</v>
      </c>
      <c r="J74" s="7">
        <v>5.4318853384352765</v>
      </c>
      <c r="K74" s="7">
        <v>4.4401032265786453</v>
      </c>
      <c r="L74" s="17">
        <v>1.1057429119940672</v>
      </c>
      <c r="M74" s="11">
        <v>18.846206298228179</v>
      </c>
      <c r="N74" s="17">
        <v>182.96840645997975</v>
      </c>
      <c r="P74" s="14" t="s">
        <v>28</v>
      </c>
      <c r="Q74" s="11">
        <f>CORREL($D$4:$D$103,M$4:M$103)</f>
        <v>0.32612417551779171</v>
      </c>
      <c r="R74" s="17"/>
    </row>
    <row r="75" spans="2:18" x14ac:dyDescent="0.25">
      <c r="B75" s="14">
        <v>72</v>
      </c>
      <c r="C75" s="11">
        <v>4.2894508198276897</v>
      </c>
      <c r="D75" s="7">
        <v>2.9095884610053542</v>
      </c>
      <c r="E75" s="7">
        <v>4.7959626453922333</v>
      </c>
      <c r="F75" s="7">
        <v>3.5832405498313933</v>
      </c>
      <c r="G75" s="7">
        <v>1.7106711547616611</v>
      </c>
      <c r="H75" s="7">
        <v>97.117336418788582</v>
      </c>
      <c r="I75" s="7">
        <v>40.942928956658953</v>
      </c>
      <c r="J75" s="7">
        <v>5.4119112035081836</v>
      </c>
      <c r="K75" s="7">
        <v>4.8304763465470621</v>
      </c>
      <c r="L75" s="17">
        <v>1.5455902623569542</v>
      </c>
      <c r="M75" s="11">
        <v>17.288913630818332</v>
      </c>
      <c r="N75" s="17">
        <v>149.84824318785977</v>
      </c>
      <c r="P75" s="14" t="s">
        <v>30</v>
      </c>
      <c r="Q75" s="11">
        <f>CORREL($E$4:$E$103,M$4:M$103)</f>
        <v>0.69215271605417861</v>
      </c>
      <c r="R75" s="17"/>
    </row>
    <row r="76" spans="2:18" x14ac:dyDescent="0.25">
      <c r="B76" s="14">
        <v>73</v>
      </c>
      <c r="C76" s="11">
        <v>4.5894349310030966</v>
      </c>
      <c r="D76" s="7">
        <v>2.5394453717999794</v>
      </c>
      <c r="E76" s="7">
        <v>5.1835085568767116</v>
      </c>
      <c r="F76" s="7">
        <v>4.1905578143976427</v>
      </c>
      <c r="G76" s="7">
        <v>1.4051497805277853</v>
      </c>
      <c r="H76" s="7">
        <v>95.365296643577409</v>
      </c>
      <c r="I76" s="7">
        <v>41.466265354807575</v>
      </c>
      <c r="J76" s="7">
        <v>5.3351954520902218</v>
      </c>
      <c r="K76" s="7">
        <v>4.2198444641953126</v>
      </c>
      <c r="L76" s="17">
        <v>1.9553318088071661</v>
      </c>
      <c r="M76" s="11">
        <v>17.908096454605214</v>
      </c>
      <c r="N76" s="17">
        <v>148.34193372347769</v>
      </c>
      <c r="P76" s="14" t="s">
        <v>32</v>
      </c>
      <c r="Q76" s="11">
        <f>CORREL($F$4:$F$103,M$4:M$103)</f>
        <v>0.50689653977355709</v>
      </c>
      <c r="R76" s="17"/>
    </row>
    <row r="77" spans="2:18" x14ac:dyDescent="0.25">
      <c r="B77" s="14">
        <v>74</v>
      </c>
      <c r="C77" s="11">
        <v>4.4334704597747656</v>
      </c>
      <c r="D77" s="7">
        <v>3.8494600121213112</v>
      </c>
      <c r="E77" s="7">
        <v>5.5720154998070548</v>
      </c>
      <c r="F77" s="7">
        <v>4.2932492427689315</v>
      </c>
      <c r="G77" s="7">
        <v>1.6162743727132751</v>
      </c>
      <c r="H77" s="7">
        <v>76.567729730594948</v>
      </c>
      <c r="I77" s="7">
        <v>27.431160508667954</v>
      </c>
      <c r="J77" s="7">
        <v>6.457708824882979</v>
      </c>
      <c r="K77" s="7">
        <v>3.8643312003731207</v>
      </c>
      <c r="L77" s="17">
        <v>1.2607320130609789</v>
      </c>
      <c r="M77" s="11">
        <v>19.764469587185335</v>
      </c>
      <c r="N77" s="17">
        <v>115.58166227757998</v>
      </c>
      <c r="P77" s="14" t="s">
        <v>34</v>
      </c>
      <c r="Q77" s="11">
        <f>CORREL($G$4:$G$103,M$4:M$103)</f>
        <v>6.2136235994245661E-3</v>
      </c>
      <c r="R77" s="17"/>
    </row>
    <row r="78" spans="2:18" x14ac:dyDescent="0.25">
      <c r="B78" s="14">
        <v>75</v>
      </c>
      <c r="C78" s="11">
        <v>3.8325518316452096</v>
      </c>
      <c r="D78" s="7">
        <v>2.5018507548042344</v>
      </c>
      <c r="E78" s="7">
        <v>7.3904778643489868</v>
      </c>
      <c r="F78" s="7">
        <v>3.5123261104552865</v>
      </c>
      <c r="G78" s="7">
        <v>1.5201746539133303</v>
      </c>
      <c r="H78" s="7">
        <v>117.42858349681283</v>
      </c>
      <c r="I78" s="7">
        <v>59.897610839205065</v>
      </c>
      <c r="J78" s="7">
        <v>6.0356400435098569</v>
      </c>
      <c r="K78" s="7">
        <v>4.4153231242495954</v>
      </c>
      <c r="L78" s="17">
        <v>1.5130837282551475</v>
      </c>
      <c r="M78" s="11">
        <v>18.757381215167047</v>
      </c>
      <c r="N78" s="17">
        <v>189.29024123203249</v>
      </c>
      <c r="P78" s="14" t="s">
        <v>74</v>
      </c>
      <c r="Q78" s="11"/>
      <c r="R78" s="17">
        <f>CORREL($H$4:$H$103,N$4:N$103)</f>
        <v>0.97457161082403931</v>
      </c>
    </row>
    <row r="79" spans="2:18" x14ac:dyDescent="0.25">
      <c r="B79" s="14">
        <v>76</v>
      </c>
      <c r="C79" s="11">
        <v>4.6516624080729674</v>
      </c>
      <c r="D79" s="7">
        <v>3.1569436268214268</v>
      </c>
      <c r="E79" s="7">
        <v>6.0617622906225685</v>
      </c>
      <c r="F79" s="7">
        <v>5.1445989165221198</v>
      </c>
      <c r="G79" s="7">
        <v>1.2314328321480144</v>
      </c>
      <c r="H79" s="7">
        <v>93.3591928990013</v>
      </c>
      <c r="I79" s="7">
        <v>53.014719805033266</v>
      </c>
      <c r="J79" s="7">
        <v>4.3772425008272391</v>
      </c>
      <c r="K79" s="7">
        <v>3.8311729295061965</v>
      </c>
      <c r="L79" s="17">
        <v>1.5807023331045653</v>
      </c>
      <c r="M79" s="11">
        <v>20.2464000741871</v>
      </c>
      <c r="N79" s="17">
        <v>156.16303046747259</v>
      </c>
      <c r="P79" s="14" t="s">
        <v>75</v>
      </c>
      <c r="Q79" s="11"/>
      <c r="R79" s="17">
        <f>CORREL($I$4:$I$103,N$4:N$103)</f>
        <v>0.97290373188747181</v>
      </c>
    </row>
    <row r="80" spans="2:18" x14ac:dyDescent="0.25">
      <c r="B80" s="14">
        <v>77</v>
      </c>
      <c r="C80" s="11">
        <v>4.7253908767809873</v>
      </c>
      <c r="D80" s="7">
        <v>2.425116061743946</v>
      </c>
      <c r="E80" s="7">
        <v>5.8281647357870705</v>
      </c>
      <c r="F80" s="7">
        <v>3.5288780100045432</v>
      </c>
      <c r="G80" s="7">
        <v>1.7826038128219484</v>
      </c>
      <c r="H80" s="7">
        <v>142.84773859809459</v>
      </c>
      <c r="I80" s="7">
        <v>73.400697533224132</v>
      </c>
      <c r="J80" s="7">
        <v>4.8132671241376324</v>
      </c>
      <c r="K80" s="7">
        <v>4.0983055008536775</v>
      </c>
      <c r="L80" s="17">
        <v>1.7559074931451693</v>
      </c>
      <c r="M80" s="11">
        <v>18.290153497138498</v>
      </c>
      <c r="N80" s="17">
        <v>226.91591624945522</v>
      </c>
      <c r="P80" s="14" t="s">
        <v>76</v>
      </c>
      <c r="Q80" s="11"/>
      <c r="R80" s="17">
        <f>CORREL($J$4:$J$103,N$4:N$103)</f>
        <v>-6.8889777977107006E-2</v>
      </c>
    </row>
    <row r="81" spans="2:18" x14ac:dyDescent="0.25">
      <c r="B81" s="14">
        <v>78</v>
      </c>
      <c r="C81" s="11">
        <v>3.9599249763777076</v>
      </c>
      <c r="D81" s="7">
        <v>3.589745964444405</v>
      </c>
      <c r="E81" s="7">
        <v>4.3525460620301502</v>
      </c>
      <c r="F81" s="7">
        <v>3.0813554721113734</v>
      </c>
      <c r="G81" s="7">
        <v>1.6211454446406695</v>
      </c>
      <c r="H81" s="7">
        <v>90.046514386932145</v>
      </c>
      <c r="I81" s="7">
        <v>35.226505918240811</v>
      </c>
      <c r="J81" s="7">
        <v>6.7401900756108297</v>
      </c>
      <c r="K81" s="7">
        <v>3.5410684768502732</v>
      </c>
      <c r="L81" s="17">
        <v>1.6929586344242558</v>
      </c>
      <c r="M81" s="11">
        <v>16.604717919604305</v>
      </c>
      <c r="N81" s="17">
        <v>137.24723749205833</v>
      </c>
      <c r="P81" s="14" t="s">
        <v>77</v>
      </c>
      <c r="Q81" s="11"/>
      <c r="R81" s="17">
        <f>CORREL($K$4:$K$103,N$4:N$103)</f>
        <v>-0.13884424778664209</v>
      </c>
    </row>
    <row r="82" spans="2:18" ht="15.75" thickBot="1" x14ac:dyDescent="0.3">
      <c r="B82" s="14">
        <v>79</v>
      </c>
      <c r="C82" s="11">
        <v>3.2412333242552989</v>
      </c>
      <c r="D82" s="7">
        <v>3.4162650027763291</v>
      </c>
      <c r="E82" s="7">
        <v>4.1671419598598405</v>
      </c>
      <c r="F82" s="7">
        <v>4.5517877145820167</v>
      </c>
      <c r="G82" s="7">
        <v>1.6666342449061218</v>
      </c>
      <c r="H82" s="7">
        <v>75.408929783227663</v>
      </c>
      <c r="I82" s="7">
        <v>14.792819669830099</v>
      </c>
      <c r="J82" s="7">
        <v>6.5096207035481441</v>
      </c>
      <c r="K82" s="7">
        <v>4.6365420032514422</v>
      </c>
      <c r="L82" s="17">
        <v>1.6270166760796199</v>
      </c>
      <c r="M82" s="11">
        <v>17.043062246379606</v>
      </c>
      <c r="N82" s="17">
        <v>102.97492883593696</v>
      </c>
      <c r="P82" s="15" t="s">
        <v>78</v>
      </c>
      <c r="Q82" s="12"/>
      <c r="R82" s="18">
        <f>CORREL($L$4:$L$103,N$4:N$103)</f>
        <v>3.8478183096352259E-2</v>
      </c>
    </row>
    <row r="83" spans="2:18" x14ac:dyDescent="0.25">
      <c r="B83" s="14">
        <v>80</v>
      </c>
      <c r="C83" s="11">
        <v>3.3615506665297117</v>
      </c>
      <c r="D83" s="7">
        <v>3.0198224522164825</v>
      </c>
      <c r="E83" s="7">
        <v>5.2745664862647184</v>
      </c>
      <c r="F83" s="7">
        <v>4.4328363603904091</v>
      </c>
      <c r="G83" s="7">
        <v>1.6348134640287413</v>
      </c>
      <c r="H83" s="7">
        <v>103.21802844862516</v>
      </c>
      <c r="I83" s="7">
        <v>43.596274230638997</v>
      </c>
      <c r="J83" s="7">
        <v>5.0493436577701472</v>
      </c>
      <c r="K83" s="7">
        <v>3.8209592589219188</v>
      </c>
      <c r="L83" s="17">
        <v>1.331339146206576</v>
      </c>
      <c r="M83" s="11">
        <v>17.723589429430064</v>
      </c>
      <c r="N83" s="17">
        <v>157.01594474216282</v>
      </c>
    </row>
    <row r="84" spans="2:18" x14ac:dyDescent="0.25">
      <c r="B84" s="14">
        <v>81</v>
      </c>
      <c r="C84" s="11">
        <v>4.6653368970001914</v>
      </c>
      <c r="D84" s="7">
        <v>3.1704831968851646</v>
      </c>
      <c r="E84" s="7">
        <v>5.8753922375676186</v>
      </c>
      <c r="F84" s="7">
        <v>3.7925978126654534</v>
      </c>
      <c r="G84" s="7">
        <v>1.4080755211366247</v>
      </c>
      <c r="H84" s="7">
        <v>80.440094677562627</v>
      </c>
      <c r="I84" s="7">
        <v>33.906789058426419</v>
      </c>
      <c r="J84" s="7">
        <v>6.213580057020974</v>
      </c>
      <c r="K84" s="7">
        <v>4.5337863491739476</v>
      </c>
      <c r="L84" s="17">
        <v>1.5307689658574766</v>
      </c>
      <c r="M84" s="11">
        <v>18.911885665255053</v>
      </c>
      <c r="N84" s="17">
        <v>126.62501910804146</v>
      </c>
    </row>
    <row r="85" spans="2:18" x14ac:dyDescent="0.25">
      <c r="B85" s="14">
        <v>82</v>
      </c>
      <c r="C85" s="11">
        <v>3.7475187934630845</v>
      </c>
      <c r="D85" s="7">
        <v>2.8662631763760729</v>
      </c>
      <c r="E85" s="7">
        <v>4.4613641503566503</v>
      </c>
      <c r="F85" s="7">
        <v>3.7476784533544136</v>
      </c>
      <c r="G85" s="7">
        <v>1.3747123982331222</v>
      </c>
      <c r="H85" s="7">
        <v>88.697091593760348</v>
      </c>
      <c r="I85" s="7">
        <v>20.622713518944657</v>
      </c>
      <c r="J85" s="7">
        <v>5.3558295442243846</v>
      </c>
      <c r="K85" s="7">
        <v>3.628030468634456</v>
      </c>
      <c r="L85" s="17">
        <v>1.6471825939245892</v>
      </c>
      <c r="M85" s="11">
        <v>16.197536971783343</v>
      </c>
      <c r="N85" s="17">
        <v>119.95084771948842</v>
      </c>
    </row>
    <row r="86" spans="2:18" x14ac:dyDescent="0.25">
      <c r="B86" s="14">
        <v>83</v>
      </c>
      <c r="C86" s="11">
        <v>3.4766790478883456</v>
      </c>
      <c r="D86" s="7">
        <v>3.2530022558414862</v>
      </c>
      <c r="E86" s="7">
        <v>5.3737378756817975</v>
      </c>
      <c r="F86" s="7">
        <v>4.8847710891830776</v>
      </c>
      <c r="G86" s="7">
        <v>1.4600970374255944</v>
      </c>
      <c r="H86" s="7">
        <v>96.600432817190878</v>
      </c>
      <c r="I86" s="7">
        <v>44.94802657377948</v>
      </c>
      <c r="J86" s="7">
        <v>6.806504602270925</v>
      </c>
      <c r="K86" s="7">
        <v>3.7930116904055859</v>
      </c>
      <c r="L86" s="17">
        <v>1.5650755360980004</v>
      </c>
      <c r="M86" s="11">
        <v>18.448287306020301</v>
      </c>
      <c r="N86" s="17">
        <v>153.71305121974487</v>
      </c>
    </row>
    <row r="87" spans="2:18" x14ac:dyDescent="0.25">
      <c r="B87" s="14">
        <v>84</v>
      </c>
      <c r="C87" s="11">
        <v>3.8665482510462397</v>
      </c>
      <c r="D87" s="7">
        <v>2.726729854055185</v>
      </c>
      <c r="E87" s="7">
        <v>4.6199566221444526</v>
      </c>
      <c r="F87" s="7">
        <v>3.4603147984853257</v>
      </c>
      <c r="G87" s="7">
        <v>1.5554226569019467</v>
      </c>
      <c r="H87" s="7">
        <v>118.21892285855039</v>
      </c>
      <c r="I87" s="7">
        <v>64.35512667815388</v>
      </c>
      <c r="J87" s="7">
        <v>5.5134032470830174</v>
      </c>
      <c r="K87" s="7">
        <v>4.3600567108675765</v>
      </c>
      <c r="L87" s="17">
        <v>1.4906108237605704</v>
      </c>
      <c r="M87" s="11">
        <v>16.22897218263315</v>
      </c>
      <c r="N87" s="17">
        <v>193.9381203184154</v>
      </c>
    </row>
    <row r="88" spans="2:18" x14ac:dyDescent="0.25">
      <c r="B88" s="14">
        <v>85</v>
      </c>
      <c r="C88" s="11">
        <v>3.525580271701334</v>
      </c>
      <c r="D88" s="7">
        <v>2.8736612316603174</v>
      </c>
      <c r="E88" s="7">
        <v>4.9684636905030013</v>
      </c>
      <c r="F88" s="7">
        <v>3.6195441055144197</v>
      </c>
      <c r="G88" s="7">
        <v>1.3240139123437502</v>
      </c>
      <c r="H88" s="7">
        <v>132.52182439328701</v>
      </c>
      <c r="I88" s="7">
        <v>54.564939951174338</v>
      </c>
      <c r="J88" s="7">
        <v>4.9635935565619835</v>
      </c>
      <c r="K88" s="7">
        <v>4.4633804684947842</v>
      </c>
      <c r="L88" s="17">
        <v>1.6005395523554458</v>
      </c>
      <c r="M88" s="11">
        <v>16.311263211722821</v>
      </c>
      <c r="N88" s="17">
        <v>198.11427792187359</v>
      </c>
    </row>
    <row r="89" spans="2:18" x14ac:dyDescent="0.25">
      <c r="B89" s="14">
        <v>86</v>
      </c>
      <c r="C89" s="11">
        <v>3.9988747536252331</v>
      </c>
      <c r="D89" s="7">
        <v>2.5121681988508349</v>
      </c>
      <c r="E89" s="7">
        <v>5.010649191387806</v>
      </c>
      <c r="F89" s="7">
        <v>3.3514833399343416</v>
      </c>
      <c r="G89" s="7">
        <v>1.939304185519537</v>
      </c>
      <c r="H89" s="7">
        <v>116.82553120100845</v>
      </c>
      <c r="I89" s="7">
        <v>62.977977653999901</v>
      </c>
      <c r="J89" s="7">
        <v>5.9605466932155462</v>
      </c>
      <c r="K89" s="7">
        <v>3.2856949981710257</v>
      </c>
      <c r="L89" s="17">
        <v>1.3830302172093933</v>
      </c>
      <c r="M89" s="11">
        <v>16.812479669317753</v>
      </c>
      <c r="N89" s="17">
        <v>190.43278076360431</v>
      </c>
    </row>
    <row r="90" spans="2:18" x14ac:dyDescent="0.25">
      <c r="B90" s="14">
        <v>87</v>
      </c>
      <c r="C90" s="11">
        <v>4.9328324813391973</v>
      </c>
      <c r="D90" s="7">
        <v>3.0630699408781297</v>
      </c>
      <c r="E90" s="7">
        <v>4.4233071608725556</v>
      </c>
      <c r="F90" s="7">
        <v>4.0735408942965083</v>
      </c>
      <c r="G90" s="7">
        <v>1.7287592953635378</v>
      </c>
      <c r="H90" s="7">
        <v>78.837657711051818</v>
      </c>
      <c r="I90" s="7">
        <v>19.160263192699745</v>
      </c>
      <c r="J90" s="7">
        <v>4.9126110205327462</v>
      </c>
      <c r="K90" s="7">
        <v>5.1929121522909893</v>
      </c>
      <c r="L90" s="17">
        <v>1.2169023061541344</v>
      </c>
      <c r="M90" s="11">
        <v>18.221509772749929</v>
      </c>
      <c r="N90" s="17">
        <v>109.32034638272944</v>
      </c>
    </row>
    <row r="91" spans="2:18" x14ac:dyDescent="0.25">
      <c r="B91" s="14">
        <v>88</v>
      </c>
      <c r="C91" s="11">
        <v>4.0836067818530042</v>
      </c>
      <c r="D91" s="7">
        <v>3.1064486257479031</v>
      </c>
      <c r="E91" s="7">
        <v>6.1343049450709382</v>
      </c>
      <c r="F91" s="7">
        <v>5.3237326578664579</v>
      </c>
      <c r="G91" s="7">
        <v>1.4454399863342715</v>
      </c>
      <c r="H91" s="7">
        <v>62.236607743717691</v>
      </c>
      <c r="I91" s="7">
        <v>7.9340997506038775</v>
      </c>
      <c r="J91" s="7">
        <v>5.9917983572489923</v>
      </c>
      <c r="K91" s="7">
        <v>4.4832615557344173</v>
      </c>
      <c r="L91" s="17">
        <v>1.4081045299992989</v>
      </c>
      <c r="M91" s="11">
        <v>20.093532996872575</v>
      </c>
      <c r="N91" s="17">
        <v>82.053871937304265</v>
      </c>
    </row>
    <row r="92" spans="2:18" x14ac:dyDescent="0.25">
      <c r="B92" s="14">
        <v>89</v>
      </c>
      <c r="C92" s="11">
        <v>3.4923952711648343</v>
      </c>
      <c r="D92" s="7">
        <v>2.4220591150411033</v>
      </c>
      <c r="E92" s="7">
        <v>5.4199071536025709</v>
      </c>
      <c r="F92" s="7">
        <v>5.1962658529747472</v>
      </c>
      <c r="G92" s="7">
        <v>1.2403446397260229</v>
      </c>
      <c r="H92" s="7">
        <v>101.42465633248855</v>
      </c>
      <c r="I92" s="7">
        <v>35.993587569316517</v>
      </c>
      <c r="J92" s="7">
        <v>6.6017154790064225</v>
      </c>
      <c r="K92" s="7">
        <v>4.0687889792848333</v>
      </c>
      <c r="L92" s="17">
        <v>1.861292691526669</v>
      </c>
      <c r="M92" s="11">
        <v>17.770972032509277</v>
      </c>
      <c r="N92" s="17">
        <v>149.950041051623</v>
      </c>
    </row>
    <row r="93" spans="2:18" x14ac:dyDescent="0.25">
      <c r="B93" s="14">
        <v>90</v>
      </c>
      <c r="C93" s="11">
        <v>3.6112264081774672</v>
      </c>
      <c r="D93" s="7">
        <v>3.5146185017229179</v>
      </c>
      <c r="E93" s="7">
        <v>4.7585223367629634</v>
      </c>
      <c r="F93" s="7">
        <v>4.0497147120036354</v>
      </c>
      <c r="G93" s="7">
        <v>1.3837889755287751</v>
      </c>
      <c r="H93" s="7">
        <v>99.438947995667363</v>
      </c>
      <c r="I93" s="7">
        <v>31.532898642441758</v>
      </c>
      <c r="J93" s="7">
        <v>5.9245730282106859</v>
      </c>
      <c r="K93" s="7">
        <v>3.6635396662190747</v>
      </c>
      <c r="L93" s="17">
        <v>1.1991656101636385</v>
      </c>
      <c r="M93" s="11">
        <v>17.31787093419576</v>
      </c>
      <c r="N93" s="17">
        <v>141.75912494270253</v>
      </c>
    </row>
    <row r="94" spans="2:18" x14ac:dyDescent="0.25">
      <c r="B94" s="14">
        <v>91</v>
      </c>
      <c r="C94" s="11">
        <v>4.172592113700647</v>
      </c>
      <c r="D94" s="7">
        <v>3.3561607043153714</v>
      </c>
      <c r="E94" s="7">
        <v>6.3916531797259699</v>
      </c>
      <c r="F94" s="7">
        <v>5.0870131953397557</v>
      </c>
      <c r="G94" s="7">
        <v>1.7371047543255838</v>
      </c>
      <c r="H94" s="7">
        <v>88.259606976428017</v>
      </c>
      <c r="I94" s="7">
        <v>29.046532873972669</v>
      </c>
      <c r="J94" s="7">
        <v>5.2086159951225994</v>
      </c>
      <c r="K94" s="7">
        <v>3.5028832915449906</v>
      </c>
      <c r="L94" s="17">
        <v>1.7714970342768053</v>
      </c>
      <c r="M94" s="11">
        <v>20.74452394740733</v>
      </c>
      <c r="N94" s="17">
        <v>127.78913617134508</v>
      </c>
    </row>
    <row r="95" spans="2:18" x14ac:dyDescent="0.25">
      <c r="B95" s="14">
        <v>92</v>
      </c>
      <c r="C95" s="11">
        <v>4.0300016828925189</v>
      </c>
      <c r="D95" s="7">
        <v>2.7588455984294717</v>
      </c>
      <c r="E95" s="7">
        <v>6.2244926224123009</v>
      </c>
      <c r="F95" s="7">
        <v>4.2792168361993479</v>
      </c>
      <c r="G95" s="7">
        <v>1.4154387809787616</v>
      </c>
      <c r="H95" s="7">
        <v>108.50733289587518</v>
      </c>
      <c r="I95" s="7">
        <v>42.901429076500733</v>
      </c>
      <c r="J95" s="7">
        <v>5.0665278291053824</v>
      </c>
      <c r="K95" s="7">
        <v>3.5588009823059248</v>
      </c>
      <c r="L95" s="17">
        <v>1.7083414045383416</v>
      </c>
      <c r="M95" s="11">
        <v>18.707995520912398</v>
      </c>
      <c r="N95" s="17">
        <v>161.74243218832555</v>
      </c>
    </row>
    <row r="96" spans="2:18" x14ac:dyDescent="0.25">
      <c r="B96" s="14">
        <v>93</v>
      </c>
      <c r="C96" s="11">
        <v>3.9751984492105761</v>
      </c>
      <c r="D96" s="7">
        <v>2.5799660304003855</v>
      </c>
      <c r="E96" s="7">
        <v>7.5435161876143315</v>
      </c>
      <c r="F96" s="7">
        <v>4.6115311412888165</v>
      </c>
      <c r="G96" s="7">
        <v>1.1350654252780104</v>
      </c>
      <c r="H96" s="7">
        <v>72.394242911851052</v>
      </c>
      <c r="I96" s="7">
        <v>6.877010898267379</v>
      </c>
      <c r="J96" s="7">
        <v>5.3003952143424833</v>
      </c>
      <c r="K96" s="7">
        <v>4.671248670051142</v>
      </c>
      <c r="L96" s="17">
        <v>1.3612621073855371</v>
      </c>
      <c r="M96" s="11">
        <v>19.845277233792121</v>
      </c>
      <c r="N96" s="17">
        <v>90.604159801897595</v>
      </c>
    </row>
    <row r="97" spans="2:14" x14ac:dyDescent="0.25">
      <c r="B97" s="14">
        <v>94</v>
      </c>
      <c r="C97" s="11">
        <v>3.2966117655570288</v>
      </c>
      <c r="D97" s="7">
        <v>2.8573562096409431</v>
      </c>
      <c r="E97" s="7">
        <v>5.2474036292334176</v>
      </c>
      <c r="F97" s="7">
        <v>3.8760042947409161</v>
      </c>
      <c r="G97" s="7">
        <v>1.5214301016309431</v>
      </c>
      <c r="H97" s="7">
        <v>83.820877700794256</v>
      </c>
      <c r="I97" s="7">
        <v>35.521690156072999</v>
      </c>
      <c r="J97" s="7">
        <v>6.1251415058127279</v>
      </c>
      <c r="K97" s="7">
        <v>5.0538140084386844</v>
      </c>
      <c r="L97" s="17">
        <v>1.5937463368067473</v>
      </c>
      <c r="M97" s="11">
        <v>16.79880600080325</v>
      </c>
      <c r="N97" s="17">
        <v>132.11526970792542</v>
      </c>
    </row>
    <row r="98" spans="2:14" x14ac:dyDescent="0.25">
      <c r="B98" s="14">
        <v>95</v>
      </c>
      <c r="C98" s="11">
        <v>3.4368237254951435</v>
      </c>
      <c r="D98" s="7">
        <v>3.4623016534870805</v>
      </c>
      <c r="E98" s="7">
        <v>6.2412259750543075</v>
      </c>
      <c r="F98" s="7">
        <v>4.6600775889140351</v>
      </c>
      <c r="G98" s="7">
        <v>1.2170845501280478</v>
      </c>
      <c r="H98" s="7">
        <v>105.793115779266</v>
      </c>
      <c r="I98" s="7">
        <v>58.250737968453905</v>
      </c>
      <c r="J98" s="7">
        <v>7.2265177560512788</v>
      </c>
      <c r="K98" s="7">
        <v>3.7912633432716865</v>
      </c>
      <c r="L98" s="17">
        <v>1.3028295576529056</v>
      </c>
      <c r="M98" s="11">
        <v>19.017513493078617</v>
      </c>
      <c r="N98" s="17">
        <v>176.36446440469575</v>
      </c>
    </row>
    <row r="99" spans="2:14" x14ac:dyDescent="0.25">
      <c r="B99" s="14">
        <v>96</v>
      </c>
      <c r="C99" s="11">
        <v>3.7794585692655365</v>
      </c>
      <c r="D99" s="7">
        <v>3.2749421890879979</v>
      </c>
      <c r="E99" s="7">
        <v>4.7400548969990028</v>
      </c>
      <c r="F99" s="7">
        <v>4.0854161015100798</v>
      </c>
      <c r="G99" s="7">
        <v>1.4685495634701196</v>
      </c>
      <c r="H99" s="7">
        <v>98.94166498183796</v>
      </c>
      <c r="I99" s="7">
        <v>48.217170201622281</v>
      </c>
      <c r="J99" s="7">
        <v>6.0453122566644097</v>
      </c>
      <c r="K99" s="7">
        <v>5.4123152652981199</v>
      </c>
      <c r="L99" s="17">
        <v>1.6417856120441949</v>
      </c>
      <c r="M99" s="11">
        <v>17.348421320332736</v>
      </c>
      <c r="N99" s="17">
        <v>160.25824831746698</v>
      </c>
    </row>
    <row r="100" spans="2:14" x14ac:dyDescent="0.25">
      <c r="B100" s="14">
        <v>97</v>
      </c>
      <c r="C100" s="11">
        <v>4.0954719934407979</v>
      </c>
      <c r="D100" s="7">
        <v>2.9916813359791745</v>
      </c>
      <c r="E100" s="7">
        <v>5.4706635170285729</v>
      </c>
      <c r="F100" s="7">
        <v>4.1074807486228284</v>
      </c>
      <c r="G100" s="7">
        <v>1.1664220381576487</v>
      </c>
      <c r="H100" s="7">
        <v>127.87800898313216</v>
      </c>
      <c r="I100" s="7">
        <v>71.799539586110029</v>
      </c>
      <c r="J100" s="7">
        <v>4.87532301662546</v>
      </c>
      <c r="K100" s="7">
        <v>4.7167325005501048</v>
      </c>
      <c r="L100" s="17">
        <v>1.8402406698408424</v>
      </c>
      <c r="M100" s="11">
        <v>17.831719633229021</v>
      </c>
      <c r="N100" s="17">
        <v>211.10984475625861</v>
      </c>
    </row>
    <row r="101" spans="2:14" x14ac:dyDescent="0.25">
      <c r="B101" s="14">
        <v>98</v>
      </c>
      <c r="C101" s="11">
        <v>4.7157332322395202</v>
      </c>
      <c r="D101" s="7">
        <v>3.1410734028664722</v>
      </c>
      <c r="E101" s="7">
        <v>6.5790077098891837</v>
      </c>
      <c r="F101" s="7">
        <v>4.7295206147895792</v>
      </c>
      <c r="G101" s="7">
        <v>1.3096878858577354</v>
      </c>
      <c r="H101" s="7">
        <v>82.682285239878297</v>
      </c>
      <c r="I101" s="7">
        <v>25.208238712243713</v>
      </c>
      <c r="J101" s="7">
        <v>5.029442239740213</v>
      </c>
      <c r="K101" s="7">
        <v>3.3155411287801253</v>
      </c>
      <c r="L101" s="17">
        <v>1.0933087279393496</v>
      </c>
      <c r="M101" s="11">
        <v>20.475022845642489</v>
      </c>
      <c r="N101" s="17">
        <v>117.32881604858169</v>
      </c>
    </row>
    <row r="102" spans="2:14" x14ac:dyDescent="0.25">
      <c r="B102" s="14">
        <v>99</v>
      </c>
      <c r="C102" s="11">
        <v>3.4476360589445347</v>
      </c>
      <c r="D102" s="7">
        <v>3.3336381567023219</v>
      </c>
      <c r="E102" s="7">
        <v>5.7111639422559266</v>
      </c>
      <c r="F102" s="7">
        <v>4.3882220102084997</v>
      </c>
      <c r="G102" s="7">
        <v>1.6524406036531991</v>
      </c>
      <c r="H102" s="7">
        <v>101.62113012970613</v>
      </c>
      <c r="I102" s="7">
        <v>32.168147188228247</v>
      </c>
      <c r="J102" s="7">
        <v>6.997899155825932</v>
      </c>
      <c r="K102" s="7">
        <v>4.7933569226794654</v>
      </c>
      <c r="L102" s="17">
        <v>1.2425860104223665</v>
      </c>
      <c r="M102" s="11">
        <v>18.533100771764484</v>
      </c>
      <c r="N102" s="17">
        <v>146.82311940686213</v>
      </c>
    </row>
    <row r="103" spans="2:14" ht="15.75" thickBot="1" x14ac:dyDescent="0.3">
      <c r="B103" s="15">
        <v>100</v>
      </c>
      <c r="C103" s="12">
        <v>4.1336841709549619</v>
      </c>
      <c r="D103" s="9">
        <v>2.9606424359369226</v>
      </c>
      <c r="E103" s="9">
        <v>5.6299020873147398</v>
      </c>
      <c r="F103" s="9">
        <v>3.9822665230957641</v>
      </c>
      <c r="G103" s="9">
        <v>1.6020646061402557</v>
      </c>
      <c r="H103" s="9">
        <v>123.14999935708829</v>
      </c>
      <c r="I103" s="9">
        <v>56.297325473860539</v>
      </c>
      <c r="J103" s="9">
        <v>5.5323005888447909</v>
      </c>
      <c r="K103" s="9">
        <v>3.935333984005247</v>
      </c>
      <c r="L103" s="18">
        <v>1.2251210608902903</v>
      </c>
      <c r="M103" s="12">
        <v>18.308559823442646</v>
      </c>
      <c r="N103" s="18">
        <v>190.14008046468919</v>
      </c>
    </row>
  </sheetData>
  <mergeCells count="10">
    <mergeCell ref="P19:R19"/>
    <mergeCell ref="P64:R64"/>
    <mergeCell ref="P70:R70"/>
    <mergeCell ref="BA2:BC2"/>
    <mergeCell ref="C1:L1"/>
    <mergeCell ref="M1:N1"/>
    <mergeCell ref="P1:R1"/>
    <mergeCell ref="T1:AC1"/>
    <mergeCell ref="AE1:AN1"/>
    <mergeCell ref="AP1:AY1"/>
  </mergeCells>
  <dataValidations count="1">
    <dataValidation type="list" allowBlank="1" showInputMessage="1" showErrorMessage="1" promptTitle="Select Output Cell" sqref="AQ3" xr:uid="{E3C48BFD-2298-42ED-BB5B-E4268212AB33}">
      <formula1>$BB$3:$BC$3</formula1>
    </dataValidation>
  </dataValidations>
  <hyperlinks>
    <hyperlink ref="A2" location="$M$1" display="Risk Outputs" xr:uid="{D378F7D1-D033-4D84-B324-EF11FBE045BA}"/>
    <hyperlink ref="A3" location="$P$1" display="Simulation Statistics" xr:uid="{FCFA41BA-F299-41CF-8165-36929A29DE20}"/>
    <hyperlink ref="A4" location="Percentiles" display="Risk Output Percentiles" xr:uid="{C0C79C0E-9CAF-4779-852C-73EE68579090}"/>
    <hyperlink ref="A5" location="PercentRank" display="Calculate Percent Rank" xr:uid="{DD045CCF-AEA8-4D2D-ADFA-0A19559049EB}"/>
    <hyperlink ref="A6" location="Correlations" display="Correlations" xr:uid="{129E8401-4D40-4599-A003-D548A9D0F74F}"/>
    <hyperlink ref="A7" location="$T$1" display="Output Cumulative Distributions" xr:uid="{B390FDF0-42F2-4FFE-BA6F-38A04B96DCA1}"/>
    <hyperlink ref="A8" location="$AE$1" display="Output Distributions" xr:uid="{B32292A7-42C5-4606-920D-AE7A9ECEF994}"/>
    <hyperlink ref="A9" location="$AP$1" display="Risk Tornado Diagram" xr:uid="{D4990EE8-8FDA-4AB0-8F16-2411A9E7E517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DB6-54F7-47DA-9CCF-3EBC917D535F}">
  <dimension ref="A1:BC103"/>
  <sheetViews>
    <sheetView workbookViewId="0"/>
  </sheetViews>
  <sheetFormatPr defaultRowHeight="15" x14ac:dyDescent="0.25"/>
  <cols>
    <col min="1" max="1" width="30.42578125" bestFit="1" customWidth="1"/>
    <col min="3" max="5" width="11.85546875" customWidth="1"/>
    <col min="6" max="7" width="12.85546875" customWidth="1"/>
    <col min="8" max="10" width="12.140625" customWidth="1"/>
    <col min="11" max="12" width="13.28515625" customWidth="1"/>
    <col min="13" max="13" width="12.85546875" bestFit="1" customWidth="1"/>
    <col min="14" max="14" width="14.7109375" bestFit="1" customWidth="1"/>
    <col min="16" max="16" width="22.140625" bestFit="1" customWidth="1"/>
    <col min="17" max="17" width="12.85546875" bestFit="1" customWidth="1"/>
    <col min="18" max="18" width="14.7109375" bestFit="1" customWidth="1"/>
    <col min="42" max="42" width="13.85546875" bestFit="1" customWidth="1"/>
    <col min="43" max="43" width="12.85546875" bestFit="1" customWidth="1"/>
    <col min="53" max="53" width="13.28515625" hidden="1" customWidth="1"/>
    <col min="54" max="54" width="12.85546875" hidden="1" customWidth="1"/>
    <col min="55" max="55" width="14.7109375" hidden="1" customWidth="1"/>
  </cols>
  <sheetData>
    <row r="1" spans="1:55" ht="15.75" thickBot="1" x14ac:dyDescent="0.3">
      <c r="A1" s="6" t="s">
        <v>44</v>
      </c>
      <c r="C1" s="44" t="s">
        <v>37</v>
      </c>
      <c r="D1" s="46"/>
      <c r="E1" s="46"/>
      <c r="F1" s="46"/>
      <c r="G1" s="46"/>
      <c r="H1" s="46"/>
      <c r="I1" s="46"/>
      <c r="J1" s="46"/>
      <c r="K1" s="46"/>
      <c r="L1" s="47"/>
      <c r="M1" s="44" t="s">
        <v>38</v>
      </c>
      <c r="N1" s="47"/>
      <c r="P1" s="44" t="s">
        <v>40</v>
      </c>
      <c r="Q1" s="46"/>
      <c r="R1" s="47"/>
      <c r="T1" s="48" t="s">
        <v>41</v>
      </c>
      <c r="U1" s="48"/>
      <c r="V1" s="48"/>
      <c r="W1" s="48"/>
      <c r="X1" s="48"/>
      <c r="Y1" s="48"/>
      <c r="Z1" s="48"/>
      <c r="AA1" s="48"/>
      <c r="AB1" s="48"/>
      <c r="AC1" s="48"/>
      <c r="AE1" s="48" t="s">
        <v>42</v>
      </c>
      <c r="AF1" s="48"/>
      <c r="AG1" s="48"/>
      <c r="AH1" s="48"/>
      <c r="AI1" s="48"/>
      <c r="AJ1" s="48"/>
      <c r="AK1" s="48"/>
      <c r="AL1" s="48"/>
      <c r="AM1" s="48"/>
      <c r="AN1" s="48"/>
      <c r="AP1" s="48" t="s">
        <v>43</v>
      </c>
      <c r="AQ1" s="48"/>
      <c r="AR1" s="48"/>
      <c r="AS1" s="48"/>
      <c r="AT1" s="48"/>
      <c r="AU1" s="48"/>
      <c r="AV1" s="48"/>
      <c r="AW1" s="48"/>
      <c r="AX1" s="48"/>
      <c r="AY1" s="48"/>
    </row>
    <row r="2" spans="1:55" ht="15.75" thickBot="1" x14ac:dyDescent="0.3">
      <c r="A2" s="31" t="s">
        <v>45</v>
      </c>
      <c r="B2" s="28"/>
      <c r="C2" s="49" t="s">
        <v>26</v>
      </c>
      <c r="D2" s="20" t="s">
        <v>28</v>
      </c>
      <c r="E2" s="20" t="s">
        <v>30</v>
      </c>
      <c r="F2" s="20" t="s">
        <v>32</v>
      </c>
      <c r="G2" s="20" t="s">
        <v>34</v>
      </c>
      <c r="H2" s="20" t="s">
        <v>74</v>
      </c>
      <c r="I2" s="20" t="s">
        <v>75</v>
      </c>
      <c r="J2" s="20" t="s">
        <v>76</v>
      </c>
      <c r="K2" s="20" t="s">
        <v>77</v>
      </c>
      <c r="L2" s="21" t="s">
        <v>78</v>
      </c>
      <c r="M2" s="49" t="s">
        <v>39</v>
      </c>
      <c r="N2" s="21" t="s">
        <v>82</v>
      </c>
      <c r="P2" s="50"/>
      <c r="Q2" s="49" t="s">
        <v>39</v>
      </c>
      <c r="R2" s="21" t="s">
        <v>82</v>
      </c>
      <c r="BA2" s="44" t="str">
        <f>"Correlations - Column "&amp;$AP$5&amp;" sorted"</f>
        <v>Correlations - Column 1 sorted</v>
      </c>
      <c r="BB2" s="46"/>
      <c r="BC2" s="47"/>
    </row>
    <row r="3" spans="1:55" ht="15.75" thickBot="1" x14ac:dyDescent="0.3">
      <c r="A3" s="31" t="s">
        <v>40</v>
      </c>
      <c r="B3" s="30" t="s">
        <v>16</v>
      </c>
      <c r="C3" s="12" t="s">
        <v>27</v>
      </c>
      <c r="D3" s="9" t="s">
        <v>29</v>
      </c>
      <c r="E3" s="9" t="s">
        <v>31</v>
      </c>
      <c r="F3" s="9" t="s">
        <v>33</v>
      </c>
      <c r="G3" s="9" t="s">
        <v>35</v>
      </c>
      <c r="H3" s="9" t="s">
        <v>79</v>
      </c>
      <c r="I3" s="9" t="s">
        <v>80</v>
      </c>
      <c r="J3" s="9" t="s">
        <v>31</v>
      </c>
      <c r="K3" s="9" t="s">
        <v>33</v>
      </c>
      <c r="L3" s="18" t="s">
        <v>35</v>
      </c>
      <c r="M3" s="23" t="s">
        <v>36</v>
      </c>
      <c r="N3" s="42" t="s">
        <v>81</v>
      </c>
      <c r="P3" s="51"/>
      <c r="Q3" s="23" t="s">
        <v>36</v>
      </c>
      <c r="R3" s="42" t="s">
        <v>81</v>
      </c>
      <c r="AP3" t="s">
        <v>65</v>
      </c>
      <c r="AQ3" s="39" t="s">
        <v>39</v>
      </c>
      <c r="BA3" s="50"/>
      <c r="BB3" s="49" t="s">
        <v>39</v>
      </c>
      <c r="BC3" s="21" t="s">
        <v>82</v>
      </c>
    </row>
    <row r="4" spans="1:55" ht="15.75" thickBot="1" x14ac:dyDescent="0.3">
      <c r="A4" s="31" t="s">
        <v>46</v>
      </c>
      <c r="B4" s="28">
        <v>1</v>
      </c>
      <c r="C4" s="26">
        <v>3.5784898369686879</v>
      </c>
      <c r="D4" s="8">
        <v>2.9391225291026304</v>
      </c>
      <c r="E4" s="8">
        <v>4.488371917851576</v>
      </c>
      <c r="F4" s="8">
        <v>3.5360800840597255</v>
      </c>
      <c r="G4" s="8">
        <v>1.6429505864095435</v>
      </c>
      <c r="H4" s="8">
        <v>124.56131513630578</v>
      </c>
      <c r="I4" s="8">
        <v>62.736482410636071</v>
      </c>
      <c r="J4" s="8">
        <v>6.3351777900216799</v>
      </c>
      <c r="K4" s="8">
        <v>4.1856703304410781</v>
      </c>
      <c r="L4" s="16">
        <v>1.6191044000100083</v>
      </c>
      <c r="M4" s="26">
        <v>16.185014954392166</v>
      </c>
      <c r="N4" s="16">
        <v>199.43775006741461</v>
      </c>
      <c r="P4" s="52" t="s">
        <v>49</v>
      </c>
      <c r="Q4" s="26">
        <f>_xlfn.AGGREGATE(1,6,M$4:M$103)</f>
        <v>18.332868065113093</v>
      </c>
      <c r="R4" s="16">
        <f>_xlfn.AGGREGATE(1,6,N$4:N$103)</f>
        <v>151.20670665518372</v>
      </c>
      <c r="AP4" t="s">
        <v>66</v>
      </c>
      <c r="AQ4" t="str">
        <f>HLOOKUP($AQ$3,$BB$3:$BC$4,2,0)</f>
        <v>LiveDate</v>
      </c>
      <c r="BA4" s="51" t="s">
        <v>64</v>
      </c>
      <c r="BB4" s="23" t="s">
        <v>36</v>
      </c>
      <c r="BC4" s="42" t="s">
        <v>81</v>
      </c>
    </row>
    <row r="5" spans="1:55" x14ac:dyDescent="0.25">
      <c r="A5" s="31" t="s">
        <v>47</v>
      </c>
      <c r="B5" s="29">
        <v>2</v>
      </c>
      <c r="C5" s="27">
        <v>3.1004449185454686</v>
      </c>
      <c r="D5" s="7">
        <v>2.0605104989329095</v>
      </c>
      <c r="E5" s="7">
        <v>7.0142114126031379</v>
      </c>
      <c r="F5" s="7">
        <v>3.6655898261517952</v>
      </c>
      <c r="G5" s="7">
        <v>1.0710736738929925</v>
      </c>
      <c r="H5" s="7">
        <v>121.53772454946058</v>
      </c>
      <c r="I5" s="7">
        <v>67.324294700047744</v>
      </c>
      <c r="J5" s="7">
        <v>5.1023512481679507</v>
      </c>
      <c r="K5" s="7">
        <v>3.2312138368064196</v>
      </c>
      <c r="L5" s="17">
        <v>1.1911755413145031</v>
      </c>
      <c r="M5" s="27">
        <v>16.911830330126303</v>
      </c>
      <c r="N5" s="17">
        <v>198.3867598757972</v>
      </c>
      <c r="P5" s="53" t="s">
        <v>50</v>
      </c>
      <c r="Q5" s="27">
        <f>_xlfn.AGGREGATE(12,6,M$4:M$103)</f>
        <v>18.37279830587994</v>
      </c>
      <c r="R5" s="17">
        <f>_xlfn.AGGREGATE(12,6,N$4:N$103)</f>
        <v>151.82373107768592</v>
      </c>
      <c r="AP5" s="40">
        <f>MATCH($AQ$3,$BB$3:$BC$3,0)</f>
        <v>1</v>
      </c>
      <c r="BA5" s="28" t="str">
        <f t="array" ref="BA5:BC14">[1]!SortedTable($P$73:$R$82,$AP$5+1,1,1)</f>
        <v>Sheet1!$H$8</v>
      </c>
      <c r="BB5" s="26" t="str">
        <v/>
      </c>
      <c r="BC5" s="16">
        <v>0.97449899727713529</v>
      </c>
    </row>
    <row r="6" spans="1:55" x14ac:dyDescent="0.25">
      <c r="A6" s="31" t="s">
        <v>48</v>
      </c>
      <c r="B6" s="29">
        <v>3</v>
      </c>
      <c r="C6" s="27">
        <v>4.1276827296620935</v>
      </c>
      <c r="D6" s="7">
        <v>2.5837026655296071</v>
      </c>
      <c r="E6" s="7">
        <v>4.199138388787663</v>
      </c>
      <c r="F6" s="7">
        <v>5.2562216251240219</v>
      </c>
      <c r="G6" s="7">
        <v>1.6862792318025055</v>
      </c>
      <c r="H6" s="7">
        <v>90.525730540069816</v>
      </c>
      <c r="I6" s="7">
        <v>48.850995532394009</v>
      </c>
      <c r="J6" s="7">
        <v>6.1631922838736157</v>
      </c>
      <c r="K6" s="7">
        <v>3.6087479095522959</v>
      </c>
      <c r="L6" s="17">
        <v>1.2675054877600653</v>
      </c>
      <c r="M6" s="27">
        <v>17.85302464090589</v>
      </c>
      <c r="N6" s="17">
        <v>150.41617175364985</v>
      </c>
      <c r="P6" s="53" t="s">
        <v>51</v>
      </c>
      <c r="Q6" s="27" t="e">
        <f>_xlfn.AGGREGATE(13,6,M$4:M$103)</f>
        <v>#N/A</v>
      </c>
      <c r="R6" s="17" t="e">
        <f>_xlfn.AGGREGATE(13,6,N$4:N$103)</f>
        <v>#N/A</v>
      </c>
      <c r="AP6" t="str">
        <f>"Tornado Diagram for "&amp;$AQ$4&amp;" ("&amp;$AQ$3&amp;")"</f>
        <v>Tornado Diagram for LiveDate (Sheet1!$F$12)</v>
      </c>
      <c r="BA6" s="29" t="str">
        <v>Sheet1!$H$7</v>
      </c>
      <c r="BB6" s="27" t="str">
        <v/>
      </c>
      <c r="BC6" s="17">
        <v>0.97543887911519767</v>
      </c>
    </row>
    <row r="7" spans="1:55" x14ac:dyDescent="0.25">
      <c r="A7" s="31" t="s">
        <v>41</v>
      </c>
      <c r="B7" s="29">
        <v>4</v>
      </c>
      <c r="C7" s="27">
        <v>4.4658294924002764</v>
      </c>
      <c r="D7" s="7">
        <v>3.7815830531805545</v>
      </c>
      <c r="E7" s="7">
        <v>5.628120978739533</v>
      </c>
      <c r="F7" s="7">
        <v>3.1289642896904626</v>
      </c>
      <c r="G7" s="7">
        <v>1.4667429486652852</v>
      </c>
      <c r="H7" s="7">
        <v>118.25240355962343</v>
      </c>
      <c r="I7" s="7">
        <v>59.983598708169744</v>
      </c>
      <c r="J7" s="7">
        <v>5.3321047014151546</v>
      </c>
      <c r="K7" s="7">
        <v>3.7139266079261746</v>
      </c>
      <c r="L7" s="17">
        <v>1.3651982286487585</v>
      </c>
      <c r="M7" s="27">
        <v>18.471240762676111</v>
      </c>
      <c r="N7" s="17">
        <v>188.64723180578324</v>
      </c>
      <c r="P7" s="53" t="s">
        <v>52</v>
      </c>
      <c r="Q7" s="27">
        <f>_xlfn.AGGREGATE(7,6,M$4:M$103)</f>
        <v>1.1582325017256825</v>
      </c>
      <c r="R7" s="17">
        <f>_xlfn.AGGREGATE(7,6,N$4:N$103)</f>
        <v>39.261426302097654</v>
      </c>
      <c r="BA7" s="29" t="str">
        <v>Sheet1!$H$9</v>
      </c>
      <c r="BB7" s="27" t="str">
        <v/>
      </c>
      <c r="BC7" s="17">
        <v>-0.18710641326453475</v>
      </c>
    </row>
    <row r="8" spans="1:55" x14ac:dyDescent="0.25">
      <c r="A8" s="31" t="s">
        <v>42</v>
      </c>
      <c r="B8" s="29">
        <v>5</v>
      </c>
      <c r="C8" s="27">
        <v>3.8746344395360239</v>
      </c>
      <c r="D8" s="7">
        <v>2.831658905244081</v>
      </c>
      <c r="E8" s="7">
        <v>5.8994854688876899</v>
      </c>
      <c r="F8" s="7">
        <v>4.2266153368649508</v>
      </c>
      <c r="G8" s="7">
        <v>1.5682547603702841</v>
      </c>
      <c r="H8" s="7">
        <v>114.94515594144906</v>
      </c>
      <c r="I8" s="7">
        <v>59.409922064673566</v>
      </c>
      <c r="J8" s="7">
        <v>5.4360418951166327</v>
      </c>
      <c r="K8" s="7">
        <v>4.574713255532223</v>
      </c>
      <c r="L8" s="17">
        <v>1.7794317228706871</v>
      </c>
      <c r="M8" s="27">
        <v>18.40064891090303</v>
      </c>
      <c r="N8" s="17">
        <v>186.14526487964218</v>
      </c>
      <c r="P8" s="53" t="s">
        <v>53</v>
      </c>
      <c r="Q8" s="27">
        <f>_xlfn.AGGREGATE(10,6,M$4:M$103)</f>
        <v>1.3415025280537332</v>
      </c>
      <c r="R8" s="17">
        <f>_xlfn.AGGREGATE(10,6,N$4:N$103)</f>
        <v>1541.4595952750456</v>
      </c>
      <c r="BA8" s="29" t="str">
        <v>Sheet1!$H$11</v>
      </c>
      <c r="BB8" s="27" t="str">
        <v/>
      </c>
      <c r="BC8" s="17">
        <v>9.1185886378655226E-2</v>
      </c>
    </row>
    <row r="9" spans="1:55" x14ac:dyDescent="0.25">
      <c r="A9" s="31" t="s">
        <v>43</v>
      </c>
      <c r="B9" s="29">
        <v>6</v>
      </c>
      <c r="C9" s="27">
        <v>4.2972706080852463</v>
      </c>
      <c r="D9" s="7">
        <v>2.7279489214264716</v>
      </c>
      <c r="E9" s="7">
        <v>6.6162864930744512</v>
      </c>
      <c r="F9" s="7">
        <v>4.8079202198182411</v>
      </c>
      <c r="G9" s="7">
        <v>1.3194429602047169</v>
      </c>
      <c r="H9" s="7">
        <v>73.506312557163582</v>
      </c>
      <c r="I9" s="7">
        <v>31.804185660200201</v>
      </c>
      <c r="J9" s="7">
        <v>5.0641568843142988</v>
      </c>
      <c r="K9" s="7">
        <v>4.0784747756023636</v>
      </c>
      <c r="L9" s="17">
        <v>1.2319620973439132</v>
      </c>
      <c r="M9" s="27">
        <v>19.768869202609128</v>
      </c>
      <c r="N9" s="17">
        <v>115.68509197462436</v>
      </c>
      <c r="P9" s="53" t="s">
        <v>54</v>
      </c>
      <c r="Q9" s="27">
        <f>KURT(M$4:M$103)</f>
        <v>-9.522413782503758E-2</v>
      </c>
      <c r="R9" s="17">
        <f>KURT(N$4:N$103)</f>
        <v>0.1873522830850014</v>
      </c>
      <c r="BA9" s="29" t="str">
        <v>Sheet1!$H$10</v>
      </c>
      <c r="BB9" s="27" t="str">
        <v/>
      </c>
      <c r="BC9" s="17">
        <v>8.2339228697528924E-2</v>
      </c>
    </row>
    <row r="10" spans="1:55" x14ac:dyDescent="0.25">
      <c r="B10" s="29">
        <v>7</v>
      </c>
      <c r="C10" s="27">
        <v>4.2758116192482714</v>
      </c>
      <c r="D10" s="7">
        <v>2.8191425998356507</v>
      </c>
      <c r="E10" s="7">
        <v>6.1965212046793976</v>
      </c>
      <c r="F10" s="7">
        <v>4.5965529401514855</v>
      </c>
      <c r="G10" s="7">
        <v>1.7360921008769687</v>
      </c>
      <c r="H10" s="7">
        <v>95.198567989995027</v>
      </c>
      <c r="I10" s="7">
        <v>45.41920166977232</v>
      </c>
      <c r="J10" s="7">
        <v>4.641705821027565</v>
      </c>
      <c r="K10" s="7">
        <v>3.6725270650016704</v>
      </c>
      <c r="L10" s="17">
        <v>1.9145094129155642</v>
      </c>
      <c r="M10" s="27">
        <v>19.624120464791776</v>
      </c>
      <c r="N10" s="17">
        <v>150.84651195871217</v>
      </c>
      <c r="P10" s="53" t="s">
        <v>55</v>
      </c>
      <c r="Q10" s="27">
        <f>SKEW(M$4:M$103)</f>
        <v>0.3278949566296232</v>
      </c>
      <c r="R10" s="17">
        <f>SKEW(N$4:N$103)</f>
        <v>-5.4967565555644672E-2</v>
      </c>
      <c r="BA10" s="29" t="str">
        <v>Sheet1!$F$11</v>
      </c>
      <c r="BB10" s="27">
        <v>0.13341573814937635</v>
      </c>
      <c r="BC10" s="17" t="str">
        <v/>
      </c>
    </row>
    <row r="11" spans="1:55" x14ac:dyDescent="0.25">
      <c r="B11" s="29">
        <v>8</v>
      </c>
      <c r="C11" s="27">
        <v>3.7353664661128225</v>
      </c>
      <c r="D11" s="7">
        <v>3.4441953084128589</v>
      </c>
      <c r="E11" s="7">
        <v>6.8427983493830542</v>
      </c>
      <c r="F11" s="7">
        <v>3.6080523578140857</v>
      </c>
      <c r="G11" s="7">
        <v>1.1333250399583219</v>
      </c>
      <c r="H11" s="7">
        <v>93.374918668928231</v>
      </c>
      <c r="I11" s="7">
        <v>29.198909456248337</v>
      </c>
      <c r="J11" s="7">
        <v>5.2386677867095646</v>
      </c>
      <c r="K11" s="7">
        <v>3.0658085096513483</v>
      </c>
      <c r="L11" s="17">
        <v>1.588033309977555</v>
      </c>
      <c r="M11" s="27">
        <v>18.763737521681144</v>
      </c>
      <c r="N11" s="17">
        <v>132.46633773151504</v>
      </c>
      <c r="P11" s="53" t="s">
        <v>0</v>
      </c>
      <c r="Q11" s="27">
        <f>_xlfn.AGGREGATE(5,6,M$4:M$103)</f>
        <v>16.185014954392166</v>
      </c>
      <c r="R11" s="17">
        <f>_xlfn.AGGREGATE(5,6,N$4:N$103)</f>
        <v>31.825033100417762</v>
      </c>
      <c r="BA11" s="29" t="str">
        <v>Sheet1!$F$8</v>
      </c>
      <c r="BB11" s="27">
        <v>0.17410193229506787</v>
      </c>
      <c r="BC11" s="17" t="str">
        <v/>
      </c>
    </row>
    <row r="12" spans="1:55" x14ac:dyDescent="0.25">
      <c r="B12" s="29">
        <v>9</v>
      </c>
      <c r="C12" s="27">
        <v>4.5522628497780664</v>
      </c>
      <c r="D12" s="7">
        <v>2.7755349574052888</v>
      </c>
      <c r="E12" s="7">
        <v>6.3987768489935579</v>
      </c>
      <c r="F12" s="7">
        <v>3.4154786375661805</v>
      </c>
      <c r="G12" s="7">
        <v>1.4961634186012203</v>
      </c>
      <c r="H12" s="7">
        <v>33.642527527817307</v>
      </c>
      <c r="I12" s="7">
        <v>-12.808138079484621</v>
      </c>
      <c r="J12" s="7">
        <v>4.7289323611964296</v>
      </c>
      <c r="K12" s="7">
        <v>4.4130390721125465</v>
      </c>
      <c r="L12" s="17">
        <v>1.8486722187761027</v>
      </c>
      <c r="M12" s="27">
        <v>18.638216712344313</v>
      </c>
      <c r="N12" s="17">
        <v>31.825033100417762</v>
      </c>
      <c r="P12" s="53" t="s">
        <v>2</v>
      </c>
      <c r="Q12" s="27">
        <f>_xlfn.AGGREGATE(4,6,M$4:M$103)</f>
        <v>21.752742812291579</v>
      </c>
      <c r="R12" s="17">
        <f>_xlfn.AGGREGATE(4,6,N$4:N$103)</f>
        <v>253.25394443712935</v>
      </c>
      <c r="BA12" s="29" t="str">
        <v>Sheet1!$F$7</v>
      </c>
      <c r="BB12" s="27">
        <v>0.38838997809388626</v>
      </c>
      <c r="BC12" s="17" t="str">
        <v/>
      </c>
    </row>
    <row r="13" spans="1:55" x14ac:dyDescent="0.25">
      <c r="B13" s="29">
        <v>10</v>
      </c>
      <c r="C13" s="27">
        <v>4.4970558858922152</v>
      </c>
      <c r="D13" s="7">
        <v>3.8057640079654282</v>
      </c>
      <c r="E13" s="7">
        <v>6.2158605400323443</v>
      </c>
      <c r="F13" s="7">
        <v>4.8721631293896506</v>
      </c>
      <c r="G13" s="7">
        <v>1.459624138244348</v>
      </c>
      <c r="H13" s="7">
        <v>87.569510904018117</v>
      </c>
      <c r="I13" s="7">
        <v>10.921226480974184</v>
      </c>
      <c r="J13" s="7">
        <v>5.4888545912273541</v>
      </c>
      <c r="K13" s="7">
        <v>4.4790537986549674</v>
      </c>
      <c r="L13" s="17">
        <v>1.1189096080892333</v>
      </c>
      <c r="M13" s="27">
        <v>20.850467701523986</v>
      </c>
      <c r="N13" s="17">
        <v>109.57755538296387</v>
      </c>
      <c r="P13" s="53" t="s">
        <v>22</v>
      </c>
      <c r="Q13" s="27">
        <f>Q12-Q11</f>
        <v>5.5677278578994134</v>
      </c>
      <c r="R13" s="17">
        <f>R12-R11</f>
        <v>221.42891133671159</v>
      </c>
      <c r="BA13" s="29" t="str">
        <v>Sheet1!$F$10</v>
      </c>
      <c r="BB13" s="27">
        <v>0.5031527063599085</v>
      </c>
      <c r="BC13" s="17" t="str">
        <v/>
      </c>
    </row>
    <row r="14" spans="1:55" ht="15.75" thickBot="1" x14ac:dyDescent="0.3">
      <c r="B14" s="29">
        <v>11</v>
      </c>
      <c r="C14" s="27">
        <v>4.0989121885116671</v>
      </c>
      <c r="D14" s="7">
        <v>3.6661657445440716</v>
      </c>
      <c r="E14" s="7">
        <v>5.3426300753706464</v>
      </c>
      <c r="F14" s="7">
        <v>3.2275173271832824</v>
      </c>
      <c r="G14" s="7">
        <v>1.7593878706126016</v>
      </c>
      <c r="H14" s="7">
        <v>104.97764764808102</v>
      </c>
      <c r="I14" s="7">
        <v>46.480685518410915</v>
      </c>
      <c r="J14" s="7">
        <v>5.5405571846332711</v>
      </c>
      <c r="K14" s="7">
        <v>3.5187031444654462</v>
      </c>
      <c r="L14" s="17">
        <v>1.3207833156156856</v>
      </c>
      <c r="M14" s="27">
        <v>18.09461320622227</v>
      </c>
      <c r="N14" s="17">
        <v>161.83837681120633</v>
      </c>
      <c r="P14" s="53" t="s">
        <v>56</v>
      </c>
      <c r="Q14" s="27">
        <f>COUNT(M$4:M$103)</f>
        <v>100</v>
      </c>
      <c r="R14" s="17">
        <f>COUNT(N$4:N$103)</f>
        <v>100</v>
      </c>
      <c r="BA14" s="30" t="str">
        <v>Sheet1!$F$9</v>
      </c>
      <c r="BB14" s="12">
        <v>0.66401323569270665</v>
      </c>
      <c r="BC14" s="18" t="str">
        <v/>
      </c>
    </row>
    <row r="15" spans="1:55" x14ac:dyDescent="0.25">
      <c r="B15" s="29">
        <v>12</v>
      </c>
      <c r="C15" s="27">
        <v>3.7046216667533618</v>
      </c>
      <c r="D15" s="7">
        <v>3.6050871837836143</v>
      </c>
      <c r="E15" s="7">
        <v>5.0585613857393223</v>
      </c>
      <c r="F15" s="7">
        <v>3.5781775338733044</v>
      </c>
      <c r="G15" s="7">
        <v>1.591503427292833</v>
      </c>
      <c r="H15" s="7">
        <v>105.16635858221059</v>
      </c>
      <c r="I15" s="7">
        <v>43.084432235087235</v>
      </c>
      <c r="J15" s="7">
        <v>4.1305142625929188</v>
      </c>
      <c r="K15" s="7">
        <v>3.5211943532305021</v>
      </c>
      <c r="L15" s="17">
        <v>1.6972557847176393</v>
      </c>
      <c r="M15" s="27">
        <v>17.537951197442435</v>
      </c>
      <c r="N15" s="17">
        <v>157.59975521783889</v>
      </c>
      <c r="P15" s="53" t="s">
        <v>57</v>
      </c>
      <c r="Q15" s="27">
        <f t="array" ref="Q15">COUNT(IF(ISERROR(M$4:M$103), 1, ""))</f>
        <v>0</v>
      </c>
      <c r="R15" s="17">
        <f>COUNT(IF(ISERROR(N$4:N$103), 1, ""))</f>
        <v>0</v>
      </c>
    </row>
    <row r="16" spans="1:55" x14ac:dyDescent="0.25">
      <c r="B16" s="29">
        <v>13</v>
      </c>
      <c r="C16" s="27">
        <v>3.7538169080540373</v>
      </c>
      <c r="D16" s="7">
        <v>3.4142056510316143</v>
      </c>
      <c r="E16" s="7">
        <v>5.2843633087901516</v>
      </c>
      <c r="F16" s="7">
        <v>4.3477891745499333</v>
      </c>
      <c r="G16" s="7">
        <v>1.9255051118153053</v>
      </c>
      <c r="H16" s="7">
        <v>60.358477885913786</v>
      </c>
      <c r="I16" s="7">
        <v>2.2717015556797122</v>
      </c>
      <c r="J16" s="7">
        <v>5.7468043292119866</v>
      </c>
      <c r="K16" s="7">
        <v>4.2218933648620371</v>
      </c>
      <c r="L16" s="17">
        <v>1.4373670375957204</v>
      </c>
      <c r="M16" s="27">
        <v>18.72568015424104</v>
      </c>
      <c r="N16" s="17">
        <v>74.036244173263242</v>
      </c>
      <c r="P16" s="53" t="s">
        <v>58</v>
      </c>
      <c r="Q16" s="27">
        <f>Q7/SQRT(Q14)</f>
        <v>0.11582325017256825</v>
      </c>
      <c r="R16" s="17">
        <f>R7/SQRT(R14)</f>
        <v>3.9261426302097653</v>
      </c>
    </row>
    <row r="17" spans="2:18" ht="15.75" thickBot="1" x14ac:dyDescent="0.3">
      <c r="B17" s="29">
        <v>14</v>
      </c>
      <c r="C17" s="27">
        <v>3.7784604333893714</v>
      </c>
      <c r="D17" s="7">
        <v>3.5834449704633329</v>
      </c>
      <c r="E17" s="7">
        <v>5.3261975156844539</v>
      </c>
      <c r="F17" s="7">
        <v>4.1957237365406765</v>
      </c>
      <c r="G17" s="7">
        <v>1.2649806380621083</v>
      </c>
      <c r="H17" s="7">
        <v>90.029515432947605</v>
      </c>
      <c r="I17" s="7">
        <v>22.293363412150754</v>
      </c>
      <c r="J17" s="7">
        <v>6.2962250226201117</v>
      </c>
      <c r="K17" s="7">
        <v>4.0311305139106732</v>
      </c>
      <c r="L17" s="17">
        <v>1.7619403205812336</v>
      </c>
      <c r="M17" s="27">
        <v>18.148807294139946</v>
      </c>
      <c r="N17" s="17">
        <v>124.41217470221036</v>
      </c>
      <c r="P17" s="54" t="s">
        <v>59</v>
      </c>
      <c r="Q17" s="12">
        <f>_xlfn.CONFIDENCE.T(5%,Q7,Q14)</f>
        <v>0.22981845638024428</v>
      </c>
      <c r="R17" s="18">
        <f>_xlfn.CONFIDENCE.T(5%,R7,R14)</f>
        <v>7.7903187612082956</v>
      </c>
    </row>
    <row r="18" spans="2:18" ht="15.75" thickBot="1" x14ac:dyDescent="0.3">
      <c r="B18" s="29">
        <v>15</v>
      </c>
      <c r="C18" s="27">
        <v>4.0566664768388803</v>
      </c>
      <c r="D18" s="7">
        <v>2.896797981012285</v>
      </c>
      <c r="E18" s="7">
        <v>7.1241081191968716</v>
      </c>
      <c r="F18" s="7">
        <v>3.8243288311135286</v>
      </c>
      <c r="G18" s="7">
        <v>1.5960527536770319</v>
      </c>
      <c r="H18" s="7">
        <v>75.287394853031785</v>
      </c>
      <c r="I18" s="7">
        <v>20.110361106396624</v>
      </c>
      <c r="J18" s="7">
        <v>6.7330570725075525</v>
      </c>
      <c r="K18" s="7">
        <v>3.9872060841555235</v>
      </c>
      <c r="L18" s="17">
        <v>1.3123303334272904</v>
      </c>
      <c r="M18" s="27">
        <v>19.497954161838599</v>
      </c>
      <c r="N18" s="17">
        <v>107.43034944951876</v>
      </c>
    </row>
    <row r="19" spans="2:18" ht="15.75" thickBot="1" x14ac:dyDescent="0.3">
      <c r="B19" s="29">
        <v>16</v>
      </c>
      <c r="C19" s="27">
        <v>3.3738830892720184</v>
      </c>
      <c r="D19" s="7">
        <v>3.0150501839597892</v>
      </c>
      <c r="E19" s="7">
        <v>4.7898465104625547</v>
      </c>
      <c r="F19" s="7">
        <v>4.4187692534069622</v>
      </c>
      <c r="G19" s="7">
        <v>1.5602546080260906</v>
      </c>
      <c r="H19" s="7">
        <v>111.81938117546592</v>
      </c>
      <c r="I19" s="7">
        <v>50.645340614038219</v>
      </c>
      <c r="J19" s="7">
        <v>5.5795278337121186</v>
      </c>
      <c r="K19" s="7">
        <v>4.9938622861628268</v>
      </c>
      <c r="L19" s="17">
        <v>1.6357738322485988</v>
      </c>
      <c r="M19" s="27">
        <v>17.157803645127416</v>
      </c>
      <c r="N19" s="17">
        <v>174.67388574162769</v>
      </c>
      <c r="P19" s="44" t="s">
        <v>60</v>
      </c>
      <c r="Q19" s="46"/>
      <c r="R19" s="47"/>
    </row>
    <row r="20" spans="2:18" x14ac:dyDescent="0.25">
      <c r="B20" s="29">
        <v>17</v>
      </c>
      <c r="C20" s="27">
        <v>3.9928852103182719</v>
      </c>
      <c r="D20" s="7">
        <v>3.3642586919318918</v>
      </c>
      <c r="E20" s="7">
        <v>7.3510500200706161</v>
      </c>
      <c r="F20" s="7">
        <v>3.5347116148942557</v>
      </c>
      <c r="G20" s="7">
        <v>1.5820798609828075</v>
      </c>
      <c r="H20" s="7">
        <v>101.80526283872005</v>
      </c>
      <c r="I20" s="7">
        <v>42.114699563309713</v>
      </c>
      <c r="J20" s="7">
        <v>6.4914923227724914</v>
      </c>
      <c r="K20" s="7">
        <v>3.4059072438741174</v>
      </c>
      <c r="L20" s="17">
        <v>1.6757641385469</v>
      </c>
      <c r="M20" s="27">
        <v>19.824985398197843</v>
      </c>
      <c r="N20" s="17">
        <v>155.49312610722328</v>
      </c>
      <c r="P20" s="50"/>
      <c r="Q20" s="49" t="s">
        <v>39</v>
      </c>
      <c r="R20" s="21" t="s">
        <v>82</v>
      </c>
    </row>
    <row r="21" spans="2:18" ht="15.75" thickBot="1" x14ac:dyDescent="0.3">
      <c r="B21" s="29">
        <v>18</v>
      </c>
      <c r="C21" s="27">
        <v>3.8968250612983217</v>
      </c>
      <c r="D21" s="7">
        <v>3.0713628274747728</v>
      </c>
      <c r="E21" s="7">
        <v>5.1753042600127088</v>
      </c>
      <c r="F21" s="7">
        <v>4.1518546963369554</v>
      </c>
      <c r="G21" s="7">
        <v>1.6981753954689103</v>
      </c>
      <c r="H21" s="7">
        <v>118.7251285342909</v>
      </c>
      <c r="I21" s="7">
        <v>63.630632841238857</v>
      </c>
      <c r="J21" s="7">
        <v>4.9427506441909745</v>
      </c>
      <c r="K21" s="7">
        <v>5.0188282929511816</v>
      </c>
      <c r="L21" s="17">
        <v>1.9713069634222351</v>
      </c>
      <c r="M21" s="27">
        <v>17.99352224059167</v>
      </c>
      <c r="N21" s="17">
        <v>194.28864727609414</v>
      </c>
      <c r="P21" s="51"/>
      <c r="Q21" s="23" t="s">
        <v>36</v>
      </c>
      <c r="R21" s="42" t="s">
        <v>81</v>
      </c>
    </row>
    <row r="22" spans="2:18" x14ac:dyDescent="0.25">
      <c r="B22" s="29">
        <v>19</v>
      </c>
      <c r="C22" s="27">
        <v>4.3079059973973965</v>
      </c>
      <c r="D22" s="7">
        <v>3.2940091853455638</v>
      </c>
      <c r="E22" s="7">
        <v>5.2092062455439239</v>
      </c>
      <c r="F22" s="7">
        <v>4.1709942958387849</v>
      </c>
      <c r="G22" s="7">
        <v>1.7300351250281141</v>
      </c>
      <c r="H22" s="7">
        <v>110.44639646629376</v>
      </c>
      <c r="I22" s="7">
        <v>61.740983162378114</v>
      </c>
      <c r="J22" s="7">
        <v>4.420736735496936</v>
      </c>
      <c r="K22" s="7">
        <v>5.275602678136007</v>
      </c>
      <c r="L22" s="17">
        <v>1.4794044504481865</v>
      </c>
      <c r="M22" s="27">
        <v>18.712150849153783</v>
      </c>
      <c r="N22" s="17">
        <v>183.363123492753</v>
      </c>
      <c r="P22" s="55">
        <v>0</v>
      </c>
      <c r="Q22" s="26">
        <f>_xlfn.AGGREGATE(16,6,M$4:M$103,$P22)</f>
        <v>16.185014954392166</v>
      </c>
      <c r="R22" s="16">
        <f t="shared" ref="R22:R62" si="0">_xlfn.AGGREGATE(16,6,N$4:N$103,$P22)</f>
        <v>31.825033100417762</v>
      </c>
    </row>
    <row r="23" spans="2:18" x14ac:dyDescent="0.25">
      <c r="B23" s="29">
        <v>20</v>
      </c>
      <c r="C23" s="27">
        <v>4.0164342828189827</v>
      </c>
      <c r="D23" s="7">
        <v>3.3809720307323041</v>
      </c>
      <c r="E23" s="7">
        <v>4.9255674799447</v>
      </c>
      <c r="F23" s="7">
        <v>3.5961033736685954</v>
      </c>
      <c r="G23" s="7">
        <v>1.4790568897369205</v>
      </c>
      <c r="H23" s="7">
        <v>114.27782736843858</v>
      </c>
      <c r="I23" s="7">
        <v>55.00221954938651</v>
      </c>
      <c r="J23" s="7">
        <v>5.0168183041151284</v>
      </c>
      <c r="K23" s="7">
        <v>4.810556633524218</v>
      </c>
      <c r="L23" s="17">
        <v>1.3024342876972432</v>
      </c>
      <c r="M23" s="27">
        <v>17.398134056901505</v>
      </c>
      <c r="N23" s="17">
        <v>180.40985614316168</v>
      </c>
      <c r="P23" s="56">
        <v>2.5000000000000001E-2</v>
      </c>
      <c r="Q23" s="27">
        <f t="shared" ref="Q23:Q62" si="1">_xlfn.AGGREGATE(16,6,M$4:M$103,$P23)</f>
        <v>16.381158740235428</v>
      </c>
      <c r="R23" s="17">
        <f t="shared" si="0"/>
        <v>79.660135726957662</v>
      </c>
    </row>
    <row r="24" spans="2:18" x14ac:dyDescent="0.25">
      <c r="B24" s="29">
        <v>21</v>
      </c>
      <c r="C24" s="27">
        <v>4.2172252207267409</v>
      </c>
      <c r="D24" s="7">
        <v>3.5567102831471562</v>
      </c>
      <c r="E24" s="7">
        <v>6.4530948456900088</v>
      </c>
      <c r="F24" s="7">
        <v>3.3367273865054634</v>
      </c>
      <c r="G24" s="7">
        <v>1.5571875627661771</v>
      </c>
      <c r="H24" s="7">
        <v>96.100043021911745</v>
      </c>
      <c r="I24" s="7">
        <v>29.662040047261769</v>
      </c>
      <c r="J24" s="7">
        <v>5.9545112901419675</v>
      </c>
      <c r="K24" s="7">
        <v>3.7861940756693762</v>
      </c>
      <c r="L24" s="17">
        <v>1.3334435511203544</v>
      </c>
      <c r="M24" s="27">
        <v>19.120945298835547</v>
      </c>
      <c r="N24" s="17">
        <v>136.83623198610522</v>
      </c>
      <c r="P24" s="56">
        <v>0.05</v>
      </c>
      <c r="Q24" s="27">
        <f t="shared" si="1"/>
        <v>16.555897206537452</v>
      </c>
      <c r="R24" s="17">
        <f t="shared" si="0"/>
        <v>89.118931897617841</v>
      </c>
    </row>
    <row r="25" spans="2:18" x14ac:dyDescent="0.25">
      <c r="B25" s="29">
        <v>22</v>
      </c>
      <c r="C25" s="27">
        <v>4.1740515200666035</v>
      </c>
      <c r="D25" s="7">
        <v>2.803972503630809</v>
      </c>
      <c r="E25" s="7">
        <v>5.8180274602509545</v>
      </c>
      <c r="F25" s="7">
        <v>5.0630335132410051</v>
      </c>
      <c r="G25" s="7">
        <v>1.2088607044258994</v>
      </c>
      <c r="H25" s="7">
        <v>150.57354034361043</v>
      </c>
      <c r="I25" s="7">
        <v>91.643036912526071</v>
      </c>
      <c r="J25" s="7">
        <v>5.1733234865019728</v>
      </c>
      <c r="K25" s="7">
        <v>4.3620010480032594</v>
      </c>
      <c r="L25" s="17">
        <v>1.5020426464876202</v>
      </c>
      <c r="M25" s="27">
        <v>19.067945701615272</v>
      </c>
      <c r="N25" s="17">
        <v>253.25394443712935</v>
      </c>
      <c r="P25" s="56">
        <v>7.4999999999999997E-2</v>
      </c>
      <c r="Q25" s="27">
        <f t="shared" si="1"/>
        <v>16.73057943979839</v>
      </c>
      <c r="R25" s="17">
        <f t="shared" si="0"/>
        <v>99.154088615903035</v>
      </c>
    </row>
    <row r="26" spans="2:18" x14ac:dyDescent="0.25">
      <c r="B26" s="29">
        <v>23</v>
      </c>
      <c r="C26" s="27">
        <v>3.4618990873526396</v>
      </c>
      <c r="D26" s="7">
        <v>2.3818527865777832</v>
      </c>
      <c r="E26" s="7">
        <v>6.6677948120561243</v>
      </c>
      <c r="F26" s="7">
        <v>4.441345657723339</v>
      </c>
      <c r="G26" s="7">
        <v>1.5451651582505859</v>
      </c>
      <c r="H26" s="7">
        <v>124.52389621620199</v>
      </c>
      <c r="I26" s="7">
        <v>48.362726325916583</v>
      </c>
      <c r="J26" s="7">
        <v>7.0896206689571226</v>
      </c>
      <c r="K26" s="7">
        <v>3.9015653818310767</v>
      </c>
      <c r="L26" s="17">
        <v>1.5502731914085226</v>
      </c>
      <c r="M26" s="27">
        <v>18.498057501960471</v>
      </c>
      <c r="N26" s="17">
        <v>185.42808178431531</v>
      </c>
      <c r="P26" s="56">
        <v>0.1</v>
      </c>
      <c r="Q26" s="27">
        <f t="shared" si="1"/>
        <v>16.820876813699744</v>
      </c>
      <c r="R26" s="17">
        <f t="shared" si="0"/>
        <v>103.21421385720257</v>
      </c>
    </row>
    <row r="27" spans="2:18" x14ac:dyDescent="0.25">
      <c r="B27" s="29">
        <v>24</v>
      </c>
      <c r="C27" s="27">
        <v>4.5568171445040626</v>
      </c>
      <c r="D27" s="7">
        <v>2.6643771675914238</v>
      </c>
      <c r="E27" s="7">
        <v>7.63732248574882</v>
      </c>
      <c r="F27" s="7">
        <v>3.6160306005621679</v>
      </c>
      <c r="G27" s="7">
        <v>1.249992570170624</v>
      </c>
      <c r="H27" s="7">
        <v>97.011500985273329</v>
      </c>
      <c r="I27" s="7">
        <v>38.810531643175665</v>
      </c>
      <c r="J27" s="7">
        <v>6.9115451335074587</v>
      </c>
      <c r="K27" s="7">
        <v>3.441907381155429</v>
      </c>
      <c r="L27" s="17">
        <v>1.5213225570561741</v>
      </c>
      <c r="M27" s="27">
        <v>19.724539968577098</v>
      </c>
      <c r="N27" s="17">
        <v>147.69680770016805</v>
      </c>
      <c r="P27" s="56">
        <v>0.125</v>
      </c>
      <c r="Q27" s="27">
        <f t="shared" si="1"/>
        <v>16.906653503360424</v>
      </c>
      <c r="R27" s="17">
        <f t="shared" si="0"/>
        <v>108.06817376124808</v>
      </c>
    </row>
    <row r="28" spans="2:18" x14ac:dyDescent="0.25">
      <c r="B28" s="29">
        <v>25</v>
      </c>
      <c r="C28" s="27">
        <v>3.9799272861314585</v>
      </c>
      <c r="D28" s="7">
        <v>2.2954551755791726</v>
      </c>
      <c r="E28" s="7">
        <v>5.2607023380342577</v>
      </c>
      <c r="F28" s="7">
        <v>3.8529948303172072</v>
      </c>
      <c r="G28" s="7">
        <v>1.4900479704745468</v>
      </c>
      <c r="H28" s="7">
        <v>102.55059992599975</v>
      </c>
      <c r="I28" s="7">
        <v>31.157190079492469</v>
      </c>
      <c r="J28" s="7">
        <v>5.2166116195495285</v>
      </c>
      <c r="K28" s="7">
        <v>3.541530277882313</v>
      </c>
      <c r="L28" s="17">
        <v>1.4734680367369306</v>
      </c>
      <c r="M28" s="27">
        <v>16.879127600536641</v>
      </c>
      <c r="N28" s="17">
        <v>143.939399939661</v>
      </c>
      <c r="P28" s="56">
        <v>0.15</v>
      </c>
      <c r="Q28" s="27">
        <f t="shared" si="1"/>
        <v>17.087878999887497</v>
      </c>
      <c r="R28" s="17">
        <f t="shared" si="0"/>
        <v>110.03184700280602</v>
      </c>
    </row>
    <row r="29" spans="2:18" x14ac:dyDescent="0.25">
      <c r="B29" s="29">
        <v>26</v>
      </c>
      <c r="C29" s="27">
        <v>4.5764792478414709</v>
      </c>
      <c r="D29" s="7">
        <v>2.8862867699596442</v>
      </c>
      <c r="E29" s="7">
        <v>4.8014890358258828</v>
      </c>
      <c r="F29" s="7">
        <v>4.4908052030766532</v>
      </c>
      <c r="G29" s="7">
        <v>1.4079314277697281</v>
      </c>
      <c r="H29" s="7">
        <v>94.369904850322229</v>
      </c>
      <c r="I29" s="7">
        <v>32.667257341886476</v>
      </c>
      <c r="J29" s="7">
        <v>5.3655248341987871</v>
      </c>
      <c r="K29" s="7">
        <v>4.7649112368784907</v>
      </c>
      <c r="L29" s="17">
        <v>1.7499916984029087</v>
      </c>
      <c r="M29" s="27">
        <v>18.162991684473379</v>
      </c>
      <c r="N29" s="17">
        <v>138.91758996168892</v>
      </c>
      <c r="P29" s="56">
        <v>0.17499999999999999</v>
      </c>
      <c r="Q29" s="27">
        <f t="shared" si="1"/>
        <v>17.181505562864569</v>
      </c>
      <c r="R29" s="17">
        <f t="shared" si="0"/>
        <v>114.50824512273546</v>
      </c>
    </row>
    <row r="30" spans="2:18" x14ac:dyDescent="0.25">
      <c r="B30" s="29">
        <v>27</v>
      </c>
      <c r="C30" s="27">
        <v>4.6310271387000537</v>
      </c>
      <c r="D30" s="7">
        <v>3.1875550523482006</v>
      </c>
      <c r="E30" s="7">
        <v>5.0938293332499001</v>
      </c>
      <c r="F30" s="7">
        <v>3.7756805273900249</v>
      </c>
      <c r="G30" s="7">
        <v>1.8009490229649532</v>
      </c>
      <c r="H30" s="7">
        <v>107.21711799762738</v>
      </c>
      <c r="I30" s="7">
        <v>54.436876367542375</v>
      </c>
      <c r="J30" s="7">
        <v>6.6919282411345904</v>
      </c>
      <c r="K30" s="7">
        <v>3.4079182378120416</v>
      </c>
      <c r="L30" s="17">
        <v>1.4047251680142285</v>
      </c>
      <c r="M30" s="27">
        <v>18.489041074653134</v>
      </c>
      <c r="N30" s="17">
        <v>173.15856601213062</v>
      </c>
      <c r="P30" s="56">
        <v>0.2</v>
      </c>
      <c r="Q30" s="27">
        <f t="shared" si="1"/>
        <v>17.272412873193328</v>
      </c>
      <c r="R30" s="17">
        <f t="shared" si="0"/>
        <v>119.24863908616787</v>
      </c>
    </row>
    <row r="31" spans="2:18" x14ac:dyDescent="0.25">
      <c r="B31" s="29">
        <v>28</v>
      </c>
      <c r="C31" s="27">
        <v>3.9307192032161011</v>
      </c>
      <c r="D31" s="7">
        <v>2.964601517513457</v>
      </c>
      <c r="E31" s="7">
        <v>4.737972129411812</v>
      </c>
      <c r="F31" s="7">
        <v>3.7516216041958335</v>
      </c>
      <c r="G31" s="7">
        <v>1.4394694763532396</v>
      </c>
      <c r="H31" s="7">
        <v>130.55686604502938</v>
      </c>
      <c r="I31" s="7">
        <v>79.348113638366783</v>
      </c>
      <c r="J31" s="7">
        <v>4.8390972307856206</v>
      </c>
      <c r="K31" s="7">
        <v>3.7531206483180095</v>
      </c>
      <c r="L31" s="17">
        <v>1.832311976618096</v>
      </c>
      <c r="M31" s="27">
        <v>16.824383930690441</v>
      </c>
      <c r="N31" s="17">
        <v>220.32950953911788</v>
      </c>
      <c r="P31" s="56">
        <v>0.22500000000000001</v>
      </c>
      <c r="Q31" s="27">
        <f t="shared" si="1"/>
        <v>17.30279275062523</v>
      </c>
      <c r="R31" s="17">
        <f t="shared" si="0"/>
        <v>121.01782780276174</v>
      </c>
    </row>
    <row r="32" spans="2:18" x14ac:dyDescent="0.25">
      <c r="B32" s="29">
        <v>29</v>
      </c>
      <c r="C32" s="27">
        <v>3.9733168054156121</v>
      </c>
      <c r="D32" s="7">
        <v>3.0268706746770198</v>
      </c>
      <c r="E32" s="7">
        <v>4.9979172343582317</v>
      </c>
      <c r="F32" s="7">
        <v>4.5548406011892268</v>
      </c>
      <c r="G32" s="7">
        <v>1.6704986804176729</v>
      </c>
      <c r="H32" s="7">
        <v>76.084442909027885</v>
      </c>
      <c r="I32" s="7">
        <v>22.475693373259482</v>
      </c>
      <c r="J32" s="7">
        <v>6.2054920017019972</v>
      </c>
      <c r="K32" s="7">
        <v>4.1760165360147026</v>
      </c>
      <c r="L32" s="17">
        <v>1.170371292185862</v>
      </c>
      <c r="M32" s="27">
        <v>18.223443996057764</v>
      </c>
      <c r="N32" s="17">
        <v>110.11201611218993</v>
      </c>
      <c r="P32" s="56">
        <v>0.25</v>
      </c>
      <c r="Q32" s="27">
        <f t="shared" si="1"/>
        <v>17.398708792667541</v>
      </c>
      <c r="R32" s="17">
        <f t="shared" si="0"/>
        <v>123.44422888553635</v>
      </c>
    </row>
    <row r="33" spans="2:18" x14ac:dyDescent="0.25">
      <c r="B33" s="29">
        <v>30</v>
      </c>
      <c r="C33" s="27">
        <v>4.1854256765403708</v>
      </c>
      <c r="D33" s="7">
        <v>3.2445262589565278</v>
      </c>
      <c r="E33" s="7">
        <v>5.4901589485548214</v>
      </c>
      <c r="F33" s="7">
        <v>3.8025364550401792</v>
      </c>
      <c r="G33" s="7">
        <v>1.8396293168310707</v>
      </c>
      <c r="H33" s="7">
        <v>68.994046950628942</v>
      </c>
      <c r="I33" s="7">
        <v>20.123746669964987</v>
      </c>
      <c r="J33" s="7">
        <v>7.6661933166976404</v>
      </c>
      <c r="K33" s="7">
        <v>4.9175240139563394</v>
      </c>
      <c r="L33" s="17">
        <v>1.6002413285595349</v>
      </c>
      <c r="M33" s="27">
        <v>18.562276655922972</v>
      </c>
      <c r="N33" s="17">
        <v>103.30175227980745</v>
      </c>
      <c r="P33" s="56">
        <v>0.27500000000000002</v>
      </c>
      <c r="Q33" s="27">
        <f t="shared" si="1"/>
        <v>17.471526007863787</v>
      </c>
      <c r="R33" s="17">
        <f t="shared" si="0"/>
        <v>127.42872620785027</v>
      </c>
    </row>
    <row r="34" spans="2:18" x14ac:dyDescent="0.25">
      <c r="B34" s="29">
        <v>31</v>
      </c>
      <c r="C34" s="27">
        <v>3.8111966015033052</v>
      </c>
      <c r="D34" s="7">
        <v>2.2396713631381568</v>
      </c>
      <c r="E34" s="7">
        <v>6.5863811358450839</v>
      </c>
      <c r="F34" s="7">
        <v>5.6784803945162379</v>
      </c>
      <c r="G34" s="7">
        <v>1.4245185421504318</v>
      </c>
      <c r="H34" s="7">
        <v>106.18844418118636</v>
      </c>
      <c r="I34" s="7">
        <v>35.657134324561753</v>
      </c>
      <c r="J34" s="7">
        <v>7.2919830718528633</v>
      </c>
      <c r="K34" s="7">
        <v>5.1405133293920802</v>
      </c>
      <c r="L34" s="17">
        <v>1.4674070295411654</v>
      </c>
      <c r="M34" s="27">
        <v>19.740248037153215</v>
      </c>
      <c r="N34" s="17">
        <v>155.74548193653422</v>
      </c>
      <c r="P34" s="56">
        <v>0.3</v>
      </c>
      <c r="Q34" s="27">
        <f t="shared" si="1"/>
        <v>17.680649855561779</v>
      </c>
      <c r="R34" s="17">
        <f t="shared" si="0"/>
        <v>130.875909902084</v>
      </c>
    </row>
    <row r="35" spans="2:18" x14ac:dyDescent="0.25">
      <c r="B35" s="29">
        <v>32</v>
      </c>
      <c r="C35" s="27">
        <v>4.2289583287534978</v>
      </c>
      <c r="D35" s="7">
        <v>3.2910039779737019</v>
      </c>
      <c r="E35" s="7">
        <v>5.4048952331633497</v>
      </c>
      <c r="F35" s="7">
        <v>4.358002495618317</v>
      </c>
      <c r="G35" s="7">
        <v>1.8853509269355051</v>
      </c>
      <c r="H35" s="7">
        <v>91.984047492195685</v>
      </c>
      <c r="I35" s="7">
        <v>16.486354453625157</v>
      </c>
      <c r="J35" s="7">
        <v>6.4348367012687611</v>
      </c>
      <c r="K35" s="7">
        <v>3.1437397445254658</v>
      </c>
      <c r="L35" s="17">
        <v>1.4897364521693945</v>
      </c>
      <c r="M35" s="27">
        <v>19.168210962444373</v>
      </c>
      <c r="N35" s="17">
        <v>119.53871484378446</v>
      </c>
      <c r="P35" s="56">
        <v>0.32500000000000001</v>
      </c>
      <c r="Q35" s="27">
        <f t="shared" si="1"/>
        <v>17.823665506707858</v>
      </c>
      <c r="R35" s="17">
        <f t="shared" si="0"/>
        <v>132.50689234150337</v>
      </c>
    </row>
    <row r="36" spans="2:18" x14ac:dyDescent="0.25">
      <c r="B36" s="29">
        <v>33</v>
      </c>
      <c r="C36" s="27">
        <v>4.8512601177867669</v>
      </c>
      <c r="D36" s="7">
        <v>3.3397017321335345</v>
      </c>
      <c r="E36" s="7">
        <v>4.7631106026780836</v>
      </c>
      <c r="F36" s="7">
        <v>3.8896238159881644</v>
      </c>
      <c r="G36" s="7">
        <v>1.5012514322702997</v>
      </c>
      <c r="H36" s="7">
        <v>81.366467733436551</v>
      </c>
      <c r="I36" s="7">
        <v>16.725591047464231</v>
      </c>
      <c r="J36" s="7">
        <v>5.6779491516821246</v>
      </c>
      <c r="K36" s="7">
        <v>5.5182662172216279</v>
      </c>
      <c r="L36" s="17">
        <v>1.516652112116663</v>
      </c>
      <c r="M36" s="27">
        <v>18.344947700856849</v>
      </c>
      <c r="N36" s="17">
        <v>110.8049262619212</v>
      </c>
      <c r="P36" s="56">
        <v>0.35</v>
      </c>
      <c r="Q36" s="27">
        <f t="shared" si="1"/>
        <v>17.88862666364134</v>
      </c>
      <c r="R36" s="17">
        <f t="shared" si="0"/>
        <v>136.45704699012541</v>
      </c>
    </row>
    <row r="37" spans="2:18" x14ac:dyDescent="0.25">
      <c r="B37" s="29">
        <v>34</v>
      </c>
      <c r="C37" s="27">
        <v>3.7915422772679293</v>
      </c>
      <c r="D37" s="7">
        <v>3.3982905520294127</v>
      </c>
      <c r="E37" s="7">
        <v>5.7354374286699104</v>
      </c>
      <c r="F37" s="7">
        <v>3.7410777763302954</v>
      </c>
      <c r="G37" s="7">
        <v>1.6143317783625961</v>
      </c>
      <c r="H37" s="7">
        <v>122.98754606827694</v>
      </c>
      <c r="I37" s="7">
        <v>49.449086660296459</v>
      </c>
      <c r="J37" s="7">
        <v>4.3900425772778382</v>
      </c>
      <c r="K37" s="7">
        <v>3.1744239206294087</v>
      </c>
      <c r="L37" s="17">
        <v>1.2777732896972056</v>
      </c>
      <c r="M37" s="27">
        <v>18.280679812660146</v>
      </c>
      <c r="N37" s="17">
        <v>181.27887251617781</v>
      </c>
      <c r="P37" s="56">
        <v>0.375</v>
      </c>
      <c r="Q37" s="27">
        <f t="shared" si="1"/>
        <v>17.964174830767018</v>
      </c>
      <c r="R37" s="17">
        <f t="shared" si="0"/>
        <v>138.73985305061257</v>
      </c>
    </row>
    <row r="38" spans="2:18" x14ac:dyDescent="0.25">
      <c r="B38" s="29">
        <v>35</v>
      </c>
      <c r="C38" s="27">
        <v>4.0310797484089553</v>
      </c>
      <c r="D38" s="7">
        <v>3.2096155479787587</v>
      </c>
      <c r="E38" s="7">
        <v>5.9244335022911727</v>
      </c>
      <c r="F38" s="7">
        <v>5.7929944180259891</v>
      </c>
      <c r="G38" s="7">
        <v>1.7865186121195502</v>
      </c>
      <c r="H38" s="7">
        <v>119.590827267601</v>
      </c>
      <c r="I38" s="7">
        <v>58.368891117478384</v>
      </c>
      <c r="J38" s="7">
        <v>6.0848292990588044</v>
      </c>
      <c r="K38" s="7">
        <v>3.6528796063319189</v>
      </c>
      <c r="L38" s="17">
        <v>1.5275846909426833</v>
      </c>
      <c r="M38" s="27">
        <v>20.744641828824427</v>
      </c>
      <c r="N38" s="17">
        <v>189.22501198141279</v>
      </c>
      <c r="P38" s="56">
        <v>0.4</v>
      </c>
      <c r="Q38" s="27">
        <f t="shared" si="1"/>
        <v>18.111973371611377</v>
      </c>
      <c r="R38" s="17">
        <f t="shared" si="0"/>
        <v>139.92444312222563</v>
      </c>
    </row>
    <row r="39" spans="2:18" x14ac:dyDescent="0.25">
      <c r="B39" s="29">
        <v>36</v>
      </c>
      <c r="C39" s="27">
        <v>4.9406923676248162</v>
      </c>
      <c r="D39" s="7">
        <v>2.8809885502936141</v>
      </c>
      <c r="E39" s="7">
        <v>5.4168495094750337</v>
      </c>
      <c r="F39" s="7">
        <v>4.3295037812227521</v>
      </c>
      <c r="G39" s="7">
        <v>1.3863438212539594</v>
      </c>
      <c r="H39" s="7">
        <v>108.9807312546025</v>
      </c>
      <c r="I39" s="7">
        <v>43.80114883661701</v>
      </c>
      <c r="J39" s="7">
        <v>5.763825137663428</v>
      </c>
      <c r="K39" s="7">
        <v>5.369930138970286</v>
      </c>
      <c r="L39" s="17">
        <v>1.3819319114170072</v>
      </c>
      <c r="M39" s="27">
        <v>18.954378029870174</v>
      </c>
      <c r="N39" s="17">
        <v>165.29756727927023</v>
      </c>
      <c r="P39" s="56">
        <v>0.42499999999999999</v>
      </c>
      <c r="Q39" s="27">
        <f t="shared" si="1"/>
        <v>18.167219515256122</v>
      </c>
      <c r="R39" s="17">
        <f t="shared" si="0"/>
        <v>144.03269788488836</v>
      </c>
    </row>
    <row r="40" spans="2:18" x14ac:dyDescent="0.25">
      <c r="B40" s="29">
        <v>37</v>
      </c>
      <c r="C40" s="27">
        <v>3.4092875773143283</v>
      </c>
      <c r="D40" s="7">
        <v>2.3226913506948441</v>
      </c>
      <c r="E40" s="7">
        <v>6.0826711935246882</v>
      </c>
      <c r="F40" s="7">
        <v>5.5126635422293608</v>
      </c>
      <c r="G40" s="7">
        <v>1.4452398110342504</v>
      </c>
      <c r="H40" s="7">
        <v>71.16507720971984</v>
      </c>
      <c r="I40" s="7">
        <v>12.744689771079614</v>
      </c>
      <c r="J40" s="7">
        <v>5.35237299534844</v>
      </c>
      <c r="K40" s="7">
        <v>3.2619068545858063</v>
      </c>
      <c r="L40" s="17">
        <v>1.690616754198627</v>
      </c>
      <c r="M40" s="27">
        <v>18.772553474797469</v>
      </c>
      <c r="N40" s="17">
        <v>94.214663584932325</v>
      </c>
      <c r="P40" s="56">
        <v>0.45</v>
      </c>
      <c r="Q40" s="27">
        <f t="shared" si="1"/>
        <v>18.247261676248254</v>
      </c>
      <c r="R40" s="17">
        <f t="shared" si="0"/>
        <v>147.397687098159</v>
      </c>
    </row>
    <row r="41" spans="2:18" x14ac:dyDescent="0.25">
      <c r="B41" s="29">
        <v>38</v>
      </c>
      <c r="C41" s="27">
        <v>3.6580560183622981</v>
      </c>
      <c r="D41" s="7">
        <v>3.1896021718479837</v>
      </c>
      <c r="E41" s="7">
        <v>6.5389116032649213</v>
      </c>
      <c r="F41" s="7">
        <v>4.1181137606380922</v>
      </c>
      <c r="G41" s="7">
        <v>1.173450118112785</v>
      </c>
      <c r="H41" s="7">
        <v>67.004712030101629</v>
      </c>
      <c r="I41" s="7">
        <v>18.375636032820367</v>
      </c>
      <c r="J41" s="7">
        <v>6.1277914570485272</v>
      </c>
      <c r="K41" s="7">
        <v>4.4022882797618506</v>
      </c>
      <c r="L41" s="17">
        <v>1.6219933655680219</v>
      </c>
      <c r="M41" s="27">
        <v>18.678133672226082</v>
      </c>
      <c r="N41" s="17">
        <v>97.532421165300391</v>
      </c>
      <c r="P41" s="56">
        <v>0.47499999999999998</v>
      </c>
      <c r="Q41" s="27">
        <f t="shared" si="1"/>
        <v>18.316271739004321</v>
      </c>
      <c r="R41" s="17">
        <f t="shared" si="0"/>
        <v>150.42435923633624</v>
      </c>
    </row>
    <row r="42" spans="2:18" x14ac:dyDescent="0.25">
      <c r="B42" s="29">
        <v>39</v>
      </c>
      <c r="C42" s="27">
        <v>4.0057701327765471</v>
      </c>
      <c r="D42" s="7">
        <v>2.9299537456966793</v>
      </c>
      <c r="E42" s="7">
        <v>7.2432150707083061</v>
      </c>
      <c r="F42" s="7">
        <v>4.0855775369742346</v>
      </c>
      <c r="G42" s="7">
        <v>1.7042480181561315</v>
      </c>
      <c r="H42" s="7">
        <v>116.27180741453665</v>
      </c>
      <c r="I42" s="7">
        <v>70.636785786040008</v>
      </c>
      <c r="J42" s="7">
        <v>5.7036696320686397</v>
      </c>
      <c r="K42" s="7">
        <v>3.9989875684967759</v>
      </c>
      <c r="L42" s="17">
        <v>1.631444833793203</v>
      </c>
      <c r="M42" s="27">
        <v>19.968764504311899</v>
      </c>
      <c r="N42" s="17">
        <v>198.2426952349353</v>
      </c>
      <c r="P42" s="56">
        <v>0.5</v>
      </c>
      <c r="Q42" s="27">
        <f t="shared" si="1"/>
        <v>18.37279830587994</v>
      </c>
      <c r="R42" s="17">
        <f t="shared" si="0"/>
        <v>151.82373107768592</v>
      </c>
    </row>
    <row r="43" spans="2:18" x14ac:dyDescent="0.25">
      <c r="B43" s="29">
        <v>40</v>
      </c>
      <c r="C43" s="27">
        <v>3.7237003211527924</v>
      </c>
      <c r="D43" s="7">
        <v>2.7582555376398386</v>
      </c>
      <c r="E43" s="7">
        <v>5.1356110317163788</v>
      </c>
      <c r="F43" s="7">
        <v>4.29770761071034</v>
      </c>
      <c r="G43" s="7">
        <v>1.5099459839324245</v>
      </c>
      <c r="H43" s="7">
        <v>86.767184353534233</v>
      </c>
      <c r="I43" s="7">
        <v>26.286933382314672</v>
      </c>
      <c r="J43" s="7">
        <v>4.5402066547070055</v>
      </c>
      <c r="K43" s="7">
        <v>4.5398415643576726</v>
      </c>
      <c r="L43" s="17">
        <v>1.5743595096981426</v>
      </c>
      <c r="M43" s="27">
        <v>17.425220485151776</v>
      </c>
      <c r="N43" s="17">
        <v>123.70852546461172</v>
      </c>
      <c r="P43" s="56">
        <v>0.52500000000000002</v>
      </c>
      <c r="Q43" s="27">
        <f t="shared" si="1"/>
        <v>18.488596066853709</v>
      </c>
      <c r="R43" s="17">
        <f t="shared" si="0"/>
        <v>155.48534291112566</v>
      </c>
    </row>
    <row r="44" spans="2:18" x14ac:dyDescent="0.25">
      <c r="B44" s="29">
        <v>41</v>
      </c>
      <c r="C44" s="27">
        <v>3.8308871136811433</v>
      </c>
      <c r="D44" s="7">
        <v>2.9936277074360644</v>
      </c>
      <c r="E44" s="7">
        <v>6.739951149774833</v>
      </c>
      <c r="F44" s="7">
        <v>4.4692177630617795</v>
      </c>
      <c r="G44" s="7">
        <v>1.1504697586532804</v>
      </c>
      <c r="H44" s="7">
        <v>103.18768589998616</v>
      </c>
      <c r="I44" s="7">
        <v>41.381592527988744</v>
      </c>
      <c r="J44" s="7">
        <v>5.1340763800910043</v>
      </c>
      <c r="K44" s="7">
        <v>3.6807014609691788</v>
      </c>
      <c r="L44" s="17">
        <v>1.7977419942830013</v>
      </c>
      <c r="M44" s="27">
        <v>19.184153492607102</v>
      </c>
      <c r="N44" s="17">
        <v>155.18179826331809</v>
      </c>
      <c r="P44" s="56">
        <v>0.55000000000000004</v>
      </c>
      <c r="Q44" s="27">
        <f t="shared" si="1"/>
        <v>18.535322601057942</v>
      </c>
      <c r="R44" s="17">
        <f t="shared" si="0"/>
        <v>157.48204640687018</v>
      </c>
    </row>
    <row r="45" spans="2:18" x14ac:dyDescent="0.25">
      <c r="B45" s="29">
        <v>42</v>
      </c>
      <c r="C45" s="27">
        <v>4.0451837922992446</v>
      </c>
      <c r="D45" s="7">
        <v>2.1908890505692451</v>
      </c>
      <c r="E45" s="7">
        <v>5.156069358023613</v>
      </c>
      <c r="F45" s="7">
        <v>4.5488728444147224</v>
      </c>
      <c r="G45" s="7">
        <v>1.2207774072732485</v>
      </c>
      <c r="H45" s="7">
        <v>99.969191103636788</v>
      </c>
      <c r="I45" s="7">
        <v>30.29722851922989</v>
      </c>
      <c r="J45" s="7">
        <v>6.5926004403618474</v>
      </c>
      <c r="K45" s="7">
        <v>4.4519103238798063</v>
      </c>
      <c r="L45" s="17">
        <v>1.1265618877631556</v>
      </c>
      <c r="M45" s="27">
        <v>17.161792452580073</v>
      </c>
      <c r="N45" s="17">
        <v>142.43749227487152</v>
      </c>
      <c r="P45" s="56">
        <v>0.57499999999999996</v>
      </c>
      <c r="Q45" s="27">
        <f t="shared" si="1"/>
        <v>18.574689223361165</v>
      </c>
      <c r="R45" s="17">
        <f t="shared" si="0"/>
        <v>159.09589504659979</v>
      </c>
    </row>
    <row r="46" spans="2:18" x14ac:dyDescent="0.25">
      <c r="B46" s="29">
        <v>43</v>
      </c>
      <c r="C46" s="27">
        <v>4.7548039876921413</v>
      </c>
      <c r="D46" s="7">
        <v>2.9864078046888274</v>
      </c>
      <c r="E46" s="7">
        <v>4.5946907641531221</v>
      </c>
      <c r="F46" s="7">
        <v>4.6660635893970532</v>
      </c>
      <c r="G46" s="7">
        <v>1.5227023529364685</v>
      </c>
      <c r="H46" s="7">
        <v>81.771081023778208</v>
      </c>
      <c r="I46" s="7">
        <v>25.328533727424045</v>
      </c>
      <c r="J46" s="7">
        <v>6.4677723311652535</v>
      </c>
      <c r="K46" s="7">
        <v>5.1205974937177858</v>
      </c>
      <c r="L46" s="17">
        <v>1.5777830365435956</v>
      </c>
      <c r="M46" s="27">
        <v>18.524668498867612</v>
      </c>
      <c r="N46" s="17">
        <v>120.26576761262888</v>
      </c>
      <c r="P46" s="56">
        <v>0.6</v>
      </c>
      <c r="Q46" s="27">
        <f t="shared" si="1"/>
        <v>18.625502403783692</v>
      </c>
      <c r="R46" s="17">
        <f t="shared" si="0"/>
        <v>162.16753499733636</v>
      </c>
    </row>
    <row r="47" spans="2:18" x14ac:dyDescent="0.25">
      <c r="B47" s="29">
        <v>44</v>
      </c>
      <c r="C47" s="27">
        <v>4.2626985421156718</v>
      </c>
      <c r="D47" s="7">
        <v>3.456314750668152</v>
      </c>
      <c r="E47" s="7">
        <v>5.2296700428126606</v>
      </c>
      <c r="F47" s="7">
        <v>3.996066636832214</v>
      </c>
      <c r="G47" s="7">
        <v>1.391138053804827</v>
      </c>
      <c r="H47" s="7">
        <v>79.362359755335802</v>
      </c>
      <c r="I47" s="7">
        <v>26.768865091999679</v>
      </c>
      <c r="J47" s="7">
        <v>6.267399965177006</v>
      </c>
      <c r="K47" s="7">
        <v>3.8217951751597403</v>
      </c>
      <c r="L47" s="17">
        <v>1.8679160680293061</v>
      </c>
      <c r="M47" s="27">
        <v>18.335888026233526</v>
      </c>
      <c r="N47" s="17">
        <v>118.08833605570153</v>
      </c>
      <c r="P47" s="56">
        <v>0.625</v>
      </c>
      <c r="Q47" s="27">
        <f t="shared" si="1"/>
        <v>18.673144052240861</v>
      </c>
      <c r="R47" s="17">
        <f t="shared" si="0"/>
        <v>163.59575269165194</v>
      </c>
    </row>
    <row r="48" spans="2:18" x14ac:dyDescent="0.25">
      <c r="B48" s="29">
        <v>45</v>
      </c>
      <c r="C48" s="27">
        <v>3.3770872187897245</v>
      </c>
      <c r="D48" s="7">
        <v>2.4362588251964632</v>
      </c>
      <c r="E48" s="7">
        <v>4.3651132148060476</v>
      </c>
      <c r="F48" s="7">
        <v>5.6090846644768266</v>
      </c>
      <c r="G48" s="7">
        <v>1.4349042532633036</v>
      </c>
      <c r="H48" s="7">
        <v>109.68512139053908</v>
      </c>
      <c r="I48" s="7">
        <v>36.970006284819284</v>
      </c>
      <c r="J48" s="7">
        <v>7.3205111563716319</v>
      </c>
      <c r="K48" s="7">
        <v>3.8560152187263701</v>
      </c>
      <c r="L48" s="17">
        <v>1.2888273860394674</v>
      </c>
      <c r="M48" s="27">
        <v>17.222448176532367</v>
      </c>
      <c r="N48" s="17">
        <v>159.12048143649582</v>
      </c>
      <c r="P48" s="56">
        <v>0.65</v>
      </c>
      <c r="Q48" s="27">
        <f t="shared" si="1"/>
        <v>18.716886105934321</v>
      </c>
      <c r="R48" s="17">
        <f t="shared" si="0"/>
        <v>165.63603846361255</v>
      </c>
    </row>
    <row r="49" spans="2:18" x14ac:dyDescent="0.25">
      <c r="B49" s="29">
        <v>46</v>
      </c>
      <c r="C49" s="27">
        <v>3.6107928824420994</v>
      </c>
      <c r="D49" s="7">
        <v>2.3537920870866991</v>
      </c>
      <c r="E49" s="7">
        <v>6.246751034881493</v>
      </c>
      <c r="F49" s="7">
        <v>3.2023392282812897</v>
      </c>
      <c r="G49" s="7">
        <v>1.5730991709663602</v>
      </c>
      <c r="H49" s="7">
        <v>108.51865946042898</v>
      </c>
      <c r="I49" s="7">
        <v>44.593041742168872</v>
      </c>
      <c r="J49" s="7">
        <v>4.7942309957217262</v>
      </c>
      <c r="K49" s="7">
        <v>4.0945385465022639</v>
      </c>
      <c r="L49" s="17">
        <v>1.6530416743379022</v>
      </c>
      <c r="M49" s="27">
        <v>16.98677440365794</v>
      </c>
      <c r="N49" s="17">
        <v>163.65351241915977</v>
      </c>
      <c r="P49" s="56">
        <v>0.67500000000000004</v>
      </c>
      <c r="Q49" s="27">
        <f t="shared" si="1"/>
        <v>18.757493966466754</v>
      </c>
      <c r="R49" s="17">
        <f t="shared" si="0"/>
        <v>167.39601893565666</v>
      </c>
    </row>
    <row r="50" spans="2:18" x14ac:dyDescent="0.25">
      <c r="B50" s="29">
        <v>47</v>
      </c>
      <c r="C50" s="27">
        <v>4.4866693053117261</v>
      </c>
      <c r="D50" s="7">
        <v>2.6604194017307514</v>
      </c>
      <c r="E50" s="7">
        <v>4.4277157714142481</v>
      </c>
      <c r="F50" s="7">
        <v>3.4708663277613523</v>
      </c>
      <c r="G50" s="7">
        <v>1.3377860512732354</v>
      </c>
      <c r="H50" s="7">
        <v>82.650784890573249</v>
      </c>
      <c r="I50" s="7">
        <v>15.281801240035708</v>
      </c>
      <c r="J50" s="7">
        <v>6.6381912182419196</v>
      </c>
      <c r="K50" s="7">
        <v>3.4833612610364133</v>
      </c>
      <c r="L50" s="17">
        <v>1.0770756709096527</v>
      </c>
      <c r="M50" s="27">
        <v>16.383456857491314</v>
      </c>
      <c r="N50" s="17">
        <v>109.13121428079693</v>
      </c>
      <c r="P50" s="56">
        <v>0.7</v>
      </c>
      <c r="Q50" s="27">
        <f t="shared" si="1"/>
        <v>18.785660547486742</v>
      </c>
      <c r="R50" s="17">
        <f t="shared" si="0"/>
        <v>169.23112838395826</v>
      </c>
    </row>
    <row r="51" spans="2:18" x14ac:dyDescent="0.25">
      <c r="B51" s="29">
        <v>48</v>
      </c>
      <c r="C51" s="27">
        <v>4.6754627496119747</v>
      </c>
      <c r="D51" s="7">
        <v>3.0549465729915797</v>
      </c>
      <c r="E51" s="7">
        <v>5.1956819413152706</v>
      </c>
      <c r="F51" s="7">
        <v>5.1894256192014074</v>
      </c>
      <c r="G51" s="7">
        <v>1.2567530410488073</v>
      </c>
      <c r="H51" s="7">
        <v>111.58118890997875</v>
      </c>
      <c r="I51" s="7">
        <v>45.772730605514397</v>
      </c>
      <c r="J51" s="7">
        <v>5.1886875956037901</v>
      </c>
      <c r="K51" s="7">
        <v>5.0514718036245183</v>
      </c>
      <c r="L51" s="17">
        <v>1.2402277404365243</v>
      </c>
      <c r="M51" s="27">
        <v>19.372269924169039</v>
      </c>
      <c r="N51" s="17">
        <v>168.83430665515797</v>
      </c>
      <c r="P51" s="56">
        <v>0.72499999999999998</v>
      </c>
      <c r="Q51" s="27">
        <f t="shared" si="1"/>
        <v>18.813055897020178</v>
      </c>
      <c r="R51" s="17">
        <f t="shared" si="0"/>
        <v>172.57318129655241</v>
      </c>
    </row>
    <row r="52" spans="2:18" x14ac:dyDescent="0.25">
      <c r="B52" s="29">
        <v>49</v>
      </c>
      <c r="C52" s="27">
        <v>3.498304653102593</v>
      </c>
      <c r="D52" s="7">
        <v>3.1069526406593893</v>
      </c>
      <c r="E52" s="7">
        <v>6.1282552614781487</v>
      </c>
      <c r="F52" s="7">
        <v>4.5178567597870654</v>
      </c>
      <c r="G52" s="7">
        <v>1.3775363655605777</v>
      </c>
      <c r="H52" s="7">
        <v>102.01812622907072</v>
      </c>
      <c r="I52" s="7">
        <v>47.575756902511969</v>
      </c>
      <c r="J52" s="7">
        <v>7.613765747243173</v>
      </c>
      <c r="K52" s="7">
        <v>3.7351631992995418</v>
      </c>
      <c r="L52" s="17">
        <v>1.7184601984059948</v>
      </c>
      <c r="M52" s="27">
        <v>18.628905680587774</v>
      </c>
      <c r="N52" s="17">
        <v>162.66127227653141</v>
      </c>
      <c r="P52" s="56">
        <v>0.75</v>
      </c>
      <c r="Q52" s="27">
        <f t="shared" si="1"/>
        <v>18.973191686879495</v>
      </c>
      <c r="R52" s="17">
        <f t="shared" si="0"/>
        <v>178.40334003586455</v>
      </c>
    </row>
    <row r="53" spans="2:18" x14ac:dyDescent="0.25">
      <c r="B53" s="29">
        <v>50</v>
      </c>
      <c r="C53" s="27">
        <v>4.1984796092663297</v>
      </c>
      <c r="D53" s="7">
        <v>3.5026675740391755</v>
      </c>
      <c r="E53" s="7">
        <v>4.321341110697948</v>
      </c>
      <c r="F53" s="7">
        <v>3.3943613075382206</v>
      </c>
      <c r="G53" s="7">
        <v>1.4866978057592208</v>
      </c>
      <c r="H53" s="7">
        <v>126.26809310628032</v>
      </c>
      <c r="I53" s="7">
        <v>57.803211823387166</v>
      </c>
      <c r="J53" s="7">
        <v>4.9910257750199261</v>
      </c>
      <c r="K53" s="7">
        <v>3.7642200415509226</v>
      </c>
      <c r="L53" s="17">
        <v>1.5084797638123739</v>
      </c>
      <c r="M53" s="27">
        <v>16.903547407300895</v>
      </c>
      <c r="N53" s="17">
        <v>194.3350305100507</v>
      </c>
      <c r="P53" s="56">
        <v>0.77500000000000002</v>
      </c>
      <c r="Q53" s="27">
        <f t="shared" si="1"/>
        <v>19.047364348911263</v>
      </c>
      <c r="R53" s="17">
        <f t="shared" si="0"/>
        <v>180.66506985191106</v>
      </c>
    </row>
    <row r="54" spans="2:18" x14ac:dyDescent="0.25">
      <c r="B54" s="29">
        <v>51</v>
      </c>
      <c r="C54" s="27">
        <v>3.9532347787891871</v>
      </c>
      <c r="D54" s="7">
        <v>2.8510357450717336</v>
      </c>
      <c r="E54" s="7">
        <v>5.1119562004688355</v>
      </c>
      <c r="F54" s="7">
        <v>4.6466497679197118</v>
      </c>
      <c r="G54" s="7">
        <v>1.103561585497689</v>
      </c>
      <c r="H54" s="7">
        <v>115.47423321012194</v>
      </c>
      <c r="I54" s="7">
        <v>40.894660884096361</v>
      </c>
      <c r="J54" s="7">
        <v>5.9493551210240945</v>
      </c>
      <c r="K54" s="7">
        <v>3.9578724023517111</v>
      </c>
      <c r="L54" s="17">
        <v>1.4434345763031466</v>
      </c>
      <c r="M54" s="27">
        <v>17.666438077747159</v>
      </c>
      <c r="N54" s="17">
        <v>167.71955619389723</v>
      </c>
      <c r="P54" s="56">
        <v>0.8</v>
      </c>
      <c r="Q54" s="27">
        <f t="shared" si="1"/>
        <v>19.17139946847692</v>
      </c>
      <c r="R54" s="17">
        <f t="shared" si="0"/>
        <v>183.77611515106548</v>
      </c>
    </row>
    <row r="55" spans="2:18" x14ac:dyDescent="0.25">
      <c r="B55" s="29">
        <v>52</v>
      </c>
      <c r="C55" s="27">
        <v>3.8155740912031266</v>
      </c>
      <c r="D55" s="7">
        <v>2.682019121514462</v>
      </c>
      <c r="E55" s="7">
        <v>4.8727040782310826</v>
      </c>
      <c r="F55" s="7">
        <v>4.7798965266793747</v>
      </c>
      <c r="G55" s="7">
        <v>1.5365467998542897</v>
      </c>
      <c r="H55" s="7">
        <v>84.079565559243022</v>
      </c>
      <c r="I55" s="7">
        <v>34.116003718354577</v>
      </c>
      <c r="J55" s="7">
        <v>5.6502953055445593</v>
      </c>
      <c r="K55" s="7">
        <v>4.2744456490005769</v>
      </c>
      <c r="L55" s="17">
        <v>1.341382962966845</v>
      </c>
      <c r="M55" s="27">
        <v>17.686740617482332</v>
      </c>
      <c r="N55" s="17">
        <v>129.46169319510958</v>
      </c>
      <c r="P55" s="56">
        <v>0.82499999999999996</v>
      </c>
      <c r="Q55" s="27">
        <f t="shared" si="1"/>
        <v>19.35414672680702</v>
      </c>
      <c r="R55" s="17">
        <f t="shared" si="0"/>
        <v>187.83409255478739</v>
      </c>
    </row>
    <row r="56" spans="2:18" x14ac:dyDescent="0.25">
      <c r="B56" s="29">
        <v>53</v>
      </c>
      <c r="C56" s="27">
        <v>3.4392168242182626</v>
      </c>
      <c r="D56" s="7">
        <v>3.6338791158900334</v>
      </c>
      <c r="E56" s="7">
        <v>6.499595365264442</v>
      </c>
      <c r="F56" s="7">
        <v>3.4430996534902758</v>
      </c>
      <c r="G56" s="7">
        <v>1.6074425937179546</v>
      </c>
      <c r="H56" s="7">
        <v>85.20977422374321</v>
      </c>
      <c r="I56" s="7">
        <v>24.825847907274706</v>
      </c>
      <c r="J56" s="7">
        <v>4.2146305649513041</v>
      </c>
      <c r="K56" s="7">
        <v>4.6518864768892154</v>
      </c>
      <c r="L56" s="17">
        <v>1.6672611837511069</v>
      </c>
      <c r="M56" s="27">
        <v>18.62323355258097</v>
      </c>
      <c r="N56" s="17">
        <v>120.56940035660955</v>
      </c>
      <c r="P56" s="56">
        <v>0.85</v>
      </c>
      <c r="Q56" s="27">
        <f t="shared" si="1"/>
        <v>19.516879107281575</v>
      </c>
      <c r="R56" s="17">
        <f t="shared" si="0"/>
        <v>194.29560476118763</v>
      </c>
    </row>
    <row r="57" spans="2:18" x14ac:dyDescent="0.25">
      <c r="B57" s="29">
        <v>54</v>
      </c>
      <c r="C57" s="27">
        <v>4.0213229698157971</v>
      </c>
      <c r="D57" s="7">
        <v>2.6395467047707779</v>
      </c>
      <c r="E57" s="7">
        <v>6.8925954507235359</v>
      </c>
      <c r="F57" s="7">
        <v>4.0816295803530158</v>
      </c>
      <c r="G57" s="7">
        <v>1.358009713392107</v>
      </c>
      <c r="H57" s="7">
        <v>58.340255231688062</v>
      </c>
      <c r="I57" s="7">
        <v>2.548158606258994</v>
      </c>
      <c r="J57" s="7">
        <v>6.3606664498057697</v>
      </c>
      <c r="K57" s="7">
        <v>4.259503369553383</v>
      </c>
      <c r="L57" s="17">
        <v>1.7729306175714283</v>
      </c>
      <c r="M57" s="27">
        <v>18.993104419055236</v>
      </c>
      <c r="N57" s="17">
        <v>73.281514274877651</v>
      </c>
      <c r="P57" s="56">
        <v>0.875</v>
      </c>
      <c r="Q57" s="27">
        <f t="shared" si="1"/>
        <v>19.734357511437171</v>
      </c>
      <c r="R57" s="17">
        <f t="shared" si="0"/>
        <v>197.40980006670114</v>
      </c>
    </row>
    <row r="58" spans="2:18" x14ac:dyDescent="0.25">
      <c r="B58" s="29">
        <v>55</v>
      </c>
      <c r="C58" s="27">
        <v>4.0742025378395317</v>
      </c>
      <c r="D58" s="7">
        <v>3.0808713862680697</v>
      </c>
      <c r="E58" s="7">
        <v>6.0175501169764463</v>
      </c>
      <c r="F58" s="7">
        <v>3.316889748089022</v>
      </c>
      <c r="G58" s="7">
        <v>1.4704685544761371</v>
      </c>
      <c r="H58" s="7">
        <v>94.766161174111417</v>
      </c>
      <c r="I58" s="7">
        <v>28.688042715908129</v>
      </c>
      <c r="J58" s="7">
        <v>4.5885155321468281</v>
      </c>
      <c r="K58" s="7">
        <v>3.3550995987042294</v>
      </c>
      <c r="L58" s="17">
        <v>1.0613409527040272</v>
      </c>
      <c r="M58" s="27">
        <v>17.959982343649209</v>
      </c>
      <c r="N58" s="17">
        <v>132.45915997357463</v>
      </c>
      <c r="P58" s="56">
        <v>0.9</v>
      </c>
      <c r="Q58" s="27">
        <f t="shared" si="1"/>
        <v>19.814166890110695</v>
      </c>
      <c r="R58" s="17">
        <f t="shared" si="0"/>
        <v>198.72116060540111</v>
      </c>
    </row>
    <row r="59" spans="2:18" x14ac:dyDescent="0.25">
      <c r="B59" s="29">
        <v>56</v>
      </c>
      <c r="C59" s="27">
        <v>3.5370309368773039</v>
      </c>
      <c r="D59" s="7">
        <v>3.3268440799854728</v>
      </c>
      <c r="E59" s="7">
        <v>5.0027900568728789</v>
      </c>
      <c r="F59" s="7">
        <v>4.8454291112210539</v>
      </c>
      <c r="G59" s="7">
        <v>1.173097837190157</v>
      </c>
      <c r="H59" s="7">
        <v>136.75566321646923</v>
      </c>
      <c r="I59" s="7">
        <v>73.725728548170778</v>
      </c>
      <c r="J59" s="7">
        <v>5.7927833891531666</v>
      </c>
      <c r="K59" s="7">
        <v>3.8675701704730918</v>
      </c>
      <c r="L59" s="17">
        <v>1.6125118657359891</v>
      </c>
      <c r="M59" s="27">
        <v>17.885192022146864</v>
      </c>
      <c r="N59" s="17">
        <v>221.75425719000228</v>
      </c>
      <c r="P59" s="56">
        <v>0.92500000000000004</v>
      </c>
      <c r="Q59" s="27">
        <f t="shared" si="1"/>
        <v>20.017151690077668</v>
      </c>
      <c r="R59" s="17">
        <f t="shared" si="0"/>
        <v>203.6892102173602</v>
      </c>
    </row>
    <row r="60" spans="2:18" x14ac:dyDescent="0.25">
      <c r="B60" s="29">
        <v>57</v>
      </c>
      <c r="C60" s="27">
        <v>3.2750772259390653</v>
      </c>
      <c r="D60" s="7">
        <v>2.5570941242189584</v>
      </c>
      <c r="E60" s="7">
        <v>5.6185245845885508</v>
      </c>
      <c r="F60" s="7">
        <v>3.7678243016887807</v>
      </c>
      <c r="G60" s="7">
        <v>1.2237657383493015</v>
      </c>
      <c r="H60" s="7">
        <v>112.88599777150174</v>
      </c>
      <c r="I60" s="7">
        <v>55.771808175083557</v>
      </c>
      <c r="J60" s="7">
        <v>6.0540826363638232</v>
      </c>
      <c r="K60" s="7">
        <v>4.7244691344598966</v>
      </c>
      <c r="L60" s="17">
        <v>1.3255173343724711</v>
      </c>
      <c r="M60" s="27">
        <v>16.442285974784657</v>
      </c>
      <c r="N60" s="17">
        <v>180.76187505178149</v>
      </c>
      <c r="P60" s="56">
        <v>0.95</v>
      </c>
      <c r="Q60" s="27">
        <f t="shared" si="1"/>
        <v>20.384002301931009</v>
      </c>
      <c r="R60" s="17">
        <f t="shared" si="0"/>
        <v>220.22142306145221</v>
      </c>
    </row>
    <row r="61" spans="2:18" x14ac:dyDescent="0.25">
      <c r="B61" s="29">
        <v>58</v>
      </c>
      <c r="C61" s="27">
        <v>4.6962462094233421</v>
      </c>
      <c r="D61" s="7">
        <v>3.0457464989218455</v>
      </c>
      <c r="E61" s="7">
        <v>6.3463902965898171</v>
      </c>
      <c r="F61" s="7">
        <v>5.3554319496256904</v>
      </c>
      <c r="G61" s="7">
        <v>1.3000784766352311</v>
      </c>
      <c r="H61" s="7">
        <v>96.596611677749422</v>
      </c>
      <c r="I61" s="7">
        <v>35.990570627888545</v>
      </c>
      <c r="J61" s="7">
        <v>6.9045396259776615</v>
      </c>
      <c r="K61" s="7">
        <v>5.6458723003188735</v>
      </c>
      <c r="L61" s="17">
        <v>1.8945010193245762</v>
      </c>
      <c r="M61" s="27">
        <v>20.743893431195925</v>
      </c>
      <c r="N61" s="17">
        <v>147.03209525125905</v>
      </c>
      <c r="P61" s="56">
        <v>0.97499999999999998</v>
      </c>
      <c r="Q61" s="27">
        <f t="shared" si="1"/>
        <v>20.744286339950889</v>
      </c>
      <c r="R61" s="17">
        <f t="shared" si="0"/>
        <v>221.30763812623374</v>
      </c>
    </row>
    <row r="62" spans="2:18" ht="15.75" thickBot="1" x14ac:dyDescent="0.3">
      <c r="B62" s="29">
        <v>59</v>
      </c>
      <c r="C62" s="27">
        <v>4.2120875598483556</v>
      </c>
      <c r="D62" s="7">
        <v>2.2753599628666681</v>
      </c>
      <c r="E62" s="7">
        <v>5.4698046316973983</v>
      </c>
      <c r="F62" s="7">
        <v>3.4936088130786285</v>
      </c>
      <c r="G62" s="7">
        <v>1.8647214340490326</v>
      </c>
      <c r="H62" s="7">
        <v>101.23386327894453</v>
      </c>
      <c r="I62" s="7">
        <v>40.195756485212641</v>
      </c>
      <c r="J62" s="7">
        <v>6.1889209726915748</v>
      </c>
      <c r="K62" s="7">
        <v>3.9259664855305187</v>
      </c>
      <c r="L62" s="17">
        <v>1.2564429742803842</v>
      </c>
      <c r="M62" s="27">
        <v>17.315582401540084</v>
      </c>
      <c r="N62" s="17">
        <v>152.80095019665964</v>
      </c>
      <c r="P62" s="57">
        <v>1</v>
      </c>
      <c r="Q62" s="12">
        <f t="shared" si="1"/>
        <v>21.752742812291579</v>
      </c>
      <c r="R62" s="18">
        <f t="shared" si="0"/>
        <v>253.25394443712935</v>
      </c>
    </row>
    <row r="63" spans="2:18" ht="15.75" thickBot="1" x14ac:dyDescent="0.3">
      <c r="B63" s="29">
        <v>60</v>
      </c>
      <c r="C63" s="27">
        <v>3.9471010819509194</v>
      </c>
      <c r="D63" s="7">
        <v>3.7430560738623178</v>
      </c>
      <c r="E63" s="7">
        <v>4.5440175877876525</v>
      </c>
      <c r="F63" s="7">
        <v>3.866815440173657</v>
      </c>
      <c r="G63" s="7">
        <v>1.6618388078460415</v>
      </c>
      <c r="H63" s="7">
        <v>85.978507072289347</v>
      </c>
      <c r="I63" s="7">
        <v>5.8015682120968108</v>
      </c>
      <c r="J63" s="7">
        <v>5.2594249255770649</v>
      </c>
      <c r="K63" s="7">
        <v>4.9435355194019639</v>
      </c>
      <c r="L63" s="17">
        <v>1.7008362902873322</v>
      </c>
      <c r="M63" s="27">
        <v>17.762828991620587</v>
      </c>
      <c r="N63" s="17">
        <v>103.68387201965251</v>
      </c>
    </row>
    <row r="64" spans="2:18" ht="15.75" thickBot="1" x14ac:dyDescent="0.3">
      <c r="B64" s="29">
        <v>61</v>
      </c>
      <c r="C64" s="27">
        <v>3.8838276837588173</v>
      </c>
      <c r="D64" s="7">
        <v>3.2614439830730459</v>
      </c>
      <c r="E64" s="7">
        <v>5.957412555166508</v>
      </c>
      <c r="F64" s="7">
        <v>4.0510384876529288</v>
      </c>
      <c r="G64" s="7">
        <v>1.5329925115228988</v>
      </c>
      <c r="H64" s="7">
        <v>97.671100890921821</v>
      </c>
      <c r="I64" s="7">
        <v>51.509022222818885</v>
      </c>
      <c r="J64" s="7">
        <v>4.6886918400960838</v>
      </c>
      <c r="K64" s="7">
        <v>3.4951565671530345</v>
      </c>
      <c r="L64" s="17">
        <v>1.428691383558903</v>
      </c>
      <c r="M64" s="27">
        <v>18.6867152211742</v>
      </c>
      <c r="N64" s="17">
        <v>158.79266290454873</v>
      </c>
      <c r="P64" s="44" t="s">
        <v>63</v>
      </c>
      <c r="Q64" s="46"/>
      <c r="R64" s="47"/>
    </row>
    <row r="65" spans="2:18" x14ac:dyDescent="0.25">
      <c r="B65" s="29">
        <v>62</v>
      </c>
      <c r="C65" s="27">
        <v>3.6917434568367979</v>
      </c>
      <c r="D65" s="7">
        <v>2.5394149402139163</v>
      </c>
      <c r="E65" s="7">
        <v>4.7057301675899676</v>
      </c>
      <c r="F65" s="7">
        <v>4.1254205841658784</v>
      </c>
      <c r="G65" s="7">
        <v>1.6310421959410346</v>
      </c>
      <c r="H65" s="7">
        <v>98.06974281658529</v>
      </c>
      <c r="I65" s="7">
        <v>27.333582503540509</v>
      </c>
      <c r="J65" s="7">
        <v>5.2743029383559215</v>
      </c>
      <c r="K65" s="7">
        <v>3.705365998812415</v>
      </c>
      <c r="L65" s="17">
        <v>1.3698520260115754</v>
      </c>
      <c r="M65" s="27">
        <v>16.693351344747594</v>
      </c>
      <c r="N65" s="17">
        <v>135.75284628330573</v>
      </c>
      <c r="P65" s="50"/>
      <c r="Q65" s="49" t="s">
        <v>39</v>
      </c>
      <c r="R65" s="21" t="s">
        <v>82</v>
      </c>
    </row>
    <row r="66" spans="2:18" ht="15.75" thickBot="1" x14ac:dyDescent="0.3">
      <c r="B66" s="29">
        <v>63</v>
      </c>
      <c r="C66" s="27">
        <v>3.8697422446793039</v>
      </c>
      <c r="D66" s="7">
        <v>2.9222431042776105</v>
      </c>
      <c r="E66" s="7">
        <v>5.713247472910215</v>
      </c>
      <c r="F66" s="7">
        <v>3.9657213884326183</v>
      </c>
      <c r="G66" s="7">
        <v>1.6525926049043669</v>
      </c>
      <c r="H66" s="7">
        <v>88.97943452758301</v>
      </c>
      <c r="I66" s="7">
        <v>33.65007835720165</v>
      </c>
      <c r="J66" s="7">
        <v>4.7590980150215163</v>
      </c>
      <c r="K66" s="7">
        <v>3.8891339983366979</v>
      </c>
      <c r="L66" s="17">
        <v>1.4203334618769143</v>
      </c>
      <c r="M66" s="27">
        <v>18.123546815204115</v>
      </c>
      <c r="N66" s="17">
        <v>132.69807836001979</v>
      </c>
      <c r="P66" s="51"/>
      <c r="Q66" s="23" t="s">
        <v>36</v>
      </c>
      <c r="R66" s="42" t="s">
        <v>81</v>
      </c>
    </row>
    <row r="67" spans="2:18" x14ac:dyDescent="0.25">
      <c r="B67" s="29">
        <v>64</v>
      </c>
      <c r="C67" s="27">
        <v>4.5107908755103789</v>
      </c>
      <c r="D67" s="7">
        <v>3.2757952299510591</v>
      </c>
      <c r="E67" s="7">
        <v>5.6521467513035013</v>
      </c>
      <c r="F67" s="7">
        <v>4.0072873302865171</v>
      </c>
      <c r="G67" s="7">
        <v>1.282039876261742</v>
      </c>
      <c r="H67" s="7">
        <v>127.49331634693188</v>
      </c>
      <c r="I67" s="7">
        <v>57.377999855065177</v>
      </c>
      <c r="J67" s="7">
        <v>4.7044695633485585</v>
      </c>
      <c r="K67" s="7">
        <v>4.8844523981640258</v>
      </c>
      <c r="L67" s="17">
        <v>1.5614032894678831</v>
      </c>
      <c r="M67" s="27">
        <v>18.728060063313198</v>
      </c>
      <c r="N67" s="17">
        <v>196.02164145297752</v>
      </c>
      <c r="P67" s="58" t="s">
        <v>61</v>
      </c>
      <c r="Q67" s="26">
        <v>16.555897206537452</v>
      </c>
      <c r="R67" s="16">
        <v>89.118931897617841</v>
      </c>
    </row>
    <row r="68" spans="2:18" ht="15.75" thickBot="1" x14ac:dyDescent="0.3">
      <c r="B68" s="29">
        <v>65</v>
      </c>
      <c r="C68" s="27">
        <v>4.4043982009763072</v>
      </c>
      <c r="D68" s="7">
        <v>2.7159607162274608</v>
      </c>
      <c r="E68" s="7">
        <v>7.0265918999422876</v>
      </c>
      <c r="F68" s="7">
        <v>4.9508276880788333</v>
      </c>
      <c r="G68" s="7">
        <v>1.2933129605326847</v>
      </c>
      <c r="H68" s="7">
        <v>93.31721150389977</v>
      </c>
      <c r="I68" s="7">
        <v>34.675062346705261</v>
      </c>
      <c r="J68" s="7">
        <v>5.8344960531404144</v>
      </c>
      <c r="K68" s="7">
        <v>4.0577517560390355</v>
      </c>
      <c r="L68" s="17">
        <v>1.5667958238096755</v>
      </c>
      <c r="M68" s="27">
        <v>20.391091465757572</v>
      </c>
      <c r="N68" s="17">
        <v>139.45131748359418</v>
      </c>
      <c r="P68" s="59" t="s">
        <v>62</v>
      </c>
      <c r="Q68" s="37">
        <f>_xlfn.PERCENTRANK.INC(M$4:M$103,Q$67)</f>
        <v>0.05</v>
      </c>
      <c r="R68" s="43">
        <f>_xlfn.PERCENTRANK.INC(N$4:N$103,R$67)</f>
        <v>0.05</v>
      </c>
    </row>
    <row r="69" spans="2:18" ht="15.75" thickBot="1" x14ac:dyDescent="0.3">
      <c r="B69" s="29">
        <v>66</v>
      </c>
      <c r="C69" s="27">
        <v>4.3684756384222947</v>
      </c>
      <c r="D69" s="7">
        <v>3.1443948166483038</v>
      </c>
      <c r="E69" s="7">
        <v>5.8654598936657409</v>
      </c>
      <c r="F69" s="7">
        <v>4.9861194538723881</v>
      </c>
      <c r="G69" s="7">
        <v>1.9522437191794926</v>
      </c>
      <c r="H69" s="7">
        <v>132.89081325970497</v>
      </c>
      <c r="I69" s="7">
        <v>61.268211087425897</v>
      </c>
      <c r="J69" s="7">
        <v>4.3005188825644254</v>
      </c>
      <c r="K69" s="7">
        <v>4.5219148539417713</v>
      </c>
      <c r="L69" s="17">
        <v>1.7165500090974037</v>
      </c>
      <c r="M69" s="27">
        <v>20.316693521788221</v>
      </c>
      <c r="N69" s="17">
        <v>204.69800809273448</v>
      </c>
    </row>
    <row r="70" spans="2:18" ht="15.75" thickBot="1" x14ac:dyDescent="0.3">
      <c r="B70" s="29">
        <v>67</v>
      </c>
      <c r="C70" s="27">
        <v>4.3580832084361392</v>
      </c>
      <c r="D70" s="7">
        <v>2.8411349384243971</v>
      </c>
      <c r="E70" s="7">
        <v>4.8436628127086045</v>
      </c>
      <c r="F70" s="7">
        <v>3.6292560703472363</v>
      </c>
      <c r="G70" s="7">
        <v>1.5789636367947515</v>
      </c>
      <c r="H70" s="7">
        <v>98.623912939247631</v>
      </c>
      <c r="I70" s="7">
        <v>53.066535124313852</v>
      </c>
      <c r="J70" s="7">
        <v>5.871455333933735</v>
      </c>
      <c r="K70" s="7">
        <v>5.1823937970866929</v>
      </c>
      <c r="L70" s="17">
        <v>1.5317364482895623</v>
      </c>
      <c r="M70" s="27">
        <v>17.251100666711128</v>
      </c>
      <c r="N70" s="17">
        <v>164.27603364287148</v>
      </c>
      <c r="P70" s="44" t="s">
        <v>48</v>
      </c>
      <c r="Q70" s="46"/>
      <c r="R70" s="47"/>
    </row>
    <row r="71" spans="2:18" x14ac:dyDescent="0.25">
      <c r="B71" s="29">
        <v>68</v>
      </c>
      <c r="C71" s="27">
        <v>4.3844720161703981</v>
      </c>
      <c r="D71" s="7">
        <v>2.4913933465716034</v>
      </c>
      <c r="E71" s="7">
        <v>6.2986982161746345</v>
      </c>
      <c r="F71" s="7">
        <v>5.3919192192809433</v>
      </c>
      <c r="G71" s="7">
        <v>1.8171463898478197</v>
      </c>
      <c r="H71" s="7">
        <v>64.683941388588792</v>
      </c>
      <c r="I71" s="7">
        <v>9.8630042845374462</v>
      </c>
      <c r="J71" s="7">
        <v>6.4062688985710912</v>
      </c>
      <c r="K71" s="7">
        <v>3.459222029498715</v>
      </c>
      <c r="L71" s="17">
        <v>1.4635792640554524</v>
      </c>
      <c r="M71" s="27">
        <v>20.383629188045401</v>
      </c>
      <c r="N71" s="17">
        <v>85.876015865251489</v>
      </c>
      <c r="P71" s="50"/>
      <c r="Q71" s="49" t="s">
        <v>39</v>
      </c>
      <c r="R71" s="21" t="s">
        <v>82</v>
      </c>
    </row>
    <row r="72" spans="2:18" ht="15.75" thickBot="1" x14ac:dyDescent="0.3">
      <c r="B72" s="29">
        <v>69</v>
      </c>
      <c r="C72" s="27">
        <v>3.906407774641349</v>
      </c>
      <c r="D72" s="7">
        <v>2.5685585642990088</v>
      </c>
      <c r="E72" s="7">
        <v>4.9016074091735504</v>
      </c>
      <c r="F72" s="7">
        <v>3.8413199186244635</v>
      </c>
      <c r="G72" s="7">
        <v>1.3439830783123847</v>
      </c>
      <c r="H72" s="7">
        <v>77.387800451851604</v>
      </c>
      <c r="I72" s="7">
        <v>35.172373893638273</v>
      </c>
      <c r="J72" s="7">
        <v>4.5035510184645808</v>
      </c>
      <c r="K72" s="7">
        <v>4.2310683514723788</v>
      </c>
      <c r="L72" s="17">
        <v>1.3565454328833724</v>
      </c>
      <c r="M72" s="27">
        <v>16.561876745050757</v>
      </c>
      <c r="N72" s="17">
        <v>122.6513391483102</v>
      </c>
      <c r="P72" s="51" t="s">
        <v>64</v>
      </c>
      <c r="Q72" s="23" t="s">
        <v>36</v>
      </c>
      <c r="R72" s="42" t="s">
        <v>81</v>
      </c>
    </row>
    <row r="73" spans="2:18" x14ac:dyDescent="0.25">
      <c r="B73" s="29">
        <v>70</v>
      </c>
      <c r="C73" s="27">
        <v>3.7743246296717663</v>
      </c>
      <c r="D73" s="7">
        <v>3.5329538948428123</v>
      </c>
      <c r="E73" s="7">
        <v>4.6412918657909747</v>
      </c>
      <c r="F73" s="7">
        <v>4.2652649969558709</v>
      </c>
      <c r="G73" s="7">
        <v>1.6036024243135178</v>
      </c>
      <c r="H73" s="7">
        <v>110.74419462777765</v>
      </c>
      <c r="I73" s="7">
        <v>56.735846578500627</v>
      </c>
      <c r="J73" s="7">
        <v>4.8234378561348477</v>
      </c>
      <c r="K73" s="7">
        <v>4.3488479379904543</v>
      </c>
      <c r="L73" s="17">
        <v>1.388172875982151</v>
      </c>
      <c r="M73" s="27">
        <v>17.817437811574944</v>
      </c>
      <c r="N73" s="17">
        <v>178.04049987638572</v>
      </c>
      <c r="P73" s="28" t="s">
        <v>26</v>
      </c>
      <c r="Q73" s="26">
        <f>CORREL($C$4:$C$103,M$4:M$103)</f>
        <v>0.38838997809388626</v>
      </c>
      <c r="R73" s="16"/>
    </row>
    <row r="74" spans="2:18" x14ac:dyDescent="0.25">
      <c r="B74" s="29">
        <v>71</v>
      </c>
      <c r="C74" s="27">
        <v>4.1137658960506283</v>
      </c>
      <c r="D74" s="7">
        <v>2.4817815569809651</v>
      </c>
      <c r="E74" s="7">
        <v>5.9872146471110357</v>
      </c>
      <c r="F74" s="7">
        <v>4.6297490745990206</v>
      </c>
      <c r="G74" s="7">
        <v>1.3631844730063962</v>
      </c>
      <c r="H74" s="7">
        <v>72.712777325571793</v>
      </c>
      <c r="I74" s="7">
        <v>18.8672676313961</v>
      </c>
      <c r="J74" s="7">
        <v>4.9751488767570393</v>
      </c>
      <c r="K74" s="7">
        <v>3.618124334612689</v>
      </c>
      <c r="L74" s="17">
        <v>1.1747911160278135</v>
      </c>
      <c r="M74" s="27">
        <v>18.575695647748045</v>
      </c>
      <c r="N74" s="17">
        <v>101.34810928436544</v>
      </c>
      <c r="P74" s="29" t="s">
        <v>28</v>
      </c>
      <c r="Q74" s="27">
        <f>CORREL($D$4:$D$103,M$4:M$103)</f>
        <v>0.17410193229506787</v>
      </c>
      <c r="R74" s="17"/>
    </row>
    <row r="75" spans="2:18" x14ac:dyDescent="0.25">
      <c r="B75" s="29">
        <v>72</v>
      </c>
      <c r="C75" s="27">
        <v>4.1297597226809568</v>
      </c>
      <c r="D75" s="7">
        <v>2.6002429807920646</v>
      </c>
      <c r="E75" s="7">
        <v>5.6894921460387318</v>
      </c>
      <c r="F75" s="7">
        <v>3.4795251615106078</v>
      </c>
      <c r="G75" s="7">
        <v>1.3989214927041278</v>
      </c>
      <c r="H75" s="7">
        <v>91.549307918611476</v>
      </c>
      <c r="I75" s="7">
        <v>24.521374098436091</v>
      </c>
      <c r="J75" s="7">
        <v>5.9060586009041245</v>
      </c>
      <c r="K75" s="7">
        <v>3.5622257102725619</v>
      </c>
      <c r="L75" s="17">
        <v>1.299543657518486</v>
      </c>
      <c r="M75" s="27">
        <v>17.297941503726491</v>
      </c>
      <c r="N75" s="17">
        <v>126.83850998574273</v>
      </c>
      <c r="P75" s="29" t="s">
        <v>30</v>
      </c>
      <c r="Q75" s="27">
        <f>CORREL($E$4:$E$103,M$4:M$103)</f>
        <v>0.66401323569270665</v>
      </c>
      <c r="R75" s="17"/>
    </row>
    <row r="76" spans="2:18" x14ac:dyDescent="0.25">
      <c r="B76" s="29">
        <v>73</v>
      </c>
      <c r="C76" s="27">
        <v>3.7152476311064087</v>
      </c>
      <c r="D76" s="7">
        <v>3.4817973278179335</v>
      </c>
      <c r="E76" s="7">
        <v>6.7587395813102846</v>
      </c>
      <c r="F76" s="7">
        <v>4.6923660085673813</v>
      </c>
      <c r="G76" s="7">
        <v>1.4047655829286212</v>
      </c>
      <c r="H76" s="7">
        <v>129.29016799370518</v>
      </c>
      <c r="I76" s="7">
        <v>64.902153822188012</v>
      </c>
      <c r="J76" s="7">
        <v>5.0876600686047224</v>
      </c>
      <c r="K76" s="7">
        <v>3.3168409977676827</v>
      </c>
      <c r="L76" s="17">
        <v>1.644888297179891</v>
      </c>
      <c r="M76" s="27">
        <v>20.05291613173063</v>
      </c>
      <c r="N76" s="17">
        <v>204.2417111794455</v>
      </c>
      <c r="P76" s="29" t="s">
        <v>32</v>
      </c>
      <c r="Q76" s="27">
        <f>CORREL($F$4:$F$103,M$4:M$103)</f>
        <v>0.5031527063599085</v>
      </c>
      <c r="R76" s="17"/>
    </row>
    <row r="77" spans="2:18" x14ac:dyDescent="0.25">
      <c r="B77" s="29">
        <v>74</v>
      </c>
      <c r="C77" s="27">
        <v>3.6258192138967007</v>
      </c>
      <c r="D77" s="7">
        <v>3.5256084348532672</v>
      </c>
      <c r="E77" s="7">
        <v>5.5748996514505178</v>
      </c>
      <c r="F77" s="7">
        <v>3.4364439903518536</v>
      </c>
      <c r="G77" s="7">
        <v>1.2894699848531292</v>
      </c>
      <c r="H77" s="7">
        <v>104.37463792917978</v>
      </c>
      <c r="I77" s="7">
        <v>46.918588626936533</v>
      </c>
      <c r="J77" s="7">
        <v>4.8789724123317635</v>
      </c>
      <c r="K77" s="7">
        <v>3.8342870715680957</v>
      </c>
      <c r="L77" s="17">
        <v>1.5130434571215829</v>
      </c>
      <c r="M77" s="27">
        <v>17.45224127540547</v>
      </c>
      <c r="N77" s="17">
        <v>161.51952949713774</v>
      </c>
      <c r="P77" s="29" t="s">
        <v>34</v>
      </c>
      <c r="Q77" s="27">
        <f>CORREL($G$4:$G$103,M$4:M$103)</f>
        <v>0.13341573814937635</v>
      </c>
      <c r="R77" s="17"/>
    </row>
    <row r="78" spans="2:18" x14ac:dyDescent="0.25">
      <c r="B78" s="29">
        <v>75</v>
      </c>
      <c r="C78" s="27">
        <v>4.1482254733243105</v>
      </c>
      <c r="D78" s="7">
        <v>2.7031186675740235</v>
      </c>
      <c r="E78" s="7">
        <v>4.6713581403718774</v>
      </c>
      <c r="F78" s="7">
        <v>5.0476340862096274</v>
      </c>
      <c r="G78" s="7">
        <v>1.3295527571546184</v>
      </c>
      <c r="H78" s="7">
        <v>121.92152204153348</v>
      </c>
      <c r="I78" s="7">
        <v>66.720511825735983</v>
      </c>
      <c r="J78" s="7">
        <v>5.3986220169205463</v>
      </c>
      <c r="K78" s="7">
        <v>3.3854420910860759</v>
      </c>
      <c r="L78" s="17">
        <v>1.2154415787901967</v>
      </c>
      <c r="M78" s="27">
        <v>17.899889124634459</v>
      </c>
      <c r="N78" s="17">
        <v>198.64153955406627</v>
      </c>
      <c r="P78" s="29" t="s">
        <v>74</v>
      </c>
      <c r="Q78" s="27"/>
      <c r="R78" s="17">
        <f>CORREL($H$4:$H$103,N$4:N$103)</f>
        <v>0.97543887911519767</v>
      </c>
    </row>
    <row r="79" spans="2:18" x14ac:dyDescent="0.25">
      <c r="B79" s="29">
        <v>76</v>
      </c>
      <c r="C79" s="27">
        <v>4.4387735107095665</v>
      </c>
      <c r="D79" s="7">
        <v>3.0942796676507944</v>
      </c>
      <c r="E79" s="7">
        <v>5.533951719522328</v>
      </c>
      <c r="F79" s="7">
        <v>3.6973921754778796</v>
      </c>
      <c r="G79" s="7">
        <v>1.4549656882160449</v>
      </c>
      <c r="H79" s="7">
        <v>68.080768145610051</v>
      </c>
      <c r="I79" s="7">
        <v>8.5074311061301628</v>
      </c>
      <c r="J79" s="7">
        <v>6.5558245753095061</v>
      </c>
      <c r="K79" s="7">
        <v>4.8578554966483329</v>
      </c>
      <c r="L79" s="17">
        <v>1.2548004087340043</v>
      </c>
      <c r="M79" s="27">
        <v>18.219362761576615</v>
      </c>
      <c r="N79" s="17">
        <v>89.256679732432033</v>
      </c>
      <c r="P79" s="29" t="s">
        <v>75</v>
      </c>
      <c r="Q79" s="27"/>
      <c r="R79" s="17">
        <f>CORREL($I$4:$I$103,N$4:N$103)</f>
        <v>0.97449899727713529</v>
      </c>
    </row>
    <row r="80" spans="2:18" x14ac:dyDescent="0.25">
      <c r="B80" s="29">
        <v>77</v>
      </c>
      <c r="C80" s="27">
        <v>3.6748873395856831</v>
      </c>
      <c r="D80" s="7">
        <v>2.9574545423209995</v>
      </c>
      <c r="E80" s="7">
        <v>6.4433042245485144</v>
      </c>
      <c r="F80" s="7">
        <v>4.2070660812669542</v>
      </c>
      <c r="G80" s="7">
        <v>1.5123092287983131</v>
      </c>
      <c r="H80" s="7">
        <v>112.41186076445619</v>
      </c>
      <c r="I80" s="7">
        <v>42.566521094765406</v>
      </c>
      <c r="J80" s="7">
        <v>5.8640120081810476</v>
      </c>
      <c r="K80" s="7">
        <v>4.1481032480074775</v>
      </c>
      <c r="L80" s="17">
        <v>1.8261739118031022</v>
      </c>
      <c r="M80" s="27">
        <v>18.795021416520463</v>
      </c>
      <c r="N80" s="17">
        <v>166.81667102721323</v>
      </c>
      <c r="P80" s="29" t="s">
        <v>76</v>
      </c>
      <c r="Q80" s="27"/>
      <c r="R80" s="17">
        <f>CORREL($J$4:$J$103,N$4:N$103)</f>
        <v>-0.18710641326453475</v>
      </c>
    </row>
    <row r="81" spans="2:18" x14ac:dyDescent="0.25">
      <c r="B81" s="29">
        <v>78</v>
      </c>
      <c r="C81" s="27">
        <v>3.5213720799384682</v>
      </c>
      <c r="D81" s="7">
        <v>2.8626664996112599</v>
      </c>
      <c r="E81" s="7">
        <v>7.184616076263131</v>
      </c>
      <c r="F81" s="7">
        <v>4.0353100042418149</v>
      </c>
      <c r="G81" s="7">
        <v>1.368220336417904</v>
      </c>
      <c r="H81" s="7">
        <v>133.8978543859574</v>
      </c>
      <c r="I81" s="7">
        <v>75.437150119336422</v>
      </c>
      <c r="J81" s="7">
        <v>4.6150274911023947</v>
      </c>
      <c r="K81" s="7">
        <v>4.5852078434047128</v>
      </c>
      <c r="L81" s="17">
        <v>1.6804944596688869</v>
      </c>
      <c r="M81" s="27">
        <v>18.972184996472574</v>
      </c>
      <c r="N81" s="17">
        <v>220.2157342994698</v>
      </c>
      <c r="P81" s="29" t="s">
        <v>77</v>
      </c>
      <c r="Q81" s="27"/>
      <c r="R81" s="17">
        <f>CORREL($K$4:$K$103,N$4:N$103)</f>
        <v>8.2339228697528924E-2</v>
      </c>
    </row>
    <row r="82" spans="2:18" ht="15.75" thickBot="1" x14ac:dyDescent="0.3">
      <c r="B82" s="29">
        <v>79</v>
      </c>
      <c r="C82" s="27">
        <v>3.8390232545848999</v>
      </c>
      <c r="D82" s="7">
        <v>2.9060316533102357</v>
      </c>
      <c r="E82" s="7">
        <v>5.0695375792923327</v>
      </c>
      <c r="F82" s="7">
        <v>3.0840884747844077</v>
      </c>
      <c r="G82" s="7">
        <v>1.4803985293177462</v>
      </c>
      <c r="H82" s="7">
        <v>117.25672780415778</v>
      </c>
      <c r="I82" s="7">
        <v>49.972562059246712</v>
      </c>
      <c r="J82" s="7">
        <v>4.9071483579174906</v>
      </c>
      <c r="K82" s="7">
        <v>5.5432653019857856</v>
      </c>
      <c r="L82" s="17">
        <v>1.8121569909932371</v>
      </c>
      <c r="M82" s="27">
        <v>16.379079491289623</v>
      </c>
      <c r="N82" s="17">
        <v>179.49186051430101</v>
      </c>
      <c r="P82" s="30" t="s">
        <v>78</v>
      </c>
      <c r="Q82" s="12"/>
      <c r="R82" s="18">
        <f>CORREL($L$4:$L$103,N$4:N$103)</f>
        <v>9.1185886378655226E-2</v>
      </c>
    </row>
    <row r="83" spans="2:18" x14ac:dyDescent="0.25">
      <c r="B83" s="29">
        <v>80</v>
      </c>
      <c r="C83" s="27">
        <v>4.2419897616670221</v>
      </c>
      <c r="D83" s="7">
        <v>3.6913607821581831</v>
      </c>
      <c r="E83" s="7">
        <v>5.5167927459851942</v>
      </c>
      <c r="F83" s="7">
        <v>3.9825350664839316</v>
      </c>
      <c r="G83" s="7">
        <v>1.3489703901779615</v>
      </c>
      <c r="H83" s="7">
        <v>78.117598096421602</v>
      </c>
      <c r="I83" s="7">
        <v>13.525045411985232</v>
      </c>
      <c r="J83" s="7">
        <v>5.0298405710297853</v>
      </c>
      <c r="K83" s="7">
        <v>4.0118726670009961</v>
      </c>
      <c r="L83" s="17">
        <v>1.742011307320976</v>
      </c>
      <c r="M83" s="27">
        <v>18.781648746472293</v>
      </c>
      <c r="N83" s="17">
        <v>102.42636805375859</v>
      </c>
    </row>
    <row r="84" spans="2:18" x14ac:dyDescent="0.25">
      <c r="B84" s="29">
        <v>81</v>
      </c>
      <c r="C84" s="27">
        <v>3.596514275281701</v>
      </c>
      <c r="D84" s="7">
        <v>2.9700835923916915</v>
      </c>
      <c r="E84" s="7">
        <v>4.9433571875884477</v>
      </c>
      <c r="F84" s="7">
        <v>4.7633027469577911</v>
      </c>
      <c r="G84" s="7">
        <v>1.0044831225942459</v>
      </c>
      <c r="H84" s="7">
        <v>107.13111843937034</v>
      </c>
      <c r="I84" s="7">
        <v>52.310681633570198</v>
      </c>
      <c r="J84" s="7">
        <v>6.0260378957229168</v>
      </c>
      <c r="K84" s="7">
        <v>3.6384473817448275</v>
      </c>
      <c r="L84" s="17">
        <v>1.4505708147081571</v>
      </c>
      <c r="M84" s="27">
        <v>17.277740924813877</v>
      </c>
      <c r="N84" s="17">
        <v>170.55685616511644</v>
      </c>
    </row>
    <row r="85" spans="2:18" x14ac:dyDescent="0.25">
      <c r="B85" s="29">
        <v>82</v>
      </c>
      <c r="C85" s="27">
        <v>4.3297737257068905</v>
      </c>
      <c r="D85" s="7">
        <v>2.796994483816186</v>
      </c>
      <c r="E85" s="7">
        <v>5.0397256411135594</v>
      </c>
      <c r="F85" s="7">
        <v>5.0935299680069708</v>
      </c>
      <c r="G85" s="7">
        <v>1.7161879394566575</v>
      </c>
      <c r="H85" s="7">
        <v>100.25372138392336</v>
      </c>
      <c r="I85" s="7">
        <v>52.059447518067635</v>
      </c>
      <c r="J85" s="7">
        <v>7.0591148381392372</v>
      </c>
      <c r="K85" s="7">
        <v>5.408329775170607</v>
      </c>
      <c r="L85" s="17">
        <v>1.48401429066171</v>
      </c>
      <c r="M85" s="27">
        <v>18.976211758100263</v>
      </c>
      <c r="N85" s="17">
        <v>166.26462780596256</v>
      </c>
    </row>
    <row r="86" spans="2:18" x14ac:dyDescent="0.25">
      <c r="B86" s="29">
        <v>83</v>
      </c>
      <c r="C86" s="27">
        <v>3.1944880150238051</v>
      </c>
      <c r="D86" s="7">
        <v>3.1533268356134538</v>
      </c>
      <c r="E86" s="7">
        <v>6.1641224550337688</v>
      </c>
      <c r="F86" s="7">
        <v>5.2883212882792492</v>
      </c>
      <c r="G86" s="7">
        <v>1.5270276453579614</v>
      </c>
      <c r="H86" s="7">
        <v>145.23698426626521</v>
      </c>
      <c r="I86" s="7">
        <v>83.62045647961834</v>
      </c>
      <c r="J86" s="7">
        <v>5.0489093703339325</v>
      </c>
      <c r="K86" s="7">
        <v>4.7882874262098332</v>
      </c>
      <c r="L86" s="17">
        <v>1.5866836216645761</v>
      </c>
      <c r="M86" s="27">
        <v>19.327286239308236</v>
      </c>
      <c r="N86" s="17">
        <v>240.28132116409188</v>
      </c>
    </row>
    <row r="87" spans="2:18" x14ac:dyDescent="0.25">
      <c r="B87" s="29">
        <v>84</v>
      </c>
      <c r="C87" s="27">
        <v>3.3330945803009833</v>
      </c>
      <c r="D87" s="7">
        <v>3.2261623623858329</v>
      </c>
      <c r="E87" s="7">
        <v>5.5874954851222407</v>
      </c>
      <c r="F87" s="7">
        <v>3.716135317639238</v>
      </c>
      <c r="G87" s="7">
        <v>1.2428332420091277</v>
      </c>
      <c r="H87" s="7">
        <v>103.52760612109338</v>
      </c>
      <c r="I87" s="7">
        <v>47.956409791487381</v>
      </c>
      <c r="J87" s="7">
        <v>5.6747921544348294</v>
      </c>
      <c r="K87" s="7">
        <v>4.3024806990302187</v>
      </c>
      <c r="L87" s="17">
        <v>1.7301458330513957</v>
      </c>
      <c r="M87" s="27">
        <v>17.105720987457421</v>
      </c>
      <c r="N87" s="17">
        <v>163.19143459909722</v>
      </c>
    </row>
    <row r="88" spans="2:18" x14ac:dyDescent="0.25">
      <c r="B88" s="29">
        <v>85</v>
      </c>
      <c r="C88" s="27">
        <v>4.0677590509354307</v>
      </c>
      <c r="D88" s="7">
        <v>2.7436100499530274</v>
      </c>
      <c r="E88" s="7">
        <v>5.4360683063070407</v>
      </c>
      <c r="F88" s="7">
        <v>3.3551675060819615</v>
      </c>
      <c r="G88" s="7">
        <v>1.7962954579787616</v>
      </c>
      <c r="H88" s="7">
        <v>80.659179196212676</v>
      </c>
      <c r="I88" s="7">
        <v>20.995622300109769</v>
      </c>
      <c r="J88" s="7">
        <v>7.0098992829547626</v>
      </c>
      <c r="K88" s="7">
        <v>4.1346110922232633</v>
      </c>
      <c r="L88" s="17">
        <v>1.142303285510696</v>
      </c>
      <c r="M88" s="27">
        <v>17.398900371256222</v>
      </c>
      <c r="N88" s="17">
        <v>113.94161515701117</v>
      </c>
    </row>
    <row r="89" spans="2:18" x14ac:dyDescent="0.25">
      <c r="B89" s="29">
        <v>86</v>
      </c>
      <c r="C89" s="27">
        <v>3.9262622024978175</v>
      </c>
      <c r="D89" s="7">
        <v>3.2179001158993983</v>
      </c>
      <c r="E89" s="7">
        <v>4.2169688324673329</v>
      </c>
      <c r="F89" s="7">
        <v>3.379132394848706</v>
      </c>
      <c r="G89" s="7">
        <v>1.5168570920677946</v>
      </c>
      <c r="H89" s="7">
        <v>95.630767448364878</v>
      </c>
      <c r="I89" s="7">
        <v>31.547060297594314</v>
      </c>
      <c r="J89" s="7">
        <v>7.1810607459130678</v>
      </c>
      <c r="K89" s="7">
        <v>4.4488324523963092</v>
      </c>
      <c r="L89" s="17">
        <v>1.4321392703780091</v>
      </c>
      <c r="M89" s="27">
        <v>16.25712063778105</v>
      </c>
      <c r="N89" s="17">
        <v>140.23986021464657</v>
      </c>
    </row>
    <row r="90" spans="2:18" x14ac:dyDescent="0.25">
      <c r="B90" s="29">
        <v>87</v>
      </c>
      <c r="C90" s="27">
        <v>4.338006536226473</v>
      </c>
      <c r="D90" s="7">
        <v>3.1385903007400628</v>
      </c>
      <c r="E90" s="7">
        <v>5.3158375652129077</v>
      </c>
      <c r="F90" s="7">
        <v>3.9008256193590225</v>
      </c>
      <c r="G90" s="7">
        <v>1.622508735742026</v>
      </c>
      <c r="H90" s="7">
        <v>113.99135072721798</v>
      </c>
      <c r="I90" s="7">
        <v>41.924411339487897</v>
      </c>
      <c r="J90" s="7">
        <v>5.3025226695436141</v>
      </c>
      <c r="K90" s="7">
        <v>4.7034497742396049</v>
      </c>
      <c r="L90" s="17">
        <v>1.597176405746497</v>
      </c>
      <c r="M90" s="27">
        <v>18.315768757280495</v>
      </c>
      <c r="N90" s="17">
        <v>167.51891091623557</v>
      </c>
    </row>
    <row r="91" spans="2:18" x14ac:dyDescent="0.25">
      <c r="B91" s="29">
        <v>88</v>
      </c>
      <c r="C91" s="27">
        <v>3.2900894213798035</v>
      </c>
      <c r="D91" s="7">
        <v>2.5202305199359545</v>
      </c>
      <c r="E91" s="7">
        <v>7.4356012791647421</v>
      </c>
      <c r="F91" s="7">
        <v>3.91438345217224</v>
      </c>
      <c r="G91" s="7">
        <v>1.6364384733576736</v>
      </c>
      <c r="H91" s="7">
        <v>90.807719790208552</v>
      </c>
      <c r="I91" s="7">
        <v>27.869049167045169</v>
      </c>
      <c r="J91" s="7">
        <v>5.5192796489331073</v>
      </c>
      <c r="K91" s="7">
        <v>4.1125354807285373</v>
      </c>
      <c r="L91" s="17">
        <v>1.5391168891538216</v>
      </c>
      <c r="M91" s="27">
        <v>18.796743146010417</v>
      </c>
      <c r="N91" s="17">
        <v>129.84770097606921</v>
      </c>
    </row>
    <row r="92" spans="2:18" x14ac:dyDescent="0.25">
      <c r="B92" s="29">
        <v>89</v>
      </c>
      <c r="C92" s="27">
        <v>3.6439489214688709</v>
      </c>
      <c r="D92" s="7">
        <v>2.6294106246275746</v>
      </c>
      <c r="E92" s="7">
        <v>5.7690701193404603</v>
      </c>
      <c r="F92" s="7">
        <v>3.2983216125611801</v>
      </c>
      <c r="G92" s="7">
        <v>1.4485614827853976</v>
      </c>
      <c r="H92" s="7">
        <v>100.55522696940272</v>
      </c>
      <c r="I92" s="7">
        <v>39.826789525993028</v>
      </c>
      <c r="J92" s="7">
        <v>4.4833047129389607</v>
      </c>
      <c r="K92" s="7">
        <v>4.3328667631640947</v>
      </c>
      <c r="L92" s="17">
        <v>1.5454830896063367</v>
      </c>
      <c r="M92" s="27">
        <v>16.789312760783485</v>
      </c>
      <c r="N92" s="17">
        <v>150.74367106110518</v>
      </c>
    </row>
    <row r="93" spans="2:18" x14ac:dyDescent="0.25">
      <c r="B93" s="29">
        <v>90</v>
      </c>
      <c r="C93" s="27">
        <v>4.0922606683169231</v>
      </c>
      <c r="D93" s="7">
        <v>3.4235041070143137</v>
      </c>
      <c r="E93" s="7">
        <v>4.6073984908236234</v>
      </c>
      <c r="F93" s="7">
        <v>4.7289909653620823</v>
      </c>
      <c r="G93" s="7">
        <v>1.4145946376144374</v>
      </c>
      <c r="H93" s="7">
        <v>83.377940420679636</v>
      </c>
      <c r="I93" s="7">
        <v>44.316613914207466</v>
      </c>
      <c r="J93" s="7">
        <v>6.0091422284459117</v>
      </c>
      <c r="K93" s="7">
        <v>3.7992196333930637</v>
      </c>
      <c r="L93" s="17">
        <v>1.2115458665898831</v>
      </c>
      <c r="M93" s="27">
        <v>18.26674886913138</v>
      </c>
      <c r="N93" s="17">
        <v>138.71446206331595</v>
      </c>
    </row>
    <row r="94" spans="2:18" x14ac:dyDescent="0.25">
      <c r="B94" s="29">
        <v>91</v>
      </c>
      <c r="C94" s="27">
        <v>4.2913993146030789</v>
      </c>
      <c r="D94" s="7">
        <v>3.319189694761751</v>
      </c>
      <c r="E94" s="7">
        <v>5.3706473075773848</v>
      </c>
      <c r="F94" s="7">
        <v>3.2552698813718268</v>
      </c>
      <c r="G94" s="7">
        <v>1.6539698876704767</v>
      </c>
      <c r="H94" s="7">
        <v>138.93884897055398</v>
      </c>
      <c r="I94" s="7">
        <v>69.259407194332979</v>
      </c>
      <c r="J94" s="7">
        <v>5.469618167703441</v>
      </c>
      <c r="K94" s="7">
        <v>5.7339916835226035</v>
      </c>
      <c r="L94" s="17">
        <v>1.4121405133239522</v>
      </c>
      <c r="M94" s="27">
        <v>17.89047608598452</v>
      </c>
      <c r="N94" s="17">
        <v>220.81400652943694</v>
      </c>
    </row>
    <row r="95" spans="2:18" x14ac:dyDescent="0.25">
      <c r="B95" s="29">
        <v>92</v>
      </c>
      <c r="C95" s="27">
        <v>3.5586240906911786</v>
      </c>
      <c r="D95" s="7">
        <v>3.0347274052997699</v>
      </c>
      <c r="E95" s="7">
        <v>4.4969701831746347</v>
      </c>
      <c r="F95" s="7">
        <v>4.2681183411152501</v>
      </c>
      <c r="G95" s="7">
        <v>1.4225068422333416</v>
      </c>
      <c r="H95" s="7">
        <v>78.611518641470241</v>
      </c>
      <c r="I95" s="7">
        <v>-1.9816564589463184</v>
      </c>
      <c r="J95" s="7">
        <v>4.9315224856919944</v>
      </c>
      <c r="K95" s="7">
        <v>3.2848505733298405</v>
      </c>
      <c r="L95" s="17">
        <v>1.6554877946023265</v>
      </c>
      <c r="M95" s="27">
        <v>16.780946862514178</v>
      </c>
      <c r="N95" s="17">
        <v>86.501723036148078</v>
      </c>
    </row>
    <row r="96" spans="2:18" x14ac:dyDescent="0.25">
      <c r="B96" s="29">
        <v>93</v>
      </c>
      <c r="C96" s="27">
        <v>4.4333076420932578</v>
      </c>
      <c r="D96" s="7">
        <v>3.0057852638154188</v>
      </c>
      <c r="E96" s="7">
        <v>5.8482693557120635</v>
      </c>
      <c r="F96" s="7">
        <v>3.5122824967649207</v>
      </c>
      <c r="G96" s="7">
        <v>1.7486995231271283</v>
      </c>
      <c r="H96" s="7">
        <v>88.124528870147131</v>
      </c>
      <c r="I96" s="7">
        <v>23.438930420389429</v>
      </c>
      <c r="J96" s="7">
        <v>5.6020692536838954</v>
      </c>
      <c r="K96" s="7">
        <v>3.5771530215988259</v>
      </c>
      <c r="L96" s="17">
        <v>1.4573640495255069</v>
      </c>
      <c r="M96" s="27">
        <v>18.54834428151279</v>
      </c>
      <c r="N96" s="17">
        <v>122.20004561534479</v>
      </c>
    </row>
    <row r="97" spans="2:14" x14ac:dyDescent="0.25">
      <c r="B97" s="29">
        <v>94</v>
      </c>
      <c r="C97" s="27">
        <v>3.9682082371794927</v>
      </c>
      <c r="D97" s="7">
        <v>3.0987162804529449</v>
      </c>
      <c r="E97" s="7">
        <v>7.8424871513521301</v>
      </c>
      <c r="F97" s="7">
        <v>5.1646080620859038</v>
      </c>
      <c r="G97" s="7">
        <v>1.6787230812211089</v>
      </c>
      <c r="H97" s="7">
        <v>88.453510125582739</v>
      </c>
      <c r="I97" s="7">
        <v>33.275371133288552</v>
      </c>
      <c r="J97" s="7">
        <v>4.8707146118008771</v>
      </c>
      <c r="K97" s="7">
        <v>3.3422267016073204</v>
      </c>
      <c r="L97" s="17">
        <v>1.3747482980965617</v>
      </c>
      <c r="M97" s="27">
        <v>21.752742812291579</v>
      </c>
      <c r="N97" s="17">
        <v>131.31657087037607</v>
      </c>
    </row>
    <row r="98" spans="2:14" x14ac:dyDescent="0.25">
      <c r="B98" s="29">
        <v>95</v>
      </c>
      <c r="C98" s="27">
        <v>3.8567477338898395</v>
      </c>
      <c r="D98" s="7">
        <v>2.4099033149834606</v>
      </c>
      <c r="E98" s="7">
        <v>6.9588482411489432</v>
      </c>
      <c r="F98" s="7">
        <v>3.6564349247453456</v>
      </c>
      <c r="G98" s="7">
        <v>1.7213420439769491</v>
      </c>
      <c r="H98" s="7">
        <v>92.595659762385495</v>
      </c>
      <c r="I98" s="7">
        <v>39.075377737050495</v>
      </c>
      <c r="J98" s="7">
        <v>7.4311652152408492</v>
      </c>
      <c r="K98" s="7">
        <v>4.6862634234066141</v>
      </c>
      <c r="L98" s="17">
        <v>1.3949064046091639</v>
      </c>
      <c r="M98" s="27">
        <v>18.603276258744536</v>
      </c>
      <c r="N98" s="17">
        <v>145.18337254269261</v>
      </c>
    </row>
    <row r="99" spans="2:14" x14ac:dyDescent="0.25">
      <c r="B99" s="29">
        <v>96</v>
      </c>
      <c r="C99" s="27">
        <v>3.4812666295633927</v>
      </c>
      <c r="D99" s="7">
        <v>2.7652918951236671</v>
      </c>
      <c r="E99" s="7">
        <v>4.8639889856559213</v>
      </c>
      <c r="F99" s="7">
        <v>4.3996043422518332</v>
      </c>
      <c r="G99" s="7">
        <v>1.7760121268155387</v>
      </c>
      <c r="H99" s="7">
        <v>120.69474890164427</v>
      </c>
      <c r="I99" s="7">
        <v>71.679107160953436</v>
      </c>
      <c r="J99" s="7">
        <v>5.5704335930387376</v>
      </c>
      <c r="K99" s="7">
        <v>3.5841806388151833</v>
      </c>
      <c r="L99" s="17">
        <v>1.4132386212637233</v>
      </c>
      <c r="M99" s="27">
        <v>17.286163979410354</v>
      </c>
      <c r="N99" s="17">
        <v>202.94170891571537</v>
      </c>
    </row>
    <row r="100" spans="2:14" x14ac:dyDescent="0.25">
      <c r="B100" s="29">
        <v>97</v>
      </c>
      <c r="C100" s="27">
        <v>4.6208572763799376</v>
      </c>
      <c r="D100" s="7">
        <v>3.1691047407186574</v>
      </c>
      <c r="E100" s="7">
        <v>5.7874544908063843</v>
      </c>
      <c r="F100" s="7">
        <v>3.9347453263214098</v>
      </c>
      <c r="G100" s="7">
        <v>1.8549177198948563</v>
      </c>
      <c r="H100" s="7">
        <v>107.9238463366739</v>
      </c>
      <c r="I100" s="7">
        <v>37.734130621684578</v>
      </c>
      <c r="J100" s="7">
        <v>6.7907807147299213</v>
      </c>
      <c r="K100" s="7">
        <v>3.4406541540768152</v>
      </c>
      <c r="L100" s="17">
        <v>1.4963273707305591</v>
      </c>
      <c r="M100" s="27">
        <v>19.367079554121247</v>
      </c>
      <c r="N100" s="17">
        <v>157.38573919789579</v>
      </c>
    </row>
    <row r="101" spans="2:14" x14ac:dyDescent="0.25">
      <c r="B101" s="29">
        <v>98</v>
      </c>
      <c r="C101" s="27">
        <v>4.1522401111867921</v>
      </c>
      <c r="D101" s="7">
        <v>3.8698663595175202</v>
      </c>
      <c r="E101" s="7">
        <v>6.052847338617573</v>
      </c>
      <c r="F101" s="7">
        <v>3.5516450607401819</v>
      </c>
      <c r="G101" s="7">
        <v>1.1911929869286877</v>
      </c>
      <c r="H101" s="7">
        <v>99.268939628020846</v>
      </c>
      <c r="I101" s="7">
        <v>37.178376853875854</v>
      </c>
      <c r="J101" s="7">
        <v>5.4234542606637497</v>
      </c>
      <c r="K101" s="7">
        <v>4.6156277175439158</v>
      </c>
      <c r="L101" s="17">
        <v>1.4948801072703362</v>
      </c>
      <c r="M101" s="27">
        <v>18.817791856990755</v>
      </c>
      <c r="N101" s="17">
        <v>147.98127856737474</v>
      </c>
    </row>
    <row r="102" spans="2:14" x14ac:dyDescent="0.25">
      <c r="B102" s="29">
        <v>99</v>
      </c>
      <c r="C102" s="27">
        <v>3.2441119001656311</v>
      </c>
      <c r="D102" s="7">
        <v>3.1189678447867268</v>
      </c>
      <c r="E102" s="7">
        <v>4.9644876602929937</v>
      </c>
      <c r="F102" s="7">
        <v>3.6878554295136223</v>
      </c>
      <c r="G102" s="7">
        <v>1.5480666811971215</v>
      </c>
      <c r="H102" s="7">
        <v>105.82354284840486</v>
      </c>
      <c r="I102" s="7">
        <v>53.677476632817203</v>
      </c>
      <c r="J102" s="7">
        <v>5.1584847790791635</v>
      </c>
      <c r="K102" s="7">
        <v>3.9434895450672069</v>
      </c>
      <c r="L102" s="17">
        <v>1.5540519457905184</v>
      </c>
      <c r="M102" s="27">
        <v>16.563489515956096</v>
      </c>
      <c r="N102" s="17">
        <v>170.15704575115893</v>
      </c>
    </row>
    <row r="103" spans="2:14" ht="15.75" thickBot="1" x14ac:dyDescent="0.3">
      <c r="B103" s="30">
        <v>100</v>
      </c>
      <c r="C103" s="12">
        <v>4.7896897975599337</v>
      </c>
      <c r="D103" s="9">
        <v>2.4666932033191853</v>
      </c>
      <c r="E103" s="9">
        <v>6.3110289754591902</v>
      </c>
      <c r="F103" s="9">
        <v>4.9327885157095333</v>
      </c>
      <c r="G103" s="9">
        <v>1.3127643416087245</v>
      </c>
      <c r="H103" s="9">
        <v>85.405738890773591</v>
      </c>
      <c r="I103" s="9">
        <v>38.230249106768433</v>
      </c>
      <c r="J103" s="9">
        <v>6.8259950691632127</v>
      </c>
      <c r="K103" s="9">
        <v>5.2480804242769175</v>
      </c>
      <c r="L103" s="18">
        <v>1.3478814859172856</v>
      </c>
      <c r="M103" s="12">
        <v>19.812964833656565</v>
      </c>
      <c r="N103" s="18">
        <v>137.05794497689945</v>
      </c>
    </row>
  </sheetData>
  <mergeCells count="10">
    <mergeCell ref="P19:R19"/>
    <mergeCell ref="P64:R64"/>
    <mergeCell ref="P70:R70"/>
    <mergeCell ref="BA2:BC2"/>
    <mergeCell ref="C1:L1"/>
    <mergeCell ref="M1:N1"/>
    <mergeCell ref="P1:R1"/>
    <mergeCell ref="T1:AC1"/>
    <mergeCell ref="AE1:AN1"/>
    <mergeCell ref="AP1:AY1"/>
  </mergeCells>
  <dataValidations count="1">
    <dataValidation type="list" allowBlank="1" showInputMessage="1" showErrorMessage="1" promptTitle="Select Output Cell" sqref="AQ3" xr:uid="{05FFD80A-95E6-4A79-BB43-FA3C6FBD1632}">
      <formula1>$BB$3:$BC$3</formula1>
    </dataValidation>
  </dataValidations>
  <hyperlinks>
    <hyperlink ref="A2" location="$M$1" display="Risk Outputs" xr:uid="{37C5201C-E4E8-42E1-81E7-91E847DB3438}"/>
    <hyperlink ref="A3" location="$P$1" display="Simulation Statistics" xr:uid="{1354C44B-4BC3-4BF6-870E-49686D5CEB41}"/>
    <hyperlink ref="A4" location="Percentiles" display="Risk Output Percentiles" xr:uid="{7FFE30CF-8DF5-417B-9D82-12410A011467}"/>
    <hyperlink ref="A5" location="PercentRank" display="Calculate Percent Rank" xr:uid="{9791232A-C1C8-4457-8C74-24E72CD8C3D4}"/>
    <hyperlink ref="A6" location="Correlations" display="Correlations" xr:uid="{ABBFAC3A-3D03-40FD-BD95-F94906F54652}"/>
    <hyperlink ref="A7" location="$T$1" display="Output Cumulative Distributions" xr:uid="{004BA16B-38FD-43FB-B055-6992ED444E97}"/>
    <hyperlink ref="A8" location="$AE$1" display="Output Distributions" xr:uid="{65952AE7-7BEF-4A72-A46C-1363C9761B5E}"/>
    <hyperlink ref="A9" location="$AP$1" display="Risk Tornado Diagram" xr:uid="{4751C897-FA39-42AB-A786-DBD76FB5492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45</vt:i4>
      </vt:variant>
    </vt:vector>
  </HeadingPairs>
  <TitlesOfParts>
    <vt:vector size="51" baseType="lpstr">
      <vt:lpstr>Sheet1</vt:lpstr>
      <vt:lpstr>XLRisk</vt:lpstr>
      <vt:lpstr>Risk Results 1</vt:lpstr>
      <vt:lpstr>Risk Results 2</vt:lpstr>
      <vt:lpstr>Risk Results 3</vt:lpstr>
      <vt:lpstr>Risk Results 4</vt:lpstr>
      <vt:lpstr>XLRisk!CalcDataTables</vt:lpstr>
      <vt:lpstr>'Risk Results 1'!Correlations</vt:lpstr>
      <vt:lpstr>'Risk Results 2'!Correlations</vt:lpstr>
      <vt:lpstr>'Risk Results 3'!Correlations</vt:lpstr>
      <vt:lpstr>'Risk Results 4'!Correlations</vt:lpstr>
      <vt:lpstr>'Risk Results 1'!InputResults</vt:lpstr>
      <vt:lpstr>'Risk Results 2'!InputResults</vt:lpstr>
      <vt:lpstr>'Risk Results 3'!InputResults</vt:lpstr>
      <vt:lpstr>'Risk Results 4'!InputResults</vt:lpstr>
      <vt:lpstr>XLRisk!Iterations</vt:lpstr>
      <vt:lpstr>XLRisk!LatinHypercube</vt:lpstr>
      <vt:lpstr>XLRisk!MacroAfter</vt:lpstr>
      <vt:lpstr>XLRisk!MacroBefore</vt:lpstr>
      <vt:lpstr>'Risk Results 1'!OutCumDist</vt:lpstr>
      <vt:lpstr>'Risk Results 2'!OutCumDist</vt:lpstr>
      <vt:lpstr>'Risk Results 3'!OutCumDist</vt:lpstr>
      <vt:lpstr>'Risk Results 4'!OutCumDist</vt:lpstr>
      <vt:lpstr>'Risk Results 1'!OutDist</vt:lpstr>
      <vt:lpstr>'Risk Results 2'!OutDist</vt:lpstr>
      <vt:lpstr>'Risk Results 3'!OutDist</vt:lpstr>
      <vt:lpstr>'Risk Results 4'!OutDist</vt:lpstr>
      <vt:lpstr>'Risk Results 1'!OutputResults</vt:lpstr>
      <vt:lpstr>'Risk Results 2'!OutputResults</vt:lpstr>
      <vt:lpstr>'Risk Results 3'!OutputResults</vt:lpstr>
      <vt:lpstr>'Risk Results 4'!OutputResults</vt:lpstr>
      <vt:lpstr>'Risk Results 1'!Percentiles</vt:lpstr>
      <vt:lpstr>'Risk Results 2'!Percentiles</vt:lpstr>
      <vt:lpstr>'Risk Results 3'!Percentiles</vt:lpstr>
      <vt:lpstr>'Risk Results 4'!Percentiles</vt:lpstr>
      <vt:lpstr>'Risk Results 1'!PercentRank</vt:lpstr>
      <vt:lpstr>'Risk Results 2'!PercentRank</vt:lpstr>
      <vt:lpstr>'Risk Results 3'!PercentRank</vt:lpstr>
      <vt:lpstr>'Risk Results 4'!PercentRank</vt:lpstr>
      <vt:lpstr>XLRisk!RiskInputs</vt:lpstr>
      <vt:lpstr>XLRisk!RiskOutputs</vt:lpstr>
      <vt:lpstr>XLRisk!ScreenUpdate</vt:lpstr>
      <vt:lpstr>XLRisk!Seed</vt:lpstr>
      <vt:lpstr>'Risk Results 1'!SimStats</vt:lpstr>
      <vt:lpstr>'Risk Results 2'!SimStats</vt:lpstr>
      <vt:lpstr>'Risk Results 3'!SimStats</vt:lpstr>
      <vt:lpstr>'Risk Results 4'!SimStats</vt:lpstr>
      <vt:lpstr>'Risk Results 1'!Tornado</vt:lpstr>
      <vt:lpstr>'Risk Results 2'!Tornado</vt:lpstr>
      <vt:lpstr>'Risk Results 3'!Tornado</vt:lpstr>
      <vt:lpstr>'Risk Results 4'!Tornado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Nielsen</dc:creator>
  <cp:lastModifiedBy>Doug Nielsen</cp:lastModifiedBy>
  <dcterms:created xsi:type="dcterms:W3CDTF">2021-06-30T13:50:49Z</dcterms:created>
  <dcterms:modified xsi:type="dcterms:W3CDTF">2021-07-14T19:39:57Z</dcterms:modified>
</cp:coreProperties>
</file>